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0" yWindow="5430" windowWidth="2490" windowHeight="9375" tabRatio="606" activeTab="2"/>
  </bookViews>
  <sheets>
    <sheet name="(C-2) OJP FY06 Enacted-FY07 CS" sheetId="1" r:id="rId1"/>
    <sheet name="(C-2) OJP FY07 CS-FY08 Request" sheetId="2" r:id="rId2"/>
    <sheet name="(M) Cong. Reports Status" sheetId="3" r:id="rId3"/>
    <sheet name="(N) Historical Budget Info." sheetId="4" r:id="rId4"/>
  </sheets>
  <definedNames>
    <definedName name="_xlnm.Print_Area" localSheetId="0">'(C-2) OJP FY06 Enacted-FY07 CS'!$A$5:$BA$118</definedName>
    <definedName name="_xlnm.Print_Area" localSheetId="1">'(C-2) OJP FY07 CS-FY08 Request'!$A$1:$BJ$108</definedName>
    <definedName name="_xlnm.Print_Area" localSheetId="3">'(N) Historical Budget Info.'!$A$1:$C$141</definedName>
    <definedName name="_xlnm.Print_Titles" localSheetId="3">'(N) Historical Budget Info.'!$1:$4</definedName>
  </definedNames>
  <calcPr fullCalcOnLoad="1"/>
</workbook>
</file>

<file path=xl/comments4.xml><?xml version="1.0" encoding="utf-8"?>
<comments xmlns="http://schemas.openxmlformats.org/spreadsheetml/2006/main">
  <authors>
    <author>Nyesha Newton</author>
  </authors>
  <commentList>
    <comment ref="C58" authorId="0">
      <text>
        <r>
          <rPr>
            <b/>
            <sz val="8"/>
            <rFont val="Tahoma"/>
            <family val="0"/>
          </rPr>
          <t>Nyesha Newton:</t>
        </r>
        <r>
          <rPr>
            <sz val="8"/>
            <rFont val="Tahoma"/>
            <family val="0"/>
          </rPr>
          <t xml:space="preserve">
Only the House provided an amount.</t>
        </r>
      </text>
    </comment>
  </commentList>
</comments>
</file>

<file path=xl/sharedStrings.xml><?xml version="1.0" encoding="utf-8"?>
<sst xmlns="http://schemas.openxmlformats.org/spreadsheetml/2006/main" count="679" uniqueCount="278">
  <si>
    <t xml:space="preserve"> </t>
  </si>
  <si>
    <t>Adjustments to Base</t>
  </si>
  <si>
    <t>2006 Current Services</t>
  </si>
  <si>
    <t>Increase/Decrease</t>
  </si>
  <si>
    <t>Pos.</t>
  </si>
  <si>
    <t>FTE</t>
  </si>
  <si>
    <t>Program</t>
  </si>
  <si>
    <t>Admin</t>
  </si>
  <si>
    <t>Amount</t>
  </si>
  <si>
    <t>Total</t>
  </si>
  <si>
    <t>USA Freedom Corps</t>
  </si>
  <si>
    <t>Police Corps</t>
  </si>
  <si>
    <t>Southwest Border Prosecutor Initiative</t>
  </si>
  <si>
    <t>Tribal Courts</t>
  </si>
  <si>
    <t>State Criminal Alien Assistance Program</t>
  </si>
  <si>
    <t>Byrne Discretionary</t>
  </si>
  <si>
    <t>Prescription Drug Monitoring Program</t>
  </si>
  <si>
    <t>Part A:  Concentration of Federal Efforts</t>
  </si>
  <si>
    <t>Part B:  Formula Grants</t>
  </si>
  <si>
    <t>Title V:  Local Delinquency Prevention Incentive Grants</t>
  </si>
  <si>
    <t>Tribal Youth Program</t>
  </si>
  <si>
    <t>Enforcing Underage Drinking Laws</t>
  </si>
  <si>
    <t>Gang Prevention</t>
  </si>
  <si>
    <t xml:space="preserve">Drug Courts </t>
  </si>
  <si>
    <t>Residential Substance Abuse Treatment</t>
  </si>
  <si>
    <t>Victims of Trafficking</t>
  </si>
  <si>
    <t>Public Safety Officers Disability Benefit Program</t>
  </si>
  <si>
    <t>Public Safety Officers Death Educational Assistance</t>
  </si>
  <si>
    <t>ATBs</t>
  </si>
  <si>
    <t>Prog/Adm Realignment</t>
  </si>
  <si>
    <t>(in thousand of dollars)</t>
  </si>
  <si>
    <t>Capital Litigation Improvement Grant Program</t>
  </si>
  <si>
    <t>Justice for All Act</t>
  </si>
  <si>
    <t>Mentally Ill Offender Act Program</t>
  </si>
  <si>
    <t>Justice Assistance</t>
  </si>
  <si>
    <t>State and Local Law Enforcement Assistance</t>
  </si>
  <si>
    <t>Crime Victims Fund</t>
  </si>
  <si>
    <t>Total, Office of Justice Programs</t>
  </si>
  <si>
    <t>Hurricane Relief</t>
  </si>
  <si>
    <t>Missing Alzheimer's Patient Alert Program</t>
  </si>
  <si>
    <t>2006 Enacted</t>
  </si>
  <si>
    <t>[83,914]</t>
  </si>
  <si>
    <t>Current Services</t>
  </si>
  <si>
    <t>Office of Justice Programs</t>
  </si>
  <si>
    <t>Victim Notification System/JFAA</t>
  </si>
  <si>
    <t>Regional Information Sharing System (RISS)</t>
  </si>
  <si>
    <t>Missing and Exploited Children</t>
  </si>
  <si>
    <t>What Works Repository</t>
  </si>
  <si>
    <t>Crime Victims Fund (M&amp;A only)</t>
  </si>
  <si>
    <t xml:space="preserve">Justice Assistance Grants (JAG) </t>
  </si>
  <si>
    <t xml:space="preserve">B&amp;GCA </t>
  </si>
  <si>
    <t>Indian Alcohol and Substance Abuse Program</t>
  </si>
  <si>
    <t>Prison Rape Prevention and Prosecution Program</t>
  </si>
  <si>
    <t>National Criminal Intelligence Sharing Plan (NCISP)</t>
  </si>
  <si>
    <t>Domestic Cannabis Eradication and Suppression Program</t>
  </si>
  <si>
    <t>National Sex Offender Public Registry</t>
  </si>
  <si>
    <t>PSN - S&amp;L Gun Crime Prosecution Assistance</t>
  </si>
  <si>
    <t xml:space="preserve">PSN - Gang Technical Assistance </t>
  </si>
  <si>
    <t xml:space="preserve">PSN - VAWA II National Stalker and Domestic Violence Reduction Program </t>
  </si>
  <si>
    <t>PSN - National Criminal History Improvement Program</t>
  </si>
  <si>
    <t>Court Appointed Special Advocate Program</t>
  </si>
  <si>
    <t>Training Program to Assist Probation and Parole Officers</t>
  </si>
  <si>
    <t>Bulletproof Vests Partnership</t>
  </si>
  <si>
    <t>DNA Initiative</t>
  </si>
  <si>
    <t>Prisoner Reentry</t>
  </si>
  <si>
    <t>Juvenile Justice Programs</t>
  </si>
  <si>
    <t xml:space="preserve">Part D:  Research, Eval, TA, &amp; Training </t>
  </si>
  <si>
    <t xml:space="preserve">Part E: Dev., Testing, and Demonstrating Promising New Initiatives and Programs </t>
  </si>
  <si>
    <t>Part G: Juvenile Mentoring</t>
  </si>
  <si>
    <t xml:space="preserve">Secure Our Schools </t>
  </si>
  <si>
    <t>VOCA - Improving Investigation and Prosecution of Child Abuse Program</t>
  </si>
  <si>
    <t>Juvenile Accountability Block Grant (JABG) Program</t>
  </si>
  <si>
    <t>PSN - Project Chilldsafe</t>
  </si>
  <si>
    <t>PSN - Weed and Seed Program Fund</t>
  </si>
  <si>
    <t xml:space="preserve">Public Safety Officers Benefits </t>
  </si>
  <si>
    <t xml:space="preserve">Public Safety Officers Benefits (Death Mandatory) </t>
  </si>
  <si>
    <t>Rescission (from Unobligated Balances)</t>
  </si>
  <si>
    <t>Criminal Justice Statistics Program</t>
  </si>
  <si>
    <t>Research, Evaluation, and Demonstration Program</t>
  </si>
  <si>
    <t>Part C:  Juvenile Delinquency Block Grants</t>
  </si>
  <si>
    <t>NWCCC/Cyberfraud and Computer Forensic Assistance</t>
  </si>
  <si>
    <t>Paul Coverdell</t>
  </si>
  <si>
    <t>Technical Realignment</t>
  </si>
  <si>
    <t>Actuals</t>
  </si>
  <si>
    <t>Indian Country Prison Grants</t>
  </si>
  <si>
    <t>Corrections</t>
  </si>
  <si>
    <t>LLEBG</t>
  </si>
  <si>
    <t>Part C. JJ Institute</t>
  </si>
  <si>
    <t>Project Sentry</t>
  </si>
  <si>
    <t>Safe School Initiative</t>
  </si>
  <si>
    <t>Part E: State Challenge</t>
  </si>
  <si>
    <t>Prog</t>
  </si>
  <si>
    <t>FY 2008 President's Budget Submission</t>
  </si>
  <si>
    <t>Young Witness Assistance Program</t>
  </si>
  <si>
    <t>Drug Endangered Children's Program</t>
  </si>
  <si>
    <t>Domestic Terrorism Technology Development</t>
  </si>
  <si>
    <t>State and Local Antiterrorism Training(SLATT)</t>
  </si>
  <si>
    <t>Victims of Trafficking Statistics</t>
  </si>
  <si>
    <t>Combatting Domestic Trafficking of Persons</t>
  </si>
  <si>
    <t>Terrorism Prevention and Response Training</t>
  </si>
  <si>
    <t>Law Enforcement Family Support Programs</t>
  </si>
  <si>
    <t>Law Enforcement Tribute Act</t>
  </si>
  <si>
    <t>Closed Circuit Television Grants</t>
  </si>
  <si>
    <t>Child Abuse Training Programs for Judicial Personnel &amp; Practitioners</t>
  </si>
  <si>
    <t>Transfers/ATBs</t>
  </si>
  <si>
    <t>Revised 1/5/07</t>
  </si>
  <si>
    <t>Incentive Grants</t>
  </si>
  <si>
    <t>[4,643]</t>
  </si>
  <si>
    <t>[9,287]</t>
  </si>
  <si>
    <t>[23,220]</t>
  </si>
  <si>
    <t>[9,333]</t>
  </si>
  <si>
    <t>[9,405]</t>
  </si>
  <si>
    <t>[32,061]</t>
  </si>
  <si>
    <t>[23,896]</t>
  </si>
  <si>
    <t>[82]</t>
  </si>
  <si>
    <t>[1,180]</t>
  </si>
  <si>
    <t>[22,943]</t>
  </si>
  <si>
    <t>[18,354]</t>
  </si>
  <si>
    <t>[6,883]</t>
  </si>
  <si>
    <t>Big Brothers/Big Sisters</t>
  </si>
  <si>
    <t>[2,294]</t>
  </si>
  <si>
    <t>[9,177]</t>
  </si>
  <si>
    <t>[0]</t>
  </si>
  <si>
    <t>[-153]</t>
  </si>
  <si>
    <t>[-204]</t>
  </si>
  <si>
    <t>[-407]</t>
  </si>
  <si>
    <t>[-509]</t>
  </si>
  <si>
    <t>[-51]</t>
  </si>
  <si>
    <t>[6,730]</t>
  </si>
  <si>
    <t>[8,973]</t>
  </si>
  <si>
    <t>[17,947]</t>
  </si>
  <si>
    <t>[2,243]</t>
  </si>
  <si>
    <t>[22,434]</t>
  </si>
  <si>
    <t>2007 Estimate</t>
  </si>
  <si>
    <t>FY 2008 President's Budget</t>
  </si>
  <si>
    <t>Transfers</t>
  </si>
  <si>
    <t>2007 Request</t>
  </si>
  <si>
    <t>2008 Request</t>
  </si>
  <si>
    <t>[540]</t>
  </si>
  <si>
    <t>Violent Crime Reduction Partnership Initiative</t>
  </si>
  <si>
    <t>Byrne Public Safety and Protection Program</t>
  </si>
  <si>
    <t>[7,560]</t>
  </si>
  <si>
    <t>[8,280]</t>
  </si>
  <si>
    <t>[180]</t>
  </si>
  <si>
    <t>[6480]</t>
  </si>
  <si>
    <t>[6,480]</t>
  </si>
  <si>
    <t>[1,801]</t>
  </si>
  <si>
    <t>[361]</t>
  </si>
  <si>
    <t>Combating Domestic Trafficking in Persons</t>
  </si>
  <si>
    <t>Child Abuse Training Programs for Judicial Personnel and Practitioners</t>
  </si>
  <si>
    <t>2007 Current Services</t>
  </si>
  <si>
    <t>Pos</t>
  </si>
  <si>
    <t>WY</t>
  </si>
  <si>
    <t>Child Safety and Juvenile Justice Program</t>
  </si>
  <si>
    <t xml:space="preserve">PSN - Weed and Seed Program Fund </t>
  </si>
  <si>
    <t>Rescission of Balances</t>
  </si>
  <si>
    <t xml:space="preserve">Exhibit N.  Historical Budget Information </t>
  </si>
  <si>
    <t>FY 2006 
Enacted</t>
  </si>
  <si>
    <t>FY 2007 Estimate</t>
  </si>
  <si>
    <t>Research, Evaluation, and Demonstration Programs</t>
  </si>
  <si>
    <t>National Law Enforcement and Corrections Tech. Centers (NLETC's)</t>
  </si>
  <si>
    <t>[20,732]</t>
  </si>
  <si>
    <t>[20,675]</t>
  </si>
  <si>
    <t>Criminal Justice Statistics Programs</t>
  </si>
  <si>
    <t>Victim Notification System (SAVIN)</t>
  </si>
  <si>
    <t>National White Collar Crime Center</t>
  </si>
  <si>
    <t>NCMEC</t>
  </si>
  <si>
    <t>[23,693]</t>
  </si>
  <si>
    <t>[24,063]</t>
  </si>
  <si>
    <t>Jimmy Ryce Law Enforcement Trng Center</t>
  </si>
  <si>
    <t>[2,962]</t>
  </si>
  <si>
    <t>[2,946]</t>
  </si>
  <si>
    <t>ICAC</t>
  </si>
  <si>
    <t>[14,315]</t>
  </si>
  <si>
    <t>[19,181]</t>
  </si>
  <si>
    <t>AMBER Alert</t>
  </si>
  <si>
    <t>[4,936]</t>
  </si>
  <si>
    <t>[4,910]</t>
  </si>
  <si>
    <t>MEC Office</t>
  </si>
  <si>
    <t>[1,481]</t>
  </si>
  <si>
    <t>[1,903]</t>
  </si>
  <si>
    <t>Management and Administration (MEC)</t>
  </si>
  <si>
    <t>[954]</t>
  </si>
  <si>
    <t>Drug Endangered Children</t>
  </si>
  <si>
    <t>Young Witness Assistance</t>
  </si>
  <si>
    <t>Crime Victims Fund (M&amp;A only) / Support Services for Victims</t>
  </si>
  <si>
    <t>[104,997]</t>
  </si>
  <si>
    <t>Subtotal JA</t>
  </si>
  <si>
    <t>LE Technology</t>
  </si>
  <si>
    <t>[9,872]</t>
  </si>
  <si>
    <t>State and Local Anti-Terrorism Training</t>
  </si>
  <si>
    <t>Indian Country Initiatives</t>
  </si>
  <si>
    <t>[21,719]</t>
  </si>
  <si>
    <t xml:space="preserve">Tribal Courts </t>
  </si>
  <si>
    <t>Drug Courts</t>
  </si>
  <si>
    <t>Collection of stats, data, and research</t>
  </si>
  <si>
    <t>[14,808]</t>
  </si>
  <si>
    <t>[7,310]</t>
  </si>
  <si>
    <t>National Institute of Corrections</t>
  </si>
  <si>
    <t>[988]</t>
  </si>
  <si>
    <t>[495]</t>
  </si>
  <si>
    <t>Grants to States</t>
  </si>
  <si>
    <t>[2,475]</t>
  </si>
  <si>
    <t>Transfer - National Prison Rape Reduction Commission</t>
  </si>
  <si>
    <t>[2,147]</t>
  </si>
  <si>
    <t>[1,077]</t>
  </si>
  <si>
    <t>Subtotal S&amp;L Law Enforcement Asst</t>
  </si>
  <si>
    <t>Total S&amp;L Law Enforcement Asst</t>
  </si>
  <si>
    <t>Part A: Concentration of Federal Efforts</t>
  </si>
  <si>
    <t>Part B: Formula Grants</t>
  </si>
  <si>
    <t>Part C: Discretionary Grants (old)</t>
  </si>
  <si>
    <t>Part C: Juvenile Delinquency Block Grants</t>
  </si>
  <si>
    <t>Part E: Dev., Testing, and Demonstrating Promising New Initiatives and Programs</t>
  </si>
  <si>
    <t>Big Brothers &amp; Big Sisters</t>
  </si>
  <si>
    <t>[6,911]</t>
  </si>
  <si>
    <t>Title V: Local Delinquency Prevention Incentive Grants</t>
  </si>
  <si>
    <t>[7,425]</t>
  </si>
  <si>
    <t>[9,900]</t>
  </si>
  <si>
    <t>[24,681]</t>
  </si>
  <si>
    <t>[19,800]</t>
  </si>
  <si>
    <t>[24,750]</t>
  </si>
  <si>
    <t>Secure Our Schools</t>
  </si>
  <si>
    <t>PSN - Project Childsafe</t>
  </si>
  <si>
    <t>Subtotal  JJ</t>
  </si>
  <si>
    <t>Public Safety Officers Benefits</t>
  </si>
  <si>
    <t>Public Safety Officers Education Assistance</t>
  </si>
  <si>
    <t xml:space="preserve">Subtotal PSOB </t>
  </si>
  <si>
    <t>Total OJP Discretionary</t>
  </si>
  <si>
    <t>Public Safety Officers Benefits (Death Mandatory)</t>
  </si>
  <si>
    <t xml:space="preserve">Crime Victims Fund </t>
  </si>
  <si>
    <t>(CVF NOTE: The FY 2007 President's Budget Request reflects the $50M Reserve within the cap.  The FY 2006 Enacted and FY 2007 House and Senate Marks reflect the $50M Reserve above the cap.)</t>
  </si>
  <si>
    <t>Total OJP Mandatory</t>
  </si>
  <si>
    <t>Total OJP Discretionary/Mandatory</t>
  </si>
  <si>
    <t>Total Transfers-in/Reimbursements</t>
  </si>
  <si>
    <t>OJP Grand Total</t>
  </si>
  <si>
    <t>The following programs are listed for comparative and display purposes.  In the FY 2007 President's Budget, funding for these programs was requested within the OJP Budget.</t>
  </si>
  <si>
    <t xml:space="preserve">NIJ Research and Eval Violence Against Women </t>
  </si>
  <si>
    <t xml:space="preserve">OJJDP Safe Start Program </t>
  </si>
  <si>
    <t>Grants for the Closed Circuit Televising of Testimony of Children</t>
  </si>
  <si>
    <t>PSN - VAWA II National Stalker and Domestic Violence Reduction Program</t>
  </si>
  <si>
    <t>National Tribal Sex Offender Registry</t>
  </si>
  <si>
    <t>Total VAW</t>
  </si>
  <si>
    <t xml:space="preserve">PSN - National Criminal Records History Improvement Program </t>
  </si>
  <si>
    <t xml:space="preserve">National District Attorneys Association (NDAA) </t>
  </si>
  <si>
    <t>[4,442]</t>
  </si>
  <si>
    <t>[2,228]</t>
  </si>
  <si>
    <t>[491]</t>
  </si>
  <si>
    <t>[1,980]</t>
  </si>
  <si>
    <t>Paul Coverdell Grants</t>
  </si>
  <si>
    <t xml:space="preserve">CITA </t>
  </si>
  <si>
    <t>Total COPS</t>
  </si>
  <si>
    <t>FY 2006 Enacted reflects the .28% and 1% rescissions.</t>
  </si>
  <si>
    <t>FY 2007 Estimate reflects the average of the House and Senate Committee Marks, less 1%.</t>
  </si>
  <si>
    <r>
      <t>Justice for All Act (Victim Notification)</t>
    </r>
    <r>
      <rPr>
        <vertAlign val="superscript"/>
        <sz val="12"/>
        <rFont val="Times New Roman"/>
        <family val="1"/>
      </rPr>
      <t xml:space="preserve"> </t>
    </r>
    <r>
      <rPr>
        <vertAlign val="superscript"/>
        <sz val="12"/>
        <color indexed="9"/>
        <rFont val="Times New Roman"/>
        <family val="1"/>
      </rPr>
      <t>6/</t>
    </r>
  </si>
  <si>
    <r>
      <t xml:space="preserve">Management and Administration </t>
    </r>
    <r>
      <rPr>
        <vertAlign val="superscript"/>
        <sz val="12"/>
        <color indexed="9"/>
        <rFont val="Times New Roman"/>
        <family val="1"/>
      </rPr>
      <t>8/</t>
    </r>
  </si>
  <si>
    <r>
      <t xml:space="preserve">Justice Assistance Grants (JAG) </t>
    </r>
    <r>
      <rPr>
        <vertAlign val="superscript"/>
        <sz val="12"/>
        <color indexed="9"/>
        <rFont val="Times New Roman"/>
        <family val="1"/>
      </rPr>
      <t>1/</t>
    </r>
  </si>
  <si>
    <r>
      <t xml:space="preserve">Total OJP Programs Funded Under Violence Against Women in FY 2006 </t>
    </r>
    <r>
      <rPr>
        <vertAlign val="superscript"/>
        <sz val="12"/>
        <rFont val="Times New Roman"/>
        <family val="1"/>
      </rPr>
      <t>1/</t>
    </r>
  </si>
  <si>
    <r>
      <t xml:space="preserve">Total OJP Programs Funded Under COPS in FYs 2006 </t>
    </r>
    <r>
      <rPr>
        <vertAlign val="superscript"/>
        <sz val="12"/>
        <rFont val="Times New Roman"/>
        <family val="1"/>
      </rPr>
      <t>2/</t>
    </r>
  </si>
  <si>
    <r>
      <t xml:space="preserve">Rescission (from Unobligated Balances) </t>
    </r>
    <r>
      <rPr>
        <sz val="12"/>
        <color indexed="9"/>
        <rFont val="Times New Roman"/>
        <family val="1"/>
      </rPr>
      <t>*</t>
    </r>
  </si>
  <si>
    <r>
      <t xml:space="preserve">OJP Programs Funded Under Violence Against Women: </t>
    </r>
    <r>
      <rPr>
        <vertAlign val="superscript"/>
        <sz val="12"/>
        <rFont val="Times New Roman"/>
        <family val="1"/>
      </rPr>
      <t>1/</t>
    </r>
  </si>
  <si>
    <r>
      <t xml:space="preserve">OJP Programs Funded Under COPS: </t>
    </r>
    <r>
      <rPr>
        <vertAlign val="superscript"/>
        <sz val="12"/>
        <rFont val="Times New Roman"/>
        <family val="1"/>
      </rPr>
      <t>2/</t>
    </r>
  </si>
  <si>
    <r>
      <t xml:space="preserve">PSN - S&amp;L Gun Crime Prosecution Assistance </t>
    </r>
    <r>
      <rPr>
        <vertAlign val="superscript"/>
        <sz val="12"/>
        <rFont val="Times New Roman"/>
        <family val="1"/>
      </rPr>
      <t>4/</t>
    </r>
    <r>
      <rPr>
        <sz val="12"/>
        <rFont val="Times New Roman"/>
        <family val="1"/>
      </rPr>
      <t xml:space="preserve"> </t>
    </r>
    <r>
      <rPr>
        <vertAlign val="superscript"/>
        <sz val="12"/>
        <color indexed="9"/>
        <rFont val="Times New Roman"/>
        <family val="1"/>
      </rPr>
      <t>6/</t>
    </r>
  </si>
  <si>
    <r>
      <t xml:space="preserve">PSN - Project Childsafe </t>
    </r>
    <r>
      <rPr>
        <vertAlign val="superscript"/>
        <sz val="12"/>
        <rFont val="Times New Roman"/>
        <family val="1"/>
      </rPr>
      <t>3/</t>
    </r>
  </si>
  <si>
    <r>
      <t xml:space="preserve">PSN - Victim's Assistance </t>
    </r>
    <r>
      <rPr>
        <vertAlign val="superscript"/>
        <sz val="12"/>
        <rFont val="Times New Roman"/>
        <family val="1"/>
      </rPr>
      <t>3/</t>
    </r>
  </si>
  <si>
    <r>
      <t xml:space="preserve">PSN - Gang Prevention </t>
    </r>
    <r>
      <rPr>
        <vertAlign val="superscript"/>
        <sz val="12"/>
        <color indexed="9"/>
        <rFont val="Times New Roman"/>
        <family val="1"/>
      </rPr>
      <t>6/</t>
    </r>
  </si>
  <si>
    <r>
      <t>PSN - Weed and Seed Program</t>
    </r>
    <r>
      <rPr>
        <vertAlign val="superscript"/>
        <sz val="12"/>
        <rFont val="Times New Roman"/>
        <family val="1"/>
      </rPr>
      <t xml:space="preserve"> 3/</t>
    </r>
  </si>
  <si>
    <r>
      <t>1/</t>
    </r>
    <r>
      <rPr>
        <sz val="12"/>
        <rFont val="Times New Roman"/>
        <family val="1"/>
      </rPr>
      <t xml:space="preserve"> The FY 2006 Enacted and FY 2007 House and Senate Marks provide funding for these programs under the Violence Against Women appropriation account.  However, in FY 2007 funding is requested within the OJP budget under the State and Local Law Enforcement Assistance appropriation account.</t>
    </r>
  </si>
  <si>
    <r>
      <t>2/</t>
    </r>
    <r>
      <rPr>
        <sz val="12"/>
        <rFont val="Times New Roman"/>
        <family val="1"/>
      </rPr>
      <t xml:space="preserve"> The FY 2006 Enacted and FY 2007 House and Senate Marks provide funding for these programs under the Community Oriented Policing Services appropriation account.  However, in FY 2007 funding is requested within the OJP budget under the State and Local Law Enforcement Assistance appropriation account.</t>
    </r>
  </si>
  <si>
    <r>
      <t>3/</t>
    </r>
    <r>
      <rPr>
        <sz val="12"/>
        <rFont val="Times New Roman"/>
        <family val="1"/>
      </rPr>
      <t xml:space="preserve"> In the FY 2007 Estimate:  $24.427 million in funds was provided under COPS per the FY 2007 House Mark for Weed and Seed (historically a separate account within OJP); and $491,000 for Project Childsafe (historically provided under OJP Juvenile Justice Programs), and $1.980 million for Victims Assistance (Justice for All Act/Victim Notification) both of which the FY 2007 Senate Mark provides under COPS PSN.</t>
    </r>
  </si>
  <si>
    <r>
      <t>4/</t>
    </r>
    <r>
      <rPr>
        <sz val="12"/>
        <rFont val="Times New Roman"/>
        <family val="1"/>
      </rPr>
      <t xml:space="preserve"> The FY 2007 Estimate reflects: the House Mark provides $54.808 million for the PSN S&amp;L Gun Crime Prosecution Assistance (PSN) program, of which $40 million is for Gang Prevention; and the FY 2007 Senate Mark provides $30 million for the PSN program, of which $15 million is for Gang Prevention, $992,000 is for Project Childsafe, and $4 million for Victim's Assistance.</t>
    </r>
  </si>
  <si>
    <t>Exhibit M.  Status of Congressionally Requested Studies, Reports, and Evaluations</t>
  </si>
  <si>
    <t>Appropriations Related Reports</t>
  </si>
  <si>
    <r>
      <t>NIJ</t>
    </r>
    <r>
      <rPr>
        <sz val="12"/>
        <rFont val="Times New Roman"/>
        <family val="1"/>
      </rPr>
      <t xml:space="preserve"> - The Committee understands that NIJ has administered most of the grant funding provided in previous Appropriations Acts for various forensic centers across the country.  The Committee expects NIJ to submit a report to the Committee by August 1, 2005, on the possibility of transforming the current piecemeal approach into a competitive grant program that would enhance the impact of these centers. (House Report 109-118; adopted by the Conference Committee House Report 109-272, which modifies the due date from 8/1/2005 to 1/15/2006)</t>
    </r>
  </si>
  <si>
    <r>
      <t>Status of Pending Report:</t>
    </r>
    <r>
      <rPr>
        <i/>
        <sz val="12"/>
        <rFont val="Times New Roman"/>
        <family val="1"/>
      </rPr>
      <t xml:space="preserve"> The report was submitted to Congress in May 2006</t>
    </r>
    <r>
      <rPr>
        <sz val="12"/>
        <rFont val="Times New Roman"/>
        <family val="1"/>
      </rPr>
      <t>.</t>
    </r>
  </si>
  <si>
    <r>
      <t>BJA</t>
    </r>
    <r>
      <rPr>
        <sz val="12"/>
        <rFont val="Times New Roman"/>
        <family val="1"/>
      </rPr>
      <t xml:space="preserve"> - The Committee recommendation provides $110,000,000 for discretionary grants to help improve the functioning of the criminal justice system with an emphasis on drugs, violent crime, and serious offenders.  Within the amounts appropriated for discretionary grants, the Committee expects OJP to examine 218 proposals, to provide grants if warranted, and submit a report to the Committees on Appropriations regarding its intentions for each proposal. (House Report 109-118; adopted by the Conference Committee House Report 109-272)</t>
    </r>
  </si>
  <si>
    <r>
      <t>Status of Pending Report:</t>
    </r>
    <r>
      <rPr>
        <i/>
        <sz val="12"/>
        <rFont val="Times New Roman"/>
        <family val="1"/>
      </rPr>
      <t xml:space="preserve"> This report is in the review/clearance process.</t>
    </r>
  </si>
  <si>
    <r>
      <t>OJJDP</t>
    </r>
    <r>
      <rPr>
        <sz val="12"/>
        <rFont val="Times New Roman"/>
        <family val="1"/>
      </rPr>
      <t xml:space="preserve"> - Within the overall amounts recommended for Part E, OJP is expected to review 234 proposals, provide grants if warranted, and to submit a report to the Committees on Appropriations on its intentions for each proposal. (House Report 109-118; Conference Committee House Report 109-272)</t>
    </r>
  </si>
  <si>
    <r>
      <t>OJJDP</t>
    </r>
    <r>
      <rPr>
        <sz val="12"/>
        <rFont val="Times New Roman"/>
        <family val="1"/>
      </rPr>
      <t xml:space="preserve"> - The Committee is concerned about the perpetration of crimes against children via the Internet and is troubled by the failure of many Internet Service Providers (ISPs) to report at all, and the failure of some ISPs to report in a meaningful and useful way, about the apparent child pornography violations appearing on their servers, as required by 42 U.S.C. 13032.  According to NCMEC, which is statutorily mandated to receive such reports and forward them to law enforcement, the reports often lack the content and clarity sufficient to form viable leads for law enforcement, or providers delete the underlying evidence from their servers before law enforcement has an opportunity to pursue an investigation.  The Committee encourages the Department to consider whether clearer guidance to providers is required to remedy this problem.  Accordingly, the Committee requests that the Department examine these issues and provide a report to the Committee detailing its analysis and conclusions within 90 days of enactment of this Act. (House Report 109-118; adopted by the Conference Committee House Report 109-272)</t>
    </r>
  </si>
</sst>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 numFmtId="166" formatCode="#,##0.0000"/>
    <numFmt numFmtId="167" formatCode="#,##0.00000"/>
    <numFmt numFmtId="168" formatCode="#,##0.000000"/>
    <numFmt numFmtId="169" formatCode="#,##0.0000000"/>
    <numFmt numFmtId="170" formatCode="#,##0.00000000"/>
    <numFmt numFmtId="171" formatCode="[$-409]dddd\,\ mmmm\ dd\,\ yyyy"/>
    <numFmt numFmtId="172" formatCode="m/d/yy;@"/>
    <numFmt numFmtId="173" formatCode="[$-409]m/d/yy\ h:mm\ AM/PM;@"/>
    <numFmt numFmtId="174" formatCode="&quot;Yes&quot;;&quot;Yes&quot;;&quot;No&quot;"/>
    <numFmt numFmtId="175" formatCode="&quot;True&quot;;&quot;True&quot;;&quot;False&quot;"/>
    <numFmt numFmtId="176" formatCode="&quot;On&quot;;&quot;On&quot;;&quot;Off&quot;"/>
    <numFmt numFmtId="177" formatCode="[$€-2]\ #,##0.00_);[Red]\([$€-2]\ #,##0.00\)"/>
    <numFmt numFmtId="178" formatCode="#,##0;[Red]#,##0"/>
    <numFmt numFmtId="179" formatCode="#,##0.0000_);\(#,##0.0000\)"/>
    <numFmt numFmtId="180" formatCode="#,##0.0_);\(#,##0.0\)"/>
  </numFmts>
  <fonts count="49">
    <font>
      <sz val="12"/>
      <name val="Arial"/>
      <family val="0"/>
    </font>
    <font>
      <b/>
      <sz val="10"/>
      <name val="Arial"/>
      <family val="0"/>
    </font>
    <font>
      <i/>
      <sz val="10"/>
      <name val="Arial"/>
      <family val="0"/>
    </font>
    <font>
      <b/>
      <i/>
      <sz val="10"/>
      <name val="Arial"/>
      <family val="0"/>
    </font>
    <font>
      <sz val="10"/>
      <name val="Arial"/>
      <family val="0"/>
    </font>
    <font>
      <b/>
      <sz val="10"/>
      <color indexed="8"/>
      <name val="Arial"/>
      <family val="0"/>
    </font>
    <font>
      <sz val="10"/>
      <color indexed="8"/>
      <name val="Arial"/>
      <family val="0"/>
    </font>
    <font>
      <u val="single"/>
      <sz val="10"/>
      <color indexed="8"/>
      <name val="Arial"/>
      <family val="0"/>
    </font>
    <font>
      <sz val="8"/>
      <color indexed="8"/>
      <name val="Arial"/>
      <family val="0"/>
    </font>
    <font>
      <sz val="8"/>
      <name val="Arial"/>
      <family val="0"/>
    </font>
    <font>
      <u val="single"/>
      <sz val="8"/>
      <color indexed="8"/>
      <name val="Arial"/>
      <family val="0"/>
    </font>
    <font>
      <b/>
      <sz val="8"/>
      <color indexed="8"/>
      <name val="Arial"/>
      <family val="0"/>
    </font>
    <font>
      <b/>
      <sz val="16"/>
      <name val="Arial"/>
      <family val="0"/>
    </font>
    <font>
      <sz val="16"/>
      <name val="Arial"/>
      <family val="0"/>
    </font>
    <font>
      <b/>
      <sz val="16"/>
      <color indexed="8"/>
      <name val="Arial"/>
      <family val="0"/>
    </font>
    <font>
      <b/>
      <u val="single"/>
      <sz val="16"/>
      <color indexed="8"/>
      <name val="Arial"/>
      <family val="0"/>
    </font>
    <font>
      <sz val="16"/>
      <color indexed="8"/>
      <name val="Arial"/>
      <family val="0"/>
    </font>
    <font>
      <u val="single"/>
      <sz val="16"/>
      <name val="Arial"/>
      <family val="0"/>
    </font>
    <font>
      <u val="single"/>
      <sz val="16"/>
      <color indexed="8"/>
      <name val="Arial"/>
      <family val="0"/>
    </font>
    <font>
      <u val="single"/>
      <sz val="12"/>
      <color indexed="8"/>
      <name val="Arial"/>
      <family val="0"/>
    </font>
    <font>
      <sz val="12"/>
      <color indexed="8"/>
      <name val="Arial"/>
      <family val="0"/>
    </font>
    <font>
      <u val="single"/>
      <sz val="12"/>
      <color indexed="12"/>
      <name val="Arial"/>
      <family val="0"/>
    </font>
    <font>
      <u val="single"/>
      <sz val="12"/>
      <color indexed="36"/>
      <name val="Arial"/>
      <family val="0"/>
    </font>
    <font>
      <u val="single"/>
      <sz val="12"/>
      <name val="Arial"/>
      <family val="0"/>
    </font>
    <font>
      <sz val="14"/>
      <name val="Arial"/>
      <family val="0"/>
    </font>
    <font>
      <b/>
      <sz val="14"/>
      <color indexed="8"/>
      <name val="Arial"/>
      <family val="2"/>
    </font>
    <font>
      <b/>
      <sz val="14"/>
      <name val="Arial"/>
      <family val="0"/>
    </font>
    <font>
      <b/>
      <u val="single"/>
      <sz val="14"/>
      <color indexed="8"/>
      <name val="Arial"/>
      <family val="0"/>
    </font>
    <font>
      <sz val="16"/>
      <name val="Times New Roman"/>
      <family val="1"/>
    </font>
    <font>
      <sz val="10"/>
      <name val="Times New Roman"/>
      <family val="1"/>
    </font>
    <font>
      <sz val="12"/>
      <name val="Times New Roman"/>
      <family val="1"/>
    </font>
    <font>
      <b/>
      <sz val="12"/>
      <name val="Times New Roman"/>
      <family val="1"/>
    </font>
    <font>
      <vertAlign val="superscript"/>
      <sz val="12"/>
      <name val="Times New Roman"/>
      <family val="1"/>
    </font>
    <font>
      <vertAlign val="superscript"/>
      <sz val="12"/>
      <color indexed="9"/>
      <name val="Times New Roman"/>
      <family val="1"/>
    </font>
    <font>
      <sz val="10"/>
      <color indexed="9"/>
      <name val="Times New Roman"/>
      <family val="1"/>
    </font>
    <font>
      <sz val="12"/>
      <color indexed="9"/>
      <name val="Times New Roman"/>
      <family val="1"/>
    </font>
    <font>
      <sz val="12"/>
      <color indexed="10"/>
      <name val="Times New Roman"/>
      <family val="1"/>
    </font>
    <font>
      <sz val="10"/>
      <color indexed="10"/>
      <name val="Times New Roman"/>
      <family val="1"/>
    </font>
    <font>
      <b/>
      <sz val="12"/>
      <color indexed="9"/>
      <name val="Times New Roman"/>
      <family val="1"/>
    </font>
    <font>
      <b/>
      <sz val="10"/>
      <name val="Times New Roman"/>
      <family val="1"/>
    </font>
    <font>
      <b/>
      <sz val="12"/>
      <color indexed="10"/>
      <name val="Times New Roman"/>
      <family val="1"/>
    </font>
    <font>
      <b/>
      <sz val="10"/>
      <color indexed="10"/>
      <name val="Times New Roman"/>
      <family val="1"/>
    </font>
    <font>
      <sz val="11"/>
      <name val="Times New Roman"/>
      <family val="1"/>
    </font>
    <font>
      <b/>
      <sz val="8"/>
      <name val="Tahoma"/>
      <family val="0"/>
    </font>
    <font>
      <sz val="8"/>
      <name val="Tahoma"/>
      <family val="0"/>
    </font>
    <font>
      <u val="single"/>
      <sz val="12"/>
      <name val="Times New Roman"/>
      <family val="1"/>
    </font>
    <font>
      <b/>
      <i/>
      <sz val="12"/>
      <name val="Times New Roman"/>
      <family val="1"/>
    </font>
    <font>
      <i/>
      <sz val="12"/>
      <name val="Times New Roman"/>
      <family val="1"/>
    </font>
    <font>
      <b/>
      <sz val="8"/>
      <name val="Arial"/>
      <family val="2"/>
    </font>
  </fonts>
  <fills count="6">
    <fill>
      <patternFill/>
    </fill>
    <fill>
      <patternFill patternType="gray125"/>
    </fill>
    <fill>
      <patternFill patternType="solid">
        <fgColor indexed="13"/>
        <bgColor indexed="64"/>
      </patternFill>
    </fill>
    <fill>
      <patternFill patternType="solid">
        <fgColor indexed="41"/>
        <bgColor indexed="64"/>
      </patternFill>
    </fill>
    <fill>
      <patternFill patternType="solid">
        <fgColor indexed="9"/>
        <bgColor indexed="64"/>
      </patternFill>
    </fill>
    <fill>
      <patternFill patternType="solid">
        <fgColor indexed="43"/>
        <bgColor indexed="64"/>
      </patternFill>
    </fill>
  </fills>
  <borders count="3">
    <border>
      <left/>
      <right/>
      <top/>
      <bottom/>
      <diagonal/>
    </border>
    <border>
      <left>
        <color indexed="63"/>
      </left>
      <right>
        <color indexed="63"/>
      </right>
      <top>
        <color indexed="63"/>
      </top>
      <bottom style="thin"/>
    </border>
    <border>
      <left style="thin"/>
      <right style="thin"/>
      <top style="thin"/>
      <bottom style="thin"/>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4" fontId="4" fillId="0" borderId="0" applyFont="0" applyFill="0" applyBorder="0" applyAlignment="0" applyProtection="0"/>
    <xf numFmtId="42" fontId="4" fillId="0" borderId="0" applyFon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4" fillId="0" borderId="0">
      <alignment/>
      <protection/>
    </xf>
    <xf numFmtId="9" fontId="4" fillId="0" borderId="0" applyFont="0" applyFill="0" applyBorder="0" applyAlignment="0" applyProtection="0"/>
  </cellStyleXfs>
  <cellXfs count="218">
    <xf numFmtId="0" fontId="0" fillId="0" borderId="0" xfId="0" applyAlignment="1">
      <alignment/>
    </xf>
    <xf numFmtId="0" fontId="0" fillId="0" borderId="0" xfId="0" applyFont="1" applyAlignment="1">
      <alignment/>
    </xf>
    <xf numFmtId="0" fontId="4" fillId="0" borderId="0" xfId="0" applyFont="1" applyAlignment="1">
      <alignment/>
    </xf>
    <xf numFmtId="3" fontId="5" fillId="0" borderId="0" xfId="0" applyNumberFormat="1" applyFont="1" applyAlignment="1">
      <alignment horizontal="right"/>
    </xf>
    <xf numFmtId="0" fontId="6" fillId="0" borderId="0" xfId="0" applyNumberFormat="1" applyFont="1" applyAlignment="1">
      <alignment/>
    </xf>
    <xf numFmtId="3" fontId="4" fillId="0" borderId="0" xfId="0" applyNumberFormat="1" applyFont="1" applyAlignment="1">
      <alignment/>
    </xf>
    <xf numFmtId="0" fontId="6" fillId="0" borderId="0" xfId="0" applyNumberFormat="1" applyFont="1" applyAlignment="1">
      <alignment horizontal="right"/>
    </xf>
    <xf numFmtId="3" fontId="6" fillId="0" borderId="0" xfId="0" applyNumberFormat="1" applyFont="1" applyAlignment="1">
      <alignment horizontal="right"/>
    </xf>
    <xf numFmtId="3" fontId="9" fillId="0" borderId="0" xfId="0" applyNumberFormat="1" applyFont="1" applyAlignment="1">
      <alignment/>
    </xf>
    <xf numFmtId="3" fontId="7" fillId="0" borderId="0" xfId="0" applyNumberFormat="1" applyFont="1" applyAlignment="1">
      <alignment horizontal="right"/>
    </xf>
    <xf numFmtId="0" fontId="0" fillId="0" borderId="0" xfId="0" applyAlignment="1">
      <alignment/>
    </xf>
    <xf numFmtId="3" fontId="0" fillId="0" borderId="0" xfId="0" applyNumberFormat="1" applyFont="1" applyAlignment="1">
      <alignment/>
    </xf>
    <xf numFmtId="3" fontId="8" fillId="0" borderId="0" xfId="0" applyNumberFormat="1" applyFont="1" applyAlignment="1">
      <alignment horizontal="right"/>
    </xf>
    <xf numFmtId="0" fontId="9" fillId="0" borderId="0" xfId="0" applyFont="1" applyAlignment="1">
      <alignment/>
    </xf>
    <xf numFmtId="3" fontId="10" fillId="0" borderId="0" xfId="0" applyNumberFormat="1" applyFont="1" applyAlignment="1">
      <alignment horizontal="right"/>
    </xf>
    <xf numFmtId="3" fontId="11" fillId="0" borderId="0" xfId="0" applyNumberFormat="1" applyFont="1" applyAlignment="1">
      <alignment horizontal="right"/>
    </xf>
    <xf numFmtId="0" fontId="8" fillId="0" borderId="0" xfId="0" applyNumberFormat="1" applyFont="1" applyAlignment="1">
      <alignment horizontal="right"/>
    </xf>
    <xf numFmtId="3" fontId="8" fillId="0" borderId="0" xfId="0" applyNumberFormat="1" applyFont="1" applyFill="1" applyAlignment="1">
      <alignment horizontal="right"/>
    </xf>
    <xf numFmtId="0" fontId="13" fillId="0" borderId="0" xfId="0" applyFont="1" applyAlignment="1">
      <alignment/>
    </xf>
    <xf numFmtId="3" fontId="13" fillId="0" borderId="0" xfId="0" applyNumberFormat="1" applyFont="1" applyAlignment="1">
      <alignment/>
    </xf>
    <xf numFmtId="3" fontId="16" fillId="0" borderId="0" xfId="0" applyNumberFormat="1" applyFont="1" applyAlignment="1">
      <alignment horizontal="right"/>
    </xf>
    <xf numFmtId="3" fontId="14" fillId="0" borderId="0" xfId="0" applyNumberFormat="1" applyFont="1" applyAlignment="1">
      <alignment horizontal="right"/>
    </xf>
    <xf numFmtId="3" fontId="12" fillId="0" borderId="0" xfId="0" applyNumberFormat="1" applyFont="1" applyAlignment="1">
      <alignment/>
    </xf>
    <xf numFmtId="37" fontId="13" fillId="0" borderId="0" xfId="0" applyNumberFormat="1" applyFont="1" applyAlignment="1">
      <alignment/>
    </xf>
    <xf numFmtId="0" fontId="16" fillId="0" borderId="0" xfId="0" applyNumberFormat="1" applyFont="1" applyAlignment="1">
      <alignment horizontal="right"/>
    </xf>
    <xf numFmtId="3" fontId="13" fillId="0" borderId="0" xfId="0" applyNumberFormat="1" applyFont="1" applyAlignment="1">
      <alignment/>
    </xf>
    <xf numFmtId="0" fontId="13" fillId="0" borderId="0" xfId="0" applyFont="1" applyAlignment="1">
      <alignment/>
    </xf>
    <xf numFmtId="37" fontId="17" fillId="0" borderId="0" xfId="0" applyNumberFormat="1" applyFont="1" applyAlignment="1">
      <alignment/>
    </xf>
    <xf numFmtId="0" fontId="14" fillId="0" borderId="0" xfId="0" applyNumberFormat="1" applyFont="1" applyAlignment="1">
      <alignment horizontal="right"/>
    </xf>
    <xf numFmtId="170" fontId="19" fillId="0" borderId="0" xfId="0" applyNumberFormat="1" applyFont="1" applyAlignment="1">
      <alignment horizontal="right"/>
    </xf>
    <xf numFmtId="3" fontId="20" fillId="0" borderId="0" xfId="0" applyNumberFormat="1" applyFont="1" applyAlignment="1">
      <alignment horizontal="right"/>
    </xf>
    <xf numFmtId="167" fontId="20" fillId="0" borderId="0" xfId="0" applyNumberFormat="1" applyFont="1" applyFill="1" applyAlignment="1">
      <alignment horizontal="right"/>
    </xf>
    <xf numFmtId="0" fontId="23" fillId="0" borderId="0" xfId="0" applyFont="1" applyAlignment="1">
      <alignment/>
    </xf>
    <xf numFmtId="0" fontId="13" fillId="2" borderId="0" xfId="0" applyFont="1" applyFill="1" applyAlignment="1">
      <alignment/>
    </xf>
    <xf numFmtId="0" fontId="4" fillId="2" borderId="0" xfId="0" applyFont="1" applyFill="1" applyAlignment="1">
      <alignment/>
    </xf>
    <xf numFmtId="0" fontId="0" fillId="2" borderId="0" xfId="0" applyFont="1" applyFill="1" applyAlignment="1">
      <alignment/>
    </xf>
    <xf numFmtId="166" fontId="20" fillId="0" borderId="0" xfId="0" applyNumberFormat="1" applyFont="1" applyFill="1" applyAlignment="1">
      <alignment horizontal="right"/>
    </xf>
    <xf numFmtId="166" fontId="9" fillId="0" borderId="0" xfId="0" applyNumberFormat="1" applyFont="1" applyAlignment="1">
      <alignment/>
    </xf>
    <xf numFmtId="0" fontId="24" fillId="0" borderId="0" xfId="0" applyFont="1" applyAlignment="1">
      <alignment/>
    </xf>
    <xf numFmtId="0" fontId="0" fillId="3" borderId="0" xfId="0" applyFont="1" applyFill="1" applyAlignment="1">
      <alignment/>
    </xf>
    <xf numFmtId="0" fontId="24" fillId="0" borderId="0" xfId="0" applyFont="1" applyFill="1" applyAlignment="1">
      <alignment/>
    </xf>
    <xf numFmtId="3" fontId="13" fillId="0" borderId="0" xfId="0" applyNumberFormat="1" applyFont="1" applyFill="1" applyAlignment="1">
      <alignment horizontal="right"/>
    </xf>
    <xf numFmtId="3" fontId="13" fillId="0" borderId="0" xfId="0" applyNumberFormat="1" applyFont="1" applyFill="1" applyAlignment="1">
      <alignment/>
    </xf>
    <xf numFmtId="37" fontId="14" fillId="0" borderId="0" xfId="0" applyNumberFormat="1" applyFont="1" applyAlignment="1">
      <alignment horizontal="right"/>
    </xf>
    <xf numFmtId="0" fontId="13" fillId="0" borderId="0" xfId="0" applyFont="1" applyFill="1" applyAlignment="1">
      <alignment/>
    </xf>
    <xf numFmtId="3" fontId="16" fillId="0" borderId="0" xfId="0" applyNumberFormat="1" applyFont="1" applyFill="1" applyAlignment="1">
      <alignment horizontal="right"/>
    </xf>
    <xf numFmtId="3" fontId="14" fillId="0" borderId="0" xfId="0" applyNumberFormat="1" applyFont="1" applyFill="1" applyAlignment="1">
      <alignment horizontal="right"/>
    </xf>
    <xf numFmtId="3" fontId="13" fillId="0" borderId="0" xfId="0" applyNumberFormat="1" applyFont="1" applyFill="1" applyAlignment="1">
      <alignment horizontal="right"/>
    </xf>
    <xf numFmtId="37" fontId="13" fillId="0" borderId="0" xfId="0" applyNumberFormat="1" applyFont="1" applyFill="1" applyAlignment="1">
      <alignment/>
    </xf>
    <xf numFmtId="0" fontId="14" fillId="0" borderId="0" xfId="0" applyNumberFormat="1" applyFont="1" applyAlignment="1">
      <alignment/>
    </xf>
    <xf numFmtId="0" fontId="14" fillId="0" borderId="0" xfId="0" applyNumberFormat="1" applyFont="1" applyAlignment="1">
      <alignment horizontal="right"/>
    </xf>
    <xf numFmtId="3" fontId="14" fillId="0" borderId="0" xfId="0" applyNumberFormat="1" applyFont="1" applyAlignment="1">
      <alignment horizontal="right"/>
    </xf>
    <xf numFmtId="3" fontId="16" fillId="0" borderId="0" xfId="0" applyNumberFormat="1" applyFont="1" applyAlignment="1">
      <alignment horizontal="right"/>
    </xf>
    <xf numFmtId="3" fontId="18" fillId="0" borderId="0" xfId="0" applyNumberFormat="1" applyFont="1" applyAlignment="1">
      <alignment horizontal="right"/>
    </xf>
    <xf numFmtId="0" fontId="16" fillId="0" borderId="0" xfId="0" applyNumberFormat="1" applyFont="1" applyAlignment="1">
      <alignment/>
    </xf>
    <xf numFmtId="3" fontId="16" fillId="0" borderId="0" xfId="0" applyNumberFormat="1" applyFont="1" applyFill="1" applyAlignment="1">
      <alignment horizontal="right"/>
    </xf>
    <xf numFmtId="0" fontId="25" fillId="0" borderId="0" xfId="0" applyNumberFormat="1" applyFont="1" applyAlignment="1">
      <alignment/>
    </xf>
    <xf numFmtId="0" fontId="0" fillId="0" borderId="0" xfId="0" applyFont="1" applyFill="1" applyAlignment="1">
      <alignment/>
    </xf>
    <xf numFmtId="0" fontId="15" fillId="0" borderId="0" xfId="0" applyNumberFormat="1" applyFont="1" applyFill="1" applyAlignment="1">
      <alignment horizontal="center"/>
    </xf>
    <xf numFmtId="0" fontId="14" fillId="0" borderId="0" xfId="0" applyNumberFormat="1" applyFont="1" applyFill="1" applyAlignment="1">
      <alignment horizontal="centerContinuous"/>
    </xf>
    <xf numFmtId="0" fontId="0" fillId="0" borderId="0" xfId="0" applyFont="1" applyFill="1" applyAlignment="1" quotePrefix="1">
      <alignment/>
    </xf>
    <xf numFmtId="3" fontId="15" fillId="0" borderId="0" xfId="0" applyNumberFormat="1" applyFont="1" applyFill="1" applyAlignment="1">
      <alignment horizontal="center"/>
    </xf>
    <xf numFmtId="3" fontId="17" fillId="0" borderId="0" xfId="0" applyNumberFormat="1" applyFont="1" applyFill="1" applyAlignment="1">
      <alignment horizontal="right"/>
    </xf>
    <xf numFmtId="3" fontId="17" fillId="0" borderId="0" xfId="0" applyNumberFormat="1" applyFont="1" applyFill="1" applyAlignment="1">
      <alignment/>
    </xf>
    <xf numFmtId="3" fontId="14" fillId="0" borderId="0" xfId="0" applyNumberFormat="1" applyFont="1" applyFill="1" applyAlignment="1">
      <alignment horizontal="centerContinuous"/>
    </xf>
    <xf numFmtId="3" fontId="12" fillId="0" borderId="0" xfId="0" applyNumberFormat="1" applyFont="1" applyFill="1" applyAlignment="1">
      <alignment horizontal="right"/>
    </xf>
    <xf numFmtId="3" fontId="12" fillId="0" borderId="0" xfId="0" applyNumberFormat="1" applyFont="1" applyFill="1" applyAlignment="1">
      <alignment/>
    </xf>
    <xf numFmtId="3" fontId="18" fillId="0" borderId="0" xfId="0" applyNumberFormat="1" applyFont="1" applyFill="1" applyAlignment="1">
      <alignment horizontal="right"/>
    </xf>
    <xf numFmtId="3" fontId="17" fillId="0" borderId="0" xfId="0" applyNumberFormat="1" applyFont="1" applyFill="1" applyAlignment="1">
      <alignment horizontal="right"/>
    </xf>
    <xf numFmtId="3" fontId="12" fillId="0" borderId="0" xfId="0" applyNumberFormat="1" applyFont="1" applyFill="1" applyAlignment="1">
      <alignment/>
    </xf>
    <xf numFmtId="37" fontId="14" fillId="0" borderId="0" xfId="0" applyNumberFormat="1" applyFont="1" applyFill="1" applyAlignment="1">
      <alignment horizontal="right"/>
    </xf>
    <xf numFmtId="3" fontId="13" fillId="0" borderId="0" xfId="0" applyNumberFormat="1" applyFont="1" applyFill="1" applyAlignment="1">
      <alignment/>
    </xf>
    <xf numFmtId="37" fontId="12" fillId="0" borderId="0" xfId="0" applyNumberFormat="1" applyFont="1" applyFill="1" applyAlignment="1">
      <alignment/>
    </xf>
    <xf numFmtId="3" fontId="14" fillId="0" borderId="0" xfId="0" applyNumberFormat="1" applyFont="1" applyFill="1" applyAlignment="1">
      <alignment horizontal="right"/>
    </xf>
    <xf numFmtId="3" fontId="0" fillId="0" borderId="0" xfId="0" applyNumberFormat="1" applyFont="1" applyFill="1" applyAlignment="1">
      <alignment/>
    </xf>
    <xf numFmtId="37" fontId="17" fillId="0" borderId="0" xfId="0" applyNumberFormat="1" applyFont="1" applyFill="1" applyAlignment="1">
      <alignment/>
    </xf>
    <xf numFmtId="37" fontId="12" fillId="0" borderId="0" xfId="0" applyNumberFormat="1" applyFont="1" applyFill="1" applyAlignment="1">
      <alignment/>
    </xf>
    <xf numFmtId="3" fontId="12" fillId="0" borderId="0" xfId="0" applyNumberFormat="1" applyFont="1" applyFill="1" applyAlignment="1">
      <alignment horizontal="right"/>
    </xf>
    <xf numFmtId="37" fontId="14" fillId="0" borderId="0" xfId="0" applyNumberFormat="1" applyFont="1" applyFill="1" applyAlignment="1">
      <alignment horizontal="right"/>
    </xf>
    <xf numFmtId="37" fontId="13" fillId="2" borderId="0" xfId="0" applyNumberFormat="1" applyFont="1" applyFill="1" applyAlignment="1">
      <alignment/>
    </xf>
    <xf numFmtId="37" fontId="4" fillId="2" borderId="0" xfId="0" applyNumberFormat="1" applyFont="1" applyFill="1" applyAlignment="1">
      <alignment/>
    </xf>
    <xf numFmtId="3" fontId="12" fillId="0" borderId="0" xfId="0" applyNumberFormat="1" applyFont="1" applyFill="1" applyAlignment="1">
      <alignment horizontal="center" wrapText="1"/>
    </xf>
    <xf numFmtId="3" fontId="12" fillId="0" borderId="0" xfId="0" applyNumberFormat="1" applyFont="1" applyFill="1" applyBorder="1" applyAlignment="1">
      <alignment horizontal="center"/>
    </xf>
    <xf numFmtId="3" fontId="13" fillId="0" borderId="0" xfId="0" applyNumberFormat="1" applyFont="1" applyAlignment="1">
      <alignment horizontal="center" wrapText="1"/>
    </xf>
    <xf numFmtId="3" fontId="12" fillId="0" borderId="0" xfId="0" applyNumberFormat="1" applyFont="1" applyFill="1" applyAlignment="1">
      <alignment horizontal="center"/>
    </xf>
    <xf numFmtId="3" fontId="14" fillId="0" borderId="1" xfId="0" applyNumberFormat="1" applyFont="1" applyFill="1" applyBorder="1" applyAlignment="1">
      <alignment horizontal="centerContinuous"/>
    </xf>
    <xf numFmtId="3" fontId="14" fillId="0" borderId="0" xfId="0" applyNumberFormat="1" applyFont="1" applyFill="1" applyAlignment="1">
      <alignment/>
    </xf>
    <xf numFmtId="3" fontId="16" fillId="0" borderId="0" xfId="0" applyNumberFormat="1" applyFont="1" applyFill="1" applyAlignment="1">
      <alignment horizontal="centerContinuous"/>
    </xf>
    <xf numFmtId="3" fontId="15" fillId="0" borderId="0" xfId="0" applyNumberFormat="1" applyFont="1" applyFill="1" applyAlignment="1">
      <alignment/>
    </xf>
    <xf numFmtId="3" fontId="16" fillId="0" borderId="0" xfId="0" applyNumberFormat="1" applyFont="1" applyFill="1" applyAlignment="1">
      <alignment/>
    </xf>
    <xf numFmtId="3" fontId="18" fillId="0" borderId="0" xfId="0" applyNumberFormat="1" applyFont="1" applyFill="1" applyAlignment="1">
      <alignment/>
    </xf>
    <xf numFmtId="3" fontId="13" fillId="0" borderId="0" xfId="0" applyNumberFormat="1" applyFont="1" applyAlignment="1">
      <alignment horizontal="right"/>
    </xf>
    <xf numFmtId="3" fontId="13" fillId="0" borderId="0" xfId="0" applyNumberFormat="1" applyFont="1" applyFill="1" applyAlignment="1">
      <alignment/>
    </xf>
    <xf numFmtId="3" fontId="13" fillId="0" borderId="0" xfId="0" applyNumberFormat="1" applyFont="1" applyFill="1" applyAlignment="1">
      <alignment horizontal="right"/>
    </xf>
    <xf numFmtId="3" fontId="15" fillId="0" borderId="0" xfId="0" applyNumberFormat="1" applyFont="1" applyFill="1" applyAlignment="1">
      <alignment/>
    </xf>
    <xf numFmtId="3" fontId="14" fillId="0" borderId="0" xfId="0" applyNumberFormat="1" applyFont="1" applyFill="1" applyAlignment="1">
      <alignment/>
    </xf>
    <xf numFmtId="3" fontId="14" fillId="0" borderId="0" xfId="0" applyNumberFormat="1" applyFont="1" applyAlignment="1">
      <alignment/>
    </xf>
    <xf numFmtId="3" fontId="13" fillId="2" borderId="0" xfId="0" applyNumberFormat="1" applyFont="1" applyFill="1" applyAlignment="1">
      <alignment/>
    </xf>
    <xf numFmtId="166" fontId="13" fillId="0" borderId="0" xfId="0" applyNumberFormat="1" applyFont="1" applyFill="1" applyAlignment="1">
      <alignment/>
    </xf>
    <xf numFmtId="37" fontId="13" fillId="0" borderId="0" xfId="0" applyNumberFormat="1" applyFont="1" applyFill="1" applyAlignment="1">
      <alignment horizontal="right"/>
    </xf>
    <xf numFmtId="179" fontId="13" fillId="0" borderId="0" xfId="0" applyNumberFormat="1" applyFont="1" applyAlignment="1">
      <alignment/>
    </xf>
    <xf numFmtId="0" fontId="12" fillId="0" borderId="0" xfId="0" applyNumberFormat="1" applyFont="1" applyFill="1" applyAlignment="1">
      <alignment horizontal="center" wrapText="1"/>
    </xf>
    <xf numFmtId="0" fontId="12" fillId="0" borderId="0" xfId="0" applyNumberFormat="1" applyFont="1" applyFill="1" applyAlignment="1">
      <alignment horizontal="center"/>
    </xf>
    <xf numFmtId="0" fontId="14" fillId="0" borderId="1" xfId="0" applyNumberFormat="1" applyFont="1" applyFill="1" applyBorder="1" applyAlignment="1">
      <alignment horizontal="centerContinuous"/>
    </xf>
    <xf numFmtId="0" fontId="14" fillId="0" borderId="0" xfId="0" applyNumberFormat="1" applyFont="1" applyFill="1" applyAlignment="1">
      <alignment/>
    </xf>
    <xf numFmtId="0" fontId="16" fillId="0" borderId="0" xfId="0" applyNumberFormat="1" applyFont="1" applyFill="1" applyAlignment="1">
      <alignment horizontal="centerContinuous"/>
    </xf>
    <xf numFmtId="0" fontId="15" fillId="0" borderId="0" xfId="0" applyNumberFormat="1" applyFont="1" applyFill="1" applyAlignment="1">
      <alignment/>
    </xf>
    <xf numFmtId="0" fontId="16" fillId="0" borderId="0" xfId="0" applyNumberFormat="1" applyFont="1" applyFill="1" applyAlignment="1">
      <alignment/>
    </xf>
    <xf numFmtId="37" fontId="16" fillId="0" borderId="0" xfId="0" applyNumberFormat="1" applyFont="1" applyFill="1" applyAlignment="1">
      <alignment horizontal="right"/>
    </xf>
    <xf numFmtId="0" fontId="18" fillId="0" borderId="0" xfId="0" applyNumberFormat="1" applyFont="1" applyFill="1" applyAlignment="1">
      <alignment/>
    </xf>
    <xf numFmtId="0" fontId="17" fillId="0" borderId="0" xfId="0" applyFont="1" applyFill="1" applyAlignment="1">
      <alignment/>
    </xf>
    <xf numFmtId="37" fontId="17" fillId="0" borderId="0" xfId="0" applyNumberFormat="1" applyFont="1" applyFill="1" applyAlignment="1">
      <alignment horizontal="right"/>
    </xf>
    <xf numFmtId="37" fontId="12" fillId="0" borderId="0" xfId="0" applyNumberFormat="1" applyFont="1" applyAlignment="1">
      <alignment/>
    </xf>
    <xf numFmtId="37" fontId="12" fillId="0" borderId="0" xfId="0" applyNumberFormat="1" applyFont="1" applyFill="1" applyAlignment="1">
      <alignment horizontal="right"/>
    </xf>
    <xf numFmtId="0" fontId="16" fillId="0" borderId="0" xfId="0" applyNumberFormat="1" applyFont="1" applyFill="1" applyAlignment="1">
      <alignment/>
    </xf>
    <xf numFmtId="0" fontId="14" fillId="0" borderId="0" xfId="0" applyNumberFormat="1" applyFont="1" applyFill="1" applyAlignment="1">
      <alignment/>
    </xf>
    <xf numFmtId="0" fontId="13" fillId="0" borderId="0" xfId="0" applyFont="1" applyFill="1" applyAlignment="1">
      <alignment horizontal="right"/>
    </xf>
    <xf numFmtId="3" fontId="24" fillId="0" borderId="0" xfId="0" applyNumberFormat="1" applyFont="1" applyFill="1" applyAlignment="1">
      <alignment/>
    </xf>
    <xf numFmtId="3" fontId="24" fillId="0" borderId="0" xfId="0" applyNumberFormat="1" applyFont="1" applyFill="1" applyAlignment="1">
      <alignment horizontal="right"/>
    </xf>
    <xf numFmtId="0" fontId="17" fillId="0" borderId="0" xfId="0" applyFont="1" applyFill="1" applyAlignment="1">
      <alignment horizontal="right"/>
    </xf>
    <xf numFmtId="3" fontId="26" fillId="0" borderId="0" xfId="0" applyNumberFormat="1" applyFont="1" applyFill="1" applyAlignment="1">
      <alignment/>
    </xf>
    <xf numFmtId="3" fontId="26" fillId="0" borderId="0" xfId="0" applyNumberFormat="1" applyFont="1" applyAlignment="1">
      <alignment/>
    </xf>
    <xf numFmtId="3" fontId="26" fillId="0" borderId="0" xfId="0" applyNumberFormat="1" applyFont="1" applyFill="1" applyAlignment="1">
      <alignment horizontal="right"/>
    </xf>
    <xf numFmtId="3" fontId="15" fillId="0" borderId="0" xfId="0" applyNumberFormat="1" applyFont="1" applyFill="1" applyAlignment="1">
      <alignment horizontal="right"/>
    </xf>
    <xf numFmtId="0" fontId="25" fillId="0" borderId="0" xfId="0" applyNumberFormat="1" applyFont="1" applyFill="1" applyAlignment="1">
      <alignment horizontal="centerContinuous"/>
    </xf>
    <xf numFmtId="3" fontId="27" fillId="0" borderId="0" xfId="0" applyNumberFormat="1" applyFont="1" applyFill="1" applyAlignment="1">
      <alignment horizontal="center"/>
    </xf>
    <xf numFmtId="0" fontId="16" fillId="0" borderId="0" xfId="0" applyNumberFormat="1" applyFont="1" applyFill="1" applyAlignment="1">
      <alignment horizontal="right"/>
    </xf>
    <xf numFmtId="3" fontId="16" fillId="0" borderId="0" xfId="0" applyNumberFormat="1" applyFont="1" applyFill="1" applyAlignment="1">
      <alignment/>
    </xf>
    <xf numFmtId="0" fontId="15" fillId="0" borderId="0" xfId="0" applyNumberFormat="1" applyFont="1" applyFill="1" applyAlignment="1">
      <alignment/>
    </xf>
    <xf numFmtId="0" fontId="12" fillId="0" borderId="0" xfId="0" applyFont="1" applyFill="1" applyAlignment="1">
      <alignment/>
    </xf>
    <xf numFmtId="37" fontId="12" fillId="0" borderId="0" xfId="0" applyNumberFormat="1" applyFont="1" applyAlignment="1">
      <alignment/>
    </xf>
    <xf numFmtId="37" fontId="12" fillId="0" borderId="0" xfId="0" applyNumberFormat="1" applyFont="1" applyFill="1" applyAlignment="1">
      <alignment horizontal="right"/>
    </xf>
    <xf numFmtId="0" fontId="16" fillId="0" borderId="0" xfId="0" applyNumberFormat="1" applyFont="1" applyFill="1" applyAlignment="1">
      <alignment horizontal="right"/>
    </xf>
    <xf numFmtId="0" fontId="14" fillId="0" borderId="0" xfId="0" applyNumberFormat="1" applyFont="1" applyFill="1" applyAlignment="1">
      <alignment horizontal="right"/>
    </xf>
    <xf numFmtId="0" fontId="14" fillId="0" borderId="0" xfId="0" applyNumberFormat="1" applyFont="1" applyFill="1" applyAlignment="1">
      <alignment/>
    </xf>
    <xf numFmtId="0" fontId="31" fillId="0" borderId="2" xfId="21" applyFont="1" applyBorder="1" applyAlignment="1">
      <alignment horizontal="center" vertical="center"/>
      <protection/>
    </xf>
    <xf numFmtId="0" fontId="31" fillId="0" borderId="2" xfId="21" applyFont="1" applyBorder="1" applyAlignment="1">
      <alignment horizontal="center" wrapText="1"/>
      <protection/>
    </xf>
    <xf numFmtId="14" fontId="28" fillId="0" borderId="0" xfId="21" applyNumberFormat="1" applyFont="1" applyAlignment="1">
      <alignment horizontal="left"/>
      <protection/>
    </xf>
    <xf numFmtId="0" fontId="29" fillId="0" borderId="0" xfId="21" applyFont="1">
      <alignment/>
      <protection/>
    </xf>
    <xf numFmtId="0" fontId="30" fillId="0" borderId="0" xfId="21" applyFont="1">
      <alignment/>
      <protection/>
    </xf>
    <xf numFmtId="0" fontId="30" fillId="0" borderId="2" xfId="21" applyFont="1" applyBorder="1">
      <alignment/>
      <protection/>
    </xf>
    <xf numFmtId="0" fontId="30" fillId="0" borderId="2" xfId="21" applyFont="1" applyBorder="1" applyAlignment="1">
      <alignment/>
      <protection/>
    </xf>
    <xf numFmtId="0" fontId="31" fillId="0" borderId="2" xfId="21" applyFont="1" applyBorder="1">
      <alignment/>
      <protection/>
    </xf>
    <xf numFmtId="3" fontId="30" fillId="0" borderId="2" xfId="21" applyNumberFormat="1" applyFont="1" applyBorder="1" applyAlignment="1">
      <alignment/>
      <protection/>
    </xf>
    <xf numFmtId="3" fontId="30" fillId="0" borderId="2" xfId="21" applyNumberFormat="1" applyFont="1" applyBorder="1">
      <alignment/>
      <protection/>
    </xf>
    <xf numFmtId="0" fontId="30" fillId="0" borderId="2" xfId="21" applyFont="1" applyFill="1" applyBorder="1" applyAlignment="1">
      <alignment horizontal="left" indent="1"/>
      <protection/>
    </xf>
    <xf numFmtId="3" fontId="30" fillId="0" borderId="2" xfId="21" applyNumberFormat="1" applyFont="1" applyFill="1" applyBorder="1" applyAlignment="1">
      <alignment horizontal="right"/>
      <protection/>
    </xf>
    <xf numFmtId="3" fontId="30" fillId="0" borderId="2" xfId="21" applyNumberFormat="1" applyFont="1" applyBorder="1" applyAlignment="1">
      <alignment horizontal="right"/>
      <protection/>
    </xf>
    <xf numFmtId="0" fontId="29" fillId="0" borderId="0" xfId="21" applyFont="1" applyFill="1">
      <alignment/>
      <protection/>
    </xf>
    <xf numFmtId="0" fontId="30" fillId="0" borderId="2" xfId="21" applyFont="1" applyFill="1" applyBorder="1" applyAlignment="1">
      <alignment horizontal="left"/>
      <protection/>
    </xf>
    <xf numFmtId="3" fontId="30" fillId="0" borderId="2" xfId="21" applyNumberFormat="1" applyFont="1" applyFill="1" applyBorder="1">
      <alignment/>
      <protection/>
    </xf>
    <xf numFmtId="0" fontId="30" fillId="0" borderId="2" xfId="21" applyFont="1" applyFill="1" applyBorder="1">
      <alignment/>
      <protection/>
    </xf>
    <xf numFmtId="0" fontId="30" fillId="0" borderId="2" xfId="21" applyFont="1" applyBorder="1" applyAlignment="1">
      <alignment horizontal="left" indent="1"/>
      <protection/>
    </xf>
    <xf numFmtId="0" fontId="31" fillId="0" borderId="2" xfId="21" applyFont="1" applyBorder="1" applyAlignment="1">
      <alignment horizontal="right"/>
      <protection/>
    </xf>
    <xf numFmtId="0" fontId="46" fillId="0" borderId="0" xfId="0" applyFont="1" applyAlignment="1">
      <alignment horizontal="left" indent="4"/>
    </xf>
    <xf numFmtId="3" fontId="31" fillId="0" borderId="2" xfId="21" applyNumberFormat="1" applyFont="1" applyBorder="1" applyAlignment="1">
      <alignment/>
      <protection/>
    </xf>
    <xf numFmtId="0" fontId="34" fillId="0" borderId="2" xfId="21" applyFont="1" applyBorder="1">
      <alignment/>
      <protection/>
    </xf>
    <xf numFmtId="3" fontId="34" fillId="0" borderId="2" xfId="21" applyNumberFormat="1" applyFont="1" applyBorder="1" applyAlignment="1">
      <alignment/>
      <protection/>
    </xf>
    <xf numFmtId="3" fontId="35" fillId="0" borderId="2" xfId="21" applyNumberFormat="1" applyFont="1" applyBorder="1">
      <alignment/>
      <protection/>
    </xf>
    <xf numFmtId="0" fontId="34" fillId="0" borderId="0" xfId="21" applyFont="1">
      <alignment/>
      <protection/>
    </xf>
    <xf numFmtId="0" fontId="29" fillId="0" borderId="2" xfId="21" applyFont="1" applyBorder="1">
      <alignment/>
      <protection/>
    </xf>
    <xf numFmtId="3" fontId="29" fillId="0" borderId="2" xfId="21" applyNumberFormat="1" applyFont="1" applyBorder="1" applyAlignment="1">
      <alignment/>
      <protection/>
    </xf>
    <xf numFmtId="3" fontId="30" fillId="0" borderId="2" xfId="21" applyNumberFormat="1" applyFont="1" applyFill="1" applyBorder="1" applyAlignment="1">
      <alignment/>
      <protection/>
    </xf>
    <xf numFmtId="3" fontId="31" fillId="0" borderId="2" xfId="21" applyNumberFormat="1" applyFont="1" applyBorder="1">
      <alignment/>
      <protection/>
    </xf>
    <xf numFmtId="0" fontId="35" fillId="0" borderId="2" xfId="21" applyFont="1" applyBorder="1">
      <alignment/>
      <protection/>
    </xf>
    <xf numFmtId="3" fontId="36" fillId="0" borderId="2" xfId="21" applyNumberFormat="1" applyFont="1" applyBorder="1">
      <alignment/>
      <protection/>
    </xf>
    <xf numFmtId="0" fontId="31" fillId="0" borderId="2" xfId="21" applyFont="1" applyFill="1" applyBorder="1" applyAlignment="1">
      <alignment horizontal="left"/>
      <protection/>
    </xf>
    <xf numFmtId="3" fontId="31" fillId="0" borderId="2" xfId="21" applyNumberFormat="1" applyFont="1" applyFill="1" applyBorder="1" applyAlignment="1">
      <alignment horizontal="right"/>
      <protection/>
    </xf>
    <xf numFmtId="0" fontId="36" fillId="0" borderId="2" xfId="21" applyFont="1" applyBorder="1">
      <alignment/>
      <protection/>
    </xf>
    <xf numFmtId="0" fontId="37" fillId="0" borderId="0" xfId="21" applyFont="1">
      <alignment/>
      <protection/>
    </xf>
    <xf numFmtId="0" fontId="38" fillId="0" borderId="2" xfId="21" applyFont="1" applyBorder="1">
      <alignment/>
      <protection/>
    </xf>
    <xf numFmtId="3" fontId="38" fillId="0" borderId="2" xfId="21" applyNumberFormat="1" applyFont="1" applyBorder="1">
      <alignment/>
      <protection/>
    </xf>
    <xf numFmtId="0" fontId="30" fillId="0" borderId="2" xfId="21" applyFont="1" applyFill="1" applyBorder="1" applyAlignment="1">
      <alignment wrapText="1"/>
      <protection/>
    </xf>
    <xf numFmtId="0" fontId="39" fillId="0" borderId="0" xfId="21" applyFont="1">
      <alignment/>
      <protection/>
    </xf>
    <xf numFmtId="0" fontId="31" fillId="0" borderId="0" xfId="21" applyFont="1">
      <alignment/>
      <protection/>
    </xf>
    <xf numFmtId="0" fontId="38" fillId="0" borderId="2" xfId="21" applyFont="1" applyBorder="1" applyAlignment="1">
      <alignment horizontal="right"/>
      <protection/>
    </xf>
    <xf numFmtId="3" fontId="39" fillId="0" borderId="0" xfId="21" applyNumberFormat="1" applyFont="1">
      <alignment/>
      <protection/>
    </xf>
    <xf numFmtId="0" fontId="40" fillId="0" borderId="2" xfId="21" applyFont="1" applyBorder="1" applyAlignment="1">
      <alignment horizontal="right"/>
      <protection/>
    </xf>
    <xf numFmtId="3" fontId="40" fillId="0" borderId="2" xfId="21" applyNumberFormat="1" applyFont="1" applyBorder="1">
      <alignment/>
      <protection/>
    </xf>
    <xf numFmtId="3" fontId="41" fillId="0" borderId="0" xfId="21" applyNumberFormat="1" applyFont="1">
      <alignment/>
      <protection/>
    </xf>
    <xf numFmtId="0" fontId="41" fillId="0" borderId="0" xfId="21" applyFont="1">
      <alignment/>
      <protection/>
    </xf>
    <xf numFmtId="3" fontId="29" fillId="0" borderId="0" xfId="21" applyNumberFormat="1" applyFont="1">
      <alignment/>
      <protection/>
    </xf>
    <xf numFmtId="3" fontId="34" fillId="0" borderId="0" xfId="21" applyNumberFormat="1" applyFont="1">
      <alignment/>
      <protection/>
    </xf>
    <xf numFmtId="0" fontId="30" fillId="0" borderId="2" xfId="21" applyFont="1" applyBorder="1" applyAlignment="1">
      <alignment horizontal="left"/>
      <protection/>
    </xf>
    <xf numFmtId="0" fontId="29" fillId="0" borderId="1" xfId="21" applyFont="1" applyBorder="1">
      <alignment/>
      <protection/>
    </xf>
    <xf numFmtId="0" fontId="35" fillId="4" borderId="2" xfId="21" applyFont="1" applyFill="1" applyBorder="1">
      <alignment/>
      <protection/>
    </xf>
    <xf numFmtId="3" fontId="35" fillId="4" borderId="2" xfId="21" applyNumberFormat="1" applyFont="1" applyFill="1" applyBorder="1">
      <alignment/>
      <protection/>
    </xf>
    <xf numFmtId="0" fontId="34" fillId="4" borderId="0" xfId="21" applyFont="1" applyFill="1" applyBorder="1">
      <alignment/>
      <protection/>
    </xf>
    <xf numFmtId="0" fontId="30" fillId="0" borderId="0" xfId="21" applyFont="1" applyFill="1">
      <alignment/>
      <protection/>
    </xf>
    <xf numFmtId="3" fontId="30" fillId="0" borderId="0" xfId="21" applyNumberFormat="1" applyFont="1" applyBorder="1">
      <alignment/>
      <protection/>
    </xf>
    <xf numFmtId="3" fontId="35" fillId="0" borderId="0" xfId="21" applyNumberFormat="1" applyFont="1" applyBorder="1">
      <alignment/>
      <protection/>
    </xf>
    <xf numFmtId="3" fontId="42" fillId="0" borderId="0" xfId="21" applyNumberFormat="1" applyFont="1" applyBorder="1">
      <alignment/>
      <protection/>
    </xf>
    <xf numFmtId="0" fontId="42" fillId="0" borderId="0" xfId="21" applyFont="1" applyBorder="1">
      <alignment/>
      <protection/>
    </xf>
    <xf numFmtId="0" fontId="30" fillId="0" borderId="0" xfId="0" applyFont="1" applyBorder="1" applyAlignment="1">
      <alignment wrapText="1"/>
    </xf>
    <xf numFmtId="0" fontId="32" fillId="0" borderId="0" xfId="21" applyFont="1" applyFill="1" applyAlignment="1">
      <alignment horizontal="left" wrapText="1"/>
      <protection/>
    </xf>
    <xf numFmtId="0" fontId="30" fillId="0" borderId="0" xfId="0" applyFont="1" applyAlignment="1">
      <alignment/>
    </xf>
    <xf numFmtId="0" fontId="31" fillId="0" borderId="0" xfId="0" applyFont="1" applyAlignment="1">
      <alignment/>
    </xf>
    <xf numFmtId="0" fontId="31" fillId="0" borderId="0" xfId="0" applyFont="1" applyAlignment="1">
      <alignment horizontal="left"/>
    </xf>
    <xf numFmtId="0" fontId="0" fillId="0" borderId="0" xfId="0" applyFont="1" applyAlignment="1">
      <alignment/>
    </xf>
    <xf numFmtId="3" fontId="12" fillId="0" borderId="1" xfId="0" applyNumberFormat="1" applyFont="1" applyFill="1" applyBorder="1" applyAlignment="1">
      <alignment horizontal="center"/>
    </xf>
    <xf numFmtId="3" fontId="12" fillId="0" borderId="0" xfId="0" applyNumberFormat="1" applyFont="1" applyFill="1" applyAlignment="1">
      <alignment horizontal="center"/>
    </xf>
    <xf numFmtId="3" fontId="14" fillId="0" borderId="1" xfId="0" applyNumberFormat="1" applyFont="1" applyFill="1" applyBorder="1" applyAlignment="1">
      <alignment horizontal="center"/>
    </xf>
    <xf numFmtId="3" fontId="13" fillId="0" borderId="0" xfId="0" applyNumberFormat="1" applyFont="1" applyAlignment="1">
      <alignment horizontal="center" wrapText="1"/>
    </xf>
    <xf numFmtId="3" fontId="14" fillId="0" borderId="0" xfId="0" applyNumberFormat="1" applyFont="1" applyFill="1" applyBorder="1" applyAlignment="1">
      <alignment horizontal="center"/>
    </xf>
    <xf numFmtId="3" fontId="12" fillId="0" borderId="0" xfId="0" applyNumberFormat="1" applyFont="1" applyAlignment="1">
      <alignment horizontal="center" wrapText="1"/>
    </xf>
    <xf numFmtId="3" fontId="12" fillId="0" borderId="0" xfId="0" applyNumberFormat="1" applyFont="1" applyFill="1" applyAlignment="1">
      <alignment horizontal="center" wrapText="1"/>
    </xf>
    <xf numFmtId="3" fontId="12" fillId="0" borderId="0" xfId="0" applyNumberFormat="1" applyFont="1" applyFill="1" applyAlignment="1">
      <alignment horizontal="center" wrapText="1"/>
    </xf>
    <xf numFmtId="3" fontId="12" fillId="0" borderId="0" xfId="0" applyNumberFormat="1" applyFont="1" applyFill="1" applyAlignment="1">
      <alignment horizontal="center"/>
    </xf>
    <xf numFmtId="0" fontId="12" fillId="0" borderId="0" xfId="0" applyFont="1" applyFill="1" applyAlignment="1">
      <alignment horizontal="center"/>
    </xf>
    <xf numFmtId="0" fontId="14" fillId="0" borderId="1" xfId="0" applyNumberFormat="1" applyFont="1" applyFill="1" applyBorder="1" applyAlignment="1">
      <alignment horizontal="center"/>
    </xf>
    <xf numFmtId="0" fontId="12" fillId="0" borderId="1" xfId="0" applyFont="1" applyFill="1" applyBorder="1" applyAlignment="1">
      <alignment horizontal="center"/>
    </xf>
    <xf numFmtId="0" fontId="12" fillId="0" borderId="0" xfId="0" applyNumberFormat="1" applyFont="1" applyFill="1" applyAlignment="1">
      <alignment horizontal="center" wrapText="1"/>
    </xf>
    <xf numFmtId="0" fontId="12" fillId="0" borderId="0" xfId="0" applyNumberFormat="1" applyFont="1" applyFill="1" applyAlignment="1">
      <alignment horizontal="center" wrapText="1"/>
    </xf>
    <xf numFmtId="0" fontId="12" fillId="0" borderId="0" xfId="0" applyNumberFormat="1" applyFont="1" applyFill="1" applyAlignment="1">
      <alignment horizontal="center"/>
    </xf>
    <xf numFmtId="0" fontId="14" fillId="0" borderId="0" xfId="0" applyNumberFormat="1" applyFont="1" applyFill="1" applyBorder="1" applyAlignment="1">
      <alignment horizontal="center"/>
    </xf>
    <xf numFmtId="0" fontId="45" fillId="0" borderId="0" xfId="0" applyFont="1" applyBorder="1" applyAlignment="1">
      <alignment wrapText="1"/>
    </xf>
    <xf numFmtId="0" fontId="30" fillId="0" borderId="0" xfId="0" applyFont="1" applyBorder="1" applyAlignment="1">
      <alignment wrapText="1"/>
    </xf>
    <xf numFmtId="0" fontId="31" fillId="5" borderId="2" xfId="21" applyFont="1" applyFill="1" applyBorder="1" applyAlignment="1">
      <alignment horizontal="left" wrapText="1"/>
      <protection/>
    </xf>
  </cellXfs>
  <cellStyles count="9">
    <cellStyle name="Normal" xfId="0"/>
    <cellStyle name="Comma" xfId="15"/>
    <cellStyle name="Comma [0]" xfId="16"/>
    <cellStyle name="Currency" xfId="17"/>
    <cellStyle name="Currency [0]" xfId="18"/>
    <cellStyle name="Followed Hyperlink" xfId="19"/>
    <cellStyle name="Hyperlink" xfId="20"/>
    <cellStyle name="Normal_Exhibit N OJP Historic Budget Information _final version"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HX3136"/>
  <sheetViews>
    <sheetView showOutlineSymbols="0" view="pageBreakPreview" zoomScale="60" zoomScaleNormal="87" workbookViewId="0" topLeftCell="A16">
      <selection activeCell="N84" sqref="N84"/>
    </sheetView>
  </sheetViews>
  <sheetFormatPr defaultColWidth="8.88671875" defaultRowHeight="15"/>
  <cols>
    <col min="1" max="1" width="3.6640625" style="1" customWidth="1"/>
    <col min="2" max="2" width="42.4453125" style="1" customWidth="1"/>
    <col min="3" max="3" width="21.77734375" style="1" customWidth="1"/>
    <col min="4" max="4" width="3.6640625" style="1" customWidth="1"/>
    <col min="5" max="6" width="6.77734375" style="1" customWidth="1"/>
    <col min="7" max="9" width="12.77734375" style="1" customWidth="1"/>
    <col min="10" max="10" width="2.10546875" style="1" customWidth="1"/>
    <col min="11" max="12" width="4.88671875" style="1" customWidth="1"/>
    <col min="13" max="14" width="11.77734375" style="1" customWidth="1"/>
    <col min="15" max="15" width="15.88671875" style="1" customWidth="1"/>
    <col min="16" max="16" width="4.5546875" style="1" hidden="1" customWidth="1"/>
    <col min="17" max="17" width="6.88671875" style="1" hidden="1" customWidth="1"/>
    <col min="18" max="18" width="7.21484375" style="1" hidden="1" customWidth="1"/>
    <col min="19" max="21" width="11.77734375" style="1" hidden="1" customWidth="1"/>
    <col min="22" max="22" width="2.99609375" style="1" hidden="1" customWidth="1"/>
    <col min="23" max="24" width="11.77734375" style="1" hidden="1" customWidth="1"/>
    <col min="25" max="25" width="3.10546875" style="1" hidden="1" customWidth="1"/>
    <col min="26" max="26" width="2.4453125" style="1" hidden="1" customWidth="1"/>
    <col min="27" max="28" width="5.77734375" style="1" hidden="1" customWidth="1"/>
    <col min="29" max="31" width="11.77734375" style="1" hidden="1" customWidth="1"/>
    <col min="32" max="32" width="4.6640625" style="1" hidden="1" customWidth="1"/>
    <col min="33" max="33" width="1.88671875" style="1" customWidth="1"/>
    <col min="34" max="34" width="5.6640625" style="1" customWidth="1"/>
    <col min="35" max="35" width="9.6640625" style="1" customWidth="1"/>
    <col min="36" max="37" width="11.77734375" style="1" customWidth="1"/>
    <col min="38" max="38" width="12.88671875" style="1" customWidth="1"/>
    <col min="39" max="39" width="12.77734375" style="1" hidden="1" customWidth="1"/>
    <col min="40" max="40" width="2.5546875" style="1" customWidth="1"/>
    <col min="41" max="41" width="11.6640625" style="1" customWidth="1"/>
    <col min="42" max="43" width="10.77734375" style="1" customWidth="1"/>
    <col min="44" max="44" width="1.99609375" style="1" customWidth="1"/>
    <col min="45" max="45" width="11.10546875" style="1" customWidth="1"/>
    <col min="46" max="47" width="10.77734375" style="1" customWidth="1"/>
    <col min="48" max="48" width="3.10546875" style="1" customWidth="1"/>
    <col min="49" max="50" width="5.6640625" style="1" customWidth="1"/>
    <col min="51" max="51" width="12.3359375" style="1" customWidth="1"/>
    <col min="52" max="52" width="12.10546875" style="1" customWidth="1"/>
    <col min="53" max="53" width="13.6640625" style="1" customWidth="1"/>
    <col min="54" max="54" width="3.10546875" style="1" hidden="1" customWidth="1"/>
    <col min="55" max="55" width="4.77734375" style="1" hidden="1" customWidth="1"/>
    <col min="56" max="56" width="3.99609375" style="1" hidden="1" customWidth="1"/>
    <col min="57" max="58" width="10.77734375" style="1" hidden="1" customWidth="1"/>
    <col min="59" max="59" width="11.6640625" style="1" hidden="1" customWidth="1"/>
    <col min="60" max="60" width="4.99609375" style="1" hidden="1" customWidth="1"/>
    <col min="61" max="61" width="6.21484375" style="1" hidden="1" customWidth="1"/>
    <col min="62" max="62" width="6.3359375" style="1" hidden="1" customWidth="1"/>
    <col min="63" max="63" width="12.99609375" style="1" hidden="1" customWidth="1"/>
    <col min="64" max="64" width="11.6640625" style="1" hidden="1" customWidth="1"/>
    <col min="65" max="65" width="13.3359375" style="1" hidden="1" customWidth="1"/>
    <col min="66" max="66" width="3.21484375" style="1" customWidth="1"/>
    <col min="67" max="67" width="10.6640625" style="1" bestFit="1" customWidth="1"/>
    <col min="68" max="68" width="8.88671875" style="1" customWidth="1"/>
    <col min="69" max="69" width="13.10546875" style="1" customWidth="1"/>
    <col min="70" max="70" width="12.6640625" style="1" customWidth="1"/>
    <col min="71" max="71" width="13.4453125" style="1" customWidth="1"/>
    <col min="72" max="72" width="6.4453125" style="1" customWidth="1"/>
    <col min="73" max="73" width="9.21484375" style="1" bestFit="1" customWidth="1"/>
    <col min="74" max="16384" width="8.88671875" style="1" customWidth="1"/>
  </cols>
  <sheetData>
    <row r="1" spans="1:65" ht="22.5" customHeight="1">
      <c r="A1" s="204"/>
      <c r="B1" s="204"/>
      <c r="C1" s="204"/>
      <c r="D1" s="204"/>
      <c r="E1" s="204"/>
      <c r="F1" s="204"/>
      <c r="G1" s="204"/>
      <c r="H1" s="204"/>
      <c r="I1" s="204"/>
      <c r="J1" s="204"/>
      <c r="K1" s="204"/>
      <c r="L1" s="204"/>
      <c r="M1" s="204"/>
      <c r="N1" s="204"/>
      <c r="O1" s="204"/>
      <c r="P1" s="204"/>
      <c r="Q1" s="204"/>
      <c r="R1" s="204"/>
      <c r="S1" s="204"/>
      <c r="T1" s="204"/>
      <c r="U1" s="204"/>
      <c r="V1" s="204"/>
      <c r="W1" s="204"/>
      <c r="X1" s="204"/>
      <c r="Y1" s="204"/>
      <c r="Z1" s="204"/>
      <c r="AA1" s="204"/>
      <c r="AB1" s="204"/>
      <c r="AC1" s="204"/>
      <c r="AD1" s="204"/>
      <c r="AE1" s="204"/>
      <c r="AF1" s="204"/>
      <c r="AG1" s="204"/>
      <c r="AH1" s="204"/>
      <c r="AI1" s="204"/>
      <c r="AJ1" s="204"/>
      <c r="AK1" s="204"/>
      <c r="AL1" s="204"/>
      <c r="AM1" s="204"/>
      <c r="AN1" s="204"/>
      <c r="AO1" s="204"/>
      <c r="AP1" s="204"/>
      <c r="AQ1" s="204"/>
      <c r="AR1" s="204"/>
      <c r="AS1" s="204"/>
      <c r="AT1" s="204"/>
      <c r="AU1" s="204"/>
      <c r="AV1" s="204"/>
      <c r="AW1" s="204"/>
      <c r="AX1" s="204"/>
      <c r="AY1" s="204"/>
      <c r="AZ1" s="204"/>
      <c r="BA1" s="204"/>
      <c r="BB1" s="204"/>
      <c r="BC1" s="204"/>
      <c r="BD1" s="204"/>
      <c r="BE1" s="204"/>
      <c r="BF1" s="204"/>
      <c r="BG1" s="204"/>
      <c r="BH1" s="204"/>
      <c r="BI1" s="204"/>
      <c r="BJ1" s="204"/>
      <c r="BK1" s="204"/>
      <c r="BL1" s="204"/>
      <c r="BM1" s="204"/>
    </row>
    <row r="2" spans="1:65" ht="13.5" customHeight="1">
      <c r="A2" s="204"/>
      <c r="B2" s="204"/>
      <c r="C2" s="204"/>
      <c r="D2" s="204"/>
      <c r="E2" s="204"/>
      <c r="F2" s="204"/>
      <c r="G2" s="204"/>
      <c r="H2" s="204"/>
      <c r="I2" s="204"/>
      <c r="J2" s="204"/>
      <c r="K2" s="204"/>
      <c r="L2" s="204"/>
      <c r="M2" s="204"/>
      <c r="N2" s="204"/>
      <c r="O2" s="204"/>
      <c r="P2" s="204"/>
      <c r="Q2" s="204"/>
      <c r="R2" s="204"/>
      <c r="S2" s="204"/>
      <c r="T2" s="204"/>
      <c r="U2" s="204"/>
      <c r="V2" s="204"/>
      <c r="W2" s="204"/>
      <c r="X2" s="204"/>
      <c r="Y2" s="204"/>
      <c r="Z2" s="204"/>
      <c r="AA2" s="204"/>
      <c r="AB2" s="204"/>
      <c r="AC2" s="204"/>
      <c r="AD2" s="204"/>
      <c r="AE2" s="204"/>
      <c r="AF2" s="204"/>
      <c r="AG2" s="204"/>
      <c r="AH2" s="204"/>
      <c r="AI2" s="204"/>
      <c r="AJ2" s="204"/>
      <c r="AK2" s="204"/>
      <c r="AL2" s="204"/>
      <c r="AM2" s="204"/>
      <c r="AN2" s="204"/>
      <c r="AO2" s="204"/>
      <c r="AP2" s="204"/>
      <c r="AQ2" s="204"/>
      <c r="AR2" s="204"/>
      <c r="AS2" s="204"/>
      <c r="AT2" s="204"/>
      <c r="AU2" s="204"/>
      <c r="AV2" s="204"/>
      <c r="AW2" s="204"/>
      <c r="AX2" s="204"/>
      <c r="AY2" s="204"/>
      <c r="AZ2" s="204"/>
      <c r="BA2" s="204"/>
      <c r="BB2" s="204"/>
      <c r="BC2" s="204"/>
      <c r="BD2" s="204"/>
      <c r="BE2" s="204"/>
      <c r="BF2" s="204"/>
      <c r="BG2" s="204"/>
      <c r="BH2" s="204"/>
      <c r="BI2" s="204"/>
      <c r="BJ2" s="204"/>
      <c r="BK2" s="204"/>
      <c r="BL2" s="204"/>
      <c r="BM2" s="204"/>
    </row>
    <row r="3" spans="1:65" ht="13.5" customHeight="1">
      <c r="A3" s="202"/>
      <c r="B3" s="202"/>
      <c r="C3" s="202"/>
      <c r="D3" s="202"/>
      <c r="E3" s="202"/>
      <c r="F3" s="202"/>
      <c r="G3" s="202"/>
      <c r="H3" s="202"/>
      <c r="I3" s="202"/>
      <c r="J3" s="202"/>
      <c r="K3" s="202"/>
      <c r="L3" s="202"/>
      <c r="M3" s="202"/>
      <c r="N3" s="202"/>
      <c r="O3" s="202"/>
      <c r="P3" s="202"/>
      <c r="Q3" s="202"/>
      <c r="R3" s="202"/>
      <c r="S3" s="202"/>
      <c r="T3" s="202"/>
      <c r="U3" s="202"/>
      <c r="V3" s="202"/>
      <c r="W3" s="202"/>
      <c r="X3" s="202"/>
      <c r="Y3" s="202"/>
      <c r="Z3" s="202"/>
      <c r="AA3" s="202"/>
      <c r="AB3" s="202"/>
      <c r="AC3" s="202"/>
      <c r="AD3" s="202"/>
      <c r="AE3" s="202"/>
      <c r="AF3" s="202"/>
      <c r="AG3" s="202"/>
      <c r="AH3" s="202"/>
      <c r="AI3" s="202"/>
      <c r="AJ3" s="202"/>
      <c r="AK3" s="202"/>
      <c r="AL3" s="202"/>
      <c r="AM3" s="202"/>
      <c r="AN3" s="202"/>
      <c r="AO3" s="202"/>
      <c r="AP3" s="202"/>
      <c r="AQ3" s="202"/>
      <c r="AR3" s="202"/>
      <c r="AS3" s="202"/>
      <c r="AT3" s="202"/>
      <c r="AU3" s="202"/>
      <c r="AV3" s="202"/>
      <c r="AW3" s="202"/>
      <c r="AX3" s="202"/>
      <c r="AY3" s="202"/>
      <c r="AZ3" s="202"/>
      <c r="BA3" s="202"/>
      <c r="BB3" s="202"/>
      <c r="BC3" s="202"/>
      <c r="BD3" s="202"/>
      <c r="BE3" s="202"/>
      <c r="BF3" s="202"/>
      <c r="BG3" s="202"/>
      <c r="BH3" s="202"/>
      <c r="BI3" s="202"/>
      <c r="BJ3" s="202"/>
      <c r="BK3" s="202"/>
      <c r="BL3" s="202"/>
      <c r="BM3" s="202"/>
    </row>
    <row r="4" spans="1:65" ht="13.5" customHeight="1">
      <c r="A4" s="83"/>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row>
    <row r="5" spans="1:66" ht="13.5" customHeight="1">
      <c r="A5" s="205" t="s">
        <v>92</v>
      </c>
      <c r="B5" s="205"/>
      <c r="C5" s="205"/>
      <c r="D5" s="205"/>
      <c r="E5" s="205"/>
      <c r="F5" s="205"/>
      <c r="G5" s="205"/>
      <c r="H5" s="205"/>
      <c r="I5" s="205"/>
      <c r="J5" s="205"/>
      <c r="K5" s="205"/>
      <c r="L5" s="205"/>
      <c r="M5" s="205"/>
      <c r="N5" s="205"/>
      <c r="O5" s="205"/>
      <c r="P5" s="205"/>
      <c r="Q5" s="205"/>
      <c r="R5" s="205"/>
      <c r="S5" s="205"/>
      <c r="T5" s="205"/>
      <c r="U5" s="205"/>
      <c r="V5" s="205"/>
      <c r="W5" s="205"/>
      <c r="X5" s="205"/>
      <c r="Y5" s="205"/>
      <c r="Z5" s="205"/>
      <c r="AA5" s="205"/>
      <c r="AB5" s="205"/>
      <c r="AC5" s="205"/>
      <c r="AD5" s="205"/>
      <c r="AE5" s="205"/>
      <c r="AF5" s="205"/>
      <c r="AG5" s="205"/>
      <c r="AH5" s="205"/>
      <c r="AI5" s="205"/>
      <c r="AJ5" s="205"/>
      <c r="AK5" s="205"/>
      <c r="AL5" s="205"/>
      <c r="AM5" s="205"/>
      <c r="AN5" s="205"/>
      <c r="AO5" s="205"/>
      <c r="AP5" s="205"/>
      <c r="AQ5" s="205"/>
      <c r="AR5" s="205"/>
      <c r="AS5" s="205"/>
      <c r="AT5" s="205"/>
      <c r="AU5" s="205"/>
      <c r="AV5" s="205"/>
      <c r="AW5" s="205"/>
      <c r="AX5" s="205"/>
      <c r="AY5" s="205"/>
      <c r="AZ5" s="205"/>
      <c r="BA5" s="205"/>
      <c r="BB5" s="205"/>
      <c r="BC5" s="205"/>
      <c r="BD5" s="205"/>
      <c r="BE5" s="205"/>
      <c r="BF5" s="205"/>
      <c r="BG5" s="205"/>
      <c r="BH5" s="205"/>
      <c r="BI5" s="205"/>
      <c r="BJ5" s="205"/>
      <c r="BK5" s="205"/>
      <c r="BL5" s="205"/>
      <c r="BM5" s="205"/>
      <c r="BN5" s="57"/>
    </row>
    <row r="6" spans="1:66" ht="13.5" customHeight="1">
      <c r="A6" s="205"/>
      <c r="B6" s="205"/>
      <c r="C6" s="205"/>
      <c r="D6" s="205"/>
      <c r="E6" s="205"/>
      <c r="F6" s="205"/>
      <c r="G6" s="205"/>
      <c r="H6" s="205"/>
      <c r="I6" s="205"/>
      <c r="J6" s="205"/>
      <c r="K6" s="205"/>
      <c r="L6" s="205"/>
      <c r="M6" s="205"/>
      <c r="N6" s="205"/>
      <c r="O6" s="205"/>
      <c r="P6" s="205"/>
      <c r="Q6" s="205"/>
      <c r="R6" s="205"/>
      <c r="S6" s="205"/>
      <c r="T6" s="205"/>
      <c r="U6" s="205"/>
      <c r="V6" s="205"/>
      <c r="W6" s="205"/>
      <c r="X6" s="205"/>
      <c r="Y6" s="205"/>
      <c r="Z6" s="205"/>
      <c r="AA6" s="205"/>
      <c r="AB6" s="205"/>
      <c r="AC6" s="205"/>
      <c r="AD6" s="205"/>
      <c r="AE6" s="205"/>
      <c r="AF6" s="205"/>
      <c r="AG6" s="205"/>
      <c r="AH6" s="205"/>
      <c r="AI6" s="205"/>
      <c r="AJ6" s="205"/>
      <c r="AK6" s="205"/>
      <c r="AL6" s="205"/>
      <c r="AM6" s="205"/>
      <c r="AN6" s="205"/>
      <c r="AO6" s="205"/>
      <c r="AP6" s="205"/>
      <c r="AQ6" s="205"/>
      <c r="AR6" s="205"/>
      <c r="AS6" s="205"/>
      <c r="AT6" s="205"/>
      <c r="AU6" s="205"/>
      <c r="AV6" s="205"/>
      <c r="AW6" s="205"/>
      <c r="AX6" s="205"/>
      <c r="AY6" s="205"/>
      <c r="AZ6" s="205"/>
      <c r="BA6" s="205"/>
      <c r="BB6" s="205"/>
      <c r="BC6" s="205"/>
      <c r="BD6" s="205"/>
      <c r="BE6" s="205"/>
      <c r="BF6" s="205"/>
      <c r="BG6" s="205"/>
      <c r="BH6" s="205"/>
      <c r="BI6" s="205"/>
      <c r="BJ6" s="205"/>
      <c r="BK6" s="205"/>
      <c r="BL6" s="205"/>
      <c r="BM6" s="205"/>
      <c r="BN6" s="57"/>
    </row>
    <row r="7" spans="1:66" ht="13.5" customHeight="1">
      <c r="A7" s="205"/>
      <c r="B7" s="205"/>
      <c r="C7" s="205"/>
      <c r="D7" s="205"/>
      <c r="E7" s="205"/>
      <c r="F7" s="205"/>
      <c r="G7" s="205"/>
      <c r="H7" s="205"/>
      <c r="I7" s="205"/>
      <c r="J7" s="205"/>
      <c r="K7" s="205"/>
      <c r="L7" s="205"/>
      <c r="M7" s="205"/>
      <c r="N7" s="205"/>
      <c r="O7" s="205"/>
      <c r="P7" s="205"/>
      <c r="Q7" s="205"/>
      <c r="R7" s="205"/>
      <c r="S7" s="205"/>
      <c r="T7" s="205"/>
      <c r="U7" s="205"/>
      <c r="V7" s="205"/>
      <c r="W7" s="205"/>
      <c r="X7" s="205"/>
      <c r="Y7" s="205"/>
      <c r="Z7" s="205"/>
      <c r="AA7" s="205"/>
      <c r="AB7" s="205"/>
      <c r="AC7" s="205"/>
      <c r="AD7" s="205"/>
      <c r="AE7" s="205"/>
      <c r="AF7" s="205"/>
      <c r="AG7" s="205"/>
      <c r="AH7" s="205"/>
      <c r="AI7" s="205"/>
      <c r="AJ7" s="205"/>
      <c r="AK7" s="205"/>
      <c r="AL7" s="205"/>
      <c r="AM7" s="205"/>
      <c r="AN7" s="205"/>
      <c r="AO7" s="205"/>
      <c r="AP7" s="205"/>
      <c r="AQ7" s="205"/>
      <c r="AR7" s="205"/>
      <c r="AS7" s="205"/>
      <c r="AT7" s="205"/>
      <c r="AU7" s="205"/>
      <c r="AV7" s="205"/>
      <c r="AW7" s="205"/>
      <c r="AX7" s="205"/>
      <c r="AY7" s="205"/>
      <c r="AZ7" s="205"/>
      <c r="BA7" s="205"/>
      <c r="BB7" s="205"/>
      <c r="BC7" s="205"/>
      <c r="BD7" s="205"/>
      <c r="BE7" s="205"/>
      <c r="BF7" s="205"/>
      <c r="BG7" s="205"/>
      <c r="BH7" s="205"/>
      <c r="BI7" s="205"/>
      <c r="BJ7" s="205"/>
      <c r="BK7" s="205"/>
      <c r="BL7" s="205"/>
      <c r="BM7" s="205"/>
      <c r="BN7" s="57"/>
    </row>
    <row r="8" spans="1:66" ht="19.5" customHeight="1">
      <c r="A8" s="206" t="s">
        <v>43</v>
      </c>
      <c r="B8" s="206"/>
      <c r="C8" s="206"/>
      <c r="D8" s="206"/>
      <c r="E8" s="206"/>
      <c r="F8" s="206"/>
      <c r="G8" s="206"/>
      <c r="H8" s="206"/>
      <c r="I8" s="206"/>
      <c r="J8" s="206"/>
      <c r="K8" s="206"/>
      <c r="L8" s="206"/>
      <c r="M8" s="206"/>
      <c r="N8" s="206"/>
      <c r="O8" s="206"/>
      <c r="P8" s="206"/>
      <c r="Q8" s="206"/>
      <c r="R8" s="206"/>
      <c r="S8" s="206"/>
      <c r="T8" s="206"/>
      <c r="U8" s="206"/>
      <c r="V8" s="206"/>
      <c r="W8" s="206"/>
      <c r="X8" s="206"/>
      <c r="Y8" s="206"/>
      <c r="Z8" s="206"/>
      <c r="AA8" s="206"/>
      <c r="AB8" s="206"/>
      <c r="AC8" s="206"/>
      <c r="AD8" s="206"/>
      <c r="AE8" s="206"/>
      <c r="AF8" s="206"/>
      <c r="AG8" s="206"/>
      <c r="AH8" s="206"/>
      <c r="AI8" s="206"/>
      <c r="AJ8" s="206"/>
      <c r="AK8" s="206"/>
      <c r="AL8" s="206"/>
      <c r="AM8" s="206"/>
      <c r="AN8" s="206"/>
      <c r="AO8" s="206"/>
      <c r="AP8" s="206"/>
      <c r="AQ8" s="206"/>
      <c r="AR8" s="206"/>
      <c r="AS8" s="206"/>
      <c r="AT8" s="206"/>
      <c r="AU8" s="206"/>
      <c r="AV8" s="206"/>
      <c r="AW8" s="206"/>
      <c r="AX8" s="206"/>
      <c r="AY8" s="206"/>
      <c r="AZ8" s="206"/>
      <c r="BA8" s="206"/>
      <c r="BB8" s="206"/>
      <c r="BC8" s="206"/>
      <c r="BD8" s="206"/>
      <c r="BE8" s="206"/>
      <c r="BF8" s="206"/>
      <c r="BG8" s="206"/>
      <c r="BH8" s="206"/>
      <c r="BI8" s="206"/>
      <c r="BJ8" s="206"/>
      <c r="BK8" s="206"/>
      <c r="BL8" s="206"/>
      <c r="BM8" s="206"/>
      <c r="BN8" s="57"/>
    </row>
    <row r="9" spans="1:66" ht="19.5" customHeight="1">
      <c r="A9" s="200" t="s">
        <v>30</v>
      </c>
      <c r="B9" s="200"/>
      <c r="C9" s="200"/>
      <c r="D9" s="200"/>
      <c r="E9" s="200"/>
      <c r="F9" s="200"/>
      <c r="G9" s="200"/>
      <c r="H9" s="200"/>
      <c r="I9" s="200"/>
      <c r="J9" s="200"/>
      <c r="K9" s="200"/>
      <c r="L9" s="200"/>
      <c r="M9" s="200"/>
      <c r="N9" s="200"/>
      <c r="O9" s="200"/>
      <c r="P9" s="200"/>
      <c r="Q9" s="200"/>
      <c r="R9" s="200"/>
      <c r="S9" s="200"/>
      <c r="T9" s="200"/>
      <c r="U9" s="200"/>
      <c r="V9" s="200"/>
      <c r="W9" s="200"/>
      <c r="X9" s="200"/>
      <c r="Y9" s="200"/>
      <c r="Z9" s="200"/>
      <c r="AA9" s="200"/>
      <c r="AB9" s="200"/>
      <c r="AC9" s="200"/>
      <c r="AD9" s="200"/>
      <c r="AE9" s="200"/>
      <c r="AF9" s="200"/>
      <c r="AG9" s="200"/>
      <c r="AH9" s="200"/>
      <c r="AI9" s="200"/>
      <c r="AJ9" s="200"/>
      <c r="AK9" s="200"/>
      <c r="AL9" s="200"/>
      <c r="AM9" s="200"/>
      <c r="AN9" s="200"/>
      <c r="AO9" s="200"/>
      <c r="AP9" s="200"/>
      <c r="AQ9" s="200"/>
      <c r="AR9" s="200"/>
      <c r="AS9" s="200"/>
      <c r="AT9" s="200"/>
      <c r="AU9" s="200"/>
      <c r="AV9" s="200"/>
      <c r="AW9" s="200"/>
      <c r="AX9" s="200"/>
      <c r="AY9" s="200"/>
      <c r="AZ9" s="200"/>
      <c r="BA9" s="200"/>
      <c r="BB9" s="200"/>
      <c r="BC9" s="200"/>
      <c r="BD9" s="200"/>
      <c r="BE9" s="200"/>
      <c r="BF9" s="200"/>
      <c r="BG9" s="200"/>
      <c r="BH9" s="200"/>
      <c r="BI9" s="200"/>
      <c r="BJ9" s="200"/>
      <c r="BK9" s="200"/>
      <c r="BL9" s="200"/>
      <c r="BM9" s="200"/>
      <c r="BN9" s="57"/>
    </row>
    <row r="10" spans="1:66" ht="19.5" customHeight="1">
      <c r="A10" s="84"/>
      <c r="B10" s="84"/>
      <c r="C10" s="84"/>
      <c r="D10" s="84"/>
      <c r="E10" s="84"/>
      <c r="F10" s="84"/>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4"/>
      <c r="AU10" s="84"/>
      <c r="AV10" s="84"/>
      <c r="AW10" s="84"/>
      <c r="AX10" s="84"/>
      <c r="AY10" s="84"/>
      <c r="AZ10" s="84"/>
      <c r="BA10" s="84"/>
      <c r="BB10" s="84"/>
      <c r="BC10" s="84"/>
      <c r="BD10" s="84"/>
      <c r="BE10" s="84"/>
      <c r="BF10" s="84"/>
      <c r="BG10" s="84"/>
      <c r="BH10" s="84"/>
      <c r="BI10" s="84"/>
      <c r="BJ10" s="84"/>
      <c r="BK10" s="84"/>
      <c r="BL10" s="84"/>
      <c r="BM10" s="84"/>
      <c r="BN10" s="57"/>
    </row>
    <row r="11" spans="1:66" ht="13.5" customHeight="1">
      <c r="A11" s="81"/>
      <c r="B11" s="81"/>
      <c r="C11" s="81"/>
      <c r="D11" s="81"/>
      <c r="E11" s="81"/>
      <c r="F11" s="81"/>
      <c r="G11" s="81"/>
      <c r="H11" s="81"/>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1"/>
      <c r="AU11" s="81"/>
      <c r="AV11" s="81"/>
      <c r="AW11" s="81"/>
      <c r="AX11" s="81"/>
      <c r="AY11" s="81"/>
      <c r="AZ11" s="81"/>
      <c r="BA11" s="81"/>
      <c r="BB11" s="81"/>
      <c r="BC11" s="81"/>
      <c r="BD11" s="81"/>
      <c r="BE11" s="81"/>
      <c r="BF11" s="81"/>
      <c r="BG11" s="81"/>
      <c r="BH11" s="81"/>
      <c r="BI11" s="81"/>
      <c r="BJ11" s="81"/>
      <c r="BK11" s="81"/>
      <c r="BL11" s="81"/>
      <c r="BM11" s="81"/>
      <c r="BN11" s="57"/>
    </row>
    <row r="12" spans="1:77" ht="20.25">
      <c r="A12" s="42"/>
      <c r="B12" s="42"/>
      <c r="C12" s="42"/>
      <c r="D12" s="61"/>
      <c r="E12" s="11"/>
      <c r="F12" s="11"/>
      <c r="G12" s="11"/>
      <c r="H12" s="11"/>
      <c r="I12" s="11"/>
      <c r="J12" s="42"/>
      <c r="K12" s="207"/>
      <c r="L12" s="207"/>
      <c r="M12" s="207"/>
      <c r="N12" s="207"/>
      <c r="O12" s="207"/>
      <c r="P12" s="42"/>
      <c r="Q12" s="64" t="s">
        <v>1</v>
      </c>
      <c r="R12" s="64"/>
      <c r="S12" s="64" t="s">
        <v>28</v>
      </c>
      <c r="T12" s="64"/>
      <c r="U12" s="64"/>
      <c r="V12" s="64"/>
      <c r="W12" s="64" t="s">
        <v>29</v>
      </c>
      <c r="X12" s="64"/>
      <c r="Y12" s="64"/>
      <c r="Z12" s="42"/>
      <c r="AA12" s="64" t="s">
        <v>2</v>
      </c>
      <c r="AB12" s="64"/>
      <c r="AC12" s="64"/>
      <c r="AD12" s="64"/>
      <c r="AE12" s="64"/>
      <c r="AF12" s="42"/>
      <c r="AG12" s="42"/>
      <c r="AH12" s="11"/>
      <c r="AI12" s="11"/>
      <c r="AJ12" s="11"/>
      <c r="AK12" s="11"/>
      <c r="AL12" s="11"/>
      <c r="AM12" s="42"/>
      <c r="AN12" s="42"/>
      <c r="AO12" s="11"/>
      <c r="AP12" s="11"/>
      <c r="AQ12" s="11"/>
      <c r="AR12" s="42"/>
      <c r="AS12" s="42"/>
      <c r="AT12" s="42"/>
      <c r="AU12" s="42"/>
      <c r="AV12" s="42"/>
      <c r="AW12" s="11"/>
      <c r="AX12" s="11"/>
      <c r="AY12" s="11"/>
      <c r="AZ12" s="11"/>
      <c r="BA12" s="11"/>
      <c r="BB12" s="42"/>
      <c r="BC12" s="42"/>
      <c r="BD12" s="42"/>
      <c r="BE12" s="42"/>
      <c r="BF12" s="42"/>
      <c r="BG12" s="42"/>
      <c r="BH12" s="42"/>
      <c r="BI12" s="85" t="s">
        <v>3</v>
      </c>
      <c r="BJ12" s="85"/>
      <c r="BK12" s="85"/>
      <c r="BL12" s="85"/>
      <c r="BM12" s="85"/>
      <c r="BN12" s="60"/>
      <c r="BO12" s="59"/>
      <c r="BP12" s="59"/>
      <c r="BQ12" s="59"/>
      <c r="BR12" s="59"/>
      <c r="BS12" s="59"/>
      <c r="BU12" s="59"/>
      <c r="BV12" s="59"/>
      <c r="BW12" s="59"/>
      <c r="BX12" s="59"/>
      <c r="BY12" s="59"/>
    </row>
    <row r="13" spans="1:77" ht="20.25">
      <c r="A13" s="86"/>
      <c r="B13" s="87"/>
      <c r="C13" s="87"/>
      <c r="D13" s="61"/>
      <c r="E13" s="85" t="s">
        <v>40</v>
      </c>
      <c r="F13" s="85"/>
      <c r="G13" s="85"/>
      <c r="H13" s="85"/>
      <c r="I13" s="85"/>
      <c r="J13" s="42"/>
      <c r="K13" s="199" t="s">
        <v>83</v>
      </c>
      <c r="L13" s="199"/>
      <c r="M13" s="199"/>
      <c r="N13" s="199"/>
      <c r="O13" s="199"/>
      <c r="P13" s="61"/>
      <c r="Q13" s="61" t="s">
        <v>4</v>
      </c>
      <c r="R13" s="61" t="s">
        <v>5</v>
      </c>
      <c r="S13" s="61" t="s">
        <v>6</v>
      </c>
      <c r="T13" s="61" t="s">
        <v>7</v>
      </c>
      <c r="U13" s="61" t="s">
        <v>8</v>
      </c>
      <c r="V13" s="61"/>
      <c r="W13" s="61" t="s">
        <v>6</v>
      </c>
      <c r="X13" s="61" t="s">
        <v>7</v>
      </c>
      <c r="Y13" s="61"/>
      <c r="Z13" s="42"/>
      <c r="AA13" s="61" t="s">
        <v>4</v>
      </c>
      <c r="AB13" s="61" t="s">
        <v>5</v>
      </c>
      <c r="AC13" s="61" t="s">
        <v>6</v>
      </c>
      <c r="AD13" s="61" t="s">
        <v>7</v>
      </c>
      <c r="AE13" s="61" t="s">
        <v>8</v>
      </c>
      <c r="AF13" s="42"/>
      <c r="AG13" s="42"/>
      <c r="AH13" s="85" t="s">
        <v>133</v>
      </c>
      <c r="AI13" s="85"/>
      <c r="AJ13" s="85"/>
      <c r="AK13" s="85"/>
      <c r="AL13" s="85"/>
      <c r="AM13" s="42"/>
      <c r="AN13" s="42"/>
      <c r="AO13" s="199" t="s">
        <v>104</v>
      </c>
      <c r="AP13" s="199"/>
      <c r="AQ13" s="199"/>
      <c r="AR13" s="82"/>
      <c r="AS13" s="199" t="s">
        <v>82</v>
      </c>
      <c r="AT13" s="199"/>
      <c r="AU13" s="199"/>
      <c r="AV13" s="82"/>
      <c r="AW13" s="199" t="s">
        <v>42</v>
      </c>
      <c r="AX13" s="199"/>
      <c r="AY13" s="199"/>
      <c r="AZ13" s="199"/>
      <c r="BA13" s="199"/>
      <c r="BB13" s="42"/>
      <c r="BC13" s="42"/>
      <c r="BD13" s="42"/>
      <c r="BE13" s="42"/>
      <c r="BF13" s="42"/>
      <c r="BG13" s="42"/>
      <c r="BH13" s="42"/>
      <c r="BI13" s="61" t="s">
        <v>4</v>
      </c>
      <c r="BJ13" s="61" t="s">
        <v>5</v>
      </c>
      <c r="BK13" s="61" t="s">
        <v>6</v>
      </c>
      <c r="BL13" s="61" t="s">
        <v>7</v>
      </c>
      <c r="BM13" s="61" t="s">
        <v>8</v>
      </c>
      <c r="BN13" s="57"/>
      <c r="BO13" s="58"/>
      <c r="BP13" s="58"/>
      <c r="BQ13" s="58"/>
      <c r="BR13" s="58"/>
      <c r="BS13" s="58"/>
      <c r="BU13" s="58"/>
      <c r="BV13" s="58"/>
      <c r="BW13" s="58"/>
      <c r="BX13" s="58"/>
      <c r="BY13" s="58"/>
    </row>
    <row r="14" spans="1:71" ht="20.25">
      <c r="A14" s="88" t="s">
        <v>34</v>
      </c>
      <c r="B14" s="89"/>
      <c r="C14" s="89"/>
      <c r="D14" s="45"/>
      <c r="E14" s="61" t="s">
        <v>4</v>
      </c>
      <c r="F14" s="61" t="s">
        <v>5</v>
      </c>
      <c r="G14" s="61" t="s">
        <v>6</v>
      </c>
      <c r="H14" s="61" t="s">
        <v>7</v>
      </c>
      <c r="I14" s="61" t="s">
        <v>8</v>
      </c>
      <c r="J14" s="42"/>
      <c r="K14" s="61" t="s">
        <v>4</v>
      </c>
      <c r="L14" s="61" t="s">
        <v>5</v>
      </c>
      <c r="M14" s="61" t="s">
        <v>6</v>
      </c>
      <c r="N14" s="61" t="s">
        <v>7</v>
      </c>
      <c r="O14" s="61" t="s">
        <v>8</v>
      </c>
      <c r="P14" s="42"/>
      <c r="Q14" s="45"/>
      <c r="R14" s="45"/>
      <c r="S14" s="45" t="s">
        <v>0</v>
      </c>
      <c r="T14" s="45" t="s">
        <v>0</v>
      </c>
      <c r="U14" s="45" t="s">
        <v>0</v>
      </c>
      <c r="V14" s="45"/>
      <c r="W14" s="45"/>
      <c r="X14" s="45"/>
      <c r="Y14" s="45"/>
      <c r="Z14" s="42"/>
      <c r="AA14" s="45"/>
      <c r="AB14" s="45"/>
      <c r="AC14" s="45"/>
      <c r="AD14" s="45"/>
      <c r="AE14" s="45"/>
      <c r="AF14" s="42"/>
      <c r="AG14" s="42"/>
      <c r="AH14" s="61" t="s">
        <v>4</v>
      </c>
      <c r="AI14" s="61" t="s">
        <v>5</v>
      </c>
      <c r="AJ14" s="61" t="s">
        <v>6</v>
      </c>
      <c r="AK14" s="61" t="s">
        <v>7</v>
      </c>
      <c r="AL14" s="61" t="s">
        <v>8</v>
      </c>
      <c r="AM14" s="42"/>
      <c r="AN14" s="42"/>
      <c r="AO14" s="61" t="s">
        <v>91</v>
      </c>
      <c r="AP14" s="61" t="s">
        <v>7</v>
      </c>
      <c r="AQ14" s="61" t="s">
        <v>8</v>
      </c>
      <c r="AR14" s="42"/>
      <c r="AS14" s="61" t="s">
        <v>91</v>
      </c>
      <c r="AT14" s="61" t="s">
        <v>7</v>
      </c>
      <c r="AU14" s="61" t="s">
        <v>8</v>
      </c>
      <c r="AV14" s="42"/>
      <c r="AW14" s="61" t="s">
        <v>4</v>
      </c>
      <c r="AX14" s="61" t="s">
        <v>5</v>
      </c>
      <c r="AY14" s="61" t="s">
        <v>6</v>
      </c>
      <c r="AZ14" s="61" t="s">
        <v>7</v>
      </c>
      <c r="BA14" s="61" t="s">
        <v>8</v>
      </c>
      <c r="BB14" s="42"/>
      <c r="BC14" s="42"/>
      <c r="BD14" s="42"/>
      <c r="BE14" s="42"/>
      <c r="BF14" s="42"/>
      <c r="BG14" s="42"/>
      <c r="BH14" s="42"/>
      <c r="BI14" s="42"/>
      <c r="BJ14" s="42"/>
      <c r="BK14" s="42"/>
      <c r="BL14" s="19"/>
      <c r="BM14" s="42"/>
      <c r="BN14" s="57"/>
      <c r="BO14" s="57"/>
      <c r="BP14" s="57"/>
      <c r="BQ14" s="57"/>
      <c r="BR14" s="57"/>
      <c r="BS14" s="57"/>
    </row>
    <row r="15" spans="1:71" ht="20.25">
      <c r="A15" s="89" t="s">
        <v>78</v>
      </c>
      <c r="B15" s="42"/>
      <c r="C15" s="89"/>
      <c r="D15" s="45"/>
      <c r="E15" s="45">
        <v>118</v>
      </c>
      <c r="F15" s="45">
        <v>118</v>
      </c>
      <c r="G15" s="45">
        <v>54298</v>
      </c>
      <c r="H15" s="45">
        <v>17678</v>
      </c>
      <c r="I15" s="45">
        <f>SUM(G15:H15)</f>
        <v>71976</v>
      </c>
      <c r="J15" s="42"/>
      <c r="K15" s="45">
        <v>118</v>
      </c>
      <c r="L15" s="41">
        <v>106</v>
      </c>
      <c r="M15" s="42">
        <v>55052</v>
      </c>
      <c r="N15" s="42">
        <v>17218</v>
      </c>
      <c r="O15" s="42">
        <f aca="true" t="shared" si="0" ref="O15:O26">SUM(M15:N15)</f>
        <v>72270</v>
      </c>
      <c r="P15" s="42"/>
      <c r="Q15" s="45">
        <v>0</v>
      </c>
      <c r="R15" s="45">
        <v>0</v>
      </c>
      <c r="S15" s="41">
        <v>0</v>
      </c>
      <c r="T15" s="47">
        <v>228</v>
      </c>
      <c r="U15" s="41">
        <f>SUM(S15+T15)</f>
        <v>228</v>
      </c>
      <c r="V15" s="41"/>
      <c r="W15" s="41">
        <v>0</v>
      </c>
      <c r="X15" s="47">
        <v>2724</v>
      </c>
      <c r="Y15" s="47"/>
      <c r="Z15" s="42"/>
      <c r="AA15" s="45">
        <v>136</v>
      </c>
      <c r="AB15" s="45">
        <v>136</v>
      </c>
      <c r="AC15" s="45">
        <f>G15+S15+M15</f>
        <v>109350</v>
      </c>
      <c r="AD15" s="45">
        <f>H15+T15+X15</f>
        <v>20630</v>
      </c>
      <c r="AE15" s="45">
        <f>AC15+AD15</f>
        <v>129980</v>
      </c>
      <c r="AF15" s="42"/>
      <c r="AG15" s="42"/>
      <c r="AH15" s="45">
        <v>118</v>
      </c>
      <c r="AI15" s="45">
        <v>118</v>
      </c>
      <c r="AJ15" s="45">
        <v>48510</v>
      </c>
      <c r="AK15" s="45">
        <v>18437</v>
      </c>
      <c r="AL15" s="45">
        <f aca="true" t="shared" si="1" ref="AL15:AL24">SUM(AJ15:AK15)</f>
        <v>66947</v>
      </c>
      <c r="AM15" s="42">
        <v>76705</v>
      </c>
      <c r="AN15" s="42"/>
      <c r="AO15" s="42">
        <v>0</v>
      </c>
      <c r="AP15" s="42">
        <v>1047</v>
      </c>
      <c r="AQ15" s="42">
        <f>SUM(AO15:AP15)</f>
        <v>1047</v>
      </c>
      <c r="AR15" s="42"/>
      <c r="AS15" s="48">
        <v>-2578</v>
      </c>
      <c r="AT15" s="42">
        <v>3016</v>
      </c>
      <c r="AU15" s="42">
        <f>SUM(AS15:AT15)</f>
        <v>438</v>
      </c>
      <c r="AV15" s="42"/>
      <c r="AW15" s="42">
        <f>SUM(AH15)</f>
        <v>118</v>
      </c>
      <c r="AX15" s="42">
        <f>SUM(AI15)</f>
        <v>118</v>
      </c>
      <c r="AY15" s="42">
        <f aca="true" t="shared" si="2" ref="AY15:AY24">SUM(AJ15+AO15+AS15)</f>
        <v>45932</v>
      </c>
      <c r="AZ15" s="42">
        <f aca="true" t="shared" si="3" ref="AZ15:AZ21">SUM(AK15+AP15+AT15)</f>
        <v>22500</v>
      </c>
      <c r="BA15" s="42">
        <f>AZ15+AY15</f>
        <v>68432</v>
      </c>
      <c r="BB15" s="42"/>
      <c r="BC15" s="42"/>
      <c r="BD15" s="42"/>
      <c r="BE15" s="42"/>
      <c r="BF15" s="42"/>
      <c r="BG15" s="42"/>
      <c r="BH15" s="42"/>
      <c r="BI15" s="42">
        <f>AH15-E15</f>
        <v>0</v>
      </c>
      <c r="BJ15" s="42">
        <f>AI15-F15</f>
        <v>0</v>
      </c>
      <c r="BK15" s="42">
        <f>AJ15-G15</f>
        <v>-5788</v>
      </c>
      <c r="BL15" s="42">
        <f>AK15-H15</f>
        <v>759</v>
      </c>
      <c r="BM15" s="41">
        <f>BK15+BL15</f>
        <v>-5029</v>
      </c>
      <c r="BN15" s="57"/>
      <c r="BO15" s="57"/>
      <c r="BP15" s="57"/>
      <c r="BQ15" s="57"/>
      <c r="BR15" s="57"/>
      <c r="BS15" s="57"/>
    </row>
    <row r="16" spans="1:71" ht="20.25">
      <c r="A16" s="89" t="s">
        <v>77</v>
      </c>
      <c r="B16" s="42"/>
      <c r="C16" s="89"/>
      <c r="D16" s="45"/>
      <c r="E16" s="45">
        <v>78</v>
      </c>
      <c r="F16" s="45">
        <v>78</v>
      </c>
      <c r="G16" s="45">
        <v>34553</v>
      </c>
      <c r="H16" s="45">
        <v>11686</v>
      </c>
      <c r="I16" s="45">
        <f aca="true" t="shared" si="4" ref="I16:I26">SUM(G16:H16)</f>
        <v>46239</v>
      </c>
      <c r="J16" s="42"/>
      <c r="K16" s="45">
        <v>78</v>
      </c>
      <c r="L16" s="41">
        <v>70</v>
      </c>
      <c r="M16" s="42">
        <v>38820</v>
      </c>
      <c r="N16" s="42">
        <v>11370</v>
      </c>
      <c r="O16" s="42">
        <f t="shared" si="0"/>
        <v>50190</v>
      </c>
      <c r="P16" s="42"/>
      <c r="Q16" s="45">
        <v>0</v>
      </c>
      <c r="R16" s="45">
        <v>0</v>
      </c>
      <c r="S16" s="41">
        <v>0</v>
      </c>
      <c r="T16" s="47">
        <v>144</v>
      </c>
      <c r="U16" s="41">
        <f>SUM(S16+T16)</f>
        <v>144</v>
      </c>
      <c r="V16" s="41"/>
      <c r="W16" s="41">
        <v>0</v>
      </c>
      <c r="X16" s="47">
        <v>1723</v>
      </c>
      <c r="Y16" s="47"/>
      <c r="Z16" s="42"/>
      <c r="AA16" s="45">
        <v>86</v>
      </c>
      <c r="AB16" s="45">
        <v>86</v>
      </c>
      <c r="AC16" s="45">
        <f>G16+S16+M16</f>
        <v>73373</v>
      </c>
      <c r="AD16" s="45">
        <f>H16+T16+X16</f>
        <v>13553</v>
      </c>
      <c r="AE16" s="45">
        <f>AC16+AD16</f>
        <v>86926</v>
      </c>
      <c r="AF16" s="42"/>
      <c r="AG16" s="42"/>
      <c r="AH16" s="45">
        <v>78</v>
      </c>
      <c r="AI16" s="45">
        <v>78</v>
      </c>
      <c r="AJ16" s="45">
        <v>27720</v>
      </c>
      <c r="AK16" s="45">
        <v>12187</v>
      </c>
      <c r="AL16" s="45">
        <f t="shared" si="1"/>
        <v>39907</v>
      </c>
      <c r="AM16" s="42">
        <v>62775</v>
      </c>
      <c r="AN16" s="42"/>
      <c r="AO16" s="42">
        <v>0</v>
      </c>
      <c r="AP16" s="42">
        <v>692</v>
      </c>
      <c r="AQ16" s="42">
        <f aca="true" t="shared" si="5" ref="AQ16:AQ26">SUM(AO16:AP16)</f>
        <v>692</v>
      </c>
      <c r="AR16" s="42"/>
      <c r="AS16" s="48">
        <v>-1473</v>
      </c>
      <c r="AT16" s="42">
        <v>1994</v>
      </c>
      <c r="AU16" s="48">
        <f aca="true" t="shared" si="6" ref="AU16:AU25">SUM(AS16:AT16)</f>
        <v>521</v>
      </c>
      <c r="AV16" s="42"/>
      <c r="AW16" s="42">
        <f aca="true" t="shared" si="7" ref="AW16:AW26">SUM(AH16)</f>
        <v>78</v>
      </c>
      <c r="AX16" s="42">
        <f aca="true" t="shared" si="8" ref="AX16:AX26">SUM(AI16)</f>
        <v>78</v>
      </c>
      <c r="AY16" s="42">
        <f t="shared" si="2"/>
        <v>26247</v>
      </c>
      <c r="AZ16" s="42">
        <f t="shared" si="3"/>
        <v>14873</v>
      </c>
      <c r="BA16" s="42">
        <f aca="true" t="shared" si="9" ref="BA16:BA25">AZ16+AY16</f>
        <v>41120</v>
      </c>
      <c r="BB16" s="42"/>
      <c r="BC16" s="42"/>
      <c r="BD16" s="42"/>
      <c r="BE16" s="42"/>
      <c r="BF16" s="42"/>
      <c r="BG16" s="42"/>
      <c r="BH16" s="42"/>
      <c r="BI16" s="42">
        <f>E16-AH16</f>
        <v>0</v>
      </c>
      <c r="BJ16" s="42">
        <f>F16-AI16</f>
        <v>0</v>
      </c>
      <c r="BK16" s="42">
        <f aca="true" t="shared" si="10" ref="BK16:BL18">AJ16-G16</f>
        <v>-6833</v>
      </c>
      <c r="BL16" s="42">
        <f t="shared" si="10"/>
        <v>501</v>
      </c>
      <c r="BM16" s="41">
        <f>BK16+BL16</f>
        <v>-6332</v>
      </c>
      <c r="BN16" s="57"/>
      <c r="BO16" s="57"/>
      <c r="BP16" s="57"/>
      <c r="BQ16" s="57"/>
      <c r="BR16" s="57"/>
      <c r="BS16" s="57"/>
    </row>
    <row r="17" spans="1:71" ht="20.25">
      <c r="A17" s="89" t="s">
        <v>44</v>
      </c>
      <c r="B17" s="42"/>
      <c r="C17" s="89"/>
      <c r="D17" s="41"/>
      <c r="E17" s="45">
        <v>0</v>
      </c>
      <c r="F17" s="45">
        <v>0</v>
      </c>
      <c r="G17" s="45">
        <v>8885</v>
      </c>
      <c r="H17" s="45">
        <v>0</v>
      </c>
      <c r="I17" s="45">
        <f t="shared" si="4"/>
        <v>8885</v>
      </c>
      <c r="J17" s="42"/>
      <c r="K17" s="45">
        <v>0</v>
      </c>
      <c r="L17" s="47">
        <v>0</v>
      </c>
      <c r="M17" s="42">
        <v>13045</v>
      </c>
      <c r="N17" s="42">
        <v>0</v>
      </c>
      <c r="O17" s="42">
        <f t="shared" si="0"/>
        <v>13045</v>
      </c>
      <c r="P17" s="42"/>
      <c r="Q17" s="47"/>
      <c r="R17" s="47"/>
      <c r="S17" s="47">
        <v>0</v>
      </c>
      <c r="T17" s="47">
        <v>0</v>
      </c>
      <c r="U17" s="41">
        <v>0</v>
      </c>
      <c r="V17" s="41"/>
      <c r="W17" s="41">
        <v>0</v>
      </c>
      <c r="X17" s="47">
        <v>0</v>
      </c>
      <c r="Y17" s="47"/>
      <c r="Z17" s="42"/>
      <c r="AA17" s="45">
        <v>0</v>
      </c>
      <c r="AB17" s="45">
        <v>0</v>
      </c>
      <c r="AC17" s="45">
        <f>G17+S17+M17</f>
        <v>21930</v>
      </c>
      <c r="AD17" s="45">
        <f>H17+T17+X17</f>
        <v>0</v>
      </c>
      <c r="AE17" s="45">
        <f>AC17+AD17</f>
        <v>21930</v>
      </c>
      <c r="AF17" s="42"/>
      <c r="AG17" s="42"/>
      <c r="AH17" s="45">
        <v>2</v>
      </c>
      <c r="AI17" s="45">
        <v>2</v>
      </c>
      <c r="AJ17" s="45">
        <v>5940</v>
      </c>
      <c r="AK17" s="45">
        <v>312</v>
      </c>
      <c r="AL17" s="45">
        <f t="shared" si="1"/>
        <v>6252</v>
      </c>
      <c r="AM17" s="42"/>
      <c r="AN17" s="42"/>
      <c r="AO17" s="42">
        <v>0</v>
      </c>
      <c r="AP17" s="42">
        <v>18</v>
      </c>
      <c r="AQ17" s="42">
        <f t="shared" si="5"/>
        <v>18</v>
      </c>
      <c r="AR17" s="42"/>
      <c r="AS17" s="48">
        <v>-316</v>
      </c>
      <c r="AT17" s="42">
        <v>50</v>
      </c>
      <c r="AU17" s="48">
        <f t="shared" si="6"/>
        <v>-266</v>
      </c>
      <c r="AV17" s="42"/>
      <c r="AW17" s="42">
        <f t="shared" si="7"/>
        <v>2</v>
      </c>
      <c r="AX17" s="42">
        <f t="shared" si="8"/>
        <v>2</v>
      </c>
      <c r="AY17" s="42">
        <f t="shared" si="2"/>
        <v>5624</v>
      </c>
      <c r="AZ17" s="42">
        <f t="shared" si="3"/>
        <v>380</v>
      </c>
      <c r="BA17" s="42">
        <f t="shared" si="9"/>
        <v>6004</v>
      </c>
      <c r="BB17" s="42"/>
      <c r="BC17" s="42"/>
      <c r="BD17" s="42"/>
      <c r="BE17" s="42"/>
      <c r="BF17" s="42"/>
      <c r="BG17" s="42"/>
      <c r="BH17" s="42"/>
      <c r="BI17" s="42">
        <f>E17-AH17</f>
        <v>-2</v>
      </c>
      <c r="BJ17" s="42">
        <f>F17-AI17</f>
        <v>-2</v>
      </c>
      <c r="BK17" s="42">
        <f t="shared" si="10"/>
        <v>-2945</v>
      </c>
      <c r="BL17" s="42">
        <f t="shared" si="10"/>
        <v>312</v>
      </c>
      <c r="BM17" s="41">
        <f>BK17+BL17</f>
        <v>-2633</v>
      </c>
      <c r="BN17" s="57"/>
      <c r="BO17" s="57"/>
      <c r="BP17" s="57"/>
      <c r="BQ17" s="57"/>
      <c r="BR17" s="57"/>
      <c r="BS17" s="57"/>
    </row>
    <row r="18" spans="1:71" ht="20.25">
      <c r="A18" s="89" t="s">
        <v>32</v>
      </c>
      <c r="B18" s="42"/>
      <c r="C18" s="89"/>
      <c r="D18" s="41"/>
      <c r="E18" s="45">
        <v>0</v>
      </c>
      <c r="F18" s="45">
        <v>0</v>
      </c>
      <c r="G18" s="45">
        <v>1975</v>
      </c>
      <c r="H18" s="45">
        <v>0</v>
      </c>
      <c r="I18" s="45">
        <f t="shared" si="4"/>
        <v>1975</v>
      </c>
      <c r="J18" s="42"/>
      <c r="K18" s="45">
        <v>0</v>
      </c>
      <c r="L18" s="47">
        <v>0</v>
      </c>
      <c r="M18" s="42">
        <v>1975</v>
      </c>
      <c r="N18" s="42">
        <v>0</v>
      </c>
      <c r="O18" s="42">
        <f t="shared" si="0"/>
        <v>1975</v>
      </c>
      <c r="P18" s="42"/>
      <c r="Q18" s="47"/>
      <c r="R18" s="47"/>
      <c r="S18" s="47"/>
      <c r="T18" s="47"/>
      <c r="U18" s="41"/>
      <c r="V18" s="41"/>
      <c r="W18" s="41"/>
      <c r="X18" s="47"/>
      <c r="Y18" s="47"/>
      <c r="Z18" s="42"/>
      <c r="AA18" s="45"/>
      <c r="AB18" s="45"/>
      <c r="AC18" s="45"/>
      <c r="AD18" s="45"/>
      <c r="AE18" s="45"/>
      <c r="AF18" s="42"/>
      <c r="AG18" s="42"/>
      <c r="AH18" s="45">
        <v>1</v>
      </c>
      <c r="AI18" s="45">
        <v>1</v>
      </c>
      <c r="AJ18" s="45">
        <v>5425</v>
      </c>
      <c r="AK18" s="45">
        <v>156</v>
      </c>
      <c r="AL18" s="45">
        <f t="shared" si="1"/>
        <v>5581</v>
      </c>
      <c r="AM18" s="42"/>
      <c r="AN18" s="42"/>
      <c r="AO18" s="42">
        <v>1980</v>
      </c>
      <c r="AP18" s="42">
        <v>9</v>
      </c>
      <c r="AQ18" s="42">
        <f t="shared" si="5"/>
        <v>1989</v>
      </c>
      <c r="AR18" s="42"/>
      <c r="AS18" s="48">
        <f>-128-288</f>
        <v>-416</v>
      </c>
      <c r="AT18" s="42">
        <v>25</v>
      </c>
      <c r="AU18" s="48">
        <f t="shared" si="6"/>
        <v>-391</v>
      </c>
      <c r="AV18" s="42"/>
      <c r="AW18" s="42">
        <f t="shared" si="7"/>
        <v>1</v>
      </c>
      <c r="AX18" s="42">
        <f t="shared" si="8"/>
        <v>1</v>
      </c>
      <c r="AY18" s="42">
        <f t="shared" si="2"/>
        <v>6989</v>
      </c>
      <c r="AZ18" s="42">
        <f t="shared" si="3"/>
        <v>190</v>
      </c>
      <c r="BA18" s="42">
        <f t="shared" si="9"/>
        <v>7179</v>
      </c>
      <c r="BB18" s="42"/>
      <c r="BC18" s="42"/>
      <c r="BD18" s="42"/>
      <c r="BE18" s="42"/>
      <c r="BF18" s="42"/>
      <c r="BG18" s="42"/>
      <c r="BH18" s="42"/>
      <c r="BI18" s="42">
        <f>AH18-E18</f>
        <v>1</v>
      </c>
      <c r="BJ18" s="42">
        <f>AI18-F18</f>
        <v>1</v>
      </c>
      <c r="BK18" s="42">
        <f t="shared" si="10"/>
        <v>3450</v>
      </c>
      <c r="BL18" s="42">
        <f t="shared" si="10"/>
        <v>156</v>
      </c>
      <c r="BM18" s="41">
        <f>BK18+BL18</f>
        <v>3606</v>
      </c>
      <c r="BN18" s="57"/>
      <c r="BO18" s="57"/>
      <c r="BP18" s="57"/>
      <c r="BQ18" s="57"/>
      <c r="BR18" s="57"/>
      <c r="BS18" s="57"/>
    </row>
    <row r="19" spans="1:71" ht="20.25">
      <c r="A19" s="89" t="s">
        <v>80</v>
      </c>
      <c r="B19" s="42"/>
      <c r="C19" s="89"/>
      <c r="D19" s="45"/>
      <c r="E19" s="45">
        <v>3</v>
      </c>
      <c r="F19" s="45">
        <v>3</v>
      </c>
      <c r="G19" s="45">
        <v>8885</v>
      </c>
      <c r="H19" s="45">
        <v>449</v>
      </c>
      <c r="I19" s="45">
        <f t="shared" si="4"/>
        <v>9334</v>
      </c>
      <c r="J19" s="42"/>
      <c r="K19" s="45">
        <v>3</v>
      </c>
      <c r="L19" s="41">
        <v>3</v>
      </c>
      <c r="M19" s="42">
        <v>8885</v>
      </c>
      <c r="N19" s="42">
        <v>487</v>
      </c>
      <c r="O19" s="42">
        <f t="shared" si="0"/>
        <v>9372</v>
      </c>
      <c r="P19" s="42"/>
      <c r="Q19" s="45"/>
      <c r="R19" s="45"/>
      <c r="S19" s="41"/>
      <c r="T19" s="47"/>
      <c r="U19" s="41"/>
      <c r="V19" s="41"/>
      <c r="W19" s="41"/>
      <c r="X19" s="47"/>
      <c r="Y19" s="47"/>
      <c r="Z19" s="42"/>
      <c r="AA19" s="45"/>
      <c r="AB19" s="45"/>
      <c r="AC19" s="45"/>
      <c r="AD19" s="45"/>
      <c r="AE19" s="45"/>
      <c r="AF19" s="42"/>
      <c r="AG19" s="42"/>
      <c r="AH19" s="45">
        <v>3</v>
      </c>
      <c r="AI19" s="45">
        <v>3</v>
      </c>
      <c r="AJ19" s="45">
        <v>3960</v>
      </c>
      <c r="AK19" s="45">
        <v>469</v>
      </c>
      <c r="AL19" s="45">
        <f t="shared" si="1"/>
        <v>4429</v>
      </c>
      <c r="AM19" s="42"/>
      <c r="AN19" s="42"/>
      <c r="AO19" s="42">
        <v>0</v>
      </c>
      <c r="AP19" s="41">
        <v>27</v>
      </c>
      <c r="AQ19" s="41">
        <f t="shared" si="5"/>
        <v>27</v>
      </c>
      <c r="AR19" s="42"/>
      <c r="AS19" s="99">
        <v>-211</v>
      </c>
      <c r="AT19" s="42">
        <v>76</v>
      </c>
      <c r="AU19" s="48">
        <f t="shared" si="6"/>
        <v>-135</v>
      </c>
      <c r="AV19" s="42"/>
      <c r="AW19" s="42">
        <f t="shared" si="7"/>
        <v>3</v>
      </c>
      <c r="AX19" s="42">
        <f t="shared" si="8"/>
        <v>3</v>
      </c>
      <c r="AY19" s="42">
        <f t="shared" si="2"/>
        <v>3749</v>
      </c>
      <c r="AZ19" s="42">
        <f t="shared" si="3"/>
        <v>572</v>
      </c>
      <c r="BA19" s="42">
        <f t="shared" si="9"/>
        <v>4321</v>
      </c>
      <c r="BB19" s="42"/>
      <c r="BC19" s="42"/>
      <c r="BD19" s="42"/>
      <c r="BE19" s="42"/>
      <c r="BF19" s="42"/>
      <c r="BG19" s="42"/>
      <c r="BH19" s="42"/>
      <c r="BI19" s="42">
        <v>0</v>
      </c>
      <c r="BJ19" s="42">
        <v>0</v>
      </c>
      <c r="BK19" s="42">
        <v>-8975</v>
      </c>
      <c r="BL19" s="42">
        <v>-540</v>
      </c>
      <c r="BM19" s="41">
        <v>-9515</v>
      </c>
      <c r="BN19" s="57"/>
      <c r="BO19" s="57"/>
      <c r="BP19" s="57"/>
      <c r="BQ19" s="57"/>
      <c r="BR19" s="57"/>
      <c r="BS19" s="57"/>
    </row>
    <row r="20" spans="1:71" ht="20.25">
      <c r="A20" s="89" t="s">
        <v>45</v>
      </c>
      <c r="B20" s="42"/>
      <c r="C20" s="89"/>
      <c r="D20" s="45"/>
      <c r="E20" s="45">
        <v>8</v>
      </c>
      <c r="F20" s="45">
        <v>8</v>
      </c>
      <c r="G20" s="45">
        <v>39719</v>
      </c>
      <c r="H20" s="45">
        <v>1199</v>
      </c>
      <c r="I20" s="45">
        <f t="shared" si="4"/>
        <v>40918</v>
      </c>
      <c r="J20" s="42"/>
      <c r="K20" s="45">
        <v>8</v>
      </c>
      <c r="L20" s="41">
        <v>8</v>
      </c>
      <c r="M20" s="42">
        <v>39722</v>
      </c>
      <c r="N20" s="42">
        <v>1300</v>
      </c>
      <c r="O20" s="42">
        <f t="shared" si="0"/>
        <v>41022</v>
      </c>
      <c r="P20" s="42"/>
      <c r="Q20" s="45"/>
      <c r="R20" s="45"/>
      <c r="S20" s="41"/>
      <c r="T20" s="47"/>
      <c r="U20" s="41"/>
      <c r="V20" s="41"/>
      <c r="W20" s="41"/>
      <c r="X20" s="47"/>
      <c r="Y20" s="47"/>
      <c r="Z20" s="42"/>
      <c r="AA20" s="45"/>
      <c r="AB20" s="45"/>
      <c r="AC20" s="45"/>
      <c r="AD20" s="45"/>
      <c r="AE20" s="45"/>
      <c r="AF20" s="42"/>
      <c r="AG20" s="42"/>
      <c r="AH20" s="45">
        <v>8</v>
      </c>
      <c r="AI20" s="45">
        <v>8</v>
      </c>
      <c r="AJ20" s="45">
        <f>41915-1676</f>
        <v>40239</v>
      </c>
      <c r="AK20" s="45">
        <v>1250</v>
      </c>
      <c r="AL20" s="45">
        <f t="shared" si="1"/>
        <v>41489</v>
      </c>
      <c r="AM20" s="42"/>
      <c r="AN20" s="42"/>
      <c r="AO20" s="42">
        <v>0</v>
      </c>
      <c r="AP20" s="42">
        <v>71</v>
      </c>
      <c r="AQ20" s="42">
        <f t="shared" si="5"/>
        <v>71</v>
      </c>
      <c r="AR20" s="42"/>
      <c r="AS20" s="48">
        <f>-2139</f>
        <v>-2139</v>
      </c>
      <c r="AT20" s="42">
        <v>204</v>
      </c>
      <c r="AU20" s="48">
        <f t="shared" si="6"/>
        <v>-1935</v>
      </c>
      <c r="AV20" s="42"/>
      <c r="AW20" s="42">
        <f t="shared" si="7"/>
        <v>8</v>
      </c>
      <c r="AX20" s="42">
        <f t="shared" si="8"/>
        <v>8</v>
      </c>
      <c r="AY20" s="42">
        <f t="shared" si="2"/>
        <v>38100</v>
      </c>
      <c r="AZ20" s="42">
        <f t="shared" si="3"/>
        <v>1525</v>
      </c>
      <c r="BA20" s="42">
        <f t="shared" si="9"/>
        <v>39625</v>
      </c>
      <c r="BB20" s="42"/>
      <c r="BC20" s="42"/>
      <c r="BD20" s="42"/>
      <c r="BE20" s="42"/>
      <c r="BF20" s="42"/>
      <c r="BG20" s="42"/>
      <c r="BH20" s="42"/>
      <c r="BI20" s="42">
        <v>0</v>
      </c>
      <c r="BJ20" s="42">
        <v>0</v>
      </c>
      <c r="BK20" s="42">
        <v>-2120</v>
      </c>
      <c r="BL20" s="42">
        <v>234</v>
      </c>
      <c r="BM20" s="41">
        <v>-1886</v>
      </c>
      <c r="BN20" s="57"/>
      <c r="BO20" s="57"/>
      <c r="BP20" s="57"/>
      <c r="BQ20" s="57"/>
      <c r="BR20" s="57"/>
      <c r="BS20" s="57"/>
    </row>
    <row r="21" spans="1:71" ht="20.25">
      <c r="A21" s="89" t="s">
        <v>46</v>
      </c>
      <c r="B21" s="42"/>
      <c r="C21" s="89"/>
      <c r="D21" s="45"/>
      <c r="E21" s="45">
        <v>9</v>
      </c>
      <c r="F21" s="45">
        <v>9</v>
      </c>
      <c r="G21" s="45">
        <v>47387</v>
      </c>
      <c r="H21" s="45">
        <v>1347</v>
      </c>
      <c r="I21" s="45">
        <f t="shared" si="4"/>
        <v>48734</v>
      </c>
      <c r="J21" s="42"/>
      <c r="K21" s="45">
        <v>9</v>
      </c>
      <c r="L21" s="47">
        <v>9</v>
      </c>
      <c r="M21" s="42">
        <v>47840</v>
      </c>
      <c r="N21" s="42">
        <v>1462</v>
      </c>
      <c r="O21" s="42">
        <f t="shared" si="0"/>
        <v>49302</v>
      </c>
      <c r="P21" s="42"/>
      <c r="Q21" s="47">
        <v>0</v>
      </c>
      <c r="R21" s="47">
        <v>0</v>
      </c>
      <c r="S21" s="47">
        <v>0</v>
      </c>
      <c r="T21" s="47">
        <v>32</v>
      </c>
      <c r="U21" s="41">
        <f>S21+T21</f>
        <v>32</v>
      </c>
      <c r="V21" s="41"/>
      <c r="W21" s="41">
        <v>0</v>
      </c>
      <c r="X21" s="47">
        <v>380</v>
      </c>
      <c r="Y21" s="47"/>
      <c r="Z21" s="42"/>
      <c r="AA21" s="45">
        <v>19</v>
      </c>
      <c r="AB21" s="45">
        <v>19</v>
      </c>
      <c r="AC21" s="45">
        <f>G21+S21+M21+W21</f>
        <v>95227</v>
      </c>
      <c r="AD21" s="45">
        <f>H21+T21+X21</f>
        <v>1759</v>
      </c>
      <c r="AE21" s="45">
        <f>AC21+AD21</f>
        <v>96986</v>
      </c>
      <c r="AF21" s="42"/>
      <c r="AG21" s="42"/>
      <c r="AH21" s="45">
        <v>9</v>
      </c>
      <c r="AI21" s="45">
        <v>9</v>
      </c>
      <c r="AJ21" s="45">
        <v>53958</v>
      </c>
      <c r="AK21" s="45">
        <v>1406</v>
      </c>
      <c r="AL21" s="45">
        <f t="shared" si="1"/>
        <v>55364</v>
      </c>
      <c r="AM21" s="42">
        <v>38812</v>
      </c>
      <c r="AN21" s="42"/>
      <c r="AO21" s="42">
        <v>0</v>
      </c>
      <c r="AP21" s="42">
        <v>80</v>
      </c>
      <c r="AQ21" s="42">
        <f t="shared" si="5"/>
        <v>80</v>
      </c>
      <c r="AR21" s="42"/>
      <c r="AS21" s="48">
        <v>-2868</v>
      </c>
      <c r="AT21" s="42">
        <v>230</v>
      </c>
      <c r="AU21" s="48">
        <f t="shared" si="6"/>
        <v>-2638</v>
      </c>
      <c r="AV21" s="42"/>
      <c r="AW21" s="42">
        <f t="shared" si="7"/>
        <v>9</v>
      </c>
      <c r="AX21" s="42">
        <f t="shared" si="8"/>
        <v>9</v>
      </c>
      <c r="AY21" s="42">
        <f t="shared" si="2"/>
        <v>51090</v>
      </c>
      <c r="AZ21" s="42">
        <f t="shared" si="3"/>
        <v>1716</v>
      </c>
      <c r="BA21" s="42">
        <f t="shared" si="9"/>
        <v>52806</v>
      </c>
      <c r="BB21" s="42"/>
      <c r="BC21" s="42"/>
      <c r="BD21" s="42"/>
      <c r="BE21" s="42"/>
      <c r="BF21" s="42"/>
      <c r="BG21" s="42"/>
      <c r="BH21" s="42"/>
      <c r="BI21" s="42">
        <f>E21-AH21</f>
        <v>0</v>
      </c>
      <c r="BJ21" s="42">
        <f>F21-AI21</f>
        <v>0</v>
      </c>
      <c r="BK21" s="42">
        <f>AJ21-G21</f>
        <v>6571</v>
      </c>
      <c r="BL21" s="42">
        <f>AK21-H21</f>
        <v>59</v>
      </c>
      <c r="BM21" s="41">
        <f>BK21+BL21</f>
        <v>6630</v>
      </c>
      <c r="BN21" s="57"/>
      <c r="BO21" s="57"/>
      <c r="BP21" s="57"/>
      <c r="BQ21" s="57"/>
      <c r="BR21" s="57"/>
      <c r="BS21" s="57"/>
    </row>
    <row r="22" spans="1:71" ht="20.25">
      <c r="A22" s="89" t="s">
        <v>47</v>
      </c>
      <c r="B22" s="42"/>
      <c r="C22" s="89"/>
      <c r="D22" s="45"/>
      <c r="E22" s="45">
        <v>0</v>
      </c>
      <c r="F22" s="45">
        <v>0</v>
      </c>
      <c r="G22" s="45">
        <v>0</v>
      </c>
      <c r="H22" s="45">
        <v>0</v>
      </c>
      <c r="I22" s="45">
        <f t="shared" si="4"/>
        <v>0</v>
      </c>
      <c r="J22" s="42"/>
      <c r="K22" s="45">
        <v>0</v>
      </c>
      <c r="L22" s="41">
        <v>0</v>
      </c>
      <c r="M22" s="42">
        <v>0</v>
      </c>
      <c r="N22" s="42">
        <v>0</v>
      </c>
      <c r="O22" s="42">
        <f t="shared" si="0"/>
        <v>0</v>
      </c>
      <c r="P22" s="42"/>
      <c r="Q22" s="45"/>
      <c r="R22" s="45"/>
      <c r="S22" s="41"/>
      <c r="T22" s="47"/>
      <c r="U22" s="41"/>
      <c r="V22" s="41"/>
      <c r="W22" s="41"/>
      <c r="X22" s="47"/>
      <c r="Y22" s="47"/>
      <c r="Z22" s="42"/>
      <c r="AA22" s="45"/>
      <c r="AB22" s="45"/>
      <c r="AC22" s="45"/>
      <c r="AD22" s="45"/>
      <c r="AE22" s="45"/>
      <c r="AF22" s="42"/>
      <c r="AG22" s="42"/>
      <c r="AH22" s="45">
        <v>0</v>
      </c>
      <c r="AI22" s="45">
        <v>0</v>
      </c>
      <c r="AJ22" s="45">
        <v>0</v>
      </c>
      <c r="AK22" s="45">
        <v>0</v>
      </c>
      <c r="AL22" s="45">
        <f t="shared" si="1"/>
        <v>0</v>
      </c>
      <c r="AM22" s="42"/>
      <c r="AN22" s="42"/>
      <c r="AO22" s="42">
        <v>0</v>
      </c>
      <c r="AP22" s="42">
        <v>0</v>
      </c>
      <c r="AQ22" s="42">
        <f t="shared" si="5"/>
        <v>0</v>
      </c>
      <c r="AR22" s="42"/>
      <c r="AS22" s="48">
        <v>0</v>
      </c>
      <c r="AT22" s="42">
        <v>0</v>
      </c>
      <c r="AU22" s="48">
        <f t="shared" si="6"/>
        <v>0</v>
      </c>
      <c r="AV22" s="42"/>
      <c r="AW22" s="42">
        <f t="shared" si="7"/>
        <v>0</v>
      </c>
      <c r="AX22" s="42">
        <f t="shared" si="8"/>
        <v>0</v>
      </c>
      <c r="AY22" s="42">
        <f t="shared" si="2"/>
        <v>0</v>
      </c>
      <c r="AZ22" s="42">
        <f>SUM(AK22+AP22)</f>
        <v>0</v>
      </c>
      <c r="BA22" s="42">
        <f t="shared" si="9"/>
        <v>0</v>
      </c>
      <c r="BB22" s="42"/>
      <c r="BC22" s="42"/>
      <c r="BD22" s="42"/>
      <c r="BE22" s="42"/>
      <c r="BF22" s="42"/>
      <c r="BG22" s="42"/>
      <c r="BH22" s="42"/>
      <c r="BI22" s="42">
        <v>1</v>
      </c>
      <c r="BJ22" s="42">
        <v>1</v>
      </c>
      <c r="BK22" s="42">
        <v>814</v>
      </c>
      <c r="BL22" s="42">
        <v>178</v>
      </c>
      <c r="BM22" s="41">
        <v>992</v>
      </c>
      <c r="BN22" s="57"/>
      <c r="BO22" s="57"/>
      <c r="BP22" s="57"/>
      <c r="BQ22" s="57"/>
      <c r="BR22" s="57"/>
      <c r="BS22" s="57"/>
    </row>
    <row r="23" spans="1:71" ht="20.25">
      <c r="A23" s="89" t="s">
        <v>95</v>
      </c>
      <c r="B23" s="42"/>
      <c r="C23" s="89"/>
      <c r="D23" s="45"/>
      <c r="E23" s="45">
        <v>0</v>
      </c>
      <c r="F23" s="45">
        <v>0</v>
      </c>
      <c r="G23" s="45">
        <v>0</v>
      </c>
      <c r="H23" s="45">
        <v>0</v>
      </c>
      <c r="I23" s="45">
        <f t="shared" si="4"/>
        <v>0</v>
      </c>
      <c r="J23" s="42"/>
      <c r="K23" s="45">
        <v>0</v>
      </c>
      <c r="L23" s="41">
        <v>0</v>
      </c>
      <c r="M23" s="42">
        <v>128</v>
      </c>
      <c r="N23" s="42">
        <v>0</v>
      </c>
      <c r="O23" s="42">
        <f t="shared" si="0"/>
        <v>128</v>
      </c>
      <c r="P23" s="42"/>
      <c r="Q23" s="45"/>
      <c r="R23" s="45"/>
      <c r="S23" s="41"/>
      <c r="T23" s="47"/>
      <c r="U23" s="41"/>
      <c r="V23" s="41"/>
      <c r="W23" s="41"/>
      <c r="X23" s="47"/>
      <c r="Y23" s="47"/>
      <c r="Z23" s="42"/>
      <c r="AA23" s="45"/>
      <c r="AB23" s="45"/>
      <c r="AC23" s="45"/>
      <c r="AD23" s="45"/>
      <c r="AE23" s="45"/>
      <c r="AF23" s="42"/>
      <c r="AG23" s="42"/>
      <c r="AH23" s="45">
        <v>0</v>
      </c>
      <c r="AI23" s="45">
        <v>0</v>
      </c>
      <c r="AJ23" s="45">
        <v>0</v>
      </c>
      <c r="AK23" s="45">
        <v>0</v>
      </c>
      <c r="AL23" s="45">
        <f t="shared" si="1"/>
        <v>0</v>
      </c>
      <c r="AM23" s="42"/>
      <c r="AN23" s="42"/>
      <c r="AO23" s="42">
        <v>0</v>
      </c>
      <c r="AP23" s="42">
        <v>0</v>
      </c>
      <c r="AQ23" s="42">
        <v>0</v>
      </c>
      <c r="AR23" s="42"/>
      <c r="AS23" s="48">
        <v>0</v>
      </c>
      <c r="AT23" s="42">
        <v>0</v>
      </c>
      <c r="AU23" s="48">
        <f t="shared" si="6"/>
        <v>0</v>
      </c>
      <c r="AV23" s="42"/>
      <c r="AW23" s="42">
        <f t="shared" si="7"/>
        <v>0</v>
      </c>
      <c r="AX23" s="42">
        <f t="shared" si="8"/>
        <v>0</v>
      </c>
      <c r="AY23" s="42">
        <f t="shared" si="2"/>
        <v>0</v>
      </c>
      <c r="AZ23" s="42">
        <v>0</v>
      </c>
      <c r="BA23" s="42">
        <v>0</v>
      </c>
      <c r="BB23" s="42"/>
      <c r="BC23" s="42"/>
      <c r="BD23" s="42"/>
      <c r="BE23" s="42"/>
      <c r="BF23" s="42"/>
      <c r="BG23" s="42"/>
      <c r="BH23" s="42"/>
      <c r="BI23" s="42"/>
      <c r="BJ23" s="42"/>
      <c r="BK23" s="42"/>
      <c r="BL23" s="42"/>
      <c r="BM23" s="41"/>
      <c r="BN23" s="57"/>
      <c r="BO23" s="57"/>
      <c r="BP23" s="57"/>
      <c r="BQ23" s="57"/>
      <c r="BR23" s="57"/>
      <c r="BS23" s="57"/>
    </row>
    <row r="24" spans="1:71" ht="20.25">
      <c r="A24" s="89" t="s">
        <v>94</v>
      </c>
      <c r="B24" s="42"/>
      <c r="C24" s="89"/>
      <c r="D24" s="45"/>
      <c r="E24" s="45">
        <v>0</v>
      </c>
      <c r="F24" s="45">
        <v>0</v>
      </c>
      <c r="G24" s="45">
        <v>0</v>
      </c>
      <c r="H24" s="45">
        <v>0</v>
      </c>
      <c r="I24" s="45">
        <v>0</v>
      </c>
      <c r="J24" s="42"/>
      <c r="K24" s="45">
        <v>0</v>
      </c>
      <c r="L24" s="41">
        <v>0</v>
      </c>
      <c r="M24" s="42">
        <v>0</v>
      </c>
      <c r="N24" s="42">
        <v>0</v>
      </c>
      <c r="O24" s="42">
        <f t="shared" si="0"/>
        <v>0</v>
      </c>
      <c r="P24" s="42"/>
      <c r="Q24" s="45"/>
      <c r="R24" s="45"/>
      <c r="S24" s="41"/>
      <c r="T24" s="47"/>
      <c r="U24" s="41"/>
      <c r="V24" s="41"/>
      <c r="W24" s="41"/>
      <c r="X24" s="47"/>
      <c r="Y24" s="47"/>
      <c r="Z24" s="42"/>
      <c r="AA24" s="45"/>
      <c r="AB24" s="45"/>
      <c r="AC24" s="45"/>
      <c r="AD24" s="45"/>
      <c r="AE24" s="45"/>
      <c r="AF24" s="42"/>
      <c r="AG24" s="42"/>
      <c r="AH24" s="45">
        <v>0</v>
      </c>
      <c r="AI24" s="45">
        <v>0</v>
      </c>
      <c r="AJ24" s="45">
        <v>2475</v>
      </c>
      <c r="AK24" s="45">
        <v>0</v>
      </c>
      <c r="AL24" s="45">
        <f t="shared" si="1"/>
        <v>2475</v>
      </c>
      <c r="AM24" s="42"/>
      <c r="AN24" s="42"/>
      <c r="AO24" s="42">
        <v>0</v>
      </c>
      <c r="AP24" s="42">
        <v>0</v>
      </c>
      <c r="AQ24" s="42">
        <f t="shared" si="5"/>
        <v>0</v>
      </c>
      <c r="AR24" s="42"/>
      <c r="AS24" s="48">
        <v>-131</v>
      </c>
      <c r="AT24" s="42">
        <v>0</v>
      </c>
      <c r="AU24" s="48">
        <f t="shared" si="6"/>
        <v>-131</v>
      </c>
      <c r="AV24" s="42"/>
      <c r="AW24" s="42">
        <f t="shared" si="7"/>
        <v>0</v>
      </c>
      <c r="AX24" s="42">
        <f t="shared" si="8"/>
        <v>0</v>
      </c>
      <c r="AY24" s="42">
        <f t="shared" si="2"/>
        <v>2344</v>
      </c>
      <c r="AZ24" s="42">
        <v>0</v>
      </c>
      <c r="BA24" s="42">
        <f t="shared" si="9"/>
        <v>2344</v>
      </c>
      <c r="BB24" s="42"/>
      <c r="BC24" s="42"/>
      <c r="BD24" s="42"/>
      <c r="BE24" s="42"/>
      <c r="BF24" s="42"/>
      <c r="BG24" s="42"/>
      <c r="BH24" s="42"/>
      <c r="BI24" s="42"/>
      <c r="BJ24" s="42"/>
      <c r="BK24" s="42"/>
      <c r="BL24" s="42"/>
      <c r="BM24" s="41"/>
      <c r="BN24" s="57"/>
      <c r="BO24" s="57"/>
      <c r="BP24" s="57"/>
      <c r="BQ24" s="57"/>
      <c r="BR24" s="57"/>
      <c r="BS24" s="57"/>
    </row>
    <row r="25" spans="1:71" ht="20.25">
      <c r="A25" s="89" t="s">
        <v>93</v>
      </c>
      <c r="B25" s="42"/>
      <c r="C25" s="89"/>
      <c r="D25" s="45"/>
      <c r="E25" s="45">
        <v>0</v>
      </c>
      <c r="F25" s="45">
        <v>0</v>
      </c>
      <c r="G25" s="45">
        <v>0</v>
      </c>
      <c r="H25" s="45">
        <v>0</v>
      </c>
      <c r="I25" s="45">
        <v>0</v>
      </c>
      <c r="J25" s="42"/>
      <c r="K25" s="45">
        <v>0</v>
      </c>
      <c r="L25" s="41">
        <v>0</v>
      </c>
      <c r="M25" s="42">
        <v>0</v>
      </c>
      <c r="N25" s="42">
        <v>0</v>
      </c>
      <c r="O25" s="42">
        <f t="shared" si="0"/>
        <v>0</v>
      </c>
      <c r="P25" s="42"/>
      <c r="Q25" s="45"/>
      <c r="R25" s="45"/>
      <c r="S25" s="41"/>
      <c r="T25" s="47"/>
      <c r="U25" s="41"/>
      <c r="V25" s="41"/>
      <c r="W25" s="41"/>
      <c r="X25" s="47"/>
      <c r="Y25" s="47"/>
      <c r="Z25" s="42"/>
      <c r="AA25" s="45"/>
      <c r="AB25" s="45"/>
      <c r="AC25" s="45"/>
      <c r="AD25" s="45"/>
      <c r="AE25" s="45"/>
      <c r="AF25" s="42"/>
      <c r="AG25" s="42"/>
      <c r="AH25" s="45">
        <v>0</v>
      </c>
      <c r="AI25" s="45">
        <v>0</v>
      </c>
      <c r="AJ25" s="45">
        <v>1485</v>
      </c>
      <c r="AK25" s="45">
        <v>0</v>
      </c>
      <c r="AL25" s="45">
        <f>SUM(AJ25:AK25)</f>
        <v>1485</v>
      </c>
      <c r="AM25" s="42"/>
      <c r="AN25" s="42"/>
      <c r="AO25" s="42">
        <v>0</v>
      </c>
      <c r="AP25" s="42">
        <v>0</v>
      </c>
      <c r="AQ25" s="42">
        <f t="shared" si="5"/>
        <v>0</v>
      </c>
      <c r="AR25" s="42"/>
      <c r="AS25" s="48">
        <v>-79</v>
      </c>
      <c r="AT25" s="42">
        <v>0</v>
      </c>
      <c r="AU25" s="48">
        <f t="shared" si="6"/>
        <v>-79</v>
      </c>
      <c r="AV25" s="42"/>
      <c r="AW25" s="42">
        <f t="shared" si="7"/>
        <v>0</v>
      </c>
      <c r="AX25" s="42">
        <f t="shared" si="8"/>
        <v>0</v>
      </c>
      <c r="AY25" s="42">
        <f>SUM(AJ25+AO25+AS25)</f>
        <v>1406</v>
      </c>
      <c r="AZ25" s="42">
        <v>0</v>
      </c>
      <c r="BA25" s="42">
        <f t="shared" si="9"/>
        <v>1406</v>
      </c>
      <c r="BB25" s="42"/>
      <c r="BC25" s="42"/>
      <c r="BD25" s="42"/>
      <c r="BE25" s="42"/>
      <c r="BF25" s="42"/>
      <c r="BG25" s="42"/>
      <c r="BH25" s="42"/>
      <c r="BI25" s="42"/>
      <c r="BJ25" s="42"/>
      <c r="BK25" s="42"/>
      <c r="BL25" s="42"/>
      <c r="BM25" s="41"/>
      <c r="BN25" s="57"/>
      <c r="BO25" s="57"/>
      <c r="BP25" s="57"/>
      <c r="BQ25" s="57"/>
      <c r="BR25" s="57"/>
      <c r="BS25" s="57"/>
    </row>
    <row r="26" spans="1:71" ht="20.25">
      <c r="A26" s="89" t="s">
        <v>48</v>
      </c>
      <c r="B26" s="42"/>
      <c r="C26" s="90"/>
      <c r="D26" s="67"/>
      <c r="E26" s="67">
        <v>62</v>
      </c>
      <c r="F26" s="67">
        <v>62</v>
      </c>
      <c r="G26" s="67">
        <v>0</v>
      </c>
      <c r="H26" s="67">
        <v>9290</v>
      </c>
      <c r="I26" s="67">
        <f t="shared" si="4"/>
        <v>9290</v>
      </c>
      <c r="J26" s="63"/>
      <c r="K26" s="67">
        <v>62</v>
      </c>
      <c r="L26" s="62">
        <v>56</v>
      </c>
      <c r="M26" s="63">
        <v>0</v>
      </c>
      <c r="N26" s="63">
        <v>9097</v>
      </c>
      <c r="O26" s="42">
        <f t="shared" si="0"/>
        <v>9097</v>
      </c>
      <c r="P26" s="63"/>
      <c r="Q26" s="67"/>
      <c r="R26" s="67"/>
      <c r="S26" s="62"/>
      <c r="T26" s="68"/>
      <c r="U26" s="62"/>
      <c r="V26" s="62"/>
      <c r="W26" s="62"/>
      <c r="X26" s="68"/>
      <c r="Y26" s="68"/>
      <c r="Z26" s="63"/>
      <c r="AA26" s="67"/>
      <c r="AB26" s="67"/>
      <c r="AC26" s="67"/>
      <c r="AD26" s="67"/>
      <c r="AE26" s="67"/>
      <c r="AF26" s="63"/>
      <c r="AG26" s="63"/>
      <c r="AH26" s="67">
        <v>62</v>
      </c>
      <c r="AI26" s="67">
        <v>62</v>
      </c>
      <c r="AJ26" s="67">
        <v>0</v>
      </c>
      <c r="AK26" s="67">
        <f>5923+3139+313+313</f>
        <v>9688</v>
      </c>
      <c r="AL26" s="67">
        <f>SUM(AJ26:AK26)</f>
        <v>9688</v>
      </c>
      <c r="AM26" s="63"/>
      <c r="AN26" s="63"/>
      <c r="AO26" s="63">
        <v>0</v>
      </c>
      <c r="AP26" s="63">
        <v>550</v>
      </c>
      <c r="AQ26" s="63">
        <f t="shared" si="5"/>
        <v>550</v>
      </c>
      <c r="AR26" s="63"/>
      <c r="AS26" s="63"/>
      <c r="AT26" s="63">
        <v>1362</v>
      </c>
      <c r="AU26" s="75">
        <f>SUM(AS26:AT26)</f>
        <v>1362</v>
      </c>
      <c r="AV26" s="63"/>
      <c r="AW26" s="42">
        <f t="shared" si="7"/>
        <v>62</v>
      </c>
      <c r="AX26" s="42">
        <f t="shared" si="8"/>
        <v>62</v>
      </c>
      <c r="AY26" s="63">
        <f>SUM(AJ26+AO26+AS26)</f>
        <v>0</v>
      </c>
      <c r="AZ26" s="63">
        <f>SUM(AK26+AP26+AT26)</f>
        <v>11600</v>
      </c>
      <c r="BA26" s="63">
        <f>SUM(AY26:AZ26)</f>
        <v>11600</v>
      </c>
      <c r="BB26" s="42"/>
      <c r="BC26" s="42"/>
      <c r="BD26" s="42"/>
      <c r="BE26" s="42"/>
      <c r="BF26" s="42"/>
      <c r="BG26" s="42"/>
      <c r="BH26" s="42"/>
      <c r="BI26" s="42">
        <f>AH26-E26</f>
        <v>0</v>
      </c>
      <c r="BJ26" s="42">
        <f>AI26-F26</f>
        <v>0</v>
      </c>
      <c r="BK26" s="42">
        <f>AJ26-G26</f>
        <v>0</v>
      </c>
      <c r="BL26" s="42">
        <f>AK26-H26</f>
        <v>398</v>
      </c>
      <c r="BM26" s="41">
        <f>BK26+BL26</f>
        <v>398</v>
      </c>
      <c r="BN26" s="57"/>
      <c r="BO26" s="57"/>
      <c r="BP26" s="57"/>
      <c r="BQ26" s="57"/>
      <c r="BR26" s="57"/>
      <c r="BS26" s="57"/>
    </row>
    <row r="27" spans="1:71" ht="20.25">
      <c r="A27" s="89"/>
      <c r="B27" s="89"/>
      <c r="C27" s="64" t="s">
        <v>9</v>
      </c>
      <c r="D27" s="46"/>
      <c r="E27" s="46">
        <f>SUM(E15:E26)</f>
        <v>278</v>
      </c>
      <c r="F27" s="46">
        <f>SUM(F15:F26)</f>
        <v>278</v>
      </c>
      <c r="G27" s="46">
        <f>SUM(G15:G26)</f>
        <v>195702</v>
      </c>
      <c r="H27" s="46">
        <f>SUM(H15:H26)</f>
        <v>41649</v>
      </c>
      <c r="I27" s="46">
        <f>SUM(I15:I26)</f>
        <v>237351</v>
      </c>
      <c r="J27" s="46"/>
      <c r="K27" s="46">
        <f aca="true" t="shared" si="11" ref="K27:X27">SUM(K15:K26)</f>
        <v>278</v>
      </c>
      <c r="L27" s="46">
        <f t="shared" si="11"/>
        <v>252</v>
      </c>
      <c r="M27" s="46">
        <f t="shared" si="11"/>
        <v>205467</v>
      </c>
      <c r="N27" s="46">
        <f t="shared" si="11"/>
        <v>40934</v>
      </c>
      <c r="O27" s="46">
        <f t="shared" si="11"/>
        <v>246401</v>
      </c>
      <c r="P27" s="46">
        <f t="shared" si="11"/>
        <v>0</v>
      </c>
      <c r="Q27" s="46">
        <f t="shared" si="11"/>
        <v>0</v>
      </c>
      <c r="R27" s="46">
        <f t="shared" si="11"/>
        <v>0</v>
      </c>
      <c r="S27" s="46">
        <f t="shared" si="11"/>
        <v>0</v>
      </c>
      <c r="T27" s="46">
        <f t="shared" si="11"/>
        <v>404</v>
      </c>
      <c r="U27" s="46">
        <f t="shared" si="11"/>
        <v>404</v>
      </c>
      <c r="V27" s="46">
        <f t="shared" si="11"/>
        <v>0</v>
      </c>
      <c r="W27" s="46">
        <f t="shared" si="11"/>
        <v>0</v>
      </c>
      <c r="X27" s="46">
        <f t="shared" si="11"/>
        <v>4827</v>
      </c>
      <c r="Y27" s="46"/>
      <c r="Z27" s="46"/>
      <c r="AA27" s="46">
        <f>SUM(AA15:AA26)</f>
        <v>241</v>
      </c>
      <c r="AB27" s="46">
        <f>SUM(AB15:AB26)</f>
        <v>241</v>
      </c>
      <c r="AC27" s="46">
        <f>SUM(AC15:AC26)</f>
        <v>299880</v>
      </c>
      <c r="AD27" s="46">
        <f>SUM(AD15:AD26)</f>
        <v>35942</v>
      </c>
      <c r="AE27" s="46">
        <f>SUM(AE15:AE26)</f>
        <v>335822</v>
      </c>
      <c r="AF27" s="46"/>
      <c r="AG27" s="46"/>
      <c r="AH27" s="46">
        <f>SUM(AH15:AH26)</f>
        <v>281</v>
      </c>
      <c r="AI27" s="46">
        <f>SUM(AI15:AI26)</f>
        <v>281</v>
      </c>
      <c r="AJ27" s="46">
        <f>SUM(AJ15:AJ26)</f>
        <v>189712</v>
      </c>
      <c r="AK27" s="46">
        <f>SUM(AK15:AK26)</f>
        <v>43905</v>
      </c>
      <c r="AL27" s="46">
        <f>SUM(AL15:AL26)</f>
        <v>233617</v>
      </c>
      <c r="AM27" s="42">
        <f>SUM(AM16:AM26)</f>
        <v>101587</v>
      </c>
      <c r="AN27" s="42"/>
      <c r="AO27" s="69">
        <f>SUM(AO16:AO26)</f>
        <v>1980</v>
      </c>
      <c r="AP27" s="69">
        <f>SUM(AP15:AP26)</f>
        <v>2494</v>
      </c>
      <c r="AQ27" s="69">
        <f>SUM(AQ15:AQ26)</f>
        <v>4474</v>
      </c>
      <c r="AR27" s="69"/>
      <c r="AS27" s="76">
        <f>SUM(AS15:AS26)</f>
        <v>-10211</v>
      </c>
      <c r="AT27" s="69">
        <f>SUM(AT15:AT26)</f>
        <v>6957</v>
      </c>
      <c r="AU27" s="76">
        <f>SUM(AU15:AU26)</f>
        <v>-3254</v>
      </c>
      <c r="AV27" s="69"/>
      <c r="AW27" s="69">
        <f>SUM(AW15:AW26)</f>
        <v>281</v>
      </c>
      <c r="AX27" s="69">
        <f>SUM(AX15:AX26)</f>
        <v>281</v>
      </c>
      <c r="AY27" s="69">
        <f>SUM(AY15:AY26)</f>
        <v>181481</v>
      </c>
      <c r="AZ27" s="69">
        <f>SUM(AZ15:AZ26)</f>
        <v>53356</v>
      </c>
      <c r="BA27" s="69">
        <f>SUM(BA15:BA26)</f>
        <v>234837</v>
      </c>
      <c r="BB27" s="42"/>
      <c r="BC27" s="42"/>
      <c r="BD27" s="42"/>
      <c r="BE27" s="42"/>
      <c r="BF27" s="42"/>
      <c r="BG27" s="42"/>
      <c r="BH27" s="42"/>
      <c r="BI27" s="46">
        <f>SUM(BI15:BI26)</f>
        <v>0</v>
      </c>
      <c r="BJ27" s="46">
        <f>SUM(BJ15:BJ26)</f>
        <v>0</v>
      </c>
      <c r="BK27" s="46">
        <f>SUM(BK15:BK26)</f>
        <v>-15826</v>
      </c>
      <c r="BL27" s="46">
        <f>SUM(BL15:BL26)</f>
        <v>2057</v>
      </c>
      <c r="BM27" s="46">
        <f>SUM(BM15:BM26)</f>
        <v>-13769</v>
      </c>
      <c r="BN27" s="57"/>
      <c r="BO27" s="57"/>
      <c r="BP27" s="57"/>
      <c r="BQ27" s="57"/>
      <c r="BR27" s="57"/>
      <c r="BS27" s="57"/>
    </row>
    <row r="28" spans="1:71" ht="20.25">
      <c r="A28" s="89"/>
      <c r="B28" s="89"/>
      <c r="C28" s="64"/>
      <c r="D28" s="46"/>
      <c r="E28" s="46"/>
      <c r="F28" s="46"/>
      <c r="G28" s="46"/>
      <c r="H28" s="46"/>
      <c r="I28" s="46"/>
      <c r="J28" s="42"/>
      <c r="K28" s="46"/>
      <c r="L28" s="46"/>
      <c r="M28" s="69"/>
      <c r="N28" s="42"/>
      <c r="O28" s="46"/>
      <c r="P28" s="46"/>
      <c r="Q28" s="65"/>
      <c r="R28" s="65"/>
      <c r="S28" s="46"/>
      <c r="T28" s="65"/>
      <c r="U28" s="46"/>
      <c r="V28" s="46"/>
      <c r="W28" s="46"/>
      <c r="X28" s="46"/>
      <c r="Y28" s="46"/>
      <c r="Z28" s="42"/>
      <c r="AA28" s="46"/>
      <c r="AB28" s="46"/>
      <c r="AC28" s="46"/>
      <c r="AD28" s="73"/>
      <c r="AE28" s="46"/>
      <c r="AF28" s="42"/>
      <c r="AG28" s="42"/>
      <c r="AH28" s="46"/>
      <c r="AI28" s="46"/>
      <c r="AJ28" s="46"/>
      <c r="AK28" s="46"/>
      <c r="AL28" s="46"/>
      <c r="AM28" s="42"/>
      <c r="AN28" s="42"/>
      <c r="AO28" s="42"/>
      <c r="AP28" s="42"/>
      <c r="AQ28" s="42"/>
      <c r="AR28" s="42"/>
      <c r="AS28" s="42"/>
      <c r="AT28" s="42"/>
      <c r="AU28" s="42"/>
      <c r="AV28" s="42"/>
      <c r="AW28" s="42"/>
      <c r="AX28" s="42"/>
      <c r="AY28" s="42"/>
      <c r="AZ28" s="42"/>
      <c r="BA28" s="42"/>
      <c r="BB28" s="42"/>
      <c r="BC28" s="42"/>
      <c r="BD28" s="42"/>
      <c r="BE28" s="42"/>
      <c r="BF28" s="42"/>
      <c r="BG28" s="42"/>
      <c r="BH28" s="42"/>
      <c r="BI28" s="66"/>
      <c r="BJ28" s="66"/>
      <c r="BK28" s="66"/>
      <c r="BL28" s="22"/>
      <c r="BM28" s="65"/>
      <c r="BN28" s="57"/>
      <c r="BO28" s="57"/>
      <c r="BP28" s="57"/>
      <c r="BQ28" s="57"/>
      <c r="BR28" s="57"/>
      <c r="BS28" s="57"/>
    </row>
    <row r="29" spans="1:71" ht="20.25">
      <c r="A29" s="88" t="s">
        <v>35</v>
      </c>
      <c r="B29" s="89"/>
      <c r="C29" s="86"/>
      <c r="D29" s="46"/>
      <c r="E29" s="46"/>
      <c r="F29" s="46"/>
      <c r="G29" s="46"/>
      <c r="H29" s="46"/>
      <c r="I29" s="46"/>
      <c r="J29" s="42"/>
      <c r="K29" s="46"/>
      <c r="L29" s="46"/>
      <c r="M29" s="42"/>
      <c r="N29" s="42"/>
      <c r="O29" s="42"/>
      <c r="P29" s="42"/>
      <c r="Q29" s="46"/>
      <c r="R29" s="46"/>
      <c r="S29" s="46"/>
      <c r="T29" s="46"/>
      <c r="U29" s="46"/>
      <c r="V29" s="46"/>
      <c r="W29" s="46"/>
      <c r="X29" s="46"/>
      <c r="Y29" s="46"/>
      <c r="Z29" s="42"/>
      <c r="AA29" s="46"/>
      <c r="AB29" s="46"/>
      <c r="AC29" s="46"/>
      <c r="AD29" s="46"/>
      <c r="AE29" s="46"/>
      <c r="AF29" s="42"/>
      <c r="AG29" s="42"/>
      <c r="AH29" s="46"/>
      <c r="AI29" s="46"/>
      <c r="AJ29" s="46"/>
      <c r="AK29" s="46"/>
      <c r="AL29" s="46"/>
      <c r="AM29" s="42"/>
      <c r="AN29" s="42"/>
      <c r="AO29" s="42"/>
      <c r="AP29" s="42"/>
      <c r="AQ29" s="42"/>
      <c r="AR29" s="42"/>
      <c r="AS29" s="42"/>
      <c r="AT29" s="42"/>
      <c r="AU29" s="42"/>
      <c r="AV29" s="42"/>
      <c r="AW29" s="42"/>
      <c r="AX29" s="42"/>
      <c r="AY29" s="42"/>
      <c r="AZ29" s="42"/>
      <c r="BA29" s="42"/>
      <c r="BB29" s="42"/>
      <c r="BC29" s="42"/>
      <c r="BD29" s="42"/>
      <c r="BE29" s="42"/>
      <c r="BF29" s="42"/>
      <c r="BG29" s="42"/>
      <c r="BH29" s="42"/>
      <c r="BI29" s="42"/>
      <c r="BJ29" s="42"/>
      <c r="BK29" s="42"/>
      <c r="BL29" s="42"/>
      <c r="BM29" s="42"/>
      <c r="BN29" s="57"/>
      <c r="BO29" s="57"/>
      <c r="BP29" s="57"/>
      <c r="BQ29" s="57"/>
      <c r="BR29" s="57"/>
      <c r="BS29" s="57"/>
    </row>
    <row r="30" spans="1:71" ht="20.25">
      <c r="A30" s="89" t="s">
        <v>49</v>
      </c>
      <c r="B30" s="42"/>
      <c r="C30" s="89"/>
      <c r="D30" s="46"/>
      <c r="E30" s="45">
        <v>55</v>
      </c>
      <c r="F30" s="45">
        <v>55</v>
      </c>
      <c r="G30" s="45">
        <v>387600</v>
      </c>
      <c r="H30" s="45">
        <v>8241</v>
      </c>
      <c r="I30" s="45">
        <f aca="true" t="shared" si="12" ref="I30:I39">SUM(G30:H30)</f>
        <v>395841</v>
      </c>
      <c r="J30" s="42"/>
      <c r="K30" s="45">
        <v>55</v>
      </c>
      <c r="L30" s="45">
        <v>50</v>
      </c>
      <c r="M30" s="42">
        <f>290710+86588+10286</f>
        <v>387584</v>
      </c>
      <c r="N30" s="42">
        <v>8122</v>
      </c>
      <c r="O30" s="42">
        <f aca="true" t="shared" si="13" ref="O30:O71">SUM(M30:N30)</f>
        <v>395706</v>
      </c>
      <c r="P30" s="42"/>
      <c r="Q30" s="45">
        <v>0</v>
      </c>
      <c r="R30" s="45">
        <v>0</v>
      </c>
      <c r="S30" s="45">
        <v>0</v>
      </c>
      <c r="T30" s="47">
        <v>131</v>
      </c>
      <c r="U30" s="41">
        <f aca="true" t="shared" si="14" ref="U30:U39">SUM(S30+T30)</f>
        <v>131</v>
      </c>
      <c r="V30" s="41"/>
      <c r="W30" s="41">
        <v>-629</v>
      </c>
      <c r="X30" s="47">
        <v>1561</v>
      </c>
      <c r="Y30" s="47"/>
      <c r="Z30" s="42"/>
      <c r="AA30" s="45">
        <v>78</v>
      </c>
      <c r="AB30" s="45">
        <v>78</v>
      </c>
      <c r="AC30" s="45">
        <v>594073</v>
      </c>
      <c r="AD30" s="45">
        <v>13631</v>
      </c>
      <c r="AE30" s="45">
        <f aca="true" t="shared" si="15" ref="AE30:AE51">AC30+AD30</f>
        <v>607704</v>
      </c>
      <c r="AF30" s="42"/>
      <c r="AG30" s="42"/>
      <c r="AH30" s="45">
        <v>55</v>
      </c>
      <c r="AI30" s="45">
        <v>55</v>
      </c>
      <c r="AJ30" s="45">
        <f>450439-33521</f>
        <v>416918</v>
      </c>
      <c r="AK30" s="45">
        <v>8594</v>
      </c>
      <c r="AL30" s="45">
        <f aca="true" t="shared" si="16" ref="AL30:AL52">SUM(AJ30+AK30)</f>
        <v>425512</v>
      </c>
      <c r="AM30" s="42">
        <v>0</v>
      </c>
      <c r="AN30" s="42"/>
      <c r="AO30" s="42">
        <v>0</v>
      </c>
      <c r="AP30" s="41">
        <v>488</v>
      </c>
      <c r="AQ30" s="41">
        <v>488</v>
      </c>
      <c r="AR30" s="42"/>
      <c r="AS30" s="99">
        <v>7154</v>
      </c>
      <c r="AT30" s="42">
        <v>1408</v>
      </c>
      <c r="AU30" s="42">
        <f aca="true" t="shared" si="17" ref="AU30:AU71">SUM(AS30:AT30)</f>
        <v>8562</v>
      </c>
      <c r="AV30" s="42"/>
      <c r="AW30" s="42">
        <f aca="true" t="shared" si="18" ref="AW30:AW71">SUM(AH30)</f>
        <v>55</v>
      </c>
      <c r="AX30" s="42">
        <f aca="true" t="shared" si="19" ref="AX30:AX71">SUM(AI30)</f>
        <v>55</v>
      </c>
      <c r="AY30" s="42">
        <f aca="true" t="shared" si="20" ref="AY30:AY69">SUM(AJ30+AO30+AS30)</f>
        <v>424072</v>
      </c>
      <c r="AZ30" s="42">
        <f>SUM(AK30+AP30+AT30)</f>
        <v>10490</v>
      </c>
      <c r="BA30" s="42">
        <f aca="true" t="shared" si="21" ref="BA30:BA71">AZ30+AY30</f>
        <v>434562</v>
      </c>
      <c r="BB30" s="42"/>
      <c r="BC30" s="42"/>
      <c r="BD30" s="42"/>
      <c r="BE30" s="42"/>
      <c r="BF30" s="42"/>
      <c r="BG30" s="42"/>
      <c r="BH30" s="42"/>
      <c r="BI30" s="42">
        <f aca="true" t="shared" si="22" ref="BI30:BI52">AH30-E30</f>
        <v>0</v>
      </c>
      <c r="BJ30" s="42">
        <f aca="true" t="shared" si="23" ref="BJ30:BJ52">AI30-F30</f>
        <v>0</v>
      </c>
      <c r="BK30" s="42">
        <f aca="true" t="shared" si="24" ref="BK30:BK51">AJ30-G30</f>
        <v>29318</v>
      </c>
      <c r="BL30" s="91">
        <v>-9909</v>
      </c>
      <c r="BM30" s="41">
        <f aca="true" t="shared" si="25" ref="BM30:BM51">BK30+BL30</f>
        <v>19409</v>
      </c>
      <c r="BN30" s="57"/>
      <c r="BO30" s="57"/>
      <c r="BP30" s="57"/>
      <c r="BQ30" s="57"/>
      <c r="BR30" s="57"/>
      <c r="BS30" s="57"/>
    </row>
    <row r="31" spans="1:71" ht="20.25">
      <c r="A31" s="89" t="s">
        <v>50</v>
      </c>
      <c r="B31" s="89"/>
      <c r="C31" s="42"/>
      <c r="D31" s="46"/>
      <c r="E31" s="41">
        <v>0</v>
      </c>
      <c r="F31" s="41">
        <v>0</v>
      </c>
      <c r="G31" s="41" t="s">
        <v>41</v>
      </c>
      <c r="H31" s="45">
        <v>0</v>
      </c>
      <c r="I31" s="45" t="s">
        <v>41</v>
      </c>
      <c r="J31" s="42"/>
      <c r="K31" s="41">
        <v>0</v>
      </c>
      <c r="L31" s="45">
        <v>0</v>
      </c>
      <c r="M31" s="41" t="s">
        <v>41</v>
      </c>
      <c r="N31" s="42">
        <v>0</v>
      </c>
      <c r="O31" s="42">
        <f t="shared" si="13"/>
        <v>0</v>
      </c>
      <c r="P31" s="42"/>
      <c r="Q31" s="45">
        <v>0</v>
      </c>
      <c r="R31" s="45">
        <v>0</v>
      </c>
      <c r="S31" s="45">
        <v>0</v>
      </c>
      <c r="T31" s="47">
        <f>SUM(F31*$T$127)</f>
        <v>0</v>
      </c>
      <c r="U31" s="41">
        <f t="shared" si="14"/>
        <v>0</v>
      </c>
      <c r="V31" s="41"/>
      <c r="W31" s="41">
        <v>0</v>
      </c>
      <c r="X31" s="47">
        <f>SUM(AA31*$X$129)</f>
        <v>0</v>
      </c>
      <c r="Y31" s="47"/>
      <c r="Z31" s="42"/>
      <c r="AA31" s="41">
        <v>0</v>
      </c>
      <c r="AB31" s="41">
        <v>0</v>
      </c>
      <c r="AC31" s="45" t="e">
        <f>G31+S31+M31+W31</f>
        <v>#VALUE!</v>
      </c>
      <c r="AD31" s="45">
        <f>H31+T31+X31</f>
        <v>0</v>
      </c>
      <c r="AE31" s="45" t="e">
        <f t="shared" si="15"/>
        <v>#VALUE!</v>
      </c>
      <c r="AF31" s="42"/>
      <c r="AG31" s="42"/>
      <c r="AH31" s="41">
        <v>0</v>
      </c>
      <c r="AI31" s="41">
        <v>0</v>
      </c>
      <c r="AJ31" s="41">
        <f>79200-5895</f>
        <v>73305</v>
      </c>
      <c r="AK31" s="45">
        <v>0</v>
      </c>
      <c r="AL31" s="45">
        <f t="shared" si="16"/>
        <v>73305</v>
      </c>
      <c r="AM31" s="42">
        <v>60000</v>
      </c>
      <c r="AN31" s="42"/>
      <c r="AO31" s="42">
        <v>0</v>
      </c>
      <c r="AP31" s="42">
        <v>0</v>
      </c>
      <c r="AQ31" s="42">
        <f aca="true" t="shared" si="26" ref="AQ31:AQ71">SUM(AO31:AP31)</f>
        <v>0</v>
      </c>
      <c r="AR31" s="42"/>
      <c r="AS31" s="48">
        <v>1260</v>
      </c>
      <c r="AT31" s="42">
        <v>0</v>
      </c>
      <c r="AU31" s="42">
        <f t="shared" si="17"/>
        <v>1260</v>
      </c>
      <c r="AV31" s="42"/>
      <c r="AW31" s="42">
        <f t="shared" si="18"/>
        <v>0</v>
      </c>
      <c r="AX31" s="42">
        <f t="shared" si="19"/>
        <v>0</v>
      </c>
      <c r="AY31" s="42">
        <f t="shared" si="20"/>
        <v>74565</v>
      </c>
      <c r="AZ31" s="42">
        <f>SUM(AK31+AP31+AT31)</f>
        <v>0</v>
      </c>
      <c r="BA31" s="42">
        <f t="shared" si="21"/>
        <v>74565</v>
      </c>
      <c r="BB31" s="42"/>
      <c r="BC31" s="42"/>
      <c r="BD31" s="42"/>
      <c r="BE31" s="42"/>
      <c r="BF31" s="42"/>
      <c r="BG31" s="42"/>
      <c r="BH31" s="42"/>
      <c r="BI31" s="42">
        <f t="shared" si="22"/>
        <v>0</v>
      </c>
      <c r="BJ31" s="42">
        <f t="shared" si="23"/>
        <v>0</v>
      </c>
      <c r="BK31" s="42" t="e">
        <f t="shared" si="24"/>
        <v>#VALUE!</v>
      </c>
      <c r="BL31" s="42">
        <f>AK31-H31</f>
        <v>0</v>
      </c>
      <c r="BM31" s="41" t="e">
        <f t="shared" si="25"/>
        <v>#VALUE!</v>
      </c>
      <c r="BN31" s="57"/>
      <c r="BO31" s="57"/>
      <c r="BP31" s="57"/>
      <c r="BQ31" s="57"/>
      <c r="BR31" s="57"/>
      <c r="BS31" s="57"/>
    </row>
    <row r="32" spans="1:71" ht="20.25">
      <c r="A32" s="89" t="s">
        <v>10</v>
      </c>
      <c r="B32" s="89"/>
      <c r="C32" s="89"/>
      <c r="D32" s="46"/>
      <c r="E32" s="41">
        <v>0</v>
      </c>
      <c r="F32" s="41">
        <v>0</v>
      </c>
      <c r="G32" s="45">
        <v>0</v>
      </c>
      <c r="H32" s="45">
        <v>0</v>
      </c>
      <c r="I32" s="45">
        <f t="shared" si="12"/>
        <v>0</v>
      </c>
      <c r="J32" s="42"/>
      <c r="K32" s="41">
        <v>0</v>
      </c>
      <c r="L32" s="45">
        <v>0</v>
      </c>
      <c r="M32" s="42">
        <v>0</v>
      </c>
      <c r="N32" s="42">
        <v>0</v>
      </c>
      <c r="O32" s="42">
        <f t="shared" si="13"/>
        <v>0</v>
      </c>
      <c r="P32" s="42"/>
      <c r="Q32" s="45">
        <v>0</v>
      </c>
      <c r="R32" s="45">
        <v>0</v>
      </c>
      <c r="S32" s="45">
        <v>0</v>
      </c>
      <c r="T32" s="47">
        <f>SUM(F32*$T$127)</f>
        <v>0</v>
      </c>
      <c r="U32" s="41">
        <f t="shared" si="14"/>
        <v>0</v>
      </c>
      <c r="V32" s="41"/>
      <c r="W32" s="41">
        <v>0</v>
      </c>
      <c r="X32" s="47">
        <v>0</v>
      </c>
      <c r="Y32" s="47"/>
      <c r="Z32" s="42"/>
      <c r="AA32" s="41">
        <v>0</v>
      </c>
      <c r="AB32" s="41">
        <v>0</v>
      </c>
      <c r="AC32" s="45">
        <f>G32+S32+M32+W32</f>
        <v>0</v>
      </c>
      <c r="AD32" s="45">
        <f>H32+T32+X32</f>
        <v>0</v>
      </c>
      <c r="AE32" s="45">
        <f t="shared" si="15"/>
        <v>0</v>
      </c>
      <c r="AF32" s="42"/>
      <c r="AG32" s="42"/>
      <c r="AH32" s="41">
        <v>0</v>
      </c>
      <c r="AI32" s="41">
        <v>0</v>
      </c>
      <c r="AJ32" s="45">
        <v>0</v>
      </c>
      <c r="AK32" s="45">
        <v>0</v>
      </c>
      <c r="AL32" s="45">
        <f t="shared" si="16"/>
        <v>0</v>
      </c>
      <c r="AM32" s="42">
        <v>16016</v>
      </c>
      <c r="AN32" s="42"/>
      <c r="AO32" s="42">
        <v>0</v>
      </c>
      <c r="AP32" s="41">
        <v>0</v>
      </c>
      <c r="AQ32" s="42">
        <v>0</v>
      </c>
      <c r="AR32" s="42"/>
      <c r="AS32" s="48">
        <v>0</v>
      </c>
      <c r="AT32" s="42">
        <v>0</v>
      </c>
      <c r="AU32" s="42">
        <f t="shared" si="17"/>
        <v>0</v>
      </c>
      <c r="AV32" s="42"/>
      <c r="AW32" s="42">
        <f t="shared" si="18"/>
        <v>0</v>
      </c>
      <c r="AX32" s="42">
        <f t="shared" si="19"/>
        <v>0</v>
      </c>
      <c r="AY32" s="42">
        <f t="shared" si="20"/>
        <v>0</v>
      </c>
      <c r="AZ32" s="42">
        <f>SUM(AK32+AP32+AT32)</f>
        <v>0</v>
      </c>
      <c r="BA32" s="42">
        <f t="shared" si="21"/>
        <v>0</v>
      </c>
      <c r="BB32" s="42"/>
      <c r="BC32" s="42"/>
      <c r="BD32" s="42"/>
      <c r="BE32" s="42"/>
      <c r="BF32" s="42"/>
      <c r="BG32" s="42"/>
      <c r="BH32" s="42"/>
      <c r="BI32" s="42">
        <f t="shared" si="22"/>
        <v>0</v>
      </c>
      <c r="BJ32" s="42">
        <f t="shared" si="23"/>
        <v>0</v>
      </c>
      <c r="BK32" s="42">
        <f t="shared" si="24"/>
        <v>0</v>
      </c>
      <c r="BL32" s="42">
        <f>AK32-H32</f>
        <v>0</v>
      </c>
      <c r="BM32" s="41">
        <f t="shared" si="25"/>
        <v>0</v>
      </c>
      <c r="BN32" s="57"/>
      <c r="BO32" s="57"/>
      <c r="BP32" s="57"/>
      <c r="BQ32" s="57"/>
      <c r="BR32" s="57"/>
      <c r="BS32" s="57"/>
    </row>
    <row r="33" spans="1:71" ht="20.25">
      <c r="A33" s="89" t="s">
        <v>96</v>
      </c>
      <c r="B33" s="89"/>
      <c r="C33" s="89"/>
      <c r="D33" s="46"/>
      <c r="E33" s="41">
        <v>0</v>
      </c>
      <c r="F33" s="41">
        <v>0</v>
      </c>
      <c r="G33" s="45">
        <v>0</v>
      </c>
      <c r="H33" s="45">
        <v>0</v>
      </c>
      <c r="I33" s="45">
        <v>0</v>
      </c>
      <c r="J33" s="42"/>
      <c r="K33" s="41">
        <v>0</v>
      </c>
      <c r="L33" s="45">
        <v>0</v>
      </c>
      <c r="M33" s="42">
        <v>0</v>
      </c>
      <c r="N33" s="42">
        <v>0</v>
      </c>
      <c r="O33" s="42">
        <f t="shared" si="13"/>
        <v>0</v>
      </c>
      <c r="P33" s="42"/>
      <c r="Q33" s="45"/>
      <c r="R33" s="45"/>
      <c r="S33" s="45"/>
      <c r="T33" s="47"/>
      <c r="U33" s="41"/>
      <c r="V33" s="41"/>
      <c r="W33" s="41"/>
      <c r="X33" s="47"/>
      <c r="Y33" s="47"/>
      <c r="Z33" s="42"/>
      <c r="AA33" s="41"/>
      <c r="AB33" s="41"/>
      <c r="AC33" s="45"/>
      <c r="AD33" s="45"/>
      <c r="AE33" s="45"/>
      <c r="AF33" s="42"/>
      <c r="AG33" s="42"/>
      <c r="AH33" s="41">
        <v>0</v>
      </c>
      <c r="AI33" s="41">
        <v>0</v>
      </c>
      <c r="AJ33" s="45">
        <f>2475-184</f>
        <v>2291</v>
      </c>
      <c r="AK33" s="45">
        <v>0</v>
      </c>
      <c r="AL33" s="45">
        <f t="shared" si="16"/>
        <v>2291</v>
      </c>
      <c r="AM33" s="42"/>
      <c r="AN33" s="42"/>
      <c r="AO33" s="42">
        <v>0</v>
      </c>
      <c r="AP33" s="41">
        <v>0</v>
      </c>
      <c r="AQ33" s="42">
        <v>0</v>
      </c>
      <c r="AR33" s="42"/>
      <c r="AS33" s="48">
        <v>40</v>
      </c>
      <c r="AT33" s="42">
        <v>0</v>
      </c>
      <c r="AU33" s="42">
        <f t="shared" si="17"/>
        <v>40</v>
      </c>
      <c r="AV33" s="42"/>
      <c r="AW33" s="42">
        <f t="shared" si="18"/>
        <v>0</v>
      </c>
      <c r="AX33" s="42">
        <f t="shared" si="19"/>
        <v>0</v>
      </c>
      <c r="AY33" s="42">
        <f t="shared" si="20"/>
        <v>2331</v>
      </c>
      <c r="AZ33" s="42">
        <f>SUM(AK33+AP33+AT33)</f>
        <v>0</v>
      </c>
      <c r="BA33" s="42">
        <f t="shared" si="21"/>
        <v>2331</v>
      </c>
      <c r="BB33" s="42"/>
      <c r="BC33" s="42"/>
      <c r="BD33" s="42"/>
      <c r="BE33" s="42"/>
      <c r="BF33" s="42"/>
      <c r="BG33" s="42"/>
      <c r="BH33" s="42"/>
      <c r="BI33" s="42"/>
      <c r="BJ33" s="42"/>
      <c r="BK33" s="42"/>
      <c r="BL33" s="42"/>
      <c r="BM33" s="41"/>
      <c r="BN33" s="57"/>
      <c r="BO33" s="57"/>
      <c r="BP33" s="57"/>
      <c r="BQ33" s="57"/>
      <c r="BR33" s="57"/>
      <c r="BS33" s="57"/>
    </row>
    <row r="34" spans="1:71" ht="20.25">
      <c r="A34" s="89" t="s">
        <v>86</v>
      </c>
      <c r="B34" s="89"/>
      <c r="C34" s="89"/>
      <c r="D34" s="46"/>
      <c r="E34" s="41">
        <v>0</v>
      </c>
      <c r="F34" s="41">
        <v>0</v>
      </c>
      <c r="G34" s="45">
        <v>0</v>
      </c>
      <c r="H34" s="45">
        <v>0</v>
      </c>
      <c r="I34" s="45">
        <v>0</v>
      </c>
      <c r="J34" s="42"/>
      <c r="K34" s="41">
        <v>0</v>
      </c>
      <c r="L34" s="45">
        <v>0</v>
      </c>
      <c r="M34" s="42">
        <f>8+10440-1697-122</f>
        <v>8629</v>
      </c>
      <c r="N34" s="42">
        <v>0</v>
      </c>
      <c r="O34" s="42">
        <f t="shared" si="13"/>
        <v>8629</v>
      </c>
      <c r="P34" s="42"/>
      <c r="Q34" s="45"/>
      <c r="R34" s="45"/>
      <c r="S34" s="45"/>
      <c r="T34" s="47"/>
      <c r="U34" s="41"/>
      <c r="V34" s="41"/>
      <c r="W34" s="41"/>
      <c r="X34" s="47"/>
      <c r="Y34" s="47"/>
      <c r="Z34" s="42"/>
      <c r="AA34" s="41"/>
      <c r="AB34" s="41"/>
      <c r="AC34" s="45"/>
      <c r="AD34" s="45"/>
      <c r="AE34" s="45"/>
      <c r="AF34" s="42"/>
      <c r="AG34" s="42"/>
      <c r="AH34" s="41">
        <v>0</v>
      </c>
      <c r="AI34" s="41">
        <v>0</v>
      </c>
      <c r="AJ34" s="45">
        <v>0</v>
      </c>
      <c r="AK34" s="45">
        <v>0</v>
      </c>
      <c r="AL34" s="45">
        <v>0</v>
      </c>
      <c r="AM34" s="42"/>
      <c r="AN34" s="42"/>
      <c r="AO34" s="42">
        <v>0</v>
      </c>
      <c r="AP34" s="41">
        <v>0</v>
      </c>
      <c r="AQ34" s="42"/>
      <c r="AR34" s="42"/>
      <c r="AS34" s="48">
        <v>0</v>
      </c>
      <c r="AT34" s="42">
        <v>0</v>
      </c>
      <c r="AU34" s="42">
        <f t="shared" si="17"/>
        <v>0</v>
      </c>
      <c r="AV34" s="42"/>
      <c r="AW34" s="42">
        <f t="shared" si="18"/>
        <v>0</v>
      </c>
      <c r="AX34" s="42">
        <f t="shared" si="19"/>
        <v>0</v>
      </c>
      <c r="AY34" s="42">
        <f t="shared" si="20"/>
        <v>0</v>
      </c>
      <c r="AZ34" s="42">
        <v>0</v>
      </c>
      <c r="BA34" s="42">
        <v>0</v>
      </c>
      <c r="BB34" s="42"/>
      <c r="BC34" s="42"/>
      <c r="BD34" s="42"/>
      <c r="BE34" s="42"/>
      <c r="BF34" s="42"/>
      <c r="BG34" s="42"/>
      <c r="BH34" s="42"/>
      <c r="BI34" s="42"/>
      <c r="BJ34" s="42"/>
      <c r="BK34" s="42"/>
      <c r="BL34" s="42"/>
      <c r="BM34" s="41"/>
      <c r="BN34" s="57"/>
      <c r="BO34" s="57"/>
      <c r="BP34" s="57"/>
      <c r="BQ34" s="57"/>
      <c r="BR34" s="57"/>
      <c r="BS34" s="57"/>
    </row>
    <row r="35" spans="1:71" ht="20.25">
      <c r="A35" s="89" t="s">
        <v>14</v>
      </c>
      <c r="B35" s="42"/>
      <c r="C35" s="89"/>
      <c r="D35" s="46"/>
      <c r="E35" s="45">
        <v>0</v>
      </c>
      <c r="F35" s="45">
        <v>0</v>
      </c>
      <c r="G35" s="45">
        <v>376918</v>
      </c>
      <c r="H35" s="45">
        <v>0</v>
      </c>
      <c r="I35" s="45">
        <f t="shared" si="12"/>
        <v>376918</v>
      </c>
      <c r="J35" s="42"/>
      <c r="K35" s="45">
        <v>0</v>
      </c>
      <c r="L35" s="45">
        <v>0</v>
      </c>
      <c r="M35" s="42">
        <v>295468</v>
      </c>
      <c r="N35" s="42">
        <v>0</v>
      </c>
      <c r="O35" s="42">
        <f t="shared" si="13"/>
        <v>295468</v>
      </c>
      <c r="P35" s="42"/>
      <c r="Q35" s="45">
        <v>0</v>
      </c>
      <c r="R35" s="45">
        <v>0</v>
      </c>
      <c r="S35" s="45">
        <v>0</v>
      </c>
      <c r="T35" s="47">
        <v>7</v>
      </c>
      <c r="U35" s="41">
        <f t="shared" si="14"/>
        <v>7</v>
      </c>
      <c r="V35" s="41"/>
      <c r="W35" s="41">
        <v>0</v>
      </c>
      <c r="X35" s="47">
        <v>79</v>
      </c>
      <c r="Y35" s="47"/>
      <c r="Z35" s="42"/>
      <c r="AA35" s="45">
        <v>4</v>
      </c>
      <c r="AB35" s="45">
        <v>4</v>
      </c>
      <c r="AC35" s="45">
        <f>G35+S35+M35</f>
        <v>672386</v>
      </c>
      <c r="AD35" s="45">
        <f>H35+T35+X35</f>
        <v>86</v>
      </c>
      <c r="AE35" s="45">
        <f t="shared" si="15"/>
        <v>672472</v>
      </c>
      <c r="AF35" s="42"/>
      <c r="AG35" s="42"/>
      <c r="AH35" s="45">
        <v>0</v>
      </c>
      <c r="AI35" s="45">
        <v>0</v>
      </c>
      <c r="AJ35" s="45">
        <f>240570-17905</f>
        <v>222665</v>
      </c>
      <c r="AK35" s="45"/>
      <c r="AL35" s="45">
        <f t="shared" si="16"/>
        <v>222665</v>
      </c>
      <c r="AM35" s="42"/>
      <c r="AN35" s="42"/>
      <c r="AO35" s="42">
        <v>0</v>
      </c>
      <c r="AP35" s="42">
        <v>0</v>
      </c>
      <c r="AQ35" s="42">
        <f t="shared" si="26"/>
        <v>0</v>
      </c>
      <c r="AR35" s="42"/>
      <c r="AS35" s="48">
        <v>3822</v>
      </c>
      <c r="AT35" s="42">
        <v>0</v>
      </c>
      <c r="AU35" s="42">
        <f t="shared" si="17"/>
        <v>3822</v>
      </c>
      <c r="AV35" s="42"/>
      <c r="AW35" s="42">
        <f t="shared" si="18"/>
        <v>0</v>
      </c>
      <c r="AX35" s="42">
        <f t="shared" si="19"/>
        <v>0</v>
      </c>
      <c r="AY35" s="42">
        <f t="shared" si="20"/>
        <v>226487</v>
      </c>
      <c r="AZ35" s="42">
        <f>SUM(AK35+AP35+AT35)</f>
        <v>0</v>
      </c>
      <c r="BA35" s="42">
        <f t="shared" si="21"/>
        <v>226487</v>
      </c>
      <c r="BB35" s="42"/>
      <c r="BC35" s="42"/>
      <c r="BD35" s="42"/>
      <c r="BE35" s="42"/>
      <c r="BF35" s="42"/>
      <c r="BG35" s="42"/>
      <c r="BH35" s="42"/>
      <c r="BI35" s="42">
        <f t="shared" si="22"/>
        <v>0</v>
      </c>
      <c r="BJ35" s="42">
        <f t="shared" si="23"/>
        <v>0</v>
      </c>
      <c r="BK35" s="42">
        <f t="shared" si="24"/>
        <v>-154253</v>
      </c>
      <c r="BL35" s="42">
        <f>AK35-H35</f>
        <v>0</v>
      </c>
      <c r="BM35" s="41">
        <f t="shared" si="25"/>
        <v>-154253</v>
      </c>
      <c r="BN35" s="57"/>
      <c r="BO35" s="57"/>
      <c r="BP35" s="57"/>
      <c r="BQ35" s="57"/>
      <c r="BR35" s="57"/>
      <c r="BS35" s="57"/>
    </row>
    <row r="36" spans="1:71" ht="20.25">
      <c r="A36" s="89" t="s">
        <v>12</v>
      </c>
      <c r="B36" s="42"/>
      <c r="C36" s="89"/>
      <c r="D36" s="46"/>
      <c r="E36" s="45">
        <v>8</v>
      </c>
      <c r="F36" s="45">
        <v>8</v>
      </c>
      <c r="G36" s="45">
        <v>27920</v>
      </c>
      <c r="H36" s="45">
        <v>1199</v>
      </c>
      <c r="I36" s="45">
        <f t="shared" si="12"/>
        <v>29119</v>
      </c>
      <c r="J36" s="42"/>
      <c r="K36" s="45">
        <v>8</v>
      </c>
      <c r="L36" s="45">
        <v>8</v>
      </c>
      <c r="M36" s="42">
        <v>28599</v>
      </c>
      <c r="N36" s="42">
        <v>1300</v>
      </c>
      <c r="O36" s="42">
        <f t="shared" si="13"/>
        <v>29899</v>
      </c>
      <c r="P36" s="42"/>
      <c r="Q36" s="45">
        <v>0</v>
      </c>
      <c r="R36" s="45">
        <v>0</v>
      </c>
      <c r="S36" s="45">
        <v>0</v>
      </c>
      <c r="T36" s="47">
        <v>8</v>
      </c>
      <c r="U36" s="41">
        <f t="shared" si="14"/>
        <v>8</v>
      </c>
      <c r="V36" s="41"/>
      <c r="W36" s="41">
        <v>0</v>
      </c>
      <c r="X36" s="47">
        <v>101</v>
      </c>
      <c r="Y36" s="47"/>
      <c r="Z36" s="42"/>
      <c r="AA36" s="45">
        <f>2+3</f>
        <v>5</v>
      </c>
      <c r="AB36" s="45">
        <f>2+3</f>
        <v>5</v>
      </c>
      <c r="AC36" s="45">
        <f>G36+S36+M36+W36</f>
        <v>56519</v>
      </c>
      <c r="AD36" s="45">
        <f>H36+T36+X36</f>
        <v>1308</v>
      </c>
      <c r="AE36" s="45">
        <f t="shared" si="15"/>
        <v>57827</v>
      </c>
      <c r="AF36" s="42"/>
      <c r="AG36" s="42"/>
      <c r="AH36" s="45">
        <v>8</v>
      </c>
      <c r="AI36" s="45">
        <v>8</v>
      </c>
      <c r="AJ36" s="45">
        <f>34155-2541</f>
        <v>31614</v>
      </c>
      <c r="AK36" s="45">
        <v>1250</v>
      </c>
      <c r="AL36" s="45">
        <f t="shared" si="16"/>
        <v>32864</v>
      </c>
      <c r="AM36" s="42">
        <v>48418</v>
      </c>
      <c r="AN36" s="42"/>
      <c r="AO36" s="42">
        <v>0</v>
      </c>
      <c r="AP36" s="42">
        <v>71</v>
      </c>
      <c r="AQ36" s="42">
        <f t="shared" si="26"/>
        <v>71</v>
      </c>
      <c r="AR36" s="42"/>
      <c r="AS36" s="48">
        <v>543</v>
      </c>
      <c r="AT36" s="42">
        <v>204</v>
      </c>
      <c r="AU36" s="42">
        <f t="shared" si="17"/>
        <v>747</v>
      </c>
      <c r="AV36" s="42"/>
      <c r="AW36" s="42">
        <f t="shared" si="18"/>
        <v>8</v>
      </c>
      <c r="AX36" s="42">
        <f t="shared" si="19"/>
        <v>8</v>
      </c>
      <c r="AY36" s="42">
        <f t="shared" si="20"/>
        <v>32157</v>
      </c>
      <c r="AZ36" s="42">
        <f>SUM(AK36+AP36+AT36)</f>
        <v>1525</v>
      </c>
      <c r="BA36" s="42">
        <f t="shared" si="21"/>
        <v>33682</v>
      </c>
      <c r="BB36" s="42"/>
      <c r="BC36" s="42"/>
      <c r="BD36" s="42"/>
      <c r="BE36" s="42"/>
      <c r="BF36" s="42"/>
      <c r="BG36" s="42"/>
      <c r="BH36" s="42"/>
      <c r="BI36" s="42">
        <f t="shared" si="22"/>
        <v>0</v>
      </c>
      <c r="BJ36" s="42">
        <f t="shared" si="23"/>
        <v>0</v>
      </c>
      <c r="BK36" s="42">
        <f t="shared" si="24"/>
        <v>3694</v>
      </c>
      <c r="BL36" s="42">
        <f>AK36-H36</f>
        <v>51</v>
      </c>
      <c r="BM36" s="41">
        <f t="shared" si="25"/>
        <v>3745</v>
      </c>
      <c r="BN36" s="57"/>
      <c r="BO36" s="57"/>
      <c r="BP36" s="57"/>
      <c r="BQ36" s="57"/>
      <c r="BR36" s="57"/>
      <c r="BS36" s="57"/>
    </row>
    <row r="37" spans="1:71" ht="20.25">
      <c r="A37" s="89" t="s">
        <v>85</v>
      </c>
      <c r="B37" s="42"/>
      <c r="C37" s="89"/>
      <c r="D37" s="46"/>
      <c r="E37" s="45">
        <v>0</v>
      </c>
      <c r="F37" s="45">
        <v>0</v>
      </c>
      <c r="G37" s="45">
        <v>0</v>
      </c>
      <c r="H37" s="45">
        <v>0</v>
      </c>
      <c r="I37" s="45">
        <v>0</v>
      </c>
      <c r="J37" s="42"/>
      <c r="K37" s="45">
        <v>0</v>
      </c>
      <c r="L37" s="45">
        <v>0</v>
      </c>
      <c r="M37" s="42">
        <f>14029+1267+1260+20</f>
        <v>16576</v>
      </c>
      <c r="N37" s="42">
        <v>0</v>
      </c>
      <c r="O37" s="42">
        <f t="shared" si="13"/>
        <v>16576</v>
      </c>
      <c r="P37" s="42"/>
      <c r="Q37" s="45"/>
      <c r="R37" s="45"/>
      <c r="S37" s="45"/>
      <c r="T37" s="47"/>
      <c r="U37" s="41"/>
      <c r="V37" s="41"/>
      <c r="W37" s="41"/>
      <c r="X37" s="47"/>
      <c r="Y37" s="47"/>
      <c r="Z37" s="42"/>
      <c r="AA37" s="45"/>
      <c r="AB37" s="45"/>
      <c r="AC37" s="45"/>
      <c r="AD37" s="45"/>
      <c r="AE37" s="45"/>
      <c r="AF37" s="42"/>
      <c r="AG37" s="42"/>
      <c r="AH37" s="45">
        <v>0</v>
      </c>
      <c r="AI37" s="45">
        <v>0</v>
      </c>
      <c r="AJ37" s="45">
        <v>0</v>
      </c>
      <c r="AK37" s="45">
        <v>0</v>
      </c>
      <c r="AL37" s="45">
        <v>0</v>
      </c>
      <c r="AM37" s="42"/>
      <c r="AN37" s="42"/>
      <c r="AO37" s="42">
        <v>0</v>
      </c>
      <c r="AP37" s="42">
        <v>0</v>
      </c>
      <c r="AQ37" s="42"/>
      <c r="AR37" s="42"/>
      <c r="AS37" s="48">
        <v>0</v>
      </c>
      <c r="AT37" s="42">
        <v>0</v>
      </c>
      <c r="AU37" s="42">
        <f t="shared" si="17"/>
        <v>0</v>
      </c>
      <c r="AV37" s="42"/>
      <c r="AW37" s="42">
        <f t="shared" si="18"/>
        <v>0</v>
      </c>
      <c r="AX37" s="42">
        <f t="shared" si="19"/>
        <v>0</v>
      </c>
      <c r="AY37" s="42">
        <f t="shared" si="20"/>
        <v>0</v>
      </c>
      <c r="AZ37" s="42">
        <v>0</v>
      </c>
      <c r="BA37" s="42">
        <v>0</v>
      </c>
      <c r="BB37" s="42"/>
      <c r="BC37" s="42"/>
      <c r="BD37" s="42"/>
      <c r="BE37" s="42"/>
      <c r="BF37" s="42"/>
      <c r="BG37" s="42"/>
      <c r="BH37" s="42"/>
      <c r="BI37" s="42"/>
      <c r="BJ37" s="42"/>
      <c r="BK37" s="42"/>
      <c r="BL37" s="42"/>
      <c r="BM37" s="41"/>
      <c r="BN37" s="57"/>
      <c r="BO37" s="57"/>
      <c r="BP37" s="57"/>
      <c r="BQ37" s="57"/>
      <c r="BR37" s="57"/>
      <c r="BS37" s="57"/>
    </row>
    <row r="38" spans="1:71" ht="20.25">
      <c r="A38" s="89" t="s">
        <v>84</v>
      </c>
      <c r="B38" s="42"/>
      <c r="C38" s="89"/>
      <c r="D38" s="46"/>
      <c r="E38" s="45">
        <v>1</v>
      </c>
      <c r="F38" s="45">
        <v>1</v>
      </c>
      <c r="G38" s="45">
        <v>8376</v>
      </c>
      <c r="H38" s="45">
        <v>150</v>
      </c>
      <c r="I38" s="45">
        <f t="shared" si="12"/>
        <v>8526</v>
      </c>
      <c r="J38" s="42"/>
      <c r="K38" s="45">
        <v>1</v>
      </c>
      <c r="L38" s="45">
        <v>1</v>
      </c>
      <c r="M38" s="42">
        <v>13858</v>
      </c>
      <c r="N38" s="42">
        <v>162</v>
      </c>
      <c r="O38" s="42">
        <f t="shared" si="13"/>
        <v>14020</v>
      </c>
      <c r="P38" s="42"/>
      <c r="Q38" s="45">
        <v>0</v>
      </c>
      <c r="R38" s="45">
        <v>0</v>
      </c>
      <c r="S38" s="45">
        <v>0</v>
      </c>
      <c r="T38" s="47">
        <v>7</v>
      </c>
      <c r="U38" s="41">
        <f t="shared" si="14"/>
        <v>7</v>
      </c>
      <c r="V38" s="41"/>
      <c r="W38" s="41">
        <v>0</v>
      </c>
      <c r="X38" s="47">
        <v>80</v>
      </c>
      <c r="Y38" s="47"/>
      <c r="Z38" s="42"/>
      <c r="AA38" s="45">
        <v>4</v>
      </c>
      <c r="AB38" s="45">
        <v>4</v>
      </c>
      <c r="AC38" s="45">
        <f>G38+S38+M38</f>
        <v>22234</v>
      </c>
      <c r="AD38" s="45">
        <f>H38+T38+X38</f>
        <v>237</v>
      </c>
      <c r="AE38" s="45">
        <f t="shared" si="15"/>
        <v>22471</v>
      </c>
      <c r="AF38" s="42"/>
      <c r="AG38" s="42"/>
      <c r="AH38" s="45">
        <v>1</v>
      </c>
      <c r="AI38" s="45">
        <v>1</v>
      </c>
      <c r="AJ38" s="45">
        <v>0</v>
      </c>
      <c r="AK38" s="45">
        <v>156</v>
      </c>
      <c r="AL38" s="45">
        <f t="shared" si="16"/>
        <v>156</v>
      </c>
      <c r="AM38" s="42"/>
      <c r="AN38" s="42"/>
      <c r="AO38" s="42">
        <v>0</v>
      </c>
      <c r="AP38" s="41">
        <v>9</v>
      </c>
      <c r="AQ38" s="41">
        <v>9</v>
      </c>
      <c r="AR38" s="42"/>
      <c r="AS38" s="99">
        <v>0</v>
      </c>
      <c r="AT38" s="42">
        <v>25</v>
      </c>
      <c r="AU38" s="42">
        <f t="shared" si="17"/>
        <v>25</v>
      </c>
      <c r="AV38" s="42"/>
      <c r="AW38" s="42">
        <f t="shared" si="18"/>
        <v>1</v>
      </c>
      <c r="AX38" s="42">
        <f t="shared" si="19"/>
        <v>1</v>
      </c>
      <c r="AY38" s="42">
        <f t="shared" si="20"/>
        <v>0</v>
      </c>
      <c r="AZ38" s="42">
        <f aca="true" t="shared" si="27" ref="AZ38:AZ71">SUM(AK38+AP38+AT38)</f>
        <v>190</v>
      </c>
      <c r="BA38" s="42">
        <f t="shared" si="21"/>
        <v>190</v>
      </c>
      <c r="BB38" s="42"/>
      <c r="BC38" s="42"/>
      <c r="BD38" s="42"/>
      <c r="BE38" s="42"/>
      <c r="BF38" s="42"/>
      <c r="BG38" s="42"/>
      <c r="BH38" s="42"/>
      <c r="BI38" s="42">
        <f t="shared" si="22"/>
        <v>0</v>
      </c>
      <c r="BJ38" s="42">
        <f t="shared" si="23"/>
        <v>0</v>
      </c>
      <c r="BK38" s="42">
        <f t="shared" si="24"/>
        <v>-8376</v>
      </c>
      <c r="BL38" s="42">
        <v>-180</v>
      </c>
      <c r="BM38" s="41">
        <f t="shared" si="25"/>
        <v>-8556</v>
      </c>
      <c r="BN38" s="57"/>
      <c r="BO38" s="57"/>
      <c r="BP38" s="57"/>
      <c r="BQ38" s="57"/>
      <c r="BR38" s="57"/>
      <c r="BS38" s="57"/>
    </row>
    <row r="39" spans="1:71" ht="20.25">
      <c r="A39" s="89" t="s">
        <v>13</v>
      </c>
      <c r="B39" s="89"/>
      <c r="C39" s="42"/>
      <c r="D39" s="46"/>
      <c r="E39" s="41">
        <v>1</v>
      </c>
      <c r="F39" s="41">
        <v>1</v>
      </c>
      <c r="G39" s="45">
        <v>7445</v>
      </c>
      <c r="H39" s="45">
        <v>150</v>
      </c>
      <c r="I39" s="45">
        <f t="shared" si="12"/>
        <v>7595</v>
      </c>
      <c r="J39" s="42"/>
      <c r="K39" s="41">
        <v>1</v>
      </c>
      <c r="L39" s="45">
        <v>1</v>
      </c>
      <c r="M39" s="42">
        <v>7476</v>
      </c>
      <c r="N39" s="42">
        <v>162</v>
      </c>
      <c r="O39" s="42">
        <f t="shared" si="13"/>
        <v>7638</v>
      </c>
      <c r="P39" s="42"/>
      <c r="Q39" s="45">
        <v>0</v>
      </c>
      <c r="R39" s="45">
        <v>0</v>
      </c>
      <c r="S39" s="45">
        <v>0</v>
      </c>
      <c r="T39" s="47">
        <v>3</v>
      </c>
      <c r="U39" s="41">
        <f t="shared" si="14"/>
        <v>3</v>
      </c>
      <c r="V39" s="41"/>
      <c r="W39" s="41">
        <v>0</v>
      </c>
      <c r="X39" s="47">
        <v>41</v>
      </c>
      <c r="Y39" s="47"/>
      <c r="Z39" s="42"/>
      <c r="AA39" s="41">
        <v>2</v>
      </c>
      <c r="AB39" s="41">
        <v>2</v>
      </c>
      <c r="AC39" s="45">
        <f>G39+S39+M39+W39</f>
        <v>14921</v>
      </c>
      <c r="AD39" s="45">
        <v>350</v>
      </c>
      <c r="AE39" s="45">
        <f t="shared" si="15"/>
        <v>15271</v>
      </c>
      <c r="AF39" s="42"/>
      <c r="AG39" s="42"/>
      <c r="AH39" s="41">
        <v>1</v>
      </c>
      <c r="AI39" s="41">
        <v>1</v>
      </c>
      <c r="AJ39" s="45">
        <v>0</v>
      </c>
      <c r="AK39" s="45">
        <v>156</v>
      </c>
      <c r="AL39" s="45">
        <f t="shared" si="16"/>
        <v>156</v>
      </c>
      <c r="AM39" s="42"/>
      <c r="AN39" s="42"/>
      <c r="AO39" s="42">
        <v>0</v>
      </c>
      <c r="AP39" s="41">
        <v>9</v>
      </c>
      <c r="AQ39" s="41">
        <v>9</v>
      </c>
      <c r="AR39" s="42"/>
      <c r="AS39" s="99">
        <v>0</v>
      </c>
      <c r="AT39" s="42">
        <v>25</v>
      </c>
      <c r="AU39" s="42">
        <f t="shared" si="17"/>
        <v>25</v>
      </c>
      <c r="AV39" s="42"/>
      <c r="AW39" s="42">
        <f t="shared" si="18"/>
        <v>1</v>
      </c>
      <c r="AX39" s="42">
        <f t="shared" si="19"/>
        <v>1</v>
      </c>
      <c r="AY39" s="42">
        <f t="shared" si="20"/>
        <v>0</v>
      </c>
      <c r="AZ39" s="42">
        <f t="shared" si="27"/>
        <v>190</v>
      </c>
      <c r="BA39" s="42">
        <f t="shared" si="21"/>
        <v>190</v>
      </c>
      <c r="BB39" s="42"/>
      <c r="BC39" s="42"/>
      <c r="BD39" s="42"/>
      <c r="BE39" s="42"/>
      <c r="BF39" s="42"/>
      <c r="BG39" s="42"/>
      <c r="BH39" s="42"/>
      <c r="BI39" s="42">
        <f t="shared" si="22"/>
        <v>0</v>
      </c>
      <c r="BJ39" s="42">
        <f t="shared" si="23"/>
        <v>0</v>
      </c>
      <c r="BK39" s="42">
        <f t="shared" si="24"/>
        <v>-7445</v>
      </c>
      <c r="BL39" s="42">
        <v>-180</v>
      </c>
      <c r="BM39" s="41">
        <f t="shared" si="25"/>
        <v>-7625</v>
      </c>
      <c r="BN39" s="57"/>
      <c r="BO39" s="57"/>
      <c r="BP39" s="57"/>
      <c r="BQ39" s="57"/>
      <c r="BR39" s="57"/>
      <c r="BS39" s="57"/>
    </row>
    <row r="40" spans="1:71" ht="20.25">
      <c r="A40" s="89" t="s">
        <v>51</v>
      </c>
      <c r="B40" s="42"/>
      <c r="C40" s="89"/>
      <c r="D40" s="67"/>
      <c r="E40" s="45">
        <v>0</v>
      </c>
      <c r="F40" s="45">
        <v>0</v>
      </c>
      <c r="G40" s="45">
        <v>4653</v>
      </c>
      <c r="H40" s="45">
        <v>0</v>
      </c>
      <c r="I40" s="45">
        <f>SUM(G40+H40)</f>
        <v>4653</v>
      </c>
      <c r="J40" s="42"/>
      <c r="K40" s="45">
        <v>0</v>
      </c>
      <c r="L40" s="47">
        <v>0</v>
      </c>
      <c r="M40" s="42">
        <v>4125</v>
      </c>
      <c r="N40" s="42">
        <v>0</v>
      </c>
      <c r="O40" s="42">
        <f t="shared" si="13"/>
        <v>4125</v>
      </c>
      <c r="P40" s="42"/>
      <c r="Q40" s="47">
        <v>0</v>
      </c>
      <c r="R40" s="47">
        <v>0</v>
      </c>
      <c r="S40" s="47">
        <v>0</v>
      </c>
      <c r="T40" s="47">
        <v>7</v>
      </c>
      <c r="U40" s="41">
        <f>S40+T40</f>
        <v>7</v>
      </c>
      <c r="V40" s="41"/>
      <c r="W40" s="41">
        <v>0</v>
      </c>
      <c r="X40" s="47">
        <v>79</v>
      </c>
      <c r="Y40" s="47"/>
      <c r="Z40" s="42"/>
      <c r="AA40" s="45">
        <v>4</v>
      </c>
      <c r="AB40" s="45">
        <v>4</v>
      </c>
      <c r="AC40" s="45">
        <f aca="true" t="shared" si="28" ref="AC40:AC51">G40+S40+M40</f>
        <v>8778</v>
      </c>
      <c r="AD40" s="45">
        <f>H40+T40+X40</f>
        <v>86</v>
      </c>
      <c r="AE40" s="45">
        <f t="shared" si="15"/>
        <v>8864</v>
      </c>
      <c r="AF40" s="42"/>
      <c r="AG40" s="42"/>
      <c r="AH40" s="45">
        <v>0</v>
      </c>
      <c r="AI40" s="45">
        <v>0</v>
      </c>
      <c r="AJ40" s="45">
        <v>0</v>
      </c>
      <c r="AK40" s="45"/>
      <c r="AL40" s="45">
        <f t="shared" si="16"/>
        <v>0</v>
      </c>
      <c r="AM40" s="42"/>
      <c r="AN40" s="42"/>
      <c r="AO40" s="42">
        <v>0</v>
      </c>
      <c r="AP40" s="42">
        <v>0</v>
      </c>
      <c r="AQ40" s="42">
        <f t="shared" si="26"/>
        <v>0</v>
      </c>
      <c r="AR40" s="42"/>
      <c r="AS40" s="48">
        <v>0</v>
      </c>
      <c r="AT40" s="42">
        <v>0</v>
      </c>
      <c r="AU40" s="42">
        <f t="shared" si="17"/>
        <v>0</v>
      </c>
      <c r="AV40" s="42"/>
      <c r="AW40" s="42">
        <f t="shared" si="18"/>
        <v>0</v>
      </c>
      <c r="AX40" s="42">
        <f t="shared" si="19"/>
        <v>0</v>
      </c>
      <c r="AY40" s="42">
        <f t="shared" si="20"/>
        <v>0</v>
      </c>
      <c r="AZ40" s="42">
        <f t="shared" si="27"/>
        <v>0</v>
      </c>
      <c r="BA40" s="42">
        <f t="shared" si="21"/>
        <v>0</v>
      </c>
      <c r="BB40" s="42"/>
      <c r="BC40" s="42"/>
      <c r="BD40" s="42"/>
      <c r="BE40" s="42"/>
      <c r="BF40" s="42"/>
      <c r="BG40" s="42"/>
      <c r="BH40" s="42"/>
      <c r="BI40" s="42">
        <f t="shared" si="22"/>
        <v>0</v>
      </c>
      <c r="BJ40" s="42">
        <f t="shared" si="23"/>
        <v>0</v>
      </c>
      <c r="BK40" s="42">
        <f t="shared" si="24"/>
        <v>-4653</v>
      </c>
      <c r="BL40" s="42">
        <f>AK40-H40</f>
        <v>0</v>
      </c>
      <c r="BM40" s="41">
        <f t="shared" si="25"/>
        <v>-4653</v>
      </c>
      <c r="BN40" s="57"/>
      <c r="BO40" s="57"/>
      <c r="BP40" s="57"/>
      <c r="BQ40" s="57"/>
      <c r="BR40" s="57"/>
      <c r="BS40" s="57"/>
    </row>
    <row r="41" spans="1:71" ht="20.25">
      <c r="A41" s="89" t="s">
        <v>15</v>
      </c>
      <c r="B41" s="42"/>
      <c r="C41" s="89"/>
      <c r="D41" s="46"/>
      <c r="E41" s="45">
        <v>39</v>
      </c>
      <c r="F41" s="45">
        <v>39</v>
      </c>
      <c r="G41" s="45">
        <v>189256</v>
      </c>
      <c r="H41" s="45">
        <v>5843</v>
      </c>
      <c r="I41" s="45">
        <f>SUM(G41:H41)</f>
        <v>195099</v>
      </c>
      <c r="J41" s="42"/>
      <c r="K41" s="45">
        <v>39</v>
      </c>
      <c r="L41" s="45">
        <v>35</v>
      </c>
      <c r="M41" s="42">
        <f>212196+999+186-67</f>
        <v>213314</v>
      </c>
      <c r="N41" s="42">
        <v>5686</v>
      </c>
      <c r="O41" s="42">
        <f t="shared" si="13"/>
        <v>219000</v>
      </c>
      <c r="P41" s="42"/>
      <c r="Q41" s="45">
        <v>0</v>
      </c>
      <c r="R41" s="45">
        <v>0</v>
      </c>
      <c r="S41" s="45">
        <v>0</v>
      </c>
      <c r="T41" s="47">
        <v>65</v>
      </c>
      <c r="U41" s="41">
        <f>SUM(S41+T41)</f>
        <v>65</v>
      </c>
      <c r="V41" s="41"/>
      <c r="W41" s="41">
        <v>0</v>
      </c>
      <c r="X41" s="47">
        <v>781</v>
      </c>
      <c r="Y41" s="47"/>
      <c r="Z41" s="42"/>
      <c r="AA41" s="45">
        <v>39</v>
      </c>
      <c r="AB41" s="45">
        <v>39</v>
      </c>
      <c r="AC41" s="45">
        <f t="shared" si="28"/>
        <v>402570</v>
      </c>
      <c r="AD41" s="45">
        <f>H41+T41+X41</f>
        <v>6689</v>
      </c>
      <c r="AE41" s="45">
        <f t="shared" si="15"/>
        <v>409259</v>
      </c>
      <c r="AF41" s="42"/>
      <c r="AG41" s="42"/>
      <c r="AH41" s="45">
        <v>39</v>
      </c>
      <c r="AI41" s="45">
        <v>39</v>
      </c>
      <c r="AJ41" s="45">
        <f>116436-8668</f>
        <v>107768</v>
      </c>
      <c r="AK41" s="45">
        <v>6094</v>
      </c>
      <c r="AL41" s="45">
        <f t="shared" si="16"/>
        <v>113862</v>
      </c>
      <c r="AM41" s="42"/>
      <c r="AN41" s="42"/>
      <c r="AO41" s="42">
        <v>0</v>
      </c>
      <c r="AP41" s="41">
        <v>346</v>
      </c>
      <c r="AQ41" s="41">
        <v>346</v>
      </c>
      <c r="AR41" s="42"/>
      <c r="AS41" s="99">
        <v>1854</v>
      </c>
      <c r="AT41" s="42">
        <v>997</v>
      </c>
      <c r="AU41" s="42">
        <f t="shared" si="17"/>
        <v>2851</v>
      </c>
      <c r="AV41" s="42"/>
      <c r="AW41" s="42">
        <f t="shared" si="18"/>
        <v>39</v>
      </c>
      <c r="AX41" s="42">
        <f t="shared" si="19"/>
        <v>39</v>
      </c>
      <c r="AY41" s="42">
        <f t="shared" si="20"/>
        <v>109622</v>
      </c>
      <c r="AZ41" s="42">
        <f t="shared" si="27"/>
        <v>7437</v>
      </c>
      <c r="BA41" s="42">
        <f t="shared" si="21"/>
        <v>117059</v>
      </c>
      <c r="BB41" s="42"/>
      <c r="BC41" s="42"/>
      <c r="BD41" s="42"/>
      <c r="BE41" s="42"/>
      <c r="BF41" s="42"/>
      <c r="BG41" s="42"/>
      <c r="BH41" s="42"/>
      <c r="BI41" s="42">
        <f t="shared" si="22"/>
        <v>0</v>
      </c>
      <c r="BJ41" s="42">
        <f t="shared" si="23"/>
        <v>0</v>
      </c>
      <c r="BK41" s="42">
        <f t="shared" si="24"/>
        <v>-81488</v>
      </c>
      <c r="BL41" s="42">
        <v>-7026</v>
      </c>
      <c r="BM41" s="41">
        <f t="shared" si="25"/>
        <v>-88514</v>
      </c>
      <c r="BN41" s="57"/>
      <c r="BO41" s="57"/>
      <c r="BP41" s="57"/>
      <c r="BQ41" s="57"/>
      <c r="BR41" s="57"/>
      <c r="BS41" s="57"/>
    </row>
    <row r="42" spans="1:71" ht="20.25">
      <c r="A42" s="89" t="s">
        <v>97</v>
      </c>
      <c r="B42" s="42"/>
      <c r="C42" s="89"/>
      <c r="D42" s="46"/>
      <c r="E42" s="45">
        <v>0</v>
      </c>
      <c r="F42" s="45">
        <v>0</v>
      </c>
      <c r="G42" s="45">
        <v>0</v>
      </c>
      <c r="H42" s="45">
        <v>0</v>
      </c>
      <c r="I42" s="45">
        <v>0</v>
      </c>
      <c r="J42" s="42"/>
      <c r="K42" s="45">
        <v>0</v>
      </c>
      <c r="L42" s="45">
        <v>0</v>
      </c>
      <c r="M42" s="42">
        <v>0</v>
      </c>
      <c r="N42" s="42">
        <v>0</v>
      </c>
      <c r="O42" s="42">
        <f t="shared" si="13"/>
        <v>0</v>
      </c>
      <c r="P42" s="42"/>
      <c r="Q42" s="45"/>
      <c r="R42" s="45"/>
      <c r="S42" s="45"/>
      <c r="T42" s="47"/>
      <c r="U42" s="41"/>
      <c r="V42" s="41"/>
      <c r="W42" s="41"/>
      <c r="X42" s="47"/>
      <c r="Y42" s="47"/>
      <c r="Z42" s="42"/>
      <c r="AA42" s="45"/>
      <c r="AB42" s="45"/>
      <c r="AC42" s="45"/>
      <c r="AD42" s="45"/>
      <c r="AE42" s="45"/>
      <c r="AF42" s="42"/>
      <c r="AG42" s="42"/>
      <c r="AH42" s="45">
        <v>2</v>
      </c>
      <c r="AI42" s="45">
        <v>2</v>
      </c>
      <c r="AJ42" s="45">
        <f>737-55</f>
        <v>682</v>
      </c>
      <c r="AK42" s="45">
        <v>312</v>
      </c>
      <c r="AL42" s="45">
        <f t="shared" si="16"/>
        <v>994</v>
      </c>
      <c r="AM42" s="42"/>
      <c r="AN42" s="42"/>
      <c r="AO42" s="42">
        <v>0</v>
      </c>
      <c r="AP42" s="41">
        <v>18</v>
      </c>
      <c r="AQ42" s="41">
        <v>18</v>
      </c>
      <c r="AR42" s="42"/>
      <c r="AS42" s="99">
        <v>13</v>
      </c>
      <c r="AT42" s="42">
        <v>50</v>
      </c>
      <c r="AU42" s="42">
        <f t="shared" si="17"/>
        <v>63</v>
      </c>
      <c r="AV42" s="42"/>
      <c r="AW42" s="42">
        <f t="shared" si="18"/>
        <v>2</v>
      </c>
      <c r="AX42" s="42">
        <f t="shared" si="19"/>
        <v>2</v>
      </c>
      <c r="AY42" s="42">
        <f t="shared" si="20"/>
        <v>695</v>
      </c>
      <c r="AZ42" s="42">
        <f t="shared" si="27"/>
        <v>380</v>
      </c>
      <c r="BA42" s="42">
        <f t="shared" si="21"/>
        <v>1075</v>
      </c>
      <c r="BB42" s="42"/>
      <c r="BC42" s="42"/>
      <c r="BD42" s="42"/>
      <c r="BE42" s="42"/>
      <c r="BF42" s="42"/>
      <c r="BG42" s="42"/>
      <c r="BH42" s="42"/>
      <c r="BI42" s="42">
        <f t="shared" si="22"/>
        <v>2</v>
      </c>
      <c r="BJ42" s="42">
        <f t="shared" si="23"/>
        <v>2</v>
      </c>
      <c r="BK42" s="42">
        <f t="shared" si="24"/>
        <v>682</v>
      </c>
      <c r="BL42" s="42"/>
      <c r="BM42" s="41"/>
      <c r="BN42" s="57"/>
      <c r="BO42" s="57"/>
      <c r="BP42" s="57"/>
      <c r="BQ42" s="57"/>
      <c r="BR42" s="57"/>
      <c r="BS42" s="57"/>
    </row>
    <row r="43" spans="1:71" ht="20.25">
      <c r="A43" s="89" t="s">
        <v>98</v>
      </c>
      <c r="B43" s="42"/>
      <c r="C43" s="89"/>
      <c r="D43" s="46"/>
      <c r="E43" s="45">
        <v>0</v>
      </c>
      <c r="F43" s="45">
        <v>0</v>
      </c>
      <c r="G43" s="45">
        <v>0</v>
      </c>
      <c r="H43" s="45">
        <v>0</v>
      </c>
      <c r="I43" s="45">
        <v>0</v>
      </c>
      <c r="J43" s="42"/>
      <c r="K43" s="45">
        <v>0</v>
      </c>
      <c r="L43" s="45">
        <v>0</v>
      </c>
      <c r="M43" s="42">
        <v>0</v>
      </c>
      <c r="N43" s="42">
        <v>0</v>
      </c>
      <c r="O43" s="42">
        <f t="shared" si="13"/>
        <v>0</v>
      </c>
      <c r="P43" s="42"/>
      <c r="Q43" s="45"/>
      <c r="R43" s="45"/>
      <c r="S43" s="45"/>
      <c r="T43" s="47"/>
      <c r="U43" s="41"/>
      <c r="V43" s="41"/>
      <c r="W43" s="41"/>
      <c r="X43" s="47"/>
      <c r="Y43" s="47"/>
      <c r="Z43" s="42"/>
      <c r="AA43" s="45"/>
      <c r="AB43" s="45"/>
      <c r="AC43" s="45"/>
      <c r="AD43" s="45"/>
      <c r="AE43" s="45"/>
      <c r="AF43" s="42"/>
      <c r="AG43" s="42"/>
      <c r="AH43" s="45">
        <v>5</v>
      </c>
      <c r="AI43" s="45">
        <v>5</v>
      </c>
      <c r="AJ43" s="45">
        <f>11880-884</f>
        <v>10996</v>
      </c>
      <c r="AK43" s="45">
        <v>781</v>
      </c>
      <c r="AL43" s="45">
        <f t="shared" si="16"/>
        <v>11777</v>
      </c>
      <c r="AM43" s="42"/>
      <c r="AN43" s="42"/>
      <c r="AO43" s="42">
        <v>0</v>
      </c>
      <c r="AP43" s="41">
        <v>45</v>
      </c>
      <c r="AQ43" s="41">
        <v>45</v>
      </c>
      <c r="AR43" s="42"/>
      <c r="AS43" s="99">
        <v>190</v>
      </c>
      <c r="AT43" s="42">
        <v>128</v>
      </c>
      <c r="AU43" s="42">
        <f t="shared" si="17"/>
        <v>318</v>
      </c>
      <c r="AV43" s="42"/>
      <c r="AW43" s="42">
        <f t="shared" si="18"/>
        <v>5</v>
      </c>
      <c r="AX43" s="42">
        <f t="shared" si="19"/>
        <v>5</v>
      </c>
      <c r="AY43" s="42">
        <f t="shared" si="20"/>
        <v>11186</v>
      </c>
      <c r="AZ43" s="42">
        <f t="shared" si="27"/>
        <v>954</v>
      </c>
      <c r="BA43" s="42">
        <f t="shared" si="21"/>
        <v>12140</v>
      </c>
      <c r="BB43" s="42"/>
      <c r="BC43" s="42"/>
      <c r="BD43" s="42"/>
      <c r="BE43" s="42"/>
      <c r="BF43" s="42"/>
      <c r="BG43" s="42"/>
      <c r="BH43" s="42"/>
      <c r="BI43" s="42"/>
      <c r="BJ43" s="42"/>
      <c r="BK43" s="42">
        <f t="shared" si="24"/>
        <v>10996</v>
      </c>
      <c r="BL43" s="42"/>
      <c r="BM43" s="41"/>
      <c r="BN43" s="57"/>
      <c r="BO43" s="57"/>
      <c r="BP43" s="57"/>
      <c r="BQ43" s="57"/>
      <c r="BR43" s="57"/>
      <c r="BS43" s="57"/>
    </row>
    <row r="44" spans="1:71" ht="20.25">
      <c r="A44" s="89" t="s">
        <v>25</v>
      </c>
      <c r="B44" s="42"/>
      <c r="C44" s="89"/>
      <c r="D44" s="41"/>
      <c r="E44" s="45">
        <v>0</v>
      </c>
      <c r="F44" s="45">
        <v>0</v>
      </c>
      <c r="G44" s="45">
        <v>9772</v>
      </c>
      <c r="H44" s="45">
        <v>0</v>
      </c>
      <c r="I44" s="45">
        <f>SUM(G44+H44)</f>
        <v>9772</v>
      </c>
      <c r="J44" s="42"/>
      <c r="K44" s="45">
        <v>0</v>
      </c>
      <c r="L44" s="47">
        <v>0</v>
      </c>
      <c r="M44" s="42">
        <v>16660</v>
      </c>
      <c r="N44" s="42">
        <v>0</v>
      </c>
      <c r="O44" s="42">
        <f t="shared" si="13"/>
        <v>16660</v>
      </c>
      <c r="P44" s="42"/>
      <c r="Q44" s="47">
        <v>0</v>
      </c>
      <c r="R44" s="47">
        <v>0</v>
      </c>
      <c r="S44" s="47">
        <v>0</v>
      </c>
      <c r="T44" s="47">
        <v>0</v>
      </c>
      <c r="U44" s="41">
        <f>S44+T44</f>
        <v>0</v>
      </c>
      <c r="V44" s="41"/>
      <c r="W44" s="41">
        <v>0</v>
      </c>
      <c r="X44" s="47">
        <v>0</v>
      </c>
      <c r="Y44" s="47"/>
      <c r="Z44" s="42"/>
      <c r="AA44" s="45">
        <v>0</v>
      </c>
      <c r="AB44" s="45">
        <v>0</v>
      </c>
      <c r="AC44" s="45">
        <f t="shared" si="28"/>
        <v>26432</v>
      </c>
      <c r="AD44" s="45">
        <f>H44+T44+X44</f>
        <v>0</v>
      </c>
      <c r="AE44" s="45">
        <f t="shared" si="15"/>
        <v>26432</v>
      </c>
      <c r="AF44" s="42"/>
      <c r="AG44" s="42"/>
      <c r="AH44" s="45">
        <v>0</v>
      </c>
      <c r="AI44" s="45">
        <v>0</v>
      </c>
      <c r="AJ44" s="45">
        <v>0</v>
      </c>
      <c r="AK44" s="45">
        <v>0</v>
      </c>
      <c r="AL44" s="45">
        <f t="shared" si="16"/>
        <v>0</v>
      </c>
      <c r="AM44" s="42"/>
      <c r="AN44" s="42"/>
      <c r="AO44" s="42">
        <v>0</v>
      </c>
      <c r="AP44" s="42">
        <v>0</v>
      </c>
      <c r="AQ44" s="42">
        <f t="shared" si="26"/>
        <v>0</v>
      </c>
      <c r="AR44" s="42"/>
      <c r="AS44" s="48">
        <v>0</v>
      </c>
      <c r="AT44" s="42">
        <v>0</v>
      </c>
      <c r="AU44" s="42">
        <f t="shared" si="17"/>
        <v>0</v>
      </c>
      <c r="AV44" s="42"/>
      <c r="AW44" s="42">
        <f t="shared" si="18"/>
        <v>0</v>
      </c>
      <c r="AX44" s="42">
        <f t="shared" si="19"/>
        <v>0</v>
      </c>
      <c r="AY44" s="42">
        <f t="shared" si="20"/>
        <v>0</v>
      </c>
      <c r="AZ44" s="42">
        <f t="shared" si="27"/>
        <v>0</v>
      </c>
      <c r="BA44" s="42">
        <f t="shared" si="21"/>
        <v>0</v>
      </c>
      <c r="BB44" s="42"/>
      <c r="BC44" s="42"/>
      <c r="BD44" s="42"/>
      <c r="BE44" s="42"/>
      <c r="BF44" s="42"/>
      <c r="BG44" s="42"/>
      <c r="BH44" s="42"/>
      <c r="BI44" s="42">
        <f t="shared" si="22"/>
        <v>0</v>
      </c>
      <c r="BJ44" s="42">
        <f t="shared" si="23"/>
        <v>0</v>
      </c>
      <c r="BK44" s="42">
        <f t="shared" si="24"/>
        <v>-9772</v>
      </c>
      <c r="BL44" s="42">
        <f>AK44-H44</f>
        <v>0</v>
      </c>
      <c r="BM44" s="41">
        <f t="shared" si="25"/>
        <v>-9772</v>
      </c>
      <c r="BN44" s="57"/>
      <c r="BO44" s="57"/>
      <c r="BP44" s="57"/>
      <c r="BQ44" s="57"/>
      <c r="BR44" s="57"/>
      <c r="BS44" s="57"/>
    </row>
    <row r="45" spans="1:71" ht="20.25">
      <c r="A45" s="89" t="s">
        <v>24</v>
      </c>
      <c r="B45" s="42"/>
      <c r="C45" s="89"/>
      <c r="D45" s="46"/>
      <c r="E45" s="45">
        <v>14</v>
      </c>
      <c r="F45" s="45">
        <v>14</v>
      </c>
      <c r="G45" s="45">
        <v>9306</v>
      </c>
      <c r="H45" s="45">
        <v>2098</v>
      </c>
      <c r="I45" s="45">
        <f>SUM(G45+H45)</f>
        <v>11404</v>
      </c>
      <c r="J45" s="42"/>
      <c r="K45" s="45">
        <v>14</v>
      </c>
      <c r="L45" s="47">
        <v>12</v>
      </c>
      <c r="M45" s="42">
        <v>9878</v>
      </c>
      <c r="N45" s="63">
        <v>1949</v>
      </c>
      <c r="O45" s="42">
        <f t="shared" si="13"/>
        <v>11827</v>
      </c>
      <c r="P45" s="42"/>
      <c r="Q45" s="68">
        <v>0</v>
      </c>
      <c r="R45" s="68">
        <v>0</v>
      </c>
      <c r="S45" s="68">
        <v>0</v>
      </c>
      <c r="T45" s="68">
        <v>13</v>
      </c>
      <c r="U45" s="62">
        <f>S45+T45</f>
        <v>13</v>
      </c>
      <c r="V45" s="62"/>
      <c r="W45" s="62">
        <v>0</v>
      </c>
      <c r="X45" s="68">
        <v>161</v>
      </c>
      <c r="Y45" s="68"/>
      <c r="Z45" s="42"/>
      <c r="AA45" s="67">
        <v>8</v>
      </c>
      <c r="AB45" s="67">
        <v>8</v>
      </c>
      <c r="AC45" s="67">
        <f t="shared" si="28"/>
        <v>19184</v>
      </c>
      <c r="AD45" s="67">
        <v>1398</v>
      </c>
      <c r="AE45" s="67">
        <f t="shared" si="15"/>
        <v>20582</v>
      </c>
      <c r="AF45" s="42"/>
      <c r="AG45" s="42"/>
      <c r="AH45" s="45">
        <v>14</v>
      </c>
      <c r="AI45" s="45">
        <v>14</v>
      </c>
      <c r="AJ45" s="45">
        <f>3465-258</f>
        <v>3207</v>
      </c>
      <c r="AK45" s="45">
        <v>2187</v>
      </c>
      <c r="AL45" s="45">
        <f t="shared" si="16"/>
        <v>5394</v>
      </c>
      <c r="AM45" s="42">
        <v>44119</v>
      </c>
      <c r="AN45" s="42"/>
      <c r="AO45" s="42">
        <v>0</v>
      </c>
      <c r="AP45" s="41">
        <v>124</v>
      </c>
      <c r="AQ45" s="41">
        <v>124</v>
      </c>
      <c r="AR45" s="42"/>
      <c r="AS45" s="99">
        <v>56</v>
      </c>
      <c r="AT45" s="42">
        <v>357</v>
      </c>
      <c r="AU45" s="42">
        <f t="shared" si="17"/>
        <v>413</v>
      </c>
      <c r="AV45" s="42"/>
      <c r="AW45" s="42">
        <f t="shared" si="18"/>
        <v>14</v>
      </c>
      <c r="AX45" s="42">
        <f t="shared" si="19"/>
        <v>14</v>
      </c>
      <c r="AY45" s="42">
        <f t="shared" si="20"/>
        <v>3263</v>
      </c>
      <c r="AZ45" s="42">
        <f t="shared" si="27"/>
        <v>2668</v>
      </c>
      <c r="BA45" s="42">
        <f t="shared" si="21"/>
        <v>5931</v>
      </c>
      <c r="BB45" s="42"/>
      <c r="BC45" s="42"/>
      <c r="BD45" s="42"/>
      <c r="BE45" s="42"/>
      <c r="BF45" s="42"/>
      <c r="BG45" s="42"/>
      <c r="BH45" s="42"/>
      <c r="BI45" s="42">
        <f t="shared" si="22"/>
        <v>0</v>
      </c>
      <c r="BJ45" s="42">
        <f t="shared" si="23"/>
        <v>0</v>
      </c>
      <c r="BK45" s="42">
        <f t="shared" si="24"/>
        <v>-6099</v>
      </c>
      <c r="BL45" s="42">
        <v>-2522</v>
      </c>
      <c r="BM45" s="41">
        <f t="shared" si="25"/>
        <v>-8621</v>
      </c>
      <c r="BN45" s="57"/>
      <c r="BO45" s="57"/>
      <c r="BP45" s="57"/>
      <c r="BQ45" s="57"/>
      <c r="BR45" s="57"/>
      <c r="BS45" s="57"/>
    </row>
    <row r="46" spans="1:71" ht="20.25">
      <c r="A46" s="89" t="s">
        <v>23</v>
      </c>
      <c r="B46" s="42"/>
      <c r="C46" s="89"/>
      <c r="D46" s="45"/>
      <c r="E46" s="45">
        <v>18</v>
      </c>
      <c r="F46" s="45">
        <v>18</v>
      </c>
      <c r="G46" s="45">
        <v>9306</v>
      </c>
      <c r="H46" s="45">
        <v>2697</v>
      </c>
      <c r="I46" s="45">
        <f>SUM(G46+H46)</f>
        <v>12003</v>
      </c>
      <c r="J46" s="42"/>
      <c r="K46" s="45">
        <v>18</v>
      </c>
      <c r="L46" s="47">
        <v>17</v>
      </c>
      <c r="M46" s="42">
        <f>7894+5</f>
        <v>7899</v>
      </c>
      <c r="N46" s="42">
        <v>2761</v>
      </c>
      <c r="O46" s="42">
        <f t="shared" si="13"/>
        <v>10660</v>
      </c>
      <c r="P46" s="42"/>
      <c r="Q46" s="47">
        <v>0</v>
      </c>
      <c r="R46" s="47">
        <v>0</v>
      </c>
      <c r="S46" s="47">
        <v>0</v>
      </c>
      <c r="T46" s="47">
        <v>25</v>
      </c>
      <c r="U46" s="41">
        <f>S46+T46</f>
        <v>25</v>
      </c>
      <c r="V46" s="41"/>
      <c r="W46" s="41">
        <v>0</v>
      </c>
      <c r="X46" s="47">
        <v>300</v>
      </c>
      <c r="Y46" s="47"/>
      <c r="Z46" s="42"/>
      <c r="AA46" s="45">
        <v>15</v>
      </c>
      <c r="AB46" s="45">
        <v>15</v>
      </c>
      <c r="AC46" s="45">
        <f t="shared" si="28"/>
        <v>17205</v>
      </c>
      <c r="AD46" s="45">
        <f>H46+T46+X46</f>
        <v>3022</v>
      </c>
      <c r="AE46" s="45">
        <f t="shared" si="15"/>
        <v>20227</v>
      </c>
      <c r="AF46" s="42"/>
      <c r="AG46" s="42"/>
      <c r="AH46" s="45">
        <v>18</v>
      </c>
      <c r="AI46" s="45">
        <v>18</v>
      </c>
      <c r="AJ46" s="45">
        <f>27225-2015</f>
        <v>25210</v>
      </c>
      <c r="AK46" s="45">
        <v>2812</v>
      </c>
      <c r="AL46" s="45">
        <f t="shared" si="16"/>
        <v>28022</v>
      </c>
      <c r="AM46" s="42">
        <v>70060</v>
      </c>
      <c r="AN46" s="42"/>
      <c r="AO46" s="42">
        <v>0</v>
      </c>
      <c r="AP46" s="42">
        <v>158</v>
      </c>
      <c r="AQ46" s="42">
        <f t="shared" si="26"/>
        <v>158</v>
      </c>
      <c r="AR46" s="42"/>
      <c r="AS46" s="48">
        <v>423</v>
      </c>
      <c r="AT46" s="42">
        <v>459</v>
      </c>
      <c r="AU46" s="42">
        <f t="shared" si="17"/>
        <v>882</v>
      </c>
      <c r="AV46" s="42"/>
      <c r="AW46" s="42">
        <f t="shared" si="18"/>
        <v>18</v>
      </c>
      <c r="AX46" s="42">
        <f t="shared" si="19"/>
        <v>18</v>
      </c>
      <c r="AY46" s="42">
        <f t="shared" si="20"/>
        <v>25633</v>
      </c>
      <c r="AZ46" s="42">
        <f t="shared" si="27"/>
        <v>3429</v>
      </c>
      <c r="BA46" s="42">
        <f t="shared" si="21"/>
        <v>29062</v>
      </c>
      <c r="BB46" s="42"/>
      <c r="BC46" s="42"/>
      <c r="BD46" s="42"/>
      <c r="BE46" s="42"/>
      <c r="BF46" s="42"/>
      <c r="BG46" s="42"/>
      <c r="BH46" s="42"/>
      <c r="BI46" s="42">
        <f t="shared" si="22"/>
        <v>0</v>
      </c>
      <c r="BJ46" s="42">
        <f t="shared" si="23"/>
        <v>0</v>
      </c>
      <c r="BK46" s="42">
        <f t="shared" si="24"/>
        <v>15904</v>
      </c>
      <c r="BL46" s="42">
        <f>AK46-H46</f>
        <v>115</v>
      </c>
      <c r="BM46" s="41">
        <f t="shared" si="25"/>
        <v>16019</v>
      </c>
      <c r="BN46" s="57"/>
      <c r="BO46" s="57"/>
      <c r="BP46" s="57"/>
      <c r="BQ46" s="57"/>
      <c r="BR46" s="57"/>
      <c r="BS46" s="57"/>
    </row>
    <row r="47" spans="1:71" ht="20.25">
      <c r="A47" s="89" t="s">
        <v>16</v>
      </c>
      <c r="B47" s="42"/>
      <c r="C47" s="89"/>
      <c r="D47" s="46"/>
      <c r="E47" s="41">
        <v>1</v>
      </c>
      <c r="F47" s="41">
        <v>1</v>
      </c>
      <c r="G47" s="41">
        <v>6980</v>
      </c>
      <c r="H47" s="45">
        <v>150</v>
      </c>
      <c r="I47" s="45">
        <f>SUM(G47:H47)</f>
        <v>7130</v>
      </c>
      <c r="J47" s="42"/>
      <c r="K47" s="41">
        <v>1</v>
      </c>
      <c r="L47" s="45">
        <v>1</v>
      </c>
      <c r="M47" s="42">
        <v>7410</v>
      </c>
      <c r="N47" s="42">
        <v>162</v>
      </c>
      <c r="O47" s="42">
        <f t="shared" si="13"/>
        <v>7572</v>
      </c>
      <c r="P47" s="42"/>
      <c r="Q47" s="45">
        <v>0</v>
      </c>
      <c r="R47" s="45">
        <v>0</v>
      </c>
      <c r="S47" s="45">
        <v>0</v>
      </c>
      <c r="T47" s="47">
        <v>2</v>
      </c>
      <c r="U47" s="41">
        <f>SUM(S47+T47)</f>
        <v>2</v>
      </c>
      <c r="V47" s="41"/>
      <c r="W47" s="41">
        <v>0</v>
      </c>
      <c r="X47" s="47">
        <v>20</v>
      </c>
      <c r="Y47" s="47"/>
      <c r="Z47" s="42"/>
      <c r="AA47" s="41">
        <v>1</v>
      </c>
      <c r="AB47" s="41">
        <v>1</v>
      </c>
      <c r="AC47" s="45">
        <f t="shared" si="28"/>
        <v>14390</v>
      </c>
      <c r="AD47" s="45">
        <f>H47+T47+X47</f>
        <v>172</v>
      </c>
      <c r="AE47" s="45">
        <f t="shared" si="15"/>
        <v>14562</v>
      </c>
      <c r="AF47" s="42"/>
      <c r="AG47" s="42"/>
      <c r="AH47" s="41">
        <v>1</v>
      </c>
      <c r="AI47" s="41">
        <v>1</v>
      </c>
      <c r="AJ47" s="41">
        <f>4950-368</f>
        <v>4582</v>
      </c>
      <c r="AK47" s="45">
        <v>156</v>
      </c>
      <c r="AL47" s="45">
        <f t="shared" si="16"/>
        <v>4738</v>
      </c>
      <c r="AM47" s="42">
        <v>5000</v>
      </c>
      <c r="AN47" s="42"/>
      <c r="AO47" s="42">
        <v>0</v>
      </c>
      <c r="AP47" s="42">
        <v>9</v>
      </c>
      <c r="AQ47" s="42">
        <f t="shared" si="26"/>
        <v>9</v>
      </c>
      <c r="AR47" s="42"/>
      <c r="AS47" s="48">
        <v>79</v>
      </c>
      <c r="AT47" s="42">
        <v>50</v>
      </c>
      <c r="AU47" s="42">
        <f t="shared" si="17"/>
        <v>129</v>
      </c>
      <c r="AV47" s="42"/>
      <c r="AW47" s="42">
        <f t="shared" si="18"/>
        <v>1</v>
      </c>
      <c r="AX47" s="42">
        <f t="shared" si="19"/>
        <v>1</v>
      </c>
      <c r="AY47" s="42">
        <f t="shared" si="20"/>
        <v>4661</v>
      </c>
      <c r="AZ47" s="42">
        <f t="shared" si="27"/>
        <v>215</v>
      </c>
      <c r="BA47" s="42">
        <f t="shared" si="21"/>
        <v>4876</v>
      </c>
      <c r="BB47" s="42"/>
      <c r="BC47" s="42"/>
      <c r="BD47" s="42"/>
      <c r="BE47" s="42"/>
      <c r="BF47" s="42"/>
      <c r="BG47" s="42"/>
      <c r="BH47" s="42"/>
      <c r="BI47" s="42">
        <f t="shared" si="22"/>
        <v>0</v>
      </c>
      <c r="BJ47" s="42">
        <f t="shared" si="23"/>
        <v>0</v>
      </c>
      <c r="BK47" s="42">
        <f t="shared" si="24"/>
        <v>-2398</v>
      </c>
      <c r="BL47" s="42">
        <f>AK47-H47</f>
        <v>6</v>
      </c>
      <c r="BM47" s="41">
        <f t="shared" si="25"/>
        <v>-2392</v>
      </c>
      <c r="BN47" s="57"/>
      <c r="BO47" s="57"/>
      <c r="BP47" s="57"/>
      <c r="BQ47" s="57"/>
      <c r="BR47" s="57"/>
      <c r="BS47" s="57"/>
    </row>
    <row r="48" spans="1:71" ht="20.25">
      <c r="A48" s="89" t="s">
        <v>52</v>
      </c>
      <c r="B48" s="42"/>
      <c r="C48" s="89"/>
      <c r="D48" s="46"/>
      <c r="E48" s="45">
        <v>7</v>
      </c>
      <c r="F48" s="45">
        <v>7</v>
      </c>
      <c r="G48" s="41">
        <v>16915</v>
      </c>
      <c r="H48" s="45">
        <v>1049</v>
      </c>
      <c r="I48" s="45">
        <f>SUM(G48:H48)</f>
        <v>17964</v>
      </c>
      <c r="J48" s="42"/>
      <c r="K48" s="45">
        <v>7</v>
      </c>
      <c r="L48" s="45">
        <v>6</v>
      </c>
      <c r="M48" s="42">
        <v>46638</v>
      </c>
      <c r="N48" s="42">
        <v>974</v>
      </c>
      <c r="O48" s="42">
        <f t="shared" si="13"/>
        <v>47612</v>
      </c>
      <c r="P48" s="42"/>
      <c r="Q48" s="45">
        <v>0</v>
      </c>
      <c r="R48" s="45">
        <v>0</v>
      </c>
      <c r="S48" s="45">
        <v>0</v>
      </c>
      <c r="T48" s="47">
        <v>7</v>
      </c>
      <c r="U48" s="41">
        <f>SUM(S48+T48)</f>
        <v>7</v>
      </c>
      <c r="V48" s="41"/>
      <c r="W48" s="41">
        <v>0</v>
      </c>
      <c r="X48" s="47">
        <v>80</v>
      </c>
      <c r="Y48" s="47"/>
      <c r="Z48" s="42"/>
      <c r="AA48" s="45">
        <v>4</v>
      </c>
      <c r="AB48" s="45">
        <v>4</v>
      </c>
      <c r="AC48" s="45">
        <f t="shared" si="28"/>
        <v>63553</v>
      </c>
      <c r="AD48" s="45">
        <f>H48+T48+X48</f>
        <v>1136</v>
      </c>
      <c r="AE48" s="45">
        <f t="shared" si="15"/>
        <v>64689</v>
      </c>
      <c r="AF48" s="42"/>
      <c r="AG48" s="42"/>
      <c r="AH48" s="45">
        <v>7</v>
      </c>
      <c r="AI48" s="45">
        <v>7</v>
      </c>
      <c r="AJ48" s="41">
        <f>11357-845</f>
        <v>10512</v>
      </c>
      <c r="AK48" s="45">
        <v>1094</v>
      </c>
      <c r="AL48" s="45">
        <f t="shared" si="16"/>
        <v>11606</v>
      </c>
      <c r="AM48" s="42">
        <v>10175</v>
      </c>
      <c r="AN48" s="42"/>
      <c r="AO48" s="42">
        <v>0</v>
      </c>
      <c r="AP48" s="42">
        <v>62</v>
      </c>
      <c r="AQ48" s="42">
        <f t="shared" si="26"/>
        <v>62</v>
      </c>
      <c r="AR48" s="42"/>
      <c r="AS48" s="48">
        <v>152</v>
      </c>
      <c r="AT48" s="42">
        <v>178</v>
      </c>
      <c r="AU48" s="42">
        <f t="shared" si="17"/>
        <v>330</v>
      </c>
      <c r="AV48" s="42"/>
      <c r="AW48" s="42">
        <f t="shared" si="18"/>
        <v>7</v>
      </c>
      <c r="AX48" s="42">
        <f t="shared" si="19"/>
        <v>7</v>
      </c>
      <c r="AY48" s="42">
        <f t="shared" si="20"/>
        <v>10664</v>
      </c>
      <c r="AZ48" s="42">
        <f t="shared" si="27"/>
        <v>1334</v>
      </c>
      <c r="BA48" s="42">
        <f t="shared" si="21"/>
        <v>11998</v>
      </c>
      <c r="BB48" s="42"/>
      <c r="BC48" s="42"/>
      <c r="BD48" s="42"/>
      <c r="BE48" s="42"/>
      <c r="BF48" s="42"/>
      <c r="BG48" s="42"/>
      <c r="BH48" s="42"/>
      <c r="BI48" s="42">
        <f t="shared" si="22"/>
        <v>0</v>
      </c>
      <c r="BJ48" s="42">
        <f t="shared" si="23"/>
        <v>0</v>
      </c>
      <c r="BK48" s="42">
        <f t="shared" si="24"/>
        <v>-6403</v>
      </c>
      <c r="BL48" s="42">
        <f>AK48-H48</f>
        <v>45</v>
      </c>
      <c r="BM48" s="41">
        <f t="shared" si="25"/>
        <v>-6358</v>
      </c>
      <c r="BN48" s="57"/>
      <c r="BO48" s="57"/>
      <c r="BP48" s="57"/>
      <c r="BQ48" s="57"/>
      <c r="BR48" s="57"/>
      <c r="BS48" s="57"/>
    </row>
    <row r="49" spans="1:71" ht="20.25">
      <c r="A49" s="89" t="s">
        <v>99</v>
      </c>
      <c r="B49" s="42"/>
      <c r="C49" s="89"/>
      <c r="D49" s="46"/>
      <c r="E49" s="45">
        <v>0</v>
      </c>
      <c r="F49" s="45">
        <v>0</v>
      </c>
      <c r="G49" s="41">
        <v>0</v>
      </c>
      <c r="H49" s="45">
        <v>0</v>
      </c>
      <c r="I49" s="45">
        <v>0</v>
      </c>
      <c r="J49" s="42"/>
      <c r="K49" s="45">
        <v>0</v>
      </c>
      <c r="L49" s="45">
        <v>0</v>
      </c>
      <c r="M49" s="42">
        <v>149</v>
      </c>
      <c r="N49" s="42">
        <v>0</v>
      </c>
      <c r="O49" s="42">
        <f t="shared" si="13"/>
        <v>149</v>
      </c>
      <c r="P49" s="42"/>
      <c r="Q49" s="45"/>
      <c r="R49" s="45"/>
      <c r="S49" s="45"/>
      <c r="T49" s="47"/>
      <c r="U49" s="41"/>
      <c r="V49" s="41"/>
      <c r="W49" s="41"/>
      <c r="X49" s="47"/>
      <c r="Y49" s="47"/>
      <c r="Z49" s="42"/>
      <c r="AA49" s="45"/>
      <c r="AB49" s="45"/>
      <c r="AC49" s="45"/>
      <c r="AD49" s="45"/>
      <c r="AE49" s="45"/>
      <c r="AF49" s="42"/>
      <c r="AG49" s="42"/>
      <c r="AH49" s="45">
        <v>0</v>
      </c>
      <c r="AI49" s="45">
        <v>0</v>
      </c>
      <c r="AJ49" s="41">
        <v>0</v>
      </c>
      <c r="AK49" s="45">
        <v>0</v>
      </c>
      <c r="AL49" s="45">
        <v>0</v>
      </c>
      <c r="AM49" s="42"/>
      <c r="AN49" s="42"/>
      <c r="AO49" s="42">
        <v>0</v>
      </c>
      <c r="AP49" s="42">
        <v>0</v>
      </c>
      <c r="AQ49" s="42">
        <f t="shared" si="26"/>
        <v>0</v>
      </c>
      <c r="AR49" s="42"/>
      <c r="AS49" s="48">
        <v>0</v>
      </c>
      <c r="AT49" s="42">
        <v>0</v>
      </c>
      <c r="AU49" s="42">
        <f t="shared" si="17"/>
        <v>0</v>
      </c>
      <c r="AV49" s="42"/>
      <c r="AW49" s="42">
        <f t="shared" si="18"/>
        <v>0</v>
      </c>
      <c r="AX49" s="42">
        <f t="shared" si="19"/>
        <v>0</v>
      </c>
      <c r="AY49" s="42">
        <f t="shared" si="20"/>
        <v>0</v>
      </c>
      <c r="AZ49" s="42">
        <f t="shared" si="27"/>
        <v>0</v>
      </c>
      <c r="BA49" s="42">
        <f t="shared" si="21"/>
        <v>0</v>
      </c>
      <c r="BB49" s="42"/>
      <c r="BC49" s="42"/>
      <c r="BD49" s="42"/>
      <c r="BE49" s="42"/>
      <c r="BF49" s="42"/>
      <c r="BG49" s="42"/>
      <c r="BH49" s="42"/>
      <c r="BI49" s="42">
        <f t="shared" si="22"/>
        <v>0</v>
      </c>
      <c r="BJ49" s="42">
        <f t="shared" si="23"/>
        <v>0</v>
      </c>
      <c r="BK49" s="42"/>
      <c r="BL49" s="42">
        <f>AK49-H49</f>
        <v>0</v>
      </c>
      <c r="BM49" s="41"/>
      <c r="BN49" s="57"/>
      <c r="BO49" s="57"/>
      <c r="BP49" s="57"/>
      <c r="BQ49" s="57"/>
      <c r="BR49" s="57"/>
      <c r="BS49" s="57"/>
    </row>
    <row r="50" spans="1:71" ht="20.25">
      <c r="A50" s="89" t="s">
        <v>100</v>
      </c>
      <c r="B50" s="42"/>
      <c r="C50" s="89"/>
      <c r="D50" s="46"/>
      <c r="E50" s="45">
        <v>0</v>
      </c>
      <c r="F50" s="45">
        <v>0</v>
      </c>
      <c r="G50" s="41">
        <v>0</v>
      </c>
      <c r="H50" s="45">
        <v>0</v>
      </c>
      <c r="I50" s="45">
        <v>0</v>
      </c>
      <c r="J50" s="42"/>
      <c r="K50" s="45">
        <v>0</v>
      </c>
      <c r="L50" s="45">
        <v>0</v>
      </c>
      <c r="M50" s="42">
        <v>25</v>
      </c>
      <c r="N50" s="42">
        <v>0</v>
      </c>
      <c r="O50" s="42">
        <f t="shared" si="13"/>
        <v>25</v>
      </c>
      <c r="P50" s="42"/>
      <c r="Q50" s="45"/>
      <c r="R50" s="45"/>
      <c r="S50" s="45"/>
      <c r="T50" s="47"/>
      <c r="U50" s="41"/>
      <c r="V50" s="41"/>
      <c r="W50" s="41"/>
      <c r="X50" s="47"/>
      <c r="Y50" s="47"/>
      <c r="Z50" s="42"/>
      <c r="AA50" s="45"/>
      <c r="AB50" s="45"/>
      <c r="AC50" s="45"/>
      <c r="AD50" s="45"/>
      <c r="AE50" s="45"/>
      <c r="AF50" s="42"/>
      <c r="AG50" s="42"/>
      <c r="AH50" s="45">
        <v>0</v>
      </c>
      <c r="AI50" s="45">
        <v>0</v>
      </c>
      <c r="AJ50" s="41">
        <v>0</v>
      </c>
      <c r="AK50" s="45">
        <v>0</v>
      </c>
      <c r="AL50" s="45">
        <v>0</v>
      </c>
      <c r="AM50" s="42"/>
      <c r="AN50" s="42"/>
      <c r="AO50" s="42">
        <v>0</v>
      </c>
      <c r="AP50" s="42">
        <v>0</v>
      </c>
      <c r="AQ50" s="42">
        <f t="shared" si="26"/>
        <v>0</v>
      </c>
      <c r="AR50" s="42"/>
      <c r="AS50" s="48">
        <v>0</v>
      </c>
      <c r="AT50" s="48">
        <v>0</v>
      </c>
      <c r="AU50" s="48">
        <f t="shared" si="17"/>
        <v>0</v>
      </c>
      <c r="AV50" s="42"/>
      <c r="AW50" s="42">
        <f t="shared" si="18"/>
        <v>0</v>
      </c>
      <c r="AX50" s="42">
        <f t="shared" si="19"/>
        <v>0</v>
      </c>
      <c r="AY50" s="42">
        <f t="shared" si="20"/>
        <v>0</v>
      </c>
      <c r="AZ50" s="42">
        <f t="shared" si="27"/>
        <v>0</v>
      </c>
      <c r="BA50" s="42">
        <f t="shared" si="21"/>
        <v>0</v>
      </c>
      <c r="BB50" s="42"/>
      <c r="BC50" s="42"/>
      <c r="BD50" s="42"/>
      <c r="BE50" s="42"/>
      <c r="BF50" s="42"/>
      <c r="BG50" s="42"/>
      <c r="BH50" s="42"/>
      <c r="BI50" s="42">
        <f t="shared" si="22"/>
        <v>0</v>
      </c>
      <c r="BJ50" s="42">
        <f t="shared" si="23"/>
        <v>0</v>
      </c>
      <c r="BK50" s="42"/>
      <c r="BL50" s="42">
        <f>AK50-H50</f>
        <v>0</v>
      </c>
      <c r="BM50" s="41"/>
      <c r="BN50" s="57"/>
      <c r="BO50" s="57"/>
      <c r="BP50" s="57"/>
      <c r="BQ50" s="57"/>
      <c r="BR50" s="57"/>
      <c r="BS50" s="57"/>
    </row>
    <row r="51" spans="1:71" ht="20.25">
      <c r="A51" s="89" t="s">
        <v>53</v>
      </c>
      <c r="B51" s="42"/>
      <c r="C51" s="89"/>
      <c r="D51" s="46"/>
      <c r="E51" s="45">
        <v>2</v>
      </c>
      <c r="F51" s="45">
        <v>2</v>
      </c>
      <c r="G51" s="45">
        <v>9306</v>
      </c>
      <c r="H51" s="45">
        <v>300</v>
      </c>
      <c r="I51" s="45">
        <f>SUM(G51:H51)</f>
        <v>9606</v>
      </c>
      <c r="J51" s="42"/>
      <c r="K51" s="45">
        <v>2</v>
      </c>
      <c r="L51" s="45">
        <v>2</v>
      </c>
      <c r="M51" s="42">
        <v>1782</v>
      </c>
      <c r="N51" s="42">
        <v>325</v>
      </c>
      <c r="O51" s="42">
        <f t="shared" si="13"/>
        <v>2107</v>
      </c>
      <c r="P51" s="42"/>
      <c r="Q51" s="45">
        <v>0</v>
      </c>
      <c r="R51" s="45">
        <v>0</v>
      </c>
      <c r="S51" s="45">
        <v>0</v>
      </c>
      <c r="T51" s="47">
        <v>3</v>
      </c>
      <c r="U51" s="41">
        <f>SUM(S51+T51)</f>
        <v>3</v>
      </c>
      <c r="V51" s="41"/>
      <c r="W51" s="41">
        <v>0</v>
      </c>
      <c r="X51" s="47">
        <v>41</v>
      </c>
      <c r="Y51" s="47"/>
      <c r="Z51" s="42"/>
      <c r="AA51" s="41">
        <v>2</v>
      </c>
      <c r="AB51" s="41">
        <v>2</v>
      </c>
      <c r="AC51" s="45">
        <f t="shared" si="28"/>
        <v>11088</v>
      </c>
      <c r="AD51" s="45">
        <f>H51+T51+X51</f>
        <v>344</v>
      </c>
      <c r="AE51" s="45">
        <f t="shared" si="15"/>
        <v>11432</v>
      </c>
      <c r="AF51" s="42"/>
      <c r="AG51" s="42"/>
      <c r="AH51" s="45">
        <v>2</v>
      </c>
      <c r="AI51" s="45">
        <v>2</v>
      </c>
      <c r="AJ51" s="45">
        <f>990-74</f>
        <v>916</v>
      </c>
      <c r="AK51" s="45">
        <v>313</v>
      </c>
      <c r="AL51" s="45">
        <f t="shared" si="16"/>
        <v>1229</v>
      </c>
      <c r="AM51" s="42">
        <v>6232</v>
      </c>
      <c r="AN51" s="42"/>
      <c r="AO51" s="42">
        <v>0</v>
      </c>
      <c r="AP51" s="41">
        <v>18</v>
      </c>
      <c r="AQ51" s="41">
        <v>18</v>
      </c>
      <c r="AR51" s="42"/>
      <c r="AS51" s="99">
        <v>17</v>
      </c>
      <c r="AT51" s="48">
        <v>50</v>
      </c>
      <c r="AU51" s="48">
        <f t="shared" si="17"/>
        <v>67</v>
      </c>
      <c r="AV51" s="42"/>
      <c r="AW51" s="42">
        <f t="shared" si="18"/>
        <v>2</v>
      </c>
      <c r="AX51" s="42">
        <f t="shared" si="19"/>
        <v>2</v>
      </c>
      <c r="AY51" s="42">
        <f t="shared" si="20"/>
        <v>933</v>
      </c>
      <c r="AZ51" s="42">
        <f t="shared" si="27"/>
        <v>381</v>
      </c>
      <c r="BA51" s="42">
        <f t="shared" si="21"/>
        <v>1314</v>
      </c>
      <c r="BB51" s="42"/>
      <c r="BC51" s="42"/>
      <c r="BD51" s="42"/>
      <c r="BE51" s="42"/>
      <c r="BF51" s="42"/>
      <c r="BG51" s="42"/>
      <c r="BH51" s="42"/>
      <c r="BI51" s="42">
        <f t="shared" si="22"/>
        <v>0</v>
      </c>
      <c r="BJ51" s="42">
        <f t="shared" si="23"/>
        <v>0</v>
      </c>
      <c r="BK51" s="42">
        <f t="shared" si="24"/>
        <v>-8390</v>
      </c>
      <c r="BL51" s="42">
        <v>-361</v>
      </c>
      <c r="BM51" s="41">
        <f t="shared" si="25"/>
        <v>-8751</v>
      </c>
      <c r="BN51" s="57"/>
      <c r="BO51" s="57"/>
      <c r="BP51" s="57"/>
      <c r="BQ51" s="57"/>
      <c r="BR51" s="57"/>
      <c r="BS51" s="57"/>
    </row>
    <row r="52" spans="1:71" ht="20.25">
      <c r="A52" s="89" t="s">
        <v>39</v>
      </c>
      <c r="B52" s="42"/>
      <c r="C52" s="89"/>
      <c r="D52" s="46"/>
      <c r="E52" s="45">
        <v>0</v>
      </c>
      <c r="F52" s="45">
        <v>0</v>
      </c>
      <c r="G52" s="45">
        <v>791</v>
      </c>
      <c r="H52" s="45">
        <v>0</v>
      </c>
      <c r="I52" s="45">
        <f aca="true" t="shared" si="29" ref="I52:I71">SUM(G52:H52)</f>
        <v>791</v>
      </c>
      <c r="J52" s="42"/>
      <c r="K52" s="45">
        <v>0</v>
      </c>
      <c r="L52" s="45">
        <v>0</v>
      </c>
      <c r="M52" s="42">
        <v>791</v>
      </c>
      <c r="N52" s="42">
        <v>0</v>
      </c>
      <c r="O52" s="42">
        <f t="shared" si="13"/>
        <v>791</v>
      </c>
      <c r="P52" s="42"/>
      <c r="Q52" s="45"/>
      <c r="R52" s="45"/>
      <c r="S52" s="45"/>
      <c r="T52" s="47"/>
      <c r="U52" s="41"/>
      <c r="V52" s="41"/>
      <c r="W52" s="41"/>
      <c r="X52" s="47"/>
      <c r="Y52" s="47"/>
      <c r="Z52" s="42"/>
      <c r="AA52" s="41"/>
      <c r="AB52" s="41"/>
      <c r="AC52" s="45"/>
      <c r="AD52" s="45"/>
      <c r="AE52" s="45"/>
      <c r="AF52" s="42"/>
      <c r="AG52" s="42"/>
      <c r="AH52" s="45">
        <v>0</v>
      </c>
      <c r="AI52" s="45">
        <v>0</v>
      </c>
      <c r="AJ52" s="45">
        <f>495-37</f>
        <v>458</v>
      </c>
      <c r="AK52" s="45">
        <v>0</v>
      </c>
      <c r="AL52" s="45">
        <f t="shared" si="16"/>
        <v>458</v>
      </c>
      <c r="AM52" s="42"/>
      <c r="AN52" s="42"/>
      <c r="AO52" s="42">
        <v>0</v>
      </c>
      <c r="AP52" s="42">
        <v>0</v>
      </c>
      <c r="AQ52" s="42">
        <f t="shared" si="26"/>
        <v>0</v>
      </c>
      <c r="AR52" s="42"/>
      <c r="AS52" s="48">
        <v>9</v>
      </c>
      <c r="AT52" s="48">
        <v>0</v>
      </c>
      <c r="AU52" s="48">
        <f t="shared" si="17"/>
        <v>9</v>
      </c>
      <c r="AV52" s="42"/>
      <c r="AW52" s="42">
        <f t="shared" si="18"/>
        <v>0</v>
      </c>
      <c r="AX52" s="42">
        <f t="shared" si="19"/>
        <v>0</v>
      </c>
      <c r="AY52" s="42">
        <f t="shared" si="20"/>
        <v>467</v>
      </c>
      <c r="AZ52" s="42">
        <f t="shared" si="27"/>
        <v>0</v>
      </c>
      <c r="BA52" s="42">
        <f t="shared" si="21"/>
        <v>467</v>
      </c>
      <c r="BB52" s="42"/>
      <c r="BC52" s="42"/>
      <c r="BD52" s="42"/>
      <c r="BE52" s="42"/>
      <c r="BF52" s="42"/>
      <c r="BG52" s="42"/>
      <c r="BH52" s="42"/>
      <c r="BI52" s="42">
        <f t="shared" si="22"/>
        <v>0</v>
      </c>
      <c r="BJ52" s="42">
        <f t="shared" si="23"/>
        <v>0</v>
      </c>
      <c r="BK52" s="42">
        <v>0</v>
      </c>
      <c r="BL52" s="42">
        <v>0</v>
      </c>
      <c r="BM52" s="41">
        <v>0</v>
      </c>
      <c r="BN52" s="57"/>
      <c r="BO52" s="57"/>
      <c r="BP52" s="57"/>
      <c r="BQ52" s="57"/>
      <c r="BR52" s="57"/>
      <c r="BS52" s="57"/>
    </row>
    <row r="53" spans="1:71" ht="20.25">
      <c r="A53" s="89" t="s">
        <v>31</v>
      </c>
      <c r="B53" s="42"/>
      <c r="C53" s="89"/>
      <c r="D53" s="46"/>
      <c r="E53" s="45">
        <v>2</v>
      </c>
      <c r="F53" s="45">
        <v>2</v>
      </c>
      <c r="G53" s="45">
        <v>931</v>
      </c>
      <c r="H53" s="45">
        <v>300</v>
      </c>
      <c r="I53" s="45">
        <f t="shared" si="29"/>
        <v>1231</v>
      </c>
      <c r="J53" s="42"/>
      <c r="K53" s="45">
        <v>2</v>
      </c>
      <c r="L53" s="45">
        <v>2</v>
      </c>
      <c r="M53" s="42">
        <v>931</v>
      </c>
      <c r="N53" s="42">
        <v>325</v>
      </c>
      <c r="O53" s="42">
        <f t="shared" si="13"/>
        <v>1256</v>
      </c>
      <c r="P53" s="42"/>
      <c r="Q53" s="45"/>
      <c r="R53" s="45"/>
      <c r="S53" s="45">
        <v>0</v>
      </c>
      <c r="T53" s="47">
        <v>0</v>
      </c>
      <c r="U53" s="41">
        <f>SUM(S53+T53)</f>
        <v>0</v>
      </c>
      <c r="V53" s="41"/>
      <c r="W53" s="41">
        <v>0</v>
      </c>
      <c r="X53" s="47">
        <v>0</v>
      </c>
      <c r="Y53" s="47"/>
      <c r="Z53" s="42"/>
      <c r="AA53" s="41">
        <v>0</v>
      </c>
      <c r="AB53" s="41">
        <v>0</v>
      </c>
      <c r="AC53" s="45">
        <f>G53+S53+M53</f>
        <v>1862</v>
      </c>
      <c r="AD53" s="45">
        <f>H53+T53+X53</f>
        <v>300</v>
      </c>
      <c r="AE53" s="45">
        <f>AC53+AD53</f>
        <v>2162</v>
      </c>
      <c r="AF53" s="42"/>
      <c r="AG53" s="42"/>
      <c r="AH53" s="45">
        <v>2</v>
      </c>
      <c r="AI53" s="45">
        <v>2</v>
      </c>
      <c r="AJ53" s="45">
        <f>4455-331</f>
        <v>4124</v>
      </c>
      <c r="AK53" s="45">
        <v>313</v>
      </c>
      <c r="AL53" s="45">
        <f>SUM(AJ53+AK53)</f>
        <v>4437</v>
      </c>
      <c r="AM53" s="42"/>
      <c r="AN53" s="42"/>
      <c r="AO53" s="42">
        <v>0</v>
      </c>
      <c r="AP53" s="42">
        <v>18</v>
      </c>
      <c r="AQ53" s="42">
        <f t="shared" si="26"/>
        <v>18</v>
      </c>
      <c r="AR53" s="42"/>
      <c r="AS53" s="48">
        <v>71</v>
      </c>
      <c r="AT53" s="48">
        <v>50</v>
      </c>
      <c r="AU53" s="48">
        <f t="shared" si="17"/>
        <v>121</v>
      </c>
      <c r="AV53" s="42"/>
      <c r="AW53" s="42">
        <f t="shared" si="18"/>
        <v>2</v>
      </c>
      <c r="AX53" s="42">
        <f t="shared" si="19"/>
        <v>2</v>
      </c>
      <c r="AY53" s="42">
        <f t="shared" si="20"/>
        <v>4195</v>
      </c>
      <c r="AZ53" s="42">
        <f t="shared" si="27"/>
        <v>381</v>
      </c>
      <c r="BA53" s="42">
        <f t="shared" si="21"/>
        <v>4576</v>
      </c>
      <c r="BB53" s="42"/>
      <c r="BC53" s="42"/>
      <c r="BD53" s="42"/>
      <c r="BE53" s="42"/>
      <c r="BF53" s="42"/>
      <c r="BG53" s="42"/>
      <c r="BH53" s="42"/>
      <c r="BI53" s="42">
        <f aca="true" t="shared" si="30" ref="BI53:BK55">AH53-E53</f>
        <v>0</v>
      </c>
      <c r="BJ53" s="42">
        <f t="shared" si="30"/>
        <v>0</v>
      </c>
      <c r="BK53" s="42">
        <f t="shared" si="30"/>
        <v>3193</v>
      </c>
      <c r="BL53" s="42">
        <v>1018</v>
      </c>
      <c r="BM53" s="41">
        <f aca="true" t="shared" si="31" ref="BM53:BM62">BK53+BL53</f>
        <v>4211</v>
      </c>
      <c r="BN53" s="57"/>
      <c r="BO53" s="57"/>
      <c r="BP53" s="57"/>
      <c r="BQ53" s="57"/>
      <c r="BR53" s="57"/>
      <c r="BS53" s="57"/>
    </row>
    <row r="54" spans="1:71" ht="20.25">
      <c r="A54" s="89" t="s">
        <v>54</v>
      </c>
      <c r="B54" s="42"/>
      <c r="C54" s="89"/>
      <c r="D54" s="67"/>
      <c r="E54" s="45">
        <v>14</v>
      </c>
      <c r="F54" s="45">
        <v>14</v>
      </c>
      <c r="G54" s="45">
        <v>4653</v>
      </c>
      <c r="H54" s="45">
        <v>2098</v>
      </c>
      <c r="I54" s="45">
        <f t="shared" si="29"/>
        <v>6751</v>
      </c>
      <c r="J54" s="42"/>
      <c r="K54" s="45">
        <v>14</v>
      </c>
      <c r="L54" s="47">
        <v>0</v>
      </c>
      <c r="M54" s="42">
        <v>4653</v>
      </c>
      <c r="N54" s="42">
        <v>0</v>
      </c>
      <c r="O54" s="42">
        <f t="shared" si="13"/>
        <v>4653</v>
      </c>
      <c r="P54" s="42"/>
      <c r="Q54" s="47">
        <v>0</v>
      </c>
      <c r="R54" s="47">
        <v>0</v>
      </c>
      <c r="S54" s="47">
        <v>0</v>
      </c>
      <c r="T54" s="47">
        <v>0</v>
      </c>
      <c r="U54" s="41">
        <v>0</v>
      </c>
      <c r="V54" s="41"/>
      <c r="W54" s="41">
        <v>0</v>
      </c>
      <c r="X54" s="47">
        <v>0</v>
      </c>
      <c r="Y54" s="47"/>
      <c r="Z54" s="42"/>
      <c r="AA54" s="45">
        <v>14</v>
      </c>
      <c r="AB54" s="45">
        <v>14</v>
      </c>
      <c r="AC54" s="45">
        <f>G54+S54+M54</f>
        <v>9306</v>
      </c>
      <c r="AD54" s="45">
        <f>H54+T54+X54+N54</f>
        <v>2098</v>
      </c>
      <c r="AE54" s="45">
        <f>AC54+AD54</f>
        <v>11404</v>
      </c>
      <c r="AF54" s="42"/>
      <c r="AG54" s="42"/>
      <c r="AH54" s="45">
        <v>0</v>
      </c>
      <c r="AI54" s="45">
        <v>0</v>
      </c>
      <c r="AJ54" s="45">
        <v>0</v>
      </c>
      <c r="AK54" s="45">
        <v>0</v>
      </c>
      <c r="AL54" s="45">
        <f aca="true" t="shared" si="32" ref="AL54:AL71">SUM(AJ54+AK54)</f>
        <v>0</v>
      </c>
      <c r="AM54" s="42">
        <v>19100</v>
      </c>
      <c r="AN54" s="42"/>
      <c r="AO54" s="42">
        <v>0</v>
      </c>
      <c r="AP54" s="42">
        <v>0</v>
      </c>
      <c r="AQ54" s="42">
        <f t="shared" si="26"/>
        <v>0</v>
      </c>
      <c r="AR54" s="42"/>
      <c r="AS54" s="48">
        <v>0</v>
      </c>
      <c r="AT54" s="48">
        <v>0</v>
      </c>
      <c r="AU54" s="48">
        <f t="shared" si="17"/>
        <v>0</v>
      </c>
      <c r="AV54" s="42"/>
      <c r="AW54" s="42">
        <f t="shared" si="18"/>
        <v>0</v>
      </c>
      <c r="AX54" s="42">
        <f t="shared" si="19"/>
        <v>0</v>
      </c>
      <c r="AY54" s="42">
        <f t="shared" si="20"/>
        <v>0</v>
      </c>
      <c r="AZ54" s="42">
        <f t="shared" si="27"/>
        <v>0</v>
      </c>
      <c r="BA54" s="42">
        <f t="shared" si="21"/>
        <v>0</v>
      </c>
      <c r="BB54" s="42"/>
      <c r="BC54" s="42"/>
      <c r="BD54" s="42"/>
      <c r="BE54" s="42"/>
      <c r="BF54" s="42"/>
      <c r="BG54" s="42"/>
      <c r="BH54" s="42"/>
      <c r="BI54" s="42">
        <f t="shared" si="30"/>
        <v>-14</v>
      </c>
      <c r="BJ54" s="42">
        <f t="shared" si="30"/>
        <v>-14</v>
      </c>
      <c r="BK54" s="42">
        <f t="shared" si="30"/>
        <v>-4653</v>
      </c>
      <c r="BL54" s="42">
        <f>AK54-H54</f>
        <v>-2098</v>
      </c>
      <c r="BM54" s="41">
        <f t="shared" si="31"/>
        <v>-6751</v>
      </c>
      <c r="BN54" s="57"/>
      <c r="BO54" s="57"/>
      <c r="BP54" s="57"/>
      <c r="BQ54" s="57"/>
      <c r="BR54" s="57"/>
      <c r="BS54" s="57"/>
    </row>
    <row r="55" spans="1:71" ht="20.25">
      <c r="A55" s="89" t="s">
        <v>33</v>
      </c>
      <c r="B55" s="42"/>
      <c r="C55" s="89"/>
      <c r="D55" s="46"/>
      <c r="E55" s="45">
        <v>0</v>
      </c>
      <c r="F55" s="45">
        <v>0</v>
      </c>
      <c r="G55" s="45">
        <v>4653</v>
      </c>
      <c r="H55" s="45">
        <v>0</v>
      </c>
      <c r="I55" s="45">
        <f t="shared" si="29"/>
        <v>4653</v>
      </c>
      <c r="J55" s="42"/>
      <c r="K55" s="45">
        <v>0</v>
      </c>
      <c r="L55" s="45">
        <v>0</v>
      </c>
      <c r="M55" s="42">
        <v>4653</v>
      </c>
      <c r="N55" s="42">
        <v>0</v>
      </c>
      <c r="O55" s="42">
        <f t="shared" si="13"/>
        <v>4653</v>
      </c>
      <c r="P55" s="42"/>
      <c r="Q55" s="45"/>
      <c r="R55" s="45"/>
      <c r="S55" s="45"/>
      <c r="T55" s="47"/>
      <c r="U55" s="41"/>
      <c r="V55" s="41"/>
      <c r="W55" s="41"/>
      <c r="X55" s="47"/>
      <c r="Y55" s="47"/>
      <c r="Z55" s="42"/>
      <c r="AA55" s="41"/>
      <c r="AB55" s="41"/>
      <c r="AC55" s="45"/>
      <c r="AD55" s="45"/>
      <c r="AE55" s="45"/>
      <c r="AF55" s="42"/>
      <c r="AG55" s="42"/>
      <c r="AH55" s="45">
        <v>0</v>
      </c>
      <c r="AI55" s="45">
        <v>0</v>
      </c>
      <c r="AJ55" s="45">
        <f>4950-368</f>
        <v>4582</v>
      </c>
      <c r="AK55" s="45"/>
      <c r="AL55" s="45">
        <f t="shared" si="32"/>
        <v>4582</v>
      </c>
      <c r="AM55" s="42"/>
      <c r="AN55" s="42"/>
      <c r="AO55" s="42">
        <v>0</v>
      </c>
      <c r="AP55" s="42">
        <v>0</v>
      </c>
      <c r="AQ55" s="42">
        <f t="shared" si="26"/>
        <v>0</v>
      </c>
      <c r="AR55" s="42"/>
      <c r="AS55" s="48">
        <v>78</v>
      </c>
      <c r="AT55" s="48">
        <v>0</v>
      </c>
      <c r="AU55" s="48">
        <f t="shared" si="17"/>
        <v>78</v>
      </c>
      <c r="AV55" s="42"/>
      <c r="AW55" s="42">
        <f t="shared" si="18"/>
        <v>0</v>
      </c>
      <c r="AX55" s="42">
        <f t="shared" si="19"/>
        <v>0</v>
      </c>
      <c r="AY55" s="42">
        <f t="shared" si="20"/>
        <v>4660</v>
      </c>
      <c r="AZ55" s="42">
        <f t="shared" si="27"/>
        <v>0</v>
      </c>
      <c r="BA55" s="42">
        <f t="shared" si="21"/>
        <v>4660</v>
      </c>
      <c r="BB55" s="42"/>
      <c r="BC55" s="42"/>
      <c r="BD55" s="42"/>
      <c r="BE55" s="42"/>
      <c r="BF55" s="42"/>
      <c r="BG55" s="42"/>
      <c r="BH55" s="42"/>
      <c r="BI55" s="42">
        <f t="shared" si="30"/>
        <v>0</v>
      </c>
      <c r="BJ55" s="42">
        <f t="shared" si="30"/>
        <v>0</v>
      </c>
      <c r="BK55" s="42">
        <f t="shared" si="30"/>
        <v>-71</v>
      </c>
      <c r="BL55" s="42">
        <f>AK55-H55</f>
        <v>0</v>
      </c>
      <c r="BM55" s="41">
        <f t="shared" si="31"/>
        <v>-71</v>
      </c>
      <c r="BN55" s="57"/>
      <c r="BO55" s="57"/>
      <c r="BP55" s="57"/>
      <c r="BQ55" s="57"/>
      <c r="BR55" s="57"/>
      <c r="BS55" s="57"/>
    </row>
    <row r="56" spans="1:71" ht="20.25">
      <c r="A56" s="89" t="s">
        <v>55</v>
      </c>
      <c r="B56" s="42"/>
      <c r="C56" s="89"/>
      <c r="D56" s="41"/>
      <c r="E56" s="45">
        <v>0</v>
      </c>
      <c r="F56" s="45">
        <v>0</v>
      </c>
      <c r="G56" s="45">
        <v>0</v>
      </c>
      <c r="H56" s="45">
        <v>0</v>
      </c>
      <c r="I56" s="45">
        <f t="shared" si="29"/>
        <v>0</v>
      </c>
      <c r="J56" s="42"/>
      <c r="K56" s="45">
        <v>0</v>
      </c>
      <c r="L56" s="47">
        <v>0</v>
      </c>
      <c r="M56" s="42">
        <v>0</v>
      </c>
      <c r="N56" s="42">
        <v>0</v>
      </c>
      <c r="O56" s="42">
        <f t="shared" si="13"/>
        <v>0</v>
      </c>
      <c r="P56" s="42"/>
      <c r="Q56" s="47"/>
      <c r="R56" s="47"/>
      <c r="S56" s="47"/>
      <c r="T56" s="47"/>
      <c r="U56" s="41"/>
      <c r="V56" s="41"/>
      <c r="W56" s="41"/>
      <c r="X56" s="47"/>
      <c r="Y56" s="47"/>
      <c r="Z56" s="42"/>
      <c r="AA56" s="45"/>
      <c r="AB56" s="45"/>
      <c r="AC56" s="45"/>
      <c r="AD56" s="45"/>
      <c r="AE56" s="45"/>
      <c r="AF56" s="42"/>
      <c r="AG56" s="42"/>
      <c r="AH56" s="45">
        <v>2</v>
      </c>
      <c r="AI56" s="45">
        <v>2</v>
      </c>
      <c r="AJ56" s="45">
        <f>1964-146</f>
        <v>1818</v>
      </c>
      <c r="AK56" s="45">
        <v>313</v>
      </c>
      <c r="AL56" s="45">
        <f t="shared" si="32"/>
        <v>2131</v>
      </c>
      <c r="AM56" s="42"/>
      <c r="AN56" s="42"/>
      <c r="AO56" s="42">
        <v>0</v>
      </c>
      <c r="AP56" s="42">
        <v>18</v>
      </c>
      <c r="AQ56" s="42">
        <f t="shared" si="26"/>
        <v>18</v>
      </c>
      <c r="AR56" s="42"/>
      <c r="AS56" s="48">
        <v>32</v>
      </c>
      <c r="AT56" s="48">
        <f>50</f>
        <v>50</v>
      </c>
      <c r="AU56" s="48">
        <f t="shared" si="17"/>
        <v>82</v>
      </c>
      <c r="AV56" s="42"/>
      <c r="AW56" s="42">
        <f t="shared" si="18"/>
        <v>2</v>
      </c>
      <c r="AX56" s="42">
        <f t="shared" si="19"/>
        <v>2</v>
      </c>
      <c r="AY56" s="42">
        <f t="shared" si="20"/>
        <v>1850</v>
      </c>
      <c r="AZ56" s="42">
        <f t="shared" si="27"/>
        <v>381</v>
      </c>
      <c r="BA56" s="42">
        <f t="shared" si="21"/>
        <v>2231</v>
      </c>
      <c r="BB56" s="42"/>
      <c r="BC56" s="42"/>
      <c r="BD56" s="42"/>
      <c r="BE56" s="42"/>
      <c r="BF56" s="42"/>
      <c r="BG56" s="42"/>
      <c r="BH56" s="42"/>
      <c r="BI56" s="42">
        <v>2</v>
      </c>
      <c r="BJ56" s="42">
        <v>2</v>
      </c>
      <c r="BK56" s="42">
        <f aca="true" t="shared" si="33" ref="BK56:BK71">AJ56-G56</f>
        <v>1818</v>
      </c>
      <c r="BL56" s="42">
        <v>361</v>
      </c>
      <c r="BM56" s="41">
        <f t="shared" si="31"/>
        <v>2179</v>
      </c>
      <c r="BN56" s="57"/>
      <c r="BO56" s="57"/>
      <c r="BP56" s="57"/>
      <c r="BQ56" s="57"/>
      <c r="BR56" s="57"/>
      <c r="BS56" s="57"/>
    </row>
    <row r="57" spans="1:71" ht="20.25">
      <c r="A57" s="89" t="s">
        <v>101</v>
      </c>
      <c r="B57" s="42"/>
      <c r="C57" s="89"/>
      <c r="D57" s="41"/>
      <c r="E57" s="45">
        <v>0</v>
      </c>
      <c r="F57" s="45">
        <v>0</v>
      </c>
      <c r="G57" s="45">
        <v>0</v>
      </c>
      <c r="H57" s="45">
        <v>0</v>
      </c>
      <c r="I57" s="45">
        <v>0</v>
      </c>
      <c r="J57" s="42"/>
      <c r="K57" s="45">
        <v>0</v>
      </c>
      <c r="L57" s="47">
        <v>0</v>
      </c>
      <c r="M57" s="42">
        <v>0</v>
      </c>
      <c r="N57" s="42">
        <v>0</v>
      </c>
      <c r="O57" s="42">
        <f t="shared" si="13"/>
        <v>0</v>
      </c>
      <c r="P57" s="42"/>
      <c r="Q57" s="47"/>
      <c r="R57" s="47"/>
      <c r="S57" s="47"/>
      <c r="T57" s="47"/>
      <c r="U57" s="41"/>
      <c r="V57" s="41"/>
      <c r="W57" s="41"/>
      <c r="X57" s="47"/>
      <c r="Y57" s="47"/>
      <c r="Z57" s="42"/>
      <c r="AA57" s="45"/>
      <c r="AB57" s="45"/>
      <c r="AC57" s="45"/>
      <c r="AD57" s="45"/>
      <c r="AE57" s="45"/>
      <c r="AF57" s="42"/>
      <c r="AG57" s="42"/>
      <c r="AH57" s="45">
        <v>0</v>
      </c>
      <c r="AI57" s="45">
        <v>0</v>
      </c>
      <c r="AJ57" s="45">
        <f>247-18</f>
        <v>229</v>
      </c>
      <c r="AK57" s="45">
        <v>0</v>
      </c>
      <c r="AL57" s="45">
        <f t="shared" si="32"/>
        <v>229</v>
      </c>
      <c r="AM57" s="42"/>
      <c r="AN57" s="42"/>
      <c r="AO57" s="42">
        <v>0</v>
      </c>
      <c r="AP57" s="42"/>
      <c r="AQ57" s="42"/>
      <c r="AR57" s="42"/>
      <c r="AS57" s="48">
        <v>5</v>
      </c>
      <c r="AT57" s="48">
        <v>0</v>
      </c>
      <c r="AU57" s="48">
        <f t="shared" si="17"/>
        <v>5</v>
      </c>
      <c r="AV57" s="42"/>
      <c r="AW57" s="42">
        <f t="shared" si="18"/>
        <v>0</v>
      </c>
      <c r="AX57" s="42">
        <f t="shared" si="19"/>
        <v>0</v>
      </c>
      <c r="AY57" s="42">
        <f t="shared" si="20"/>
        <v>234</v>
      </c>
      <c r="AZ57" s="42">
        <f t="shared" si="27"/>
        <v>0</v>
      </c>
      <c r="BA57" s="42">
        <f t="shared" si="21"/>
        <v>234</v>
      </c>
      <c r="BB57" s="42"/>
      <c r="BC57" s="42"/>
      <c r="BD57" s="42"/>
      <c r="BE57" s="42"/>
      <c r="BF57" s="42"/>
      <c r="BG57" s="42"/>
      <c r="BH57" s="42"/>
      <c r="BI57" s="42"/>
      <c r="BJ57" s="42"/>
      <c r="BK57" s="42">
        <f t="shared" si="33"/>
        <v>229</v>
      </c>
      <c r="BL57" s="42"/>
      <c r="BM57" s="41"/>
      <c r="BN57" s="57"/>
      <c r="BO57" s="57"/>
      <c r="BP57" s="57"/>
      <c r="BQ57" s="57"/>
      <c r="BR57" s="57"/>
      <c r="BS57" s="57"/>
    </row>
    <row r="58" spans="1:71" ht="20.25">
      <c r="A58" s="89" t="s">
        <v>56</v>
      </c>
      <c r="B58" s="42"/>
      <c r="C58" s="89"/>
      <c r="D58" s="46"/>
      <c r="E58" s="45">
        <v>12</v>
      </c>
      <c r="F58" s="45">
        <v>12</v>
      </c>
      <c r="G58" s="45">
        <v>0</v>
      </c>
      <c r="H58" s="45">
        <v>1797</v>
      </c>
      <c r="I58" s="45">
        <f t="shared" si="29"/>
        <v>1797</v>
      </c>
      <c r="J58" s="42"/>
      <c r="K58" s="45">
        <v>12</v>
      </c>
      <c r="L58" s="45">
        <v>12</v>
      </c>
      <c r="M58" s="42">
        <v>0</v>
      </c>
      <c r="N58" s="42">
        <v>1949</v>
      </c>
      <c r="O58" s="42">
        <f t="shared" si="13"/>
        <v>1949</v>
      </c>
      <c r="P58" s="42"/>
      <c r="Q58" s="45">
        <v>0</v>
      </c>
      <c r="R58" s="45">
        <v>0</v>
      </c>
      <c r="S58" s="45">
        <v>0</v>
      </c>
      <c r="T58" s="47">
        <v>17</v>
      </c>
      <c r="U58" s="41">
        <f>SUM(S58+T58)</f>
        <v>17</v>
      </c>
      <c r="V58" s="41"/>
      <c r="W58" s="41">
        <v>0</v>
      </c>
      <c r="X58" s="47">
        <v>201</v>
      </c>
      <c r="Y58" s="47"/>
      <c r="Z58" s="42"/>
      <c r="AA58" s="45">
        <v>10</v>
      </c>
      <c r="AB58" s="45">
        <v>10</v>
      </c>
      <c r="AC58" s="45">
        <f>G58+S58+M58+W58</f>
        <v>0</v>
      </c>
      <c r="AD58" s="45">
        <f>H58+T58+X58</f>
        <v>2015</v>
      </c>
      <c r="AE58" s="45">
        <f>AC58+AD58</f>
        <v>2015</v>
      </c>
      <c r="AF58" s="42"/>
      <c r="AG58" s="42"/>
      <c r="AH58" s="45">
        <v>12</v>
      </c>
      <c r="AI58" s="45">
        <v>12</v>
      </c>
      <c r="AJ58" s="45">
        <v>0</v>
      </c>
      <c r="AK58" s="45">
        <v>1875</v>
      </c>
      <c r="AL58" s="45">
        <f t="shared" si="32"/>
        <v>1875</v>
      </c>
      <c r="AM58" s="42">
        <v>73792</v>
      </c>
      <c r="AN58" s="42"/>
      <c r="AO58" s="42">
        <v>12284</v>
      </c>
      <c r="AP58" s="42">
        <v>106</v>
      </c>
      <c r="AQ58" s="42">
        <f t="shared" si="26"/>
        <v>12390</v>
      </c>
      <c r="AR58" s="42"/>
      <c r="AS58" s="48">
        <v>-795</v>
      </c>
      <c r="AT58" s="48">
        <v>306</v>
      </c>
      <c r="AU58" s="48">
        <f t="shared" si="17"/>
        <v>-489</v>
      </c>
      <c r="AV58" s="42"/>
      <c r="AW58" s="42">
        <f t="shared" si="18"/>
        <v>12</v>
      </c>
      <c r="AX58" s="42">
        <f t="shared" si="19"/>
        <v>12</v>
      </c>
      <c r="AY58" s="42">
        <f t="shared" si="20"/>
        <v>11489</v>
      </c>
      <c r="AZ58" s="42">
        <f t="shared" si="27"/>
        <v>2287</v>
      </c>
      <c r="BA58" s="42">
        <f t="shared" si="21"/>
        <v>13776</v>
      </c>
      <c r="BB58" s="42"/>
      <c r="BC58" s="42"/>
      <c r="BD58" s="42"/>
      <c r="BE58" s="42"/>
      <c r="BF58" s="42"/>
      <c r="BG58" s="42"/>
      <c r="BH58" s="42"/>
      <c r="BI58" s="42">
        <f aca="true" t="shared" si="34" ref="BI58:BJ63">AH58-E58</f>
        <v>0</v>
      </c>
      <c r="BJ58" s="42">
        <f t="shared" si="34"/>
        <v>0</v>
      </c>
      <c r="BK58" s="42">
        <f t="shared" si="33"/>
        <v>0</v>
      </c>
      <c r="BL58" s="42">
        <f>AK58-H58</f>
        <v>78</v>
      </c>
      <c r="BM58" s="41">
        <f t="shared" si="31"/>
        <v>78</v>
      </c>
      <c r="BN58" s="57"/>
      <c r="BO58" s="57"/>
      <c r="BP58" s="57"/>
      <c r="BQ58" s="57"/>
      <c r="BR58" s="57"/>
      <c r="BS58" s="57"/>
    </row>
    <row r="59" spans="1:71" ht="20.25">
      <c r="A59" s="89" t="s">
        <v>57</v>
      </c>
      <c r="B59" s="42"/>
      <c r="C59" s="89"/>
      <c r="D59" s="46"/>
      <c r="E59" s="45">
        <v>0</v>
      </c>
      <c r="F59" s="45">
        <v>0</v>
      </c>
      <c r="G59" s="45">
        <v>0</v>
      </c>
      <c r="H59" s="45">
        <v>0</v>
      </c>
      <c r="I59" s="45">
        <f t="shared" si="29"/>
        <v>0</v>
      </c>
      <c r="J59" s="42"/>
      <c r="K59" s="45">
        <v>0</v>
      </c>
      <c r="L59" s="45">
        <v>0</v>
      </c>
      <c r="M59" s="42">
        <v>0</v>
      </c>
      <c r="N59" s="42">
        <v>0</v>
      </c>
      <c r="O59" s="42">
        <f t="shared" si="13"/>
        <v>0</v>
      </c>
      <c r="P59" s="42"/>
      <c r="Q59" s="45"/>
      <c r="R59" s="45"/>
      <c r="S59" s="45"/>
      <c r="T59" s="47"/>
      <c r="U59" s="41"/>
      <c r="V59" s="41"/>
      <c r="W59" s="41"/>
      <c r="X59" s="47"/>
      <c r="Y59" s="47"/>
      <c r="Z59" s="42"/>
      <c r="AA59" s="41"/>
      <c r="AB59" s="41"/>
      <c r="AC59" s="45"/>
      <c r="AD59" s="45"/>
      <c r="AE59" s="45"/>
      <c r="AF59" s="42"/>
      <c r="AG59" s="42"/>
      <c r="AH59" s="45">
        <v>0</v>
      </c>
      <c r="AI59" s="45">
        <v>0</v>
      </c>
      <c r="AJ59" s="45">
        <v>0</v>
      </c>
      <c r="AK59" s="45">
        <v>0</v>
      </c>
      <c r="AL59" s="45">
        <f t="shared" si="32"/>
        <v>0</v>
      </c>
      <c r="AM59" s="42"/>
      <c r="AN59" s="42"/>
      <c r="AO59" s="42">
        <v>27225</v>
      </c>
      <c r="AP59" s="42">
        <v>0</v>
      </c>
      <c r="AQ59" s="42">
        <f t="shared" si="26"/>
        <v>27225</v>
      </c>
      <c r="AR59" s="42"/>
      <c r="AS59" s="48">
        <v>-1762</v>
      </c>
      <c r="AT59" s="48">
        <v>0</v>
      </c>
      <c r="AU59" s="48">
        <f t="shared" si="17"/>
        <v>-1762</v>
      </c>
      <c r="AV59" s="42"/>
      <c r="AW59" s="42">
        <f t="shared" si="18"/>
        <v>0</v>
      </c>
      <c r="AX59" s="42">
        <f t="shared" si="19"/>
        <v>0</v>
      </c>
      <c r="AY59" s="42">
        <f t="shared" si="20"/>
        <v>25463</v>
      </c>
      <c r="AZ59" s="42">
        <f t="shared" si="27"/>
        <v>0</v>
      </c>
      <c r="BA59" s="42">
        <f t="shared" si="21"/>
        <v>25463</v>
      </c>
      <c r="BB59" s="42"/>
      <c r="BC59" s="42"/>
      <c r="BD59" s="42"/>
      <c r="BE59" s="42"/>
      <c r="BF59" s="42"/>
      <c r="BG59" s="42"/>
      <c r="BH59" s="42"/>
      <c r="BI59" s="42">
        <f t="shared" si="34"/>
        <v>0</v>
      </c>
      <c r="BJ59" s="42">
        <f t="shared" si="34"/>
        <v>0</v>
      </c>
      <c r="BK59" s="42">
        <f t="shared" si="33"/>
        <v>0</v>
      </c>
      <c r="BL59" s="42">
        <f>AK59-H59</f>
        <v>0</v>
      </c>
      <c r="BM59" s="41">
        <f t="shared" si="31"/>
        <v>0</v>
      </c>
      <c r="BN59" s="57"/>
      <c r="BO59" s="57"/>
      <c r="BP59" s="57"/>
      <c r="BQ59" s="57"/>
      <c r="BR59" s="57"/>
      <c r="BS59" s="57"/>
    </row>
    <row r="60" spans="1:71" ht="20.25">
      <c r="A60" s="89" t="s">
        <v>58</v>
      </c>
      <c r="B60" s="42"/>
      <c r="C60" s="89"/>
      <c r="D60" s="46"/>
      <c r="E60" s="45">
        <v>2</v>
      </c>
      <c r="F60" s="45">
        <v>2</v>
      </c>
      <c r="G60" s="45">
        <v>0</v>
      </c>
      <c r="H60" s="45">
        <v>300</v>
      </c>
      <c r="I60" s="45">
        <f t="shared" si="29"/>
        <v>300</v>
      </c>
      <c r="J60" s="42"/>
      <c r="K60" s="45">
        <v>2</v>
      </c>
      <c r="L60" s="45">
        <v>2</v>
      </c>
      <c r="M60" s="42">
        <v>0</v>
      </c>
      <c r="N60" s="42">
        <v>325</v>
      </c>
      <c r="O60" s="42">
        <f t="shared" si="13"/>
        <v>325</v>
      </c>
      <c r="P60" s="42"/>
      <c r="Q60" s="45"/>
      <c r="R60" s="45"/>
      <c r="S60" s="45">
        <v>0</v>
      </c>
      <c r="T60" s="47">
        <f>SUM(F60*$T$127)</f>
        <v>3.34986</v>
      </c>
      <c r="U60" s="41">
        <f>SUM(S60+T60)</f>
        <v>3.34986</v>
      </c>
      <c r="V60" s="41"/>
      <c r="W60" s="41">
        <v>0</v>
      </c>
      <c r="X60" s="47">
        <v>0</v>
      </c>
      <c r="Y60" s="47"/>
      <c r="Z60" s="42"/>
      <c r="AA60" s="45"/>
      <c r="AB60" s="45"/>
      <c r="AC60" s="45">
        <v>5573</v>
      </c>
      <c r="AD60" s="45">
        <v>361</v>
      </c>
      <c r="AE60" s="45">
        <v>5934</v>
      </c>
      <c r="AF60" s="42"/>
      <c r="AG60" s="42"/>
      <c r="AH60" s="45">
        <v>2</v>
      </c>
      <c r="AI60" s="45">
        <v>2</v>
      </c>
      <c r="AJ60" s="45">
        <v>0</v>
      </c>
      <c r="AK60" s="45">
        <v>313</v>
      </c>
      <c r="AL60" s="45">
        <f t="shared" si="32"/>
        <v>313</v>
      </c>
      <c r="AM60" s="42">
        <v>2962</v>
      </c>
      <c r="AN60" s="42"/>
      <c r="AO60" s="42">
        <v>0</v>
      </c>
      <c r="AP60" s="42">
        <v>18</v>
      </c>
      <c r="AQ60" s="42">
        <f t="shared" si="26"/>
        <v>18</v>
      </c>
      <c r="AR60" s="42"/>
      <c r="AS60" s="48">
        <v>0</v>
      </c>
      <c r="AT60" s="48">
        <v>50</v>
      </c>
      <c r="AU60" s="48">
        <f t="shared" si="17"/>
        <v>50</v>
      </c>
      <c r="AV60" s="42"/>
      <c r="AW60" s="42">
        <f t="shared" si="18"/>
        <v>2</v>
      </c>
      <c r="AX60" s="42">
        <f t="shared" si="19"/>
        <v>2</v>
      </c>
      <c r="AY60" s="42">
        <f t="shared" si="20"/>
        <v>0</v>
      </c>
      <c r="AZ60" s="42">
        <f t="shared" si="27"/>
        <v>381</v>
      </c>
      <c r="BA60" s="42">
        <f t="shared" si="21"/>
        <v>381</v>
      </c>
      <c r="BB60" s="42"/>
      <c r="BC60" s="42"/>
      <c r="BD60" s="42"/>
      <c r="BE60" s="42"/>
      <c r="BF60" s="42"/>
      <c r="BG60" s="42"/>
      <c r="BH60" s="42"/>
      <c r="BI60" s="42">
        <f t="shared" si="34"/>
        <v>0</v>
      </c>
      <c r="BJ60" s="42">
        <f t="shared" si="34"/>
        <v>0</v>
      </c>
      <c r="BK60" s="42">
        <f t="shared" si="33"/>
        <v>0</v>
      </c>
      <c r="BL60" s="42">
        <f>AK60-H60</f>
        <v>13</v>
      </c>
      <c r="BM60" s="41">
        <f t="shared" si="31"/>
        <v>13</v>
      </c>
      <c r="BN60" s="57"/>
      <c r="BO60" s="57"/>
      <c r="BP60" s="57"/>
      <c r="BQ60" s="57"/>
      <c r="BR60" s="57"/>
      <c r="BS60" s="57"/>
    </row>
    <row r="61" spans="1:71" ht="20.25">
      <c r="A61" s="89" t="s">
        <v>59</v>
      </c>
      <c r="B61" s="42"/>
      <c r="C61" s="89"/>
      <c r="D61" s="46"/>
      <c r="E61" s="45">
        <v>10</v>
      </c>
      <c r="F61" s="45">
        <v>10</v>
      </c>
      <c r="G61" s="45">
        <v>0</v>
      </c>
      <c r="H61" s="45">
        <v>1498</v>
      </c>
      <c r="I61" s="45">
        <f t="shared" si="29"/>
        <v>1498</v>
      </c>
      <c r="J61" s="42"/>
      <c r="K61" s="45">
        <v>10</v>
      </c>
      <c r="L61" s="45">
        <v>10</v>
      </c>
      <c r="M61" s="42">
        <v>0</v>
      </c>
      <c r="N61" s="42">
        <v>1624</v>
      </c>
      <c r="O61" s="42">
        <f t="shared" si="13"/>
        <v>1624</v>
      </c>
      <c r="P61" s="42"/>
      <c r="Q61" s="45"/>
      <c r="R61" s="45"/>
      <c r="S61" s="45"/>
      <c r="T61" s="47"/>
      <c r="U61" s="41"/>
      <c r="V61" s="41"/>
      <c r="W61" s="41"/>
      <c r="X61" s="47"/>
      <c r="Y61" s="47"/>
      <c r="Z61" s="42"/>
      <c r="AA61" s="45">
        <v>11</v>
      </c>
      <c r="AB61" s="45">
        <v>11</v>
      </c>
      <c r="AC61" s="45">
        <v>32948</v>
      </c>
      <c r="AD61" s="45">
        <v>2040</v>
      </c>
      <c r="AE61" s="45">
        <v>34988</v>
      </c>
      <c r="AF61" s="42"/>
      <c r="AG61" s="42"/>
      <c r="AH61" s="45">
        <v>10</v>
      </c>
      <c r="AI61" s="45">
        <v>10</v>
      </c>
      <c r="AJ61" s="45">
        <v>0</v>
      </c>
      <c r="AK61" s="45">
        <v>1562</v>
      </c>
      <c r="AL61" s="45">
        <f t="shared" si="32"/>
        <v>1562</v>
      </c>
      <c r="AM61" s="42">
        <v>58180</v>
      </c>
      <c r="AN61" s="42"/>
      <c r="AO61" s="42">
        <v>5630</v>
      </c>
      <c r="AP61" s="42">
        <v>89</v>
      </c>
      <c r="AQ61" s="42">
        <f t="shared" si="26"/>
        <v>5719</v>
      </c>
      <c r="AR61" s="42"/>
      <c r="AS61" s="48">
        <v>-364</v>
      </c>
      <c r="AT61" s="48">
        <v>255</v>
      </c>
      <c r="AU61" s="48">
        <f t="shared" si="17"/>
        <v>-109</v>
      </c>
      <c r="AV61" s="42"/>
      <c r="AW61" s="42">
        <f t="shared" si="18"/>
        <v>10</v>
      </c>
      <c r="AX61" s="42">
        <f t="shared" si="19"/>
        <v>10</v>
      </c>
      <c r="AY61" s="42">
        <f t="shared" si="20"/>
        <v>5266</v>
      </c>
      <c r="AZ61" s="42">
        <f t="shared" si="27"/>
        <v>1906</v>
      </c>
      <c r="BA61" s="42">
        <f t="shared" si="21"/>
        <v>7172</v>
      </c>
      <c r="BB61" s="42"/>
      <c r="BC61" s="42"/>
      <c r="BD61" s="42"/>
      <c r="BE61" s="42"/>
      <c r="BF61" s="42"/>
      <c r="BG61" s="42"/>
      <c r="BH61" s="42"/>
      <c r="BI61" s="42">
        <f t="shared" si="34"/>
        <v>0</v>
      </c>
      <c r="BJ61" s="42">
        <f t="shared" si="34"/>
        <v>0</v>
      </c>
      <c r="BK61" s="42">
        <f t="shared" si="33"/>
        <v>0</v>
      </c>
      <c r="BL61" s="42">
        <f>AK61-H61</f>
        <v>64</v>
      </c>
      <c r="BM61" s="41">
        <f t="shared" si="31"/>
        <v>64</v>
      </c>
      <c r="BN61" s="57"/>
      <c r="BO61" s="57"/>
      <c r="BP61" s="57"/>
      <c r="BQ61" s="57"/>
      <c r="BR61" s="57"/>
      <c r="BS61" s="57"/>
    </row>
    <row r="62" spans="1:71" ht="20.25">
      <c r="A62" s="89" t="s">
        <v>38</v>
      </c>
      <c r="B62" s="42"/>
      <c r="C62" s="89"/>
      <c r="D62" s="46"/>
      <c r="E62" s="45">
        <v>0</v>
      </c>
      <c r="F62" s="45">
        <v>0</v>
      </c>
      <c r="G62" s="45">
        <v>125000</v>
      </c>
      <c r="H62" s="45">
        <v>0</v>
      </c>
      <c r="I62" s="45">
        <f t="shared" si="29"/>
        <v>125000</v>
      </c>
      <c r="J62" s="42"/>
      <c r="K62" s="45">
        <v>0</v>
      </c>
      <c r="L62" s="45">
        <v>0</v>
      </c>
      <c r="M62" s="42">
        <v>125000</v>
      </c>
      <c r="N62" s="42">
        <v>0</v>
      </c>
      <c r="O62" s="42">
        <f t="shared" si="13"/>
        <v>125000</v>
      </c>
      <c r="P62" s="42"/>
      <c r="Q62" s="45"/>
      <c r="R62" s="45"/>
      <c r="S62" s="45"/>
      <c r="T62" s="47"/>
      <c r="U62" s="41"/>
      <c r="V62" s="41"/>
      <c r="W62" s="41"/>
      <c r="X62" s="47"/>
      <c r="Y62" s="47"/>
      <c r="Z62" s="42"/>
      <c r="AA62" s="45"/>
      <c r="AB62" s="45"/>
      <c r="AC62" s="45"/>
      <c r="AD62" s="45"/>
      <c r="AE62" s="45"/>
      <c r="AF62" s="42"/>
      <c r="AG62" s="42"/>
      <c r="AH62" s="45">
        <v>0</v>
      </c>
      <c r="AI62" s="45">
        <v>0</v>
      </c>
      <c r="AJ62" s="45">
        <v>0</v>
      </c>
      <c r="AK62" s="45">
        <v>0</v>
      </c>
      <c r="AL62" s="45">
        <f t="shared" si="32"/>
        <v>0</v>
      </c>
      <c r="AM62" s="42"/>
      <c r="AN62" s="42"/>
      <c r="AO62" s="42">
        <v>0</v>
      </c>
      <c r="AP62" s="42">
        <v>0</v>
      </c>
      <c r="AQ62" s="42">
        <f t="shared" si="26"/>
        <v>0</v>
      </c>
      <c r="AR62" s="42"/>
      <c r="AS62" s="48">
        <v>0</v>
      </c>
      <c r="AT62" s="48">
        <v>0</v>
      </c>
      <c r="AU62" s="48">
        <f t="shared" si="17"/>
        <v>0</v>
      </c>
      <c r="AV62" s="42"/>
      <c r="AW62" s="42">
        <f t="shared" si="18"/>
        <v>0</v>
      </c>
      <c r="AX62" s="42">
        <f t="shared" si="19"/>
        <v>0</v>
      </c>
      <c r="AY62" s="42">
        <f t="shared" si="20"/>
        <v>0</v>
      </c>
      <c r="AZ62" s="42">
        <f t="shared" si="27"/>
        <v>0</v>
      </c>
      <c r="BA62" s="42">
        <f t="shared" si="21"/>
        <v>0</v>
      </c>
      <c r="BB62" s="42"/>
      <c r="BC62" s="42"/>
      <c r="BD62" s="42"/>
      <c r="BE62" s="42"/>
      <c r="BF62" s="42"/>
      <c r="BG62" s="42"/>
      <c r="BH62" s="42"/>
      <c r="BI62" s="42">
        <f t="shared" si="34"/>
        <v>0</v>
      </c>
      <c r="BJ62" s="42">
        <f t="shared" si="34"/>
        <v>0</v>
      </c>
      <c r="BK62" s="42">
        <f t="shared" si="33"/>
        <v>-125000</v>
      </c>
      <c r="BL62" s="42">
        <f>AK62-H62</f>
        <v>0</v>
      </c>
      <c r="BM62" s="41">
        <f t="shared" si="31"/>
        <v>-125000</v>
      </c>
      <c r="BN62" s="57"/>
      <c r="BO62" s="57"/>
      <c r="BP62" s="57"/>
      <c r="BQ62" s="57"/>
      <c r="BR62" s="57"/>
      <c r="BS62" s="57"/>
    </row>
    <row r="63" spans="1:71" ht="20.25">
      <c r="A63" s="89" t="s">
        <v>102</v>
      </c>
      <c r="B63" s="89"/>
      <c r="C63" s="89"/>
      <c r="D63" s="46"/>
      <c r="E63" s="45">
        <v>0</v>
      </c>
      <c r="F63" s="45">
        <v>0</v>
      </c>
      <c r="G63" s="45">
        <v>0</v>
      </c>
      <c r="H63" s="45">
        <v>0</v>
      </c>
      <c r="I63" s="45">
        <f t="shared" si="29"/>
        <v>0</v>
      </c>
      <c r="J63" s="42"/>
      <c r="K63" s="45">
        <v>0</v>
      </c>
      <c r="L63" s="45">
        <v>0</v>
      </c>
      <c r="M63" s="42">
        <v>0</v>
      </c>
      <c r="N63" s="42">
        <v>0</v>
      </c>
      <c r="O63" s="42">
        <f t="shared" si="13"/>
        <v>0</v>
      </c>
      <c r="P63" s="42"/>
      <c r="Q63" s="45"/>
      <c r="R63" s="45"/>
      <c r="S63" s="45"/>
      <c r="T63" s="47"/>
      <c r="U63" s="41"/>
      <c r="V63" s="41"/>
      <c r="W63" s="41"/>
      <c r="X63" s="47"/>
      <c r="Y63" s="47"/>
      <c r="Z63" s="42"/>
      <c r="AA63" s="41"/>
      <c r="AB63" s="41"/>
      <c r="AC63" s="45"/>
      <c r="AD63" s="45"/>
      <c r="AE63" s="45"/>
      <c r="AF63" s="42"/>
      <c r="AG63" s="42"/>
      <c r="AH63" s="45">
        <v>1</v>
      </c>
      <c r="AI63" s="45">
        <v>1</v>
      </c>
      <c r="AJ63" s="45">
        <v>0</v>
      </c>
      <c r="AK63" s="45">
        <v>156</v>
      </c>
      <c r="AL63" s="45">
        <f t="shared" si="32"/>
        <v>156</v>
      </c>
      <c r="AM63" s="42"/>
      <c r="AN63" s="42"/>
      <c r="AO63" s="42">
        <v>0</v>
      </c>
      <c r="AP63" s="42">
        <v>9</v>
      </c>
      <c r="AQ63" s="42">
        <f t="shared" si="26"/>
        <v>9</v>
      </c>
      <c r="AR63" s="42"/>
      <c r="AS63" s="48">
        <v>0</v>
      </c>
      <c r="AT63" s="48">
        <v>25</v>
      </c>
      <c r="AU63" s="48">
        <f t="shared" si="17"/>
        <v>25</v>
      </c>
      <c r="AV63" s="42"/>
      <c r="AW63" s="42">
        <f t="shared" si="18"/>
        <v>1</v>
      </c>
      <c r="AX63" s="42">
        <f t="shared" si="19"/>
        <v>1</v>
      </c>
      <c r="AY63" s="42">
        <f t="shared" si="20"/>
        <v>0</v>
      </c>
      <c r="AZ63" s="42">
        <f t="shared" si="27"/>
        <v>190</v>
      </c>
      <c r="BA63" s="42">
        <f t="shared" si="21"/>
        <v>190</v>
      </c>
      <c r="BB63" s="42"/>
      <c r="BC63" s="42"/>
      <c r="BD63" s="42"/>
      <c r="BE63" s="42"/>
      <c r="BF63" s="42"/>
      <c r="BG63" s="42"/>
      <c r="BH63" s="42"/>
      <c r="BI63" s="42">
        <f t="shared" si="34"/>
        <v>1</v>
      </c>
      <c r="BJ63" s="42">
        <f t="shared" si="34"/>
        <v>1</v>
      </c>
      <c r="BK63" s="92">
        <f t="shared" si="33"/>
        <v>0</v>
      </c>
      <c r="BL63" s="93">
        <v>1250</v>
      </c>
      <c r="BM63" s="93">
        <v>20000</v>
      </c>
      <c r="BN63" s="57"/>
      <c r="BO63" s="57"/>
      <c r="BP63" s="57"/>
      <c r="BQ63" s="57"/>
      <c r="BR63" s="57"/>
      <c r="BS63" s="57"/>
    </row>
    <row r="64" spans="1:71" ht="20.25">
      <c r="A64" s="89" t="s">
        <v>103</v>
      </c>
      <c r="B64" s="42"/>
      <c r="C64" s="89"/>
      <c r="D64" s="45"/>
      <c r="E64" s="41">
        <v>2</v>
      </c>
      <c r="F64" s="41">
        <v>2</v>
      </c>
      <c r="G64" s="41">
        <v>0</v>
      </c>
      <c r="H64" s="45">
        <v>300</v>
      </c>
      <c r="I64" s="45">
        <f t="shared" si="29"/>
        <v>300</v>
      </c>
      <c r="J64" s="42"/>
      <c r="K64" s="41">
        <v>2</v>
      </c>
      <c r="L64" s="47">
        <v>2</v>
      </c>
      <c r="M64" s="42">
        <v>0</v>
      </c>
      <c r="N64" s="42">
        <v>325</v>
      </c>
      <c r="O64" s="42">
        <f t="shared" si="13"/>
        <v>325</v>
      </c>
      <c r="P64" s="42"/>
      <c r="Q64" s="47">
        <v>0</v>
      </c>
      <c r="R64" s="47">
        <v>0</v>
      </c>
      <c r="S64" s="47">
        <v>0</v>
      </c>
      <c r="T64" s="47">
        <v>3</v>
      </c>
      <c r="U64" s="41">
        <f>S64+T64</f>
        <v>3</v>
      </c>
      <c r="V64" s="41"/>
      <c r="W64" s="41">
        <v>-81</v>
      </c>
      <c r="X64" s="47">
        <v>41</v>
      </c>
      <c r="Y64" s="47"/>
      <c r="Z64" s="42"/>
      <c r="AA64" s="45">
        <v>2</v>
      </c>
      <c r="AB64" s="45">
        <v>2</v>
      </c>
      <c r="AC64" s="45">
        <f aca="true" t="shared" si="35" ref="AC64:AC71">G64+S64+M64+W64</f>
        <v>-81</v>
      </c>
      <c r="AD64" s="45">
        <f>H64+T64+X64</f>
        <v>344</v>
      </c>
      <c r="AE64" s="45">
        <f aca="true" t="shared" si="36" ref="AE64:AE71">AC64+AD64</f>
        <v>263</v>
      </c>
      <c r="AF64" s="42"/>
      <c r="AG64" s="42"/>
      <c r="AH64" s="41">
        <v>2</v>
      </c>
      <c r="AI64" s="41">
        <v>2</v>
      </c>
      <c r="AJ64" s="41">
        <v>0</v>
      </c>
      <c r="AK64" s="45">
        <v>313</v>
      </c>
      <c r="AL64" s="45">
        <f t="shared" si="32"/>
        <v>313</v>
      </c>
      <c r="AM64" s="42">
        <v>2287</v>
      </c>
      <c r="AN64" s="42"/>
      <c r="AO64" s="42">
        <v>0</v>
      </c>
      <c r="AP64" s="42">
        <v>18</v>
      </c>
      <c r="AQ64" s="42">
        <f t="shared" si="26"/>
        <v>18</v>
      </c>
      <c r="AR64" s="42"/>
      <c r="AS64" s="48">
        <v>0</v>
      </c>
      <c r="AT64" s="48">
        <v>50</v>
      </c>
      <c r="AU64" s="48">
        <f t="shared" si="17"/>
        <v>50</v>
      </c>
      <c r="AV64" s="42"/>
      <c r="AW64" s="42">
        <f t="shared" si="18"/>
        <v>2</v>
      </c>
      <c r="AX64" s="42">
        <f t="shared" si="19"/>
        <v>2</v>
      </c>
      <c r="AY64" s="42">
        <f t="shared" si="20"/>
        <v>0</v>
      </c>
      <c r="AZ64" s="42">
        <f t="shared" si="27"/>
        <v>381</v>
      </c>
      <c r="BA64" s="42">
        <f t="shared" si="21"/>
        <v>381</v>
      </c>
      <c r="BB64" s="42"/>
      <c r="BC64" s="42"/>
      <c r="BD64" s="42"/>
      <c r="BE64" s="42"/>
      <c r="BF64" s="42"/>
      <c r="BG64" s="42"/>
      <c r="BH64" s="42"/>
      <c r="BI64" s="42">
        <f>E64-AH64</f>
        <v>0</v>
      </c>
      <c r="BJ64" s="42">
        <f>F64-AI64</f>
        <v>0</v>
      </c>
      <c r="BK64" s="42">
        <f t="shared" si="33"/>
        <v>0</v>
      </c>
      <c r="BL64" s="42">
        <f>AK64-H64</f>
        <v>13</v>
      </c>
      <c r="BM64" s="41">
        <f aca="true" t="shared" si="37" ref="BM64:BM71">BK64+BL64</f>
        <v>13</v>
      </c>
      <c r="BN64" s="57"/>
      <c r="BO64" s="57"/>
      <c r="BP64" s="57"/>
      <c r="BQ64" s="57"/>
      <c r="BR64" s="57"/>
      <c r="BS64" s="57"/>
    </row>
    <row r="65" spans="1:71" ht="20.25">
      <c r="A65" s="89" t="s">
        <v>60</v>
      </c>
      <c r="B65" s="42"/>
      <c r="C65" s="89"/>
      <c r="D65" s="45"/>
      <c r="E65" s="41">
        <v>2</v>
      </c>
      <c r="F65" s="41">
        <v>2</v>
      </c>
      <c r="G65" s="41">
        <v>0</v>
      </c>
      <c r="H65" s="45">
        <v>300</v>
      </c>
      <c r="I65" s="45">
        <f t="shared" si="29"/>
        <v>300</v>
      </c>
      <c r="J65" s="42"/>
      <c r="K65" s="41">
        <v>2</v>
      </c>
      <c r="L65" s="47">
        <v>2</v>
      </c>
      <c r="M65" s="42">
        <v>0</v>
      </c>
      <c r="N65" s="42">
        <v>325</v>
      </c>
      <c r="O65" s="42">
        <f t="shared" si="13"/>
        <v>325</v>
      </c>
      <c r="P65" s="42"/>
      <c r="Q65" s="47">
        <v>0</v>
      </c>
      <c r="R65" s="47">
        <v>0</v>
      </c>
      <c r="S65" s="47">
        <v>0</v>
      </c>
      <c r="T65" s="47">
        <v>3</v>
      </c>
      <c r="U65" s="41">
        <f>S65+T65</f>
        <v>3</v>
      </c>
      <c r="V65" s="41"/>
      <c r="W65" s="41">
        <v>-499</v>
      </c>
      <c r="X65" s="47">
        <v>41</v>
      </c>
      <c r="Y65" s="47"/>
      <c r="Z65" s="42"/>
      <c r="AA65" s="45">
        <v>2</v>
      </c>
      <c r="AB65" s="45">
        <v>2</v>
      </c>
      <c r="AC65" s="45">
        <f t="shared" si="35"/>
        <v>-499</v>
      </c>
      <c r="AD65" s="45">
        <f>H65+T65+X65</f>
        <v>344</v>
      </c>
      <c r="AE65" s="45">
        <f t="shared" si="36"/>
        <v>-155</v>
      </c>
      <c r="AF65" s="42"/>
      <c r="AG65" s="42"/>
      <c r="AH65" s="41">
        <v>2</v>
      </c>
      <c r="AI65" s="41">
        <v>2</v>
      </c>
      <c r="AJ65" s="41">
        <v>0</v>
      </c>
      <c r="AK65" s="45">
        <v>313</v>
      </c>
      <c r="AL65" s="45">
        <f t="shared" si="32"/>
        <v>313</v>
      </c>
      <c r="AM65" s="42">
        <v>11846</v>
      </c>
      <c r="AN65" s="42"/>
      <c r="AO65" s="42">
        <v>0</v>
      </c>
      <c r="AP65" s="42">
        <v>18</v>
      </c>
      <c r="AQ65" s="42">
        <f t="shared" si="26"/>
        <v>18</v>
      </c>
      <c r="AR65" s="42"/>
      <c r="AS65" s="48">
        <v>0</v>
      </c>
      <c r="AT65" s="48">
        <v>50</v>
      </c>
      <c r="AU65" s="48">
        <f t="shared" si="17"/>
        <v>50</v>
      </c>
      <c r="AV65" s="42"/>
      <c r="AW65" s="42">
        <f t="shared" si="18"/>
        <v>2</v>
      </c>
      <c r="AX65" s="42">
        <f t="shared" si="19"/>
        <v>2</v>
      </c>
      <c r="AY65" s="42">
        <f t="shared" si="20"/>
        <v>0</v>
      </c>
      <c r="AZ65" s="42">
        <f t="shared" si="27"/>
        <v>381</v>
      </c>
      <c r="BA65" s="42">
        <f t="shared" si="21"/>
        <v>381</v>
      </c>
      <c r="BB65" s="42"/>
      <c r="BC65" s="42"/>
      <c r="BD65" s="42"/>
      <c r="BE65" s="42"/>
      <c r="BF65" s="42"/>
      <c r="BG65" s="42"/>
      <c r="BH65" s="42"/>
      <c r="BI65" s="42">
        <f>E65-AH65</f>
        <v>0</v>
      </c>
      <c r="BJ65" s="42">
        <f>F65-AI65</f>
        <v>0</v>
      </c>
      <c r="BK65" s="42">
        <f t="shared" si="33"/>
        <v>0</v>
      </c>
      <c r="BL65" s="42">
        <f>AK65-H65</f>
        <v>13</v>
      </c>
      <c r="BM65" s="41">
        <f t="shared" si="37"/>
        <v>13</v>
      </c>
      <c r="BN65" s="57"/>
      <c r="BO65" s="57"/>
      <c r="BP65" s="57"/>
      <c r="BQ65" s="57"/>
      <c r="BR65" s="57"/>
      <c r="BS65" s="57"/>
    </row>
    <row r="66" spans="1:71" ht="20.25">
      <c r="A66" s="89" t="s">
        <v>61</v>
      </c>
      <c r="B66" s="89"/>
      <c r="C66" s="89"/>
      <c r="D66" s="46"/>
      <c r="E66" s="45">
        <v>3</v>
      </c>
      <c r="F66" s="45">
        <v>3</v>
      </c>
      <c r="G66" s="45">
        <v>0</v>
      </c>
      <c r="H66" s="45">
        <v>449</v>
      </c>
      <c r="I66" s="45">
        <f t="shared" si="29"/>
        <v>449</v>
      </c>
      <c r="J66" s="42"/>
      <c r="K66" s="45">
        <v>3</v>
      </c>
      <c r="L66" s="45">
        <v>3</v>
      </c>
      <c r="M66" s="42">
        <v>0</v>
      </c>
      <c r="N66" s="42">
        <v>487</v>
      </c>
      <c r="O66" s="42">
        <f t="shared" si="13"/>
        <v>487</v>
      </c>
      <c r="P66" s="42"/>
      <c r="Q66" s="45">
        <v>0</v>
      </c>
      <c r="R66" s="45">
        <v>0</v>
      </c>
      <c r="S66" s="45">
        <v>0</v>
      </c>
      <c r="T66" s="47">
        <v>5</v>
      </c>
      <c r="U66" s="41">
        <f>SUM(S66+T66)</f>
        <v>5</v>
      </c>
      <c r="V66" s="41"/>
      <c r="W66" s="41">
        <v>-185</v>
      </c>
      <c r="X66" s="47">
        <v>60</v>
      </c>
      <c r="Y66" s="47"/>
      <c r="Z66" s="42"/>
      <c r="AA66" s="45">
        <v>3</v>
      </c>
      <c r="AB66" s="45">
        <v>3</v>
      </c>
      <c r="AC66" s="45">
        <f t="shared" si="35"/>
        <v>-185</v>
      </c>
      <c r="AD66" s="45">
        <f>H66+T66+X66</f>
        <v>514</v>
      </c>
      <c r="AE66" s="45">
        <f t="shared" si="36"/>
        <v>329</v>
      </c>
      <c r="AF66" s="42"/>
      <c r="AG66" s="42"/>
      <c r="AH66" s="45">
        <v>3</v>
      </c>
      <c r="AI66" s="45">
        <v>3</v>
      </c>
      <c r="AJ66" s="45">
        <v>0</v>
      </c>
      <c r="AK66" s="45">
        <v>469</v>
      </c>
      <c r="AL66" s="45">
        <f t="shared" si="32"/>
        <v>469</v>
      </c>
      <c r="AM66" s="42">
        <v>4958</v>
      </c>
      <c r="AN66" s="42"/>
      <c r="AO66" s="42">
        <v>0</v>
      </c>
      <c r="AP66" s="42">
        <v>27</v>
      </c>
      <c r="AQ66" s="42">
        <f t="shared" si="26"/>
        <v>27</v>
      </c>
      <c r="AR66" s="42"/>
      <c r="AS66" s="48">
        <v>0</v>
      </c>
      <c r="AT66" s="48">
        <v>76</v>
      </c>
      <c r="AU66" s="48">
        <f t="shared" si="17"/>
        <v>76</v>
      </c>
      <c r="AV66" s="42"/>
      <c r="AW66" s="42">
        <f t="shared" si="18"/>
        <v>3</v>
      </c>
      <c r="AX66" s="42">
        <f t="shared" si="19"/>
        <v>3</v>
      </c>
      <c r="AY66" s="42">
        <f t="shared" si="20"/>
        <v>0</v>
      </c>
      <c r="AZ66" s="42">
        <f t="shared" si="27"/>
        <v>572</v>
      </c>
      <c r="BA66" s="42">
        <f t="shared" si="21"/>
        <v>572</v>
      </c>
      <c r="BB66" s="42"/>
      <c r="BC66" s="42"/>
      <c r="BD66" s="42"/>
      <c r="BE66" s="42"/>
      <c r="BF66" s="42"/>
      <c r="BG66" s="42"/>
      <c r="BH66" s="42"/>
      <c r="BI66" s="42">
        <f aca="true" t="shared" si="38" ref="BI66:BJ70">AH66-E66</f>
        <v>0</v>
      </c>
      <c r="BJ66" s="42">
        <f t="shared" si="38"/>
        <v>0</v>
      </c>
      <c r="BK66" s="42">
        <f t="shared" si="33"/>
        <v>0</v>
      </c>
      <c r="BL66" s="42">
        <f>AK66-H66</f>
        <v>20</v>
      </c>
      <c r="BM66" s="41">
        <f t="shared" si="37"/>
        <v>20</v>
      </c>
      <c r="BN66" s="57"/>
      <c r="BO66" s="57"/>
      <c r="BP66" s="57"/>
      <c r="BQ66" s="57"/>
      <c r="BR66" s="57"/>
      <c r="BS66" s="57"/>
    </row>
    <row r="67" spans="1:71" ht="20.25">
      <c r="A67" s="89" t="s">
        <v>62</v>
      </c>
      <c r="B67" s="42"/>
      <c r="C67" s="89"/>
      <c r="D67" s="46"/>
      <c r="E67" s="45">
        <v>2</v>
      </c>
      <c r="F67" s="45">
        <v>2</v>
      </c>
      <c r="G67" s="45">
        <v>0</v>
      </c>
      <c r="H67" s="45">
        <v>300</v>
      </c>
      <c r="I67" s="45">
        <f t="shared" si="29"/>
        <v>300</v>
      </c>
      <c r="J67" s="42"/>
      <c r="K67" s="45">
        <v>2</v>
      </c>
      <c r="L67" s="45">
        <v>2</v>
      </c>
      <c r="M67" s="42">
        <v>0</v>
      </c>
      <c r="N67" s="42">
        <v>325</v>
      </c>
      <c r="O67" s="42">
        <f t="shared" si="13"/>
        <v>325</v>
      </c>
      <c r="P67" s="42"/>
      <c r="Q67" s="45">
        <v>0</v>
      </c>
      <c r="R67" s="45">
        <v>0</v>
      </c>
      <c r="S67" s="45">
        <v>0</v>
      </c>
      <c r="T67" s="47">
        <v>3</v>
      </c>
      <c r="U67" s="41">
        <f>SUM(S67+T67)</f>
        <v>3</v>
      </c>
      <c r="V67" s="41"/>
      <c r="W67" s="41">
        <v>-1235</v>
      </c>
      <c r="X67" s="47">
        <v>41</v>
      </c>
      <c r="Y67" s="47"/>
      <c r="Z67" s="42"/>
      <c r="AA67" s="45">
        <v>2</v>
      </c>
      <c r="AB67" s="45">
        <v>2</v>
      </c>
      <c r="AC67" s="45">
        <f t="shared" si="35"/>
        <v>-1235</v>
      </c>
      <c r="AD67" s="45">
        <v>350</v>
      </c>
      <c r="AE67" s="45">
        <f t="shared" si="36"/>
        <v>-885</v>
      </c>
      <c r="AF67" s="42"/>
      <c r="AG67" s="42"/>
      <c r="AH67" s="45">
        <v>2</v>
      </c>
      <c r="AI67" s="45">
        <v>2</v>
      </c>
      <c r="AJ67" s="45">
        <v>0</v>
      </c>
      <c r="AK67" s="45">
        <v>313</v>
      </c>
      <c r="AL67" s="45">
        <f t="shared" si="32"/>
        <v>313</v>
      </c>
      <c r="AM67" s="42">
        <v>29939</v>
      </c>
      <c r="AN67" s="42"/>
      <c r="AO67" s="42">
        <v>25740</v>
      </c>
      <c r="AP67" s="42">
        <v>18</v>
      </c>
      <c r="AQ67" s="42">
        <f t="shared" si="26"/>
        <v>25758</v>
      </c>
      <c r="AR67" s="42"/>
      <c r="AS67" s="48">
        <v>-1665</v>
      </c>
      <c r="AT67" s="48">
        <v>50</v>
      </c>
      <c r="AU67" s="48">
        <f t="shared" si="17"/>
        <v>-1615</v>
      </c>
      <c r="AV67" s="42"/>
      <c r="AW67" s="42">
        <f t="shared" si="18"/>
        <v>2</v>
      </c>
      <c r="AX67" s="42">
        <f t="shared" si="19"/>
        <v>2</v>
      </c>
      <c r="AY67" s="42">
        <f t="shared" si="20"/>
        <v>24075</v>
      </c>
      <c r="AZ67" s="42">
        <f t="shared" si="27"/>
        <v>381</v>
      </c>
      <c r="BA67" s="42">
        <f t="shared" si="21"/>
        <v>24456</v>
      </c>
      <c r="BB67" s="42"/>
      <c r="BC67" s="42"/>
      <c r="BD67" s="42"/>
      <c r="BE67" s="42"/>
      <c r="BF67" s="42"/>
      <c r="BG67" s="42"/>
      <c r="BH67" s="42"/>
      <c r="BI67" s="42">
        <f t="shared" si="38"/>
        <v>0</v>
      </c>
      <c r="BJ67" s="42">
        <f t="shared" si="38"/>
        <v>0</v>
      </c>
      <c r="BK67" s="42">
        <f t="shared" si="33"/>
        <v>0</v>
      </c>
      <c r="BL67" s="42">
        <f>AK67-H67</f>
        <v>13</v>
      </c>
      <c r="BM67" s="41">
        <f t="shared" si="37"/>
        <v>13</v>
      </c>
      <c r="BN67" s="40"/>
      <c r="BO67" s="44"/>
      <c r="BP67" s="44"/>
      <c r="BQ67" s="44"/>
      <c r="BR67" s="44"/>
      <c r="BS67" s="44"/>
    </row>
    <row r="68" spans="1:74" ht="20.25">
      <c r="A68" s="89" t="s">
        <v>11</v>
      </c>
      <c r="B68" s="42"/>
      <c r="C68" s="89"/>
      <c r="D68" s="46"/>
      <c r="E68" s="45">
        <v>7</v>
      </c>
      <c r="F68" s="45">
        <v>7</v>
      </c>
      <c r="G68" s="45">
        <v>0</v>
      </c>
      <c r="H68" s="45">
        <v>1049</v>
      </c>
      <c r="I68" s="45">
        <f t="shared" si="29"/>
        <v>1049</v>
      </c>
      <c r="J68" s="42"/>
      <c r="K68" s="45">
        <v>7</v>
      </c>
      <c r="L68" s="45">
        <v>1</v>
      </c>
      <c r="M68" s="42">
        <v>0</v>
      </c>
      <c r="N68" s="42">
        <v>162</v>
      </c>
      <c r="O68" s="42">
        <f t="shared" si="13"/>
        <v>162</v>
      </c>
      <c r="P68" s="42"/>
      <c r="Q68" s="45">
        <v>0</v>
      </c>
      <c r="R68" s="45">
        <v>0</v>
      </c>
      <c r="S68" s="45">
        <v>0</v>
      </c>
      <c r="T68" s="47">
        <v>20</v>
      </c>
      <c r="U68" s="41">
        <f>SUM(S68+T68)</f>
        <v>20</v>
      </c>
      <c r="V68" s="41"/>
      <c r="W68" s="41">
        <v>-741</v>
      </c>
      <c r="X68" s="47">
        <v>240</v>
      </c>
      <c r="Y68" s="47"/>
      <c r="Z68" s="42"/>
      <c r="AA68" s="45">
        <v>12</v>
      </c>
      <c r="AB68" s="45">
        <v>12</v>
      </c>
      <c r="AC68" s="45">
        <f t="shared" si="35"/>
        <v>-741</v>
      </c>
      <c r="AD68" s="45">
        <f>H68+T68+X68</f>
        <v>1309</v>
      </c>
      <c r="AE68" s="45">
        <f t="shared" si="36"/>
        <v>568</v>
      </c>
      <c r="AF68" s="42"/>
      <c r="AG68" s="42"/>
      <c r="AH68" s="45">
        <v>0</v>
      </c>
      <c r="AI68" s="45">
        <v>0</v>
      </c>
      <c r="AJ68" s="45">
        <v>0</v>
      </c>
      <c r="AK68" s="45">
        <v>0</v>
      </c>
      <c r="AL68" s="45">
        <v>0</v>
      </c>
      <c r="AM68" s="42"/>
      <c r="AN68" s="42"/>
      <c r="AO68" s="42">
        <v>0</v>
      </c>
      <c r="AP68" s="41">
        <v>0</v>
      </c>
      <c r="AQ68" s="41">
        <v>0</v>
      </c>
      <c r="AR68" s="42"/>
      <c r="AS68" s="48"/>
      <c r="AT68" s="48">
        <v>0</v>
      </c>
      <c r="AU68" s="48">
        <f t="shared" si="17"/>
        <v>0</v>
      </c>
      <c r="AV68" s="42"/>
      <c r="AW68" s="42">
        <f t="shared" si="18"/>
        <v>0</v>
      </c>
      <c r="AX68" s="42">
        <f t="shared" si="19"/>
        <v>0</v>
      </c>
      <c r="AY68" s="42">
        <f t="shared" si="20"/>
        <v>0</v>
      </c>
      <c r="AZ68" s="42">
        <f t="shared" si="27"/>
        <v>0</v>
      </c>
      <c r="BA68" s="42">
        <f t="shared" si="21"/>
        <v>0</v>
      </c>
      <c r="BB68" s="42"/>
      <c r="BC68" s="42"/>
      <c r="BD68" s="42"/>
      <c r="BE68" s="42"/>
      <c r="BF68" s="42"/>
      <c r="BG68" s="42"/>
      <c r="BH68" s="42"/>
      <c r="BI68" s="42">
        <f t="shared" si="38"/>
        <v>-7</v>
      </c>
      <c r="BJ68" s="42">
        <f t="shared" si="38"/>
        <v>-7</v>
      </c>
      <c r="BK68" s="42">
        <f t="shared" si="33"/>
        <v>0</v>
      </c>
      <c r="BL68" s="42">
        <v>-1262</v>
      </c>
      <c r="BM68" s="41">
        <f t="shared" si="37"/>
        <v>-1262</v>
      </c>
      <c r="BN68" s="45"/>
      <c r="BO68" s="42"/>
      <c r="BP68" s="42"/>
      <c r="BQ68" s="42"/>
      <c r="BR68" s="42"/>
      <c r="BS68" s="41"/>
      <c r="BU68" s="19"/>
      <c r="BV68" s="19"/>
    </row>
    <row r="69" spans="1:74" ht="20.25">
      <c r="A69" s="89" t="s">
        <v>63</v>
      </c>
      <c r="B69" s="89"/>
      <c r="C69" s="42"/>
      <c r="D69" s="45"/>
      <c r="E69" s="45">
        <v>10</v>
      </c>
      <c r="F69" s="45">
        <v>10</v>
      </c>
      <c r="G69" s="45">
        <v>0</v>
      </c>
      <c r="H69" s="45">
        <v>1498</v>
      </c>
      <c r="I69" s="45">
        <f t="shared" si="29"/>
        <v>1498</v>
      </c>
      <c r="J69" s="42"/>
      <c r="K69" s="45">
        <v>10</v>
      </c>
      <c r="L69" s="47">
        <v>10</v>
      </c>
      <c r="M69" s="42">
        <v>0</v>
      </c>
      <c r="N69" s="42">
        <v>1624</v>
      </c>
      <c r="O69" s="42">
        <f t="shared" si="13"/>
        <v>1624</v>
      </c>
      <c r="P69" s="42"/>
      <c r="Q69" s="47">
        <v>0</v>
      </c>
      <c r="R69" s="47">
        <v>0</v>
      </c>
      <c r="S69" s="47">
        <v>0</v>
      </c>
      <c r="T69" s="47">
        <v>12</v>
      </c>
      <c r="U69" s="41">
        <f>SUM(S69+T69)</f>
        <v>12</v>
      </c>
      <c r="V69" s="41"/>
      <c r="W69" s="41">
        <v>-5433</v>
      </c>
      <c r="X69" s="47">
        <v>140</v>
      </c>
      <c r="Y69" s="47"/>
      <c r="Z69" s="42"/>
      <c r="AA69" s="45">
        <v>7</v>
      </c>
      <c r="AB69" s="45">
        <v>7</v>
      </c>
      <c r="AC69" s="45">
        <f t="shared" si="35"/>
        <v>-5433</v>
      </c>
      <c r="AD69" s="45">
        <f>H69+T69+X69</f>
        <v>1650</v>
      </c>
      <c r="AE69" s="45">
        <f t="shared" si="36"/>
        <v>-3783</v>
      </c>
      <c r="AF69" s="42"/>
      <c r="AG69" s="42"/>
      <c r="AH69" s="45">
        <v>10</v>
      </c>
      <c r="AI69" s="45">
        <v>10</v>
      </c>
      <c r="AJ69" s="45">
        <v>0</v>
      </c>
      <c r="AK69" s="45">
        <v>1562</v>
      </c>
      <c r="AL69" s="45">
        <f t="shared" si="32"/>
        <v>1562</v>
      </c>
      <c r="AM69" s="42">
        <v>177057</v>
      </c>
      <c r="AN69" s="42"/>
      <c r="AO69" s="42">
        <v>173812</v>
      </c>
      <c r="AP69" s="42">
        <v>89</v>
      </c>
      <c r="AQ69" s="42">
        <f t="shared" si="26"/>
        <v>173901</v>
      </c>
      <c r="AR69" s="42"/>
      <c r="AS69" s="48">
        <v>-11247</v>
      </c>
      <c r="AT69" s="48">
        <v>255</v>
      </c>
      <c r="AU69" s="48">
        <f t="shared" si="17"/>
        <v>-10992</v>
      </c>
      <c r="AV69" s="42"/>
      <c r="AW69" s="42">
        <f t="shared" si="18"/>
        <v>10</v>
      </c>
      <c r="AX69" s="42">
        <f t="shared" si="19"/>
        <v>10</v>
      </c>
      <c r="AY69" s="42">
        <f t="shared" si="20"/>
        <v>162565</v>
      </c>
      <c r="AZ69" s="42">
        <f t="shared" si="27"/>
        <v>1906</v>
      </c>
      <c r="BA69" s="42">
        <f t="shared" si="21"/>
        <v>164471</v>
      </c>
      <c r="BB69" s="42"/>
      <c r="BC69" s="42"/>
      <c r="BD69" s="42"/>
      <c r="BE69" s="42"/>
      <c r="BF69" s="42"/>
      <c r="BG69" s="42"/>
      <c r="BH69" s="42"/>
      <c r="BI69" s="42">
        <f t="shared" si="38"/>
        <v>0</v>
      </c>
      <c r="BJ69" s="42">
        <f t="shared" si="38"/>
        <v>0</v>
      </c>
      <c r="BK69" s="42">
        <f t="shared" si="33"/>
        <v>0</v>
      </c>
      <c r="BL69" s="42">
        <f>AK69-H69</f>
        <v>64</v>
      </c>
      <c r="BM69" s="41">
        <f t="shared" si="37"/>
        <v>64</v>
      </c>
      <c r="BN69" s="45"/>
      <c r="BO69" s="42"/>
      <c r="BP69" s="42"/>
      <c r="BQ69" s="42"/>
      <c r="BR69" s="42"/>
      <c r="BS69" s="41"/>
      <c r="BU69" s="19"/>
      <c r="BV69" s="19"/>
    </row>
    <row r="70" spans="1:74" ht="20.25">
      <c r="A70" s="89" t="s">
        <v>81</v>
      </c>
      <c r="B70" s="89"/>
      <c r="C70" s="42"/>
      <c r="D70" s="45"/>
      <c r="E70" s="45">
        <v>0</v>
      </c>
      <c r="F70" s="45">
        <v>0</v>
      </c>
      <c r="G70" s="45">
        <v>0</v>
      </c>
      <c r="H70" s="45">
        <v>0</v>
      </c>
      <c r="I70" s="45">
        <v>0</v>
      </c>
      <c r="J70" s="42"/>
      <c r="K70" s="45">
        <v>0</v>
      </c>
      <c r="L70" s="47">
        <v>0</v>
      </c>
      <c r="M70" s="42">
        <v>0</v>
      </c>
      <c r="N70" s="42">
        <v>0</v>
      </c>
      <c r="O70" s="42">
        <f t="shared" si="13"/>
        <v>0</v>
      </c>
      <c r="P70" s="42"/>
      <c r="Q70" s="47"/>
      <c r="R70" s="47"/>
      <c r="S70" s="47"/>
      <c r="T70" s="47"/>
      <c r="U70" s="41"/>
      <c r="V70" s="41"/>
      <c r="W70" s="41"/>
      <c r="X70" s="47"/>
      <c r="Y70" s="47"/>
      <c r="Z70" s="42"/>
      <c r="AA70" s="45"/>
      <c r="AB70" s="45"/>
      <c r="AC70" s="45"/>
      <c r="AD70" s="45"/>
      <c r="AE70" s="45"/>
      <c r="AF70" s="42"/>
      <c r="AG70" s="42"/>
      <c r="AH70" s="45">
        <v>8</v>
      </c>
      <c r="AI70" s="45">
        <v>8</v>
      </c>
      <c r="AJ70" s="45">
        <v>0</v>
      </c>
      <c r="AK70" s="45">
        <v>1250</v>
      </c>
      <c r="AL70" s="45">
        <v>1250</v>
      </c>
      <c r="AM70" s="42"/>
      <c r="AN70" s="42"/>
      <c r="AO70" s="42">
        <v>8910</v>
      </c>
      <c r="AP70" s="42">
        <v>71</v>
      </c>
      <c r="AQ70" s="42">
        <v>71</v>
      </c>
      <c r="AR70" s="42"/>
      <c r="AS70" s="48">
        <v>-577</v>
      </c>
      <c r="AT70" s="48">
        <v>204</v>
      </c>
      <c r="AU70" s="48">
        <f t="shared" si="17"/>
        <v>-373</v>
      </c>
      <c r="AV70" s="42"/>
      <c r="AW70" s="42">
        <f t="shared" si="18"/>
        <v>8</v>
      </c>
      <c r="AX70" s="42">
        <f t="shared" si="19"/>
        <v>8</v>
      </c>
      <c r="AY70" s="42">
        <f>SUM(AJ70+AO70+AS70)</f>
        <v>8333</v>
      </c>
      <c r="AZ70" s="42">
        <f t="shared" si="27"/>
        <v>1525</v>
      </c>
      <c r="BA70" s="42">
        <f t="shared" si="21"/>
        <v>9858</v>
      </c>
      <c r="BB70" s="42"/>
      <c r="BC70" s="42"/>
      <c r="BD70" s="42"/>
      <c r="BE70" s="42"/>
      <c r="BF70" s="42"/>
      <c r="BG70" s="42"/>
      <c r="BH70" s="42"/>
      <c r="BI70" s="42">
        <f t="shared" si="38"/>
        <v>8</v>
      </c>
      <c r="BJ70" s="42">
        <f t="shared" si="38"/>
        <v>8</v>
      </c>
      <c r="BK70" s="42">
        <f t="shared" si="33"/>
        <v>0</v>
      </c>
      <c r="BL70" s="42">
        <f>AK70-H70</f>
        <v>1250</v>
      </c>
      <c r="BM70" s="41">
        <f t="shared" si="37"/>
        <v>1250</v>
      </c>
      <c r="BN70" s="45"/>
      <c r="BO70" s="42"/>
      <c r="BP70" s="42"/>
      <c r="BQ70" s="42"/>
      <c r="BR70" s="42"/>
      <c r="BS70" s="41"/>
      <c r="BU70" s="19"/>
      <c r="BV70" s="19"/>
    </row>
    <row r="71" spans="1:74" ht="20.25">
      <c r="A71" s="89" t="s">
        <v>64</v>
      </c>
      <c r="B71" s="42"/>
      <c r="C71" s="89"/>
      <c r="D71" s="46"/>
      <c r="E71" s="62">
        <v>3</v>
      </c>
      <c r="F71" s="62">
        <v>3</v>
      </c>
      <c r="G71" s="67">
        <v>0</v>
      </c>
      <c r="H71" s="67">
        <v>449</v>
      </c>
      <c r="I71" s="67">
        <f t="shared" si="29"/>
        <v>449</v>
      </c>
      <c r="J71" s="63"/>
      <c r="K71" s="62">
        <v>3</v>
      </c>
      <c r="L71" s="67">
        <v>3</v>
      </c>
      <c r="M71" s="63">
        <v>0</v>
      </c>
      <c r="N71" s="63">
        <v>487</v>
      </c>
      <c r="O71" s="42">
        <f t="shared" si="13"/>
        <v>487</v>
      </c>
      <c r="P71" s="63"/>
      <c r="Q71" s="67">
        <v>0</v>
      </c>
      <c r="R71" s="67">
        <v>0</v>
      </c>
      <c r="S71" s="67">
        <v>0</v>
      </c>
      <c r="T71" s="68">
        <f>SUM(F71*$T$127)</f>
        <v>5.02479</v>
      </c>
      <c r="U71" s="62">
        <f>SUM(S71+T71)</f>
        <v>5.02479</v>
      </c>
      <c r="V71" s="62"/>
      <c r="W71" s="62">
        <v>-197</v>
      </c>
      <c r="X71" s="68">
        <v>0</v>
      </c>
      <c r="Y71" s="68"/>
      <c r="Z71" s="63"/>
      <c r="AA71" s="62">
        <v>0</v>
      </c>
      <c r="AB71" s="62">
        <v>0</v>
      </c>
      <c r="AC71" s="67">
        <f t="shared" si="35"/>
        <v>-197</v>
      </c>
      <c r="AD71" s="67">
        <f>H71+T71+X71</f>
        <v>454.02479</v>
      </c>
      <c r="AE71" s="67">
        <f t="shared" si="36"/>
        <v>257.02479</v>
      </c>
      <c r="AF71" s="63"/>
      <c r="AG71" s="63"/>
      <c r="AH71" s="62">
        <v>3</v>
      </c>
      <c r="AI71" s="62">
        <v>3</v>
      </c>
      <c r="AJ71" s="67">
        <v>0</v>
      </c>
      <c r="AK71" s="67">
        <v>469</v>
      </c>
      <c r="AL71" s="67">
        <f t="shared" si="32"/>
        <v>469</v>
      </c>
      <c r="AM71" s="42">
        <v>15000</v>
      </c>
      <c r="AN71" s="42"/>
      <c r="AO71" s="63">
        <v>5908</v>
      </c>
      <c r="AP71" s="63">
        <v>27</v>
      </c>
      <c r="AQ71" s="63">
        <f t="shared" si="26"/>
        <v>5935</v>
      </c>
      <c r="AR71" s="63"/>
      <c r="AS71" s="75">
        <v>-382</v>
      </c>
      <c r="AT71" s="75">
        <v>76</v>
      </c>
      <c r="AU71" s="75">
        <f t="shared" si="17"/>
        <v>-306</v>
      </c>
      <c r="AV71" s="63"/>
      <c r="AW71" s="42">
        <f t="shared" si="18"/>
        <v>3</v>
      </c>
      <c r="AX71" s="42">
        <f t="shared" si="19"/>
        <v>3</v>
      </c>
      <c r="AY71" s="42">
        <f>SUM(AJ71+AO71+AS71)</f>
        <v>5526</v>
      </c>
      <c r="AZ71" s="42">
        <f t="shared" si="27"/>
        <v>572</v>
      </c>
      <c r="BA71" s="42">
        <f t="shared" si="21"/>
        <v>6098</v>
      </c>
      <c r="BB71" s="42"/>
      <c r="BC71" s="42"/>
      <c r="BD71" s="42"/>
      <c r="BE71" s="42"/>
      <c r="BF71" s="42"/>
      <c r="BG71" s="42"/>
      <c r="BH71" s="42"/>
      <c r="BI71" s="63">
        <f>AH71-E71</f>
        <v>0</v>
      </c>
      <c r="BJ71" s="63">
        <f>AI71-F71</f>
        <v>0</v>
      </c>
      <c r="BK71" s="63">
        <f t="shared" si="33"/>
        <v>0</v>
      </c>
      <c r="BL71" s="63">
        <f>AK71-H71</f>
        <v>20</v>
      </c>
      <c r="BM71" s="62">
        <f t="shared" si="37"/>
        <v>20</v>
      </c>
      <c r="BN71" s="45"/>
      <c r="BO71" s="42"/>
      <c r="BP71" s="42"/>
      <c r="BQ71" s="42"/>
      <c r="BR71" s="42"/>
      <c r="BS71" s="41"/>
      <c r="BU71" s="19"/>
      <c r="BV71" s="19"/>
    </row>
    <row r="72" spans="1:74" ht="20.25">
      <c r="A72" s="89"/>
      <c r="B72" s="89"/>
      <c r="C72" s="64" t="s">
        <v>9</v>
      </c>
      <c r="D72" s="46">
        <f>SUM(D67:D69)</f>
        <v>0</v>
      </c>
      <c r="E72" s="46">
        <f>SUM(E30:E71)</f>
        <v>215</v>
      </c>
      <c r="F72" s="46">
        <f>SUM(F30:F71)</f>
        <v>215</v>
      </c>
      <c r="G72" s="46">
        <f>SUM(G30:G71)</f>
        <v>1199781</v>
      </c>
      <c r="H72" s="46">
        <f>SUM(H30:H71)</f>
        <v>32215</v>
      </c>
      <c r="I72" s="46">
        <f>SUM(I30:I71)</f>
        <v>1231996</v>
      </c>
      <c r="J72" s="42"/>
      <c r="K72" s="46">
        <f>SUM(K30:K71)</f>
        <v>215</v>
      </c>
      <c r="L72" s="46">
        <f>SUM(L30:L71)</f>
        <v>182</v>
      </c>
      <c r="M72" s="46">
        <f>SUM(M30:M71)</f>
        <v>1202098</v>
      </c>
      <c r="N72" s="46">
        <f>SUM(N30:N71)</f>
        <v>29561</v>
      </c>
      <c r="O72" s="46">
        <f>SUM(O30:O71)</f>
        <v>1231659</v>
      </c>
      <c r="P72" s="69"/>
      <c r="Q72" s="65">
        <v>0</v>
      </c>
      <c r="R72" s="65">
        <v>0</v>
      </c>
      <c r="S72" s="46">
        <f>SUM(S67:S69)</f>
        <v>0</v>
      </c>
      <c r="T72" s="46">
        <f>SUM(T67:T69)</f>
        <v>35</v>
      </c>
      <c r="U72" s="46">
        <f>SUM(U67:U69)</f>
        <v>35</v>
      </c>
      <c r="V72" s="46"/>
      <c r="W72" s="46">
        <f>SUM(W67:W69)</f>
        <v>-7409</v>
      </c>
      <c r="X72" s="46">
        <f>SUM(X67:X69)</f>
        <v>421</v>
      </c>
      <c r="Y72" s="46"/>
      <c r="Z72" s="71" t="s">
        <v>0</v>
      </c>
      <c r="AA72" s="46">
        <f>SUM(AA67:AA69)</f>
        <v>21</v>
      </c>
      <c r="AB72" s="46">
        <f>SUM(AB67:AB69)</f>
        <v>21</v>
      </c>
      <c r="AC72" s="46">
        <f>SUM(AC67:AC69)</f>
        <v>-7409</v>
      </c>
      <c r="AD72" s="46">
        <f>SUM(AD67:AD69)</f>
        <v>3309</v>
      </c>
      <c r="AE72" s="46">
        <f>SUM(AE67:AE69)</f>
        <v>-4100</v>
      </c>
      <c r="AF72" s="42"/>
      <c r="AG72" s="42"/>
      <c r="AH72" s="46">
        <f aca="true" t="shared" si="39" ref="AH72:AM72">SUM(AH30:AH71)</f>
        <v>212</v>
      </c>
      <c r="AI72" s="46">
        <f t="shared" si="39"/>
        <v>212</v>
      </c>
      <c r="AJ72" s="46">
        <f t="shared" si="39"/>
        <v>921877</v>
      </c>
      <c r="AK72" s="46">
        <f t="shared" si="39"/>
        <v>33126</v>
      </c>
      <c r="AL72" s="46">
        <f t="shared" si="39"/>
        <v>955003</v>
      </c>
      <c r="AM72" s="46">
        <f t="shared" si="39"/>
        <v>655141</v>
      </c>
      <c r="AN72" s="46"/>
      <c r="AO72" s="46">
        <f>SUM(AO30:AO71)</f>
        <v>259509</v>
      </c>
      <c r="AP72" s="46">
        <f>SUM(AP30:AP71)</f>
        <v>1883</v>
      </c>
      <c r="AQ72" s="46">
        <f>SUM(AQ30:AQ71)</f>
        <v>252482</v>
      </c>
      <c r="AR72" s="46"/>
      <c r="AS72" s="70">
        <f>SUM(AS30:AS71)</f>
        <v>-994</v>
      </c>
      <c r="AT72" s="70">
        <f>SUM(AT30:AT71)</f>
        <v>5428</v>
      </c>
      <c r="AU72" s="70">
        <f>SUM(AU30:AU71)</f>
        <v>4434</v>
      </c>
      <c r="AV72" s="46"/>
      <c r="AW72" s="46">
        <f>SUM(AW30:AW71)</f>
        <v>212</v>
      </c>
      <c r="AX72" s="46">
        <f>SUM(AX30:AX71)</f>
        <v>212</v>
      </c>
      <c r="AY72" s="46">
        <f>SUM(AY30:AY71)</f>
        <v>1180392</v>
      </c>
      <c r="AZ72" s="46">
        <f>SUM(AZ30:AZ71)</f>
        <v>40437</v>
      </c>
      <c r="BA72" s="46">
        <f>SUM(BA30:BA71)</f>
        <v>1220829</v>
      </c>
      <c r="BB72" s="46"/>
      <c r="BC72" s="46"/>
      <c r="BD72" s="46"/>
      <c r="BE72" s="46"/>
      <c r="BF72" s="46"/>
      <c r="BG72" s="46"/>
      <c r="BH72" s="46"/>
      <c r="BI72" s="46">
        <f>SUM(BI30:BI71)</f>
        <v>-8</v>
      </c>
      <c r="BJ72" s="46">
        <f>SUM(BJ30:BJ71)</f>
        <v>-8</v>
      </c>
      <c r="BK72" s="46" t="e">
        <f>SUM(BK30:BK71)</f>
        <v>#VALUE!</v>
      </c>
      <c r="BL72" s="46">
        <f>SUM(BL30:BL71)</f>
        <v>-19144</v>
      </c>
      <c r="BM72" s="46" t="e">
        <f>SUM(BM30:BM71)</f>
        <v>#VALUE!</v>
      </c>
      <c r="BN72" s="45"/>
      <c r="BO72" s="42"/>
      <c r="BP72" s="42"/>
      <c r="BQ72" s="42"/>
      <c r="BR72" s="42"/>
      <c r="BS72" s="41"/>
      <c r="BU72" s="19"/>
      <c r="BV72" s="19"/>
    </row>
    <row r="73" spans="1:74" ht="20.25">
      <c r="A73" s="89"/>
      <c r="B73" s="89"/>
      <c r="C73" s="64"/>
      <c r="D73" s="46"/>
      <c r="E73" s="46"/>
      <c r="F73" s="46"/>
      <c r="G73" s="46"/>
      <c r="H73" s="46"/>
      <c r="I73" s="46"/>
      <c r="J73" s="42"/>
      <c r="K73" s="46"/>
      <c r="L73" s="46"/>
      <c r="M73" s="69"/>
      <c r="N73" s="42"/>
      <c r="O73" s="46"/>
      <c r="P73" s="46"/>
      <c r="Q73" s="65"/>
      <c r="R73" s="65"/>
      <c r="S73" s="46"/>
      <c r="T73" s="65"/>
      <c r="U73" s="46"/>
      <c r="V73" s="46"/>
      <c r="W73" s="46"/>
      <c r="X73" s="46"/>
      <c r="Y73" s="46"/>
      <c r="Z73" s="42"/>
      <c r="AA73" s="46"/>
      <c r="AB73" s="46"/>
      <c r="AC73" s="46"/>
      <c r="AD73" s="73"/>
      <c r="AE73" s="46"/>
      <c r="AF73" s="42"/>
      <c r="AG73" s="42"/>
      <c r="AH73" s="46"/>
      <c r="AI73" s="46"/>
      <c r="AJ73" s="46"/>
      <c r="AK73" s="46"/>
      <c r="AL73" s="46"/>
      <c r="AM73" s="42"/>
      <c r="AN73" s="42"/>
      <c r="AO73" s="42"/>
      <c r="AP73" s="42"/>
      <c r="AQ73" s="42"/>
      <c r="AR73" s="42"/>
      <c r="AS73" s="42"/>
      <c r="AT73" s="42"/>
      <c r="AU73" s="42"/>
      <c r="AV73" s="42"/>
      <c r="AW73" s="42"/>
      <c r="AX73" s="42"/>
      <c r="AY73" s="42"/>
      <c r="AZ73" s="42"/>
      <c r="BA73" s="42"/>
      <c r="BB73" s="42"/>
      <c r="BC73" s="42"/>
      <c r="BD73" s="42"/>
      <c r="BE73" s="42"/>
      <c r="BF73" s="42"/>
      <c r="BG73" s="42"/>
      <c r="BH73" s="42"/>
      <c r="BI73" s="66"/>
      <c r="BJ73" s="66"/>
      <c r="BK73" s="66"/>
      <c r="BL73" s="22"/>
      <c r="BM73" s="65"/>
      <c r="BN73" s="46"/>
      <c r="BO73" s="66"/>
      <c r="BP73" s="66"/>
      <c r="BQ73" s="66"/>
      <c r="BR73" s="66"/>
      <c r="BS73" s="66"/>
      <c r="BU73" s="66"/>
      <c r="BV73" s="66"/>
    </row>
    <row r="74" spans="1:74" ht="20.25">
      <c r="A74" s="89"/>
      <c r="B74" s="64"/>
      <c r="C74" s="42"/>
      <c r="D74" s="45"/>
      <c r="E74" s="67"/>
      <c r="F74" s="67"/>
      <c r="G74" s="67"/>
      <c r="H74" s="67"/>
      <c r="I74" s="67"/>
      <c r="J74" s="63"/>
      <c r="K74" s="68"/>
      <c r="L74" s="68"/>
      <c r="M74" s="63"/>
      <c r="N74" s="63"/>
      <c r="O74" s="63"/>
      <c r="P74" s="63"/>
      <c r="Q74" s="68"/>
      <c r="R74" s="68"/>
      <c r="S74" s="68"/>
      <c r="T74" s="68"/>
      <c r="U74" s="62"/>
      <c r="V74" s="62"/>
      <c r="W74" s="62"/>
      <c r="X74" s="68"/>
      <c r="Y74" s="68"/>
      <c r="Z74" s="63"/>
      <c r="AA74" s="67"/>
      <c r="AB74" s="67"/>
      <c r="AC74" s="67"/>
      <c r="AD74" s="67"/>
      <c r="AE74" s="67"/>
      <c r="AF74" s="63"/>
      <c r="AG74" s="63"/>
      <c r="AH74" s="67"/>
      <c r="AI74" s="67"/>
      <c r="AJ74" s="67"/>
      <c r="AK74" s="67"/>
      <c r="AL74" s="67"/>
      <c r="AM74" s="63"/>
      <c r="AN74" s="63"/>
      <c r="AO74" s="63"/>
      <c r="AP74" s="63"/>
      <c r="AQ74" s="63"/>
      <c r="AR74" s="63"/>
      <c r="AS74" s="63"/>
      <c r="AT74" s="63"/>
      <c r="AU74" s="63"/>
      <c r="AV74" s="63"/>
      <c r="AW74" s="63"/>
      <c r="AX74" s="63"/>
      <c r="AY74" s="63"/>
      <c r="AZ74" s="63"/>
      <c r="BA74" s="63"/>
      <c r="BB74" s="63"/>
      <c r="BC74" s="63"/>
      <c r="BD74" s="63"/>
      <c r="BE74" s="63"/>
      <c r="BF74" s="63"/>
      <c r="BG74" s="63"/>
      <c r="BH74" s="63"/>
      <c r="BI74" s="63"/>
      <c r="BJ74" s="63"/>
      <c r="BK74" s="63"/>
      <c r="BL74" s="63"/>
      <c r="BM74" s="62"/>
      <c r="BN74" s="46"/>
      <c r="BO74" s="66"/>
      <c r="BP74" s="66"/>
      <c r="BQ74" s="66"/>
      <c r="BR74" s="66"/>
      <c r="BS74" s="66"/>
      <c r="BU74" s="72"/>
      <c r="BV74" s="72"/>
    </row>
    <row r="75" spans="1:232" ht="20.25">
      <c r="A75" s="89"/>
      <c r="B75" s="64"/>
      <c r="C75" s="64"/>
      <c r="D75" s="46"/>
      <c r="E75" s="46"/>
      <c r="F75" s="46"/>
      <c r="G75" s="46"/>
      <c r="H75" s="46"/>
      <c r="I75" s="46"/>
      <c r="J75" s="42"/>
      <c r="K75" s="46"/>
      <c r="L75" s="46"/>
      <c r="M75" s="69"/>
      <c r="N75" s="42"/>
      <c r="O75" s="69"/>
      <c r="P75" s="69"/>
      <c r="Q75" s="65"/>
      <c r="R75" s="65"/>
      <c r="S75" s="46"/>
      <c r="T75" s="65"/>
      <c r="U75" s="46"/>
      <c r="V75" s="46"/>
      <c r="W75" s="46"/>
      <c r="X75" s="46"/>
      <c r="Y75" s="46"/>
      <c r="Z75" s="42"/>
      <c r="AA75" s="46"/>
      <c r="AB75" s="46"/>
      <c r="AC75" s="46"/>
      <c r="AD75" s="46"/>
      <c r="AE75" s="46"/>
      <c r="AF75" s="42"/>
      <c r="AG75" s="42"/>
      <c r="AH75" s="46"/>
      <c r="AI75" s="46"/>
      <c r="AJ75" s="46"/>
      <c r="AK75" s="46"/>
      <c r="AL75" s="46"/>
      <c r="AM75" s="42"/>
      <c r="AN75" s="42"/>
      <c r="AO75" s="42"/>
      <c r="AP75" s="42"/>
      <c r="AQ75" s="42"/>
      <c r="AR75" s="42"/>
      <c r="AS75" s="42"/>
      <c r="AT75" s="42"/>
      <c r="AU75" s="42"/>
      <c r="AV75" s="42"/>
      <c r="AW75" s="42"/>
      <c r="AX75" s="42"/>
      <c r="AY75" s="42"/>
      <c r="AZ75" s="42"/>
      <c r="BA75" s="42"/>
      <c r="BB75" s="42"/>
      <c r="BC75" s="42"/>
      <c r="BD75" s="42"/>
      <c r="BE75" s="42"/>
      <c r="BF75" s="42"/>
      <c r="BG75" s="42"/>
      <c r="BH75" s="42"/>
      <c r="BI75" s="66"/>
      <c r="BJ75" s="66"/>
      <c r="BK75" s="22"/>
      <c r="BL75" s="22"/>
      <c r="BM75" s="65"/>
      <c r="BN75" s="45"/>
      <c r="BO75" s="42"/>
      <c r="BP75" s="42"/>
      <c r="BQ75" s="42"/>
      <c r="BR75" s="42"/>
      <c r="BS75" s="41"/>
      <c r="BT75" s="32"/>
      <c r="BU75" s="27"/>
      <c r="BV75" s="27"/>
      <c r="BW75" s="32"/>
      <c r="BX75" s="32"/>
      <c r="BY75" s="32"/>
      <c r="BZ75" s="32"/>
      <c r="CA75" s="32"/>
      <c r="CB75" s="32"/>
      <c r="CC75" s="32"/>
      <c r="CD75" s="32"/>
      <c r="CE75" s="32"/>
      <c r="CF75" s="32"/>
      <c r="CG75" s="32"/>
      <c r="CH75" s="32"/>
      <c r="CI75" s="32"/>
      <c r="CJ75" s="32"/>
      <c r="CK75" s="32"/>
      <c r="CL75" s="32"/>
      <c r="CM75" s="32"/>
      <c r="CN75" s="32"/>
      <c r="CO75" s="32"/>
      <c r="CP75" s="32"/>
      <c r="CQ75" s="32"/>
      <c r="CR75" s="32"/>
      <c r="CS75" s="32"/>
      <c r="CT75" s="32"/>
      <c r="CU75" s="32"/>
      <c r="CV75" s="32"/>
      <c r="CW75" s="32"/>
      <c r="CX75" s="32"/>
      <c r="CY75" s="32"/>
      <c r="CZ75" s="32"/>
      <c r="DA75" s="32"/>
      <c r="DB75" s="32"/>
      <c r="DC75" s="32"/>
      <c r="DD75" s="32"/>
      <c r="DE75" s="32"/>
      <c r="DF75" s="32"/>
      <c r="DG75" s="32"/>
      <c r="DH75" s="32"/>
      <c r="DI75" s="32"/>
      <c r="DJ75" s="32"/>
      <c r="DK75" s="32"/>
      <c r="DL75" s="32"/>
      <c r="DM75" s="32"/>
      <c r="DN75" s="32"/>
      <c r="DO75" s="32"/>
      <c r="DP75" s="32"/>
      <c r="DQ75" s="32"/>
      <c r="DR75" s="32"/>
      <c r="DS75" s="32"/>
      <c r="DT75" s="32"/>
      <c r="DU75" s="32"/>
      <c r="DV75" s="32"/>
      <c r="DW75" s="32"/>
      <c r="DX75" s="32"/>
      <c r="DY75" s="32"/>
      <c r="DZ75" s="32"/>
      <c r="EA75" s="32"/>
      <c r="EB75" s="32"/>
      <c r="EC75" s="32"/>
      <c r="ED75" s="32"/>
      <c r="EE75" s="32"/>
      <c r="EF75" s="32"/>
      <c r="EG75" s="32"/>
      <c r="EH75" s="32"/>
      <c r="EI75" s="32"/>
      <c r="EJ75" s="32"/>
      <c r="EK75" s="32"/>
      <c r="EL75" s="32"/>
      <c r="EM75" s="32"/>
      <c r="EN75" s="32"/>
      <c r="EO75" s="32"/>
      <c r="EP75" s="32"/>
      <c r="EQ75" s="32"/>
      <c r="ER75" s="32"/>
      <c r="ES75" s="32"/>
      <c r="ET75" s="32"/>
      <c r="EU75" s="32"/>
      <c r="EV75" s="32"/>
      <c r="EW75" s="32"/>
      <c r="EX75" s="32"/>
      <c r="EY75" s="32"/>
      <c r="EZ75" s="32"/>
      <c r="FA75" s="32"/>
      <c r="FB75" s="32"/>
      <c r="FC75" s="32"/>
      <c r="FD75" s="32"/>
      <c r="FE75" s="32"/>
      <c r="FF75" s="32"/>
      <c r="FG75" s="32"/>
      <c r="FH75" s="32"/>
      <c r="FI75" s="32"/>
      <c r="FJ75" s="32"/>
      <c r="FK75" s="32"/>
      <c r="FL75" s="32"/>
      <c r="FM75" s="32"/>
      <c r="FN75" s="32"/>
      <c r="FO75" s="32"/>
      <c r="FP75" s="32"/>
      <c r="FQ75" s="32"/>
      <c r="FR75" s="32"/>
      <c r="FS75" s="32"/>
      <c r="FT75" s="32"/>
      <c r="FU75" s="32"/>
      <c r="FV75" s="32"/>
      <c r="FW75" s="32"/>
      <c r="FX75" s="32"/>
      <c r="FY75" s="32"/>
      <c r="FZ75" s="32"/>
      <c r="GA75" s="32"/>
      <c r="GB75" s="32"/>
      <c r="GC75" s="32"/>
      <c r="GD75" s="32"/>
      <c r="GE75" s="32"/>
      <c r="GF75" s="32"/>
      <c r="GG75" s="32"/>
      <c r="GH75" s="32"/>
      <c r="GI75" s="32"/>
      <c r="GJ75" s="32"/>
      <c r="GK75" s="32"/>
      <c r="GL75" s="32"/>
      <c r="GM75" s="32"/>
      <c r="GN75" s="32"/>
      <c r="GO75" s="32"/>
      <c r="GP75" s="32"/>
      <c r="GQ75" s="32"/>
      <c r="GR75" s="32"/>
      <c r="GS75" s="32"/>
      <c r="GT75" s="32"/>
      <c r="GU75" s="32"/>
      <c r="GV75" s="32"/>
      <c r="GW75" s="32"/>
      <c r="GX75" s="32"/>
      <c r="GY75" s="32"/>
      <c r="GZ75" s="32"/>
      <c r="HA75" s="32"/>
      <c r="HB75" s="32"/>
      <c r="HC75" s="32"/>
      <c r="HD75" s="32"/>
      <c r="HE75" s="32"/>
      <c r="HF75" s="32"/>
      <c r="HG75" s="32"/>
      <c r="HH75" s="32"/>
      <c r="HI75" s="32"/>
      <c r="HJ75" s="32"/>
      <c r="HK75" s="32"/>
      <c r="HL75" s="32"/>
      <c r="HM75" s="32"/>
      <c r="HN75" s="32"/>
      <c r="HO75" s="32"/>
      <c r="HP75" s="32"/>
      <c r="HQ75" s="32"/>
      <c r="HR75" s="32"/>
      <c r="HS75" s="32"/>
      <c r="HT75" s="32"/>
      <c r="HU75" s="32"/>
      <c r="HV75" s="32"/>
      <c r="HW75" s="32"/>
      <c r="HX75" s="32"/>
    </row>
    <row r="76" spans="1:74" ht="20.25">
      <c r="A76" s="89"/>
      <c r="B76" s="86"/>
      <c r="C76" s="64"/>
      <c r="D76" s="46"/>
      <c r="E76" s="46"/>
      <c r="F76" s="46"/>
      <c r="G76" s="46"/>
      <c r="H76" s="46"/>
      <c r="I76" s="46"/>
      <c r="J76" s="42"/>
      <c r="K76" s="46"/>
      <c r="L76" s="46"/>
      <c r="M76" s="69"/>
      <c r="N76" s="42"/>
      <c r="O76" s="69"/>
      <c r="P76" s="69"/>
      <c r="Q76" s="65"/>
      <c r="R76" s="65"/>
      <c r="S76" s="46"/>
      <c r="T76" s="65"/>
      <c r="U76" s="46"/>
      <c r="V76" s="46"/>
      <c r="W76" s="46"/>
      <c r="X76" s="46"/>
      <c r="Y76" s="46"/>
      <c r="Z76" s="42"/>
      <c r="AA76" s="46"/>
      <c r="AB76" s="46"/>
      <c r="AC76" s="46"/>
      <c r="AD76" s="46"/>
      <c r="AE76" s="46"/>
      <c r="AF76" s="42"/>
      <c r="AG76" s="42"/>
      <c r="AH76" s="46"/>
      <c r="AI76" s="46"/>
      <c r="AJ76" s="46"/>
      <c r="AK76" s="46"/>
      <c r="AL76" s="46"/>
      <c r="AM76" s="42"/>
      <c r="AN76" s="42"/>
      <c r="AO76" s="42"/>
      <c r="AP76" s="42"/>
      <c r="AQ76" s="42"/>
      <c r="AR76" s="42"/>
      <c r="AS76" s="98"/>
      <c r="AT76" s="42"/>
      <c r="AU76" s="42"/>
      <c r="AV76" s="42"/>
      <c r="AW76" s="42"/>
      <c r="AX76" s="42"/>
      <c r="AY76" s="42"/>
      <c r="AZ76" s="42"/>
      <c r="BA76" s="42"/>
      <c r="BB76" s="42"/>
      <c r="BC76" s="42"/>
      <c r="BD76" s="42"/>
      <c r="BE76" s="42"/>
      <c r="BF76" s="42"/>
      <c r="BG76" s="42"/>
      <c r="BH76" s="42"/>
      <c r="BI76" s="66"/>
      <c r="BJ76" s="66"/>
      <c r="BK76" s="22"/>
      <c r="BL76" s="22"/>
      <c r="BM76" s="65"/>
      <c r="BN76" s="46"/>
      <c r="BO76" s="66"/>
      <c r="BP76" s="66"/>
      <c r="BQ76" s="22"/>
      <c r="BR76" s="22"/>
      <c r="BS76" s="65"/>
      <c r="BU76" s="66"/>
      <c r="BV76" s="66"/>
    </row>
    <row r="77" spans="1:74" ht="20.25">
      <c r="A77" s="86"/>
      <c r="B77" s="86"/>
      <c r="C77" s="89"/>
      <c r="D77" s="61"/>
      <c r="E77" s="11"/>
      <c r="F77" s="11"/>
      <c r="G77" s="11"/>
      <c r="H77" s="11"/>
      <c r="I77" s="11"/>
      <c r="J77" s="42"/>
      <c r="K77" s="207"/>
      <c r="L77" s="207"/>
      <c r="M77" s="207"/>
      <c r="N77" s="207"/>
      <c r="O77" s="207"/>
      <c r="P77" s="42"/>
      <c r="Q77" s="64" t="s">
        <v>1</v>
      </c>
      <c r="R77" s="64"/>
      <c r="S77" s="64" t="s">
        <v>28</v>
      </c>
      <c r="T77" s="64"/>
      <c r="U77" s="64"/>
      <c r="V77" s="64"/>
      <c r="W77" s="64" t="s">
        <v>29</v>
      </c>
      <c r="X77" s="64"/>
      <c r="Y77" s="64"/>
      <c r="Z77" s="42"/>
      <c r="AA77" s="64" t="s">
        <v>2</v>
      </c>
      <c r="AB77" s="64"/>
      <c r="AC77" s="64"/>
      <c r="AD77" s="64"/>
      <c r="AE77" s="64"/>
      <c r="AF77" s="42"/>
      <c r="AG77" s="42"/>
      <c r="AH77" s="11"/>
      <c r="AI77" s="11"/>
      <c r="AJ77" s="11"/>
      <c r="AK77" s="11"/>
      <c r="AL77" s="11"/>
      <c r="AM77" s="42"/>
      <c r="AN77" s="42"/>
      <c r="AO77" s="11"/>
      <c r="AP77" s="11"/>
      <c r="AQ77" s="11"/>
      <c r="AR77" s="42"/>
      <c r="AS77" s="42"/>
      <c r="AT77" s="42"/>
      <c r="AU77" s="42"/>
      <c r="AV77" s="42"/>
      <c r="AW77" s="11"/>
      <c r="AX77" s="11"/>
      <c r="AY77" s="11"/>
      <c r="AZ77" s="11"/>
      <c r="BA77" s="11"/>
      <c r="BB77" s="42"/>
      <c r="BC77" s="42"/>
      <c r="BD77" s="42"/>
      <c r="BE77" s="42"/>
      <c r="BF77" s="42"/>
      <c r="BG77" s="42"/>
      <c r="BH77" s="42"/>
      <c r="BI77" s="203" t="s">
        <v>3</v>
      </c>
      <c r="BJ77" s="203"/>
      <c r="BK77" s="203"/>
      <c r="BL77" s="203"/>
      <c r="BM77" s="203"/>
      <c r="BN77" s="46"/>
      <c r="BO77" s="66"/>
      <c r="BP77" s="66"/>
      <c r="BQ77" s="22"/>
      <c r="BR77" s="22"/>
      <c r="BS77" s="65"/>
      <c r="BU77" s="66"/>
      <c r="BV77" s="66"/>
    </row>
    <row r="78" spans="1:232" ht="20.25">
      <c r="A78" s="86"/>
      <c r="B78" s="86"/>
      <c r="C78" s="89"/>
      <c r="D78" s="61"/>
      <c r="E78" s="85" t="s">
        <v>40</v>
      </c>
      <c r="F78" s="85"/>
      <c r="G78" s="85"/>
      <c r="H78" s="85"/>
      <c r="I78" s="85"/>
      <c r="J78" s="42"/>
      <c r="K78" s="201" t="s">
        <v>83</v>
      </c>
      <c r="L78" s="201"/>
      <c r="M78" s="201"/>
      <c r="N78" s="201"/>
      <c r="O78" s="201"/>
      <c r="P78" s="61"/>
      <c r="Q78" s="61" t="s">
        <v>4</v>
      </c>
      <c r="R78" s="61" t="s">
        <v>5</v>
      </c>
      <c r="S78" s="61" t="s">
        <v>6</v>
      </c>
      <c r="T78" s="61" t="s">
        <v>7</v>
      </c>
      <c r="U78" s="61" t="s">
        <v>8</v>
      </c>
      <c r="V78" s="61"/>
      <c r="W78" s="61" t="s">
        <v>6</v>
      </c>
      <c r="X78" s="61" t="s">
        <v>7</v>
      </c>
      <c r="Y78" s="61"/>
      <c r="Z78" s="42"/>
      <c r="AA78" s="61" t="s">
        <v>4</v>
      </c>
      <c r="AB78" s="61" t="s">
        <v>5</v>
      </c>
      <c r="AC78" s="61" t="s">
        <v>6</v>
      </c>
      <c r="AD78" s="61" t="s">
        <v>7</v>
      </c>
      <c r="AE78" s="61" t="s">
        <v>8</v>
      </c>
      <c r="AF78" s="42"/>
      <c r="AG78" s="42"/>
      <c r="AH78" s="85" t="s">
        <v>133</v>
      </c>
      <c r="AI78" s="85"/>
      <c r="AJ78" s="85"/>
      <c r="AK78" s="85"/>
      <c r="AL78" s="85"/>
      <c r="AM78" s="42"/>
      <c r="AN78" s="42"/>
      <c r="AO78" s="199" t="s">
        <v>104</v>
      </c>
      <c r="AP78" s="199"/>
      <c r="AQ78" s="199"/>
      <c r="AR78" s="82"/>
      <c r="AS78" s="199" t="s">
        <v>82</v>
      </c>
      <c r="AT78" s="199"/>
      <c r="AU78" s="199"/>
      <c r="AV78" s="82"/>
      <c r="AW78" s="199" t="s">
        <v>42</v>
      </c>
      <c r="AX78" s="199"/>
      <c r="AY78" s="199"/>
      <c r="AZ78" s="199"/>
      <c r="BA78" s="199"/>
      <c r="BB78" s="42"/>
      <c r="BC78" s="42"/>
      <c r="BD78" s="42"/>
      <c r="BE78" s="42"/>
      <c r="BF78" s="42"/>
      <c r="BG78" s="42"/>
      <c r="BH78" s="42"/>
      <c r="BI78" s="61" t="s">
        <v>4</v>
      </c>
      <c r="BJ78" s="61" t="s">
        <v>5</v>
      </c>
      <c r="BK78" s="61" t="s">
        <v>6</v>
      </c>
      <c r="BL78" s="61"/>
      <c r="BM78" s="61" t="s">
        <v>8</v>
      </c>
      <c r="BN78" s="59"/>
      <c r="BO78" s="59"/>
      <c r="BP78" s="59"/>
      <c r="BQ78" s="59"/>
      <c r="BR78" s="59"/>
      <c r="BS78" s="59"/>
      <c r="BU78" s="59"/>
      <c r="BV78" s="59"/>
      <c r="BW78" s="59"/>
      <c r="BX78" s="59"/>
      <c r="BY78" s="59"/>
      <c r="BZ78" s="10"/>
      <c r="CA78" s="10"/>
      <c r="CB78" s="10"/>
      <c r="CC78" s="10"/>
      <c r="CD78" s="10"/>
      <c r="CE78" s="10"/>
      <c r="CF78" s="10"/>
      <c r="CG78" s="10"/>
      <c r="CH78" s="10"/>
      <c r="CI78" s="10"/>
      <c r="CJ78" s="10"/>
      <c r="CK78" s="10"/>
      <c r="CL78" s="10"/>
      <c r="CM78" s="10"/>
      <c r="CN78" s="10"/>
      <c r="CO78" s="10"/>
      <c r="CP78" s="10"/>
      <c r="CQ78" s="10"/>
      <c r="CR78" s="10"/>
      <c r="CS78" s="10"/>
      <c r="CT78" s="10"/>
      <c r="CU78" s="10"/>
      <c r="CV78" s="10"/>
      <c r="CW78" s="10"/>
      <c r="CX78" s="10"/>
      <c r="CY78" s="10"/>
      <c r="CZ78" s="10"/>
      <c r="DA78" s="10"/>
      <c r="DB78" s="10"/>
      <c r="DC78" s="10"/>
      <c r="DD78" s="10"/>
      <c r="DE78" s="10"/>
      <c r="DF78" s="10"/>
      <c r="DG78" s="10"/>
      <c r="DH78" s="10"/>
      <c r="DI78" s="10"/>
      <c r="DJ78" s="10"/>
      <c r="DK78" s="10"/>
      <c r="DL78" s="10"/>
      <c r="DM78" s="10"/>
      <c r="DN78" s="10"/>
      <c r="DO78" s="10"/>
      <c r="DP78" s="10"/>
      <c r="DQ78" s="10"/>
      <c r="DR78" s="10"/>
      <c r="DS78" s="10"/>
      <c r="DT78" s="10"/>
      <c r="DU78" s="10"/>
      <c r="DV78" s="10"/>
      <c r="DW78" s="10"/>
      <c r="DX78" s="10"/>
      <c r="DY78" s="10"/>
      <c r="DZ78" s="10"/>
      <c r="EA78" s="10"/>
      <c r="EB78" s="10"/>
      <c r="EC78" s="10"/>
      <c r="ED78" s="10"/>
      <c r="EE78" s="10"/>
      <c r="EF78" s="10"/>
      <c r="EG78" s="10"/>
      <c r="EH78" s="10"/>
      <c r="EI78" s="10"/>
      <c r="EJ78" s="10"/>
      <c r="EK78" s="10"/>
      <c r="EL78" s="10"/>
      <c r="EM78" s="10"/>
      <c r="EN78" s="10"/>
      <c r="EO78" s="10"/>
      <c r="EP78" s="10"/>
      <c r="EQ78" s="10"/>
      <c r="ER78" s="10"/>
      <c r="ES78" s="10"/>
      <c r="ET78" s="10"/>
      <c r="EU78" s="10"/>
      <c r="EV78" s="10"/>
      <c r="EW78" s="10"/>
      <c r="EX78" s="10"/>
      <c r="EY78" s="10"/>
      <c r="EZ78" s="10"/>
      <c r="FA78" s="10"/>
      <c r="FB78" s="10"/>
      <c r="FC78" s="10"/>
      <c r="FD78" s="10"/>
      <c r="FE78" s="10"/>
      <c r="FF78" s="10"/>
      <c r="FG78" s="10"/>
      <c r="FH78" s="10"/>
      <c r="FI78" s="10"/>
      <c r="FJ78" s="10"/>
      <c r="FK78" s="10"/>
      <c r="FL78" s="10"/>
      <c r="FM78" s="10"/>
      <c r="FN78" s="10"/>
      <c r="FO78" s="10"/>
      <c r="FP78" s="10"/>
      <c r="FQ78" s="10"/>
      <c r="FR78" s="10"/>
      <c r="FS78" s="10"/>
      <c r="FT78" s="10"/>
      <c r="FU78" s="10"/>
      <c r="FV78" s="10"/>
      <c r="FW78" s="10"/>
      <c r="FX78" s="10"/>
      <c r="FY78" s="10"/>
      <c r="FZ78" s="10"/>
      <c r="GA78" s="10"/>
      <c r="GB78" s="10"/>
      <c r="GC78" s="10"/>
      <c r="GD78" s="10"/>
      <c r="GE78" s="10"/>
      <c r="GF78" s="10"/>
      <c r="GG78" s="10"/>
      <c r="GH78" s="10"/>
      <c r="GI78" s="10"/>
      <c r="GJ78" s="10"/>
      <c r="GK78" s="10"/>
      <c r="GL78" s="10"/>
      <c r="GM78" s="10"/>
      <c r="GN78" s="10"/>
      <c r="GO78" s="10"/>
      <c r="GP78" s="10"/>
      <c r="GQ78" s="10"/>
      <c r="GR78" s="10"/>
      <c r="GS78" s="10"/>
      <c r="GT78" s="10"/>
      <c r="GU78" s="10"/>
      <c r="GV78" s="10"/>
      <c r="GW78" s="10"/>
      <c r="GX78" s="10"/>
      <c r="GY78" s="10"/>
      <c r="GZ78" s="10"/>
      <c r="HA78" s="10"/>
      <c r="HB78" s="10"/>
      <c r="HC78" s="10"/>
      <c r="HD78" s="10"/>
      <c r="HE78" s="10"/>
      <c r="HF78" s="10"/>
      <c r="HG78" s="10"/>
      <c r="HH78" s="10"/>
      <c r="HI78" s="10"/>
      <c r="HJ78" s="10"/>
      <c r="HK78" s="10"/>
      <c r="HL78" s="10"/>
      <c r="HM78" s="10"/>
      <c r="HN78" s="10"/>
      <c r="HO78" s="10"/>
      <c r="HP78" s="10"/>
      <c r="HQ78" s="10"/>
      <c r="HR78" s="10"/>
      <c r="HS78" s="10"/>
      <c r="HT78" s="10"/>
      <c r="HU78" s="10"/>
      <c r="HV78" s="10"/>
      <c r="HW78" s="10"/>
      <c r="HX78" s="10"/>
    </row>
    <row r="79" spans="1:71" ht="20.25">
      <c r="A79" s="88" t="s">
        <v>65</v>
      </c>
      <c r="B79" s="89"/>
      <c r="C79" s="89"/>
      <c r="D79" s="45"/>
      <c r="E79" s="61" t="s">
        <v>4</v>
      </c>
      <c r="F79" s="61" t="s">
        <v>5</v>
      </c>
      <c r="G79" s="61" t="s">
        <v>6</v>
      </c>
      <c r="H79" s="61" t="s">
        <v>7</v>
      </c>
      <c r="I79" s="61" t="s">
        <v>8</v>
      </c>
      <c r="J79" s="42"/>
      <c r="K79" s="61" t="s">
        <v>4</v>
      </c>
      <c r="L79" s="61" t="s">
        <v>5</v>
      </c>
      <c r="M79" s="61" t="s">
        <v>6</v>
      </c>
      <c r="N79" s="61" t="s">
        <v>7</v>
      </c>
      <c r="O79" s="61" t="s">
        <v>8</v>
      </c>
      <c r="P79" s="42"/>
      <c r="Q79" s="45"/>
      <c r="R79" s="45"/>
      <c r="S79" s="45"/>
      <c r="T79" s="45"/>
      <c r="U79" s="45" t="s">
        <v>0</v>
      </c>
      <c r="V79" s="45"/>
      <c r="W79" s="45"/>
      <c r="X79" s="45"/>
      <c r="Y79" s="45"/>
      <c r="Z79" s="42"/>
      <c r="AA79" s="45"/>
      <c r="AB79" s="45"/>
      <c r="AC79" s="45"/>
      <c r="AD79" s="45"/>
      <c r="AE79" s="45" t="s">
        <v>0</v>
      </c>
      <c r="AF79" s="42"/>
      <c r="AG79" s="42"/>
      <c r="AH79" s="61" t="s">
        <v>4</v>
      </c>
      <c r="AI79" s="61" t="s">
        <v>5</v>
      </c>
      <c r="AJ79" s="61" t="s">
        <v>6</v>
      </c>
      <c r="AK79" s="61" t="s">
        <v>7</v>
      </c>
      <c r="AL79" s="61" t="s">
        <v>8</v>
      </c>
      <c r="AM79" s="42"/>
      <c r="AN79" s="42"/>
      <c r="AO79" s="61" t="s">
        <v>91</v>
      </c>
      <c r="AP79" s="61" t="s">
        <v>7</v>
      </c>
      <c r="AQ79" s="61" t="s">
        <v>8</v>
      </c>
      <c r="AR79" s="42"/>
      <c r="AS79" s="61" t="s">
        <v>91</v>
      </c>
      <c r="AT79" s="61" t="s">
        <v>7</v>
      </c>
      <c r="AU79" s="61" t="s">
        <v>8</v>
      </c>
      <c r="AV79" s="42"/>
      <c r="AW79" s="61" t="s">
        <v>4</v>
      </c>
      <c r="AX79" s="61" t="s">
        <v>5</v>
      </c>
      <c r="AY79" s="61" t="s">
        <v>6</v>
      </c>
      <c r="AZ79" s="61" t="s">
        <v>7</v>
      </c>
      <c r="BA79" s="61" t="s">
        <v>8</v>
      </c>
      <c r="BB79" s="42"/>
      <c r="BC79" s="42"/>
      <c r="BD79" s="42"/>
      <c r="BE79" s="42"/>
      <c r="BF79" s="42"/>
      <c r="BG79" s="42"/>
      <c r="BH79" s="42"/>
      <c r="BI79" s="42"/>
      <c r="BJ79" s="42"/>
      <c r="BK79" s="42"/>
      <c r="BL79" s="42"/>
      <c r="BM79" s="42"/>
      <c r="BN79" s="58"/>
      <c r="BO79" s="58"/>
      <c r="BP79" s="58"/>
      <c r="BQ79" s="61"/>
      <c r="BR79" s="61"/>
      <c r="BS79" s="61"/>
    </row>
    <row r="80" spans="1:71" ht="20.25">
      <c r="A80" s="89" t="s">
        <v>17</v>
      </c>
      <c r="B80" s="89"/>
      <c r="C80" s="42"/>
      <c r="D80" s="45"/>
      <c r="E80" s="45">
        <v>2</v>
      </c>
      <c r="F80" s="45">
        <v>2</v>
      </c>
      <c r="G80" s="45">
        <v>703</v>
      </c>
      <c r="H80" s="45">
        <v>300</v>
      </c>
      <c r="I80" s="45">
        <f aca="true" t="shared" si="40" ref="I80:I88">SUM(G80+H80)</f>
        <v>1003</v>
      </c>
      <c r="J80" s="42"/>
      <c r="K80" s="45">
        <v>2</v>
      </c>
      <c r="L80" s="47">
        <v>2</v>
      </c>
      <c r="M80" s="42">
        <v>339</v>
      </c>
      <c r="N80" s="42">
        <v>325</v>
      </c>
      <c r="O80" s="42">
        <f aca="true" t="shared" si="41" ref="O80:O99">SUM(M80:N80)</f>
        <v>664</v>
      </c>
      <c r="P80" s="42"/>
      <c r="Q80" s="47">
        <v>0</v>
      </c>
      <c r="R80" s="47">
        <v>0</v>
      </c>
      <c r="S80" s="47">
        <v>0</v>
      </c>
      <c r="T80" s="47">
        <v>3</v>
      </c>
      <c r="U80" s="41">
        <f>S80+T80</f>
        <v>3</v>
      </c>
      <c r="V80" s="41"/>
      <c r="W80" s="41">
        <v>0</v>
      </c>
      <c r="X80" s="47">
        <v>41</v>
      </c>
      <c r="Y80" s="47"/>
      <c r="Z80" s="42"/>
      <c r="AA80" s="45">
        <v>2</v>
      </c>
      <c r="AB80" s="45">
        <v>2</v>
      </c>
      <c r="AC80" s="45">
        <f>G80+S80+M80</f>
        <v>1042</v>
      </c>
      <c r="AD80" s="45">
        <v>350</v>
      </c>
      <c r="AE80" s="45">
        <f>AC80+AD80</f>
        <v>1392</v>
      </c>
      <c r="AF80" s="42"/>
      <c r="AG80" s="42"/>
      <c r="AH80" s="45">
        <v>2</v>
      </c>
      <c r="AI80" s="45">
        <v>2</v>
      </c>
      <c r="AJ80" s="45">
        <f>696-51</f>
        <v>645</v>
      </c>
      <c r="AK80" s="45">
        <v>312</v>
      </c>
      <c r="AL80" s="45">
        <f aca="true" t="shared" si="42" ref="AL80:AL88">AK80+AJ80</f>
        <v>957</v>
      </c>
      <c r="AM80" s="42">
        <v>712</v>
      </c>
      <c r="AN80" s="42"/>
      <c r="AO80" s="42">
        <v>0</v>
      </c>
      <c r="AP80" s="42">
        <v>18</v>
      </c>
      <c r="AQ80" s="42">
        <f aca="true" t="shared" si="43" ref="AQ80:AQ99">SUM(AO80:AP80)</f>
        <v>18</v>
      </c>
      <c r="AR80" s="42"/>
      <c r="AS80" s="48">
        <v>-14</v>
      </c>
      <c r="AT80" s="42">
        <f>50</f>
        <v>50</v>
      </c>
      <c r="AU80" s="48">
        <f>SUM(AS80:AT80)</f>
        <v>36</v>
      </c>
      <c r="AV80" s="42"/>
      <c r="AW80" s="42">
        <f aca="true" t="shared" si="44" ref="AW80:AW99">SUM(AH80)</f>
        <v>2</v>
      </c>
      <c r="AX80" s="42">
        <f aca="true" t="shared" si="45" ref="AX80:AX99">SUM(AI80)</f>
        <v>2</v>
      </c>
      <c r="AY80" s="42">
        <f aca="true" t="shared" si="46" ref="AY80:AY97">SUM(AJ80+AO80+AS80)</f>
        <v>631</v>
      </c>
      <c r="AZ80" s="42">
        <f>SUM(AK80+AP80+AT80)</f>
        <v>380</v>
      </c>
      <c r="BA80" s="42">
        <f aca="true" t="shared" si="47" ref="BA80:BA99">SUM(AY80:AZ80)</f>
        <v>1011</v>
      </c>
      <c r="BB80" s="42"/>
      <c r="BC80" s="42"/>
      <c r="BD80" s="42"/>
      <c r="BE80" s="42"/>
      <c r="BF80" s="42"/>
      <c r="BG80" s="42"/>
      <c r="BH80" s="42"/>
      <c r="BI80" s="42">
        <f aca="true" t="shared" si="48" ref="BI80:BI95">AH80-E80</f>
        <v>0</v>
      </c>
      <c r="BJ80" s="42">
        <f aca="true" t="shared" si="49" ref="BJ80:BJ94">AI80-F80</f>
        <v>0</v>
      </c>
      <c r="BK80" s="42">
        <f aca="true" t="shared" si="50" ref="BK80:BK95">AJ80-G80</f>
        <v>-58</v>
      </c>
      <c r="BL80" s="42">
        <f aca="true" t="shared" si="51" ref="BL80:BL94">AK80-H80</f>
        <v>12</v>
      </c>
      <c r="BM80" s="41">
        <f aca="true" t="shared" si="52" ref="BM80:BM94">BK80+BL80</f>
        <v>-46</v>
      </c>
      <c r="BN80" s="45"/>
      <c r="BO80" s="44"/>
      <c r="BP80" s="44"/>
      <c r="BQ80" s="44"/>
      <c r="BR80" s="44"/>
      <c r="BS80" s="44"/>
    </row>
    <row r="81" spans="1:74" ht="20.25">
      <c r="A81" s="89" t="s">
        <v>18</v>
      </c>
      <c r="B81" s="89"/>
      <c r="C81" s="42"/>
      <c r="D81" s="45"/>
      <c r="E81" s="45">
        <v>23</v>
      </c>
      <c r="F81" s="45">
        <v>23</v>
      </c>
      <c r="G81" s="45">
        <v>74306</v>
      </c>
      <c r="H81" s="45">
        <v>3446</v>
      </c>
      <c r="I81" s="45">
        <f t="shared" si="40"/>
        <v>77752</v>
      </c>
      <c r="J81" s="42"/>
      <c r="K81" s="45">
        <v>23</v>
      </c>
      <c r="L81" s="47">
        <v>21</v>
      </c>
      <c r="M81" s="42">
        <f>78788+1581</f>
        <v>80369</v>
      </c>
      <c r="N81" s="42">
        <v>3410</v>
      </c>
      <c r="O81" s="42">
        <f t="shared" si="41"/>
        <v>83779</v>
      </c>
      <c r="P81" s="42"/>
      <c r="Q81" s="47">
        <v>0</v>
      </c>
      <c r="R81" s="47">
        <v>0</v>
      </c>
      <c r="S81" s="47">
        <v>0</v>
      </c>
      <c r="T81" s="47">
        <v>37</v>
      </c>
      <c r="U81" s="41">
        <f>S81+T81</f>
        <v>37</v>
      </c>
      <c r="V81" s="41"/>
      <c r="W81" s="41">
        <v>0</v>
      </c>
      <c r="X81" s="47">
        <v>439</v>
      </c>
      <c r="Y81" s="47"/>
      <c r="Z81" s="42"/>
      <c r="AA81" s="45">
        <v>22</v>
      </c>
      <c r="AB81" s="45">
        <v>22</v>
      </c>
      <c r="AC81" s="45">
        <f>G81+S81+M81</f>
        <v>154675</v>
      </c>
      <c r="AD81" s="45">
        <f aca="true" t="shared" si="53" ref="AD81:AD92">H81+T81+X81</f>
        <v>3922</v>
      </c>
      <c r="AE81" s="45">
        <f>AC81+AD81</f>
        <v>158597</v>
      </c>
      <c r="AF81" s="42"/>
      <c r="AG81" s="42"/>
      <c r="AH81" s="45">
        <v>28</v>
      </c>
      <c r="AI81" s="45">
        <v>28</v>
      </c>
      <c r="AJ81" s="45">
        <f>73260-5349</f>
        <v>67911</v>
      </c>
      <c r="AK81" s="45">
        <v>4375</v>
      </c>
      <c r="AL81" s="45">
        <f t="shared" si="42"/>
        <v>72286</v>
      </c>
      <c r="AM81" s="42">
        <v>93947</v>
      </c>
      <c r="AN81" s="42"/>
      <c r="AO81" s="42">
        <v>0</v>
      </c>
      <c r="AP81" s="42">
        <v>248</v>
      </c>
      <c r="AQ81" s="42">
        <f t="shared" si="43"/>
        <v>248</v>
      </c>
      <c r="AR81" s="42"/>
      <c r="AS81" s="48">
        <v>-1508</v>
      </c>
      <c r="AT81" s="42">
        <f>714</f>
        <v>714</v>
      </c>
      <c r="AU81" s="48">
        <f aca="true" t="shared" si="54" ref="AU81:AU99">SUM(AS81:AT81)</f>
        <v>-794</v>
      </c>
      <c r="AV81" s="42"/>
      <c r="AW81" s="42">
        <f t="shared" si="44"/>
        <v>28</v>
      </c>
      <c r="AX81" s="42">
        <f t="shared" si="45"/>
        <v>28</v>
      </c>
      <c r="AY81" s="42">
        <f t="shared" si="46"/>
        <v>66403</v>
      </c>
      <c r="AZ81" s="42">
        <f>SUM(AK81+AP81+AT81)</f>
        <v>5337</v>
      </c>
      <c r="BA81" s="42">
        <f t="shared" si="47"/>
        <v>71740</v>
      </c>
      <c r="BB81" s="42"/>
      <c r="BC81" s="42"/>
      <c r="BD81" s="42"/>
      <c r="BE81" s="42"/>
      <c r="BF81" s="42"/>
      <c r="BG81" s="42"/>
      <c r="BH81" s="42"/>
      <c r="BI81" s="42">
        <f t="shared" si="48"/>
        <v>5</v>
      </c>
      <c r="BJ81" s="42">
        <f t="shared" si="49"/>
        <v>5</v>
      </c>
      <c r="BK81" s="42">
        <f t="shared" si="50"/>
        <v>-6395</v>
      </c>
      <c r="BL81" s="42">
        <f t="shared" si="51"/>
        <v>929</v>
      </c>
      <c r="BM81" s="41">
        <f t="shared" si="52"/>
        <v>-5466</v>
      </c>
      <c r="BN81" s="45"/>
      <c r="BO81" s="42"/>
      <c r="BP81" s="42"/>
      <c r="BQ81" s="42"/>
      <c r="BR81" s="42"/>
      <c r="BS81" s="41"/>
      <c r="BU81" s="23"/>
      <c r="BV81" s="23"/>
    </row>
    <row r="82" spans="1:74" ht="20.25">
      <c r="A82" s="89" t="s">
        <v>79</v>
      </c>
      <c r="B82" s="89"/>
      <c r="C82" s="42"/>
      <c r="D82" s="45"/>
      <c r="E82" s="45">
        <v>0</v>
      </c>
      <c r="F82" s="45">
        <v>0</v>
      </c>
      <c r="G82" s="45">
        <v>0</v>
      </c>
      <c r="H82" s="45">
        <v>0</v>
      </c>
      <c r="I82" s="45">
        <f t="shared" si="40"/>
        <v>0</v>
      </c>
      <c r="J82" s="42"/>
      <c r="K82" s="45">
        <v>0</v>
      </c>
      <c r="L82" s="47">
        <v>0</v>
      </c>
      <c r="M82" s="42">
        <v>0</v>
      </c>
      <c r="N82" s="42">
        <v>0</v>
      </c>
      <c r="O82" s="42">
        <f t="shared" si="41"/>
        <v>0</v>
      </c>
      <c r="P82" s="42"/>
      <c r="Q82" s="47"/>
      <c r="R82" s="47"/>
      <c r="S82" s="47">
        <v>0</v>
      </c>
      <c r="T82" s="47">
        <v>0</v>
      </c>
      <c r="U82" s="41">
        <v>0</v>
      </c>
      <c r="V82" s="41"/>
      <c r="W82" s="41">
        <v>0</v>
      </c>
      <c r="X82" s="47">
        <f>SUM(AA82*$X$129)</f>
        <v>0</v>
      </c>
      <c r="Y82" s="47"/>
      <c r="Z82" s="42"/>
      <c r="AA82" s="45">
        <v>0</v>
      </c>
      <c r="AB82" s="45">
        <v>0</v>
      </c>
      <c r="AC82" s="45">
        <v>0</v>
      </c>
      <c r="AD82" s="45">
        <f t="shared" si="53"/>
        <v>0</v>
      </c>
      <c r="AE82" s="45">
        <v>0</v>
      </c>
      <c r="AF82" s="42"/>
      <c r="AG82" s="42"/>
      <c r="AH82" s="45">
        <v>4</v>
      </c>
      <c r="AI82" s="45">
        <v>4</v>
      </c>
      <c r="AJ82" s="45">
        <f>2475-182</f>
        <v>2293</v>
      </c>
      <c r="AK82" s="45">
        <v>624</v>
      </c>
      <c r="AL82" s="45">
        <f t="shared" si="42"/>
        <v>2917</v>
      </c>
      <c r="AM82" s="42">
        <v>43060</v>
      </c>
      <c r="AN82" s="42"/>
      <c r="AO82" s="42">
        <v>0</v>
      </c>
      <c r="AP82" s="42">
        <v>35</v>
      </c>
      <c r="AQ82" s="42">
        <f t="shared" si="43"/>
        <v>35</v>
      </c>
      <c r="AR82" s="42"/>
      <c r="AS82" s="48">
        <v>-51</v>
      </c>
      <c r="AT82" s="42">
        <f>102</f>
        <v>102</v>
      </c>
      <c r="AU82" s="48">
        <f t="shared" si="54"/>
        <v>51</v>
      </c>
      <c r="AV82" s="42"/>
      <c r="AW82" s="42">
        <f t="shared" si="44"/>
        <v>4</v>
      </c>
      <c r="AX82" s="42">
        <f t="shared" si="45"/>
        <v>4</v>
      </c>
      <c r="AY82" s="42">
        <f t="shared" si="46"/>
        <v>2242</v>
      </c>
      <c r="AZ82" s="42">
        <f>SUM(AK82+AP82+AT82)</f>
        <v>761</v>
      </c>
      <c r="BA82" s="42">
        <f t="shared" si="47"/>
        <v>3003</v>
      </c>
      <c r="BB82" s="42"/>
      <c r="BC82" s="42"/>
      <c r="BD82" s="42"/>
      <c r="BE82" s="42"/>
      <c r="BF82" s="42"/>
      <c r="BG82" s="42"/>
      <c r="BH82" s="42"/>
      <c r="BI82" s="42">
        <f t="shared" si="48"/>
        <v>4</v>
      </c>
      <c r="BJ82" s="42">
        <f t="shared" si="49"/>
        <v>4</v>
      </c>
      <c r="BK82" s="42">
        <f t="shared" si="50"/>
        <v>2293</v>
      </c>
      <c r="BL82" s="42">
        <f t="shared" si="51"/>
        <v>624</v>
      </c>
      <c r="BM82" s="41">
        <f t="shared" si="52"/>
        <v>2917</v>
      </c>
      <c r="BN82" s="45"/>
      <c r="BO82" s="42"/>
      <c r="BP82" s="42"/>
      <c r="BQ82" s="42"/>
      <c r="BR82" s="42"/>
      <c r="BS82" s="41"/>
      <c r="BU82" s="23"/>
      <c r="BV82" s="23"/>
    </row>
    <row r="83" spans="1:74" ht="20.25">
      <c r="A83" s="89" t="s">
        <v>87</v>
      </c>
      <c r="B83" s="89"/>
      <c r="C83" s="42"/>
      <c r="D83" s="45"/>
      <c r="E83" s="45">
        <v>0</v>
      </c>
      <c r="F83" s="45">
        <v>0</v>
      </c>
      <c r="G83" s="45">
        <v>0</v>
      </c>
      <c r="H83" s="45">
        <v>0</v>
      </c>
      <c r="I83" s="45">
        <v>0</v>
      </c>
      <c r="J83" s="42"/>
      <c r="K83" s="45">
        <v>0</v>
      </c>
      <c r="L83" s="47">
        <v>0</v>
      </c>
      <c r="M83" s="42">
        <v>400</v>
      </c>
      <c r="N83" s="42">
        <v>0</v>
      </c>
      <c r="O83" s="42">
        <f t="shared" si="41"/>
        <v>400</v>
      </c>
      <c r="P83" s="42"/>
      <c r="Q83" s="47"/>
      <c r="R83" s="47"/>
      <c r="S83" s="47"/>
      <c r="T83" s="47"/>
      <c r="U83" s="41"/>
      <c r="V83" s="41"/>
      <c r="W83" s="41"/>
      <c r="X83" s="47"/>
      <c r="Y83" s="47"/>
      <c r="Z83" s="42"/>
      <c r="AA83" s="45"/>
      <c r="AB83" s="45"/>
      <c r="AC83" s="45"/>
      <c r="AD83" s="45"/>
      <c r="AE83" s="45"/>
      <c r="AF83" s="42"/>
      <c r="AG83" s="42"/>
      <c r="AH83" s="45">
        <v>0</v>
      </c>
      <c r="AI83" s="45">
        <v>0</v>
      </c>
      <c r="AJ83" s="45">
        <v>0</v>
      </c>
      <c r="AK83" s="45">
        <v>0</v>
      </c>
      <c r="AL83" s="45">
        <v>0</v>
      </c>
      <c r="AM83" s="42"/>
      <c r="AN83" s="42"/>
      <c r="AO83" s="42">
        <v>0</v>
      </c>
      <c r="AP83" s="42">
        <v>0</v>
      </c>
      <c r="AQ83" s="42">
        <v>0</v>
      </c>
      <c r="AR83" s="42"/>
      <c r="AS83" s="48">
        <v>0</v>
      </c>
      <c r="AT83" s="42">
        <v>0</v>
      </c>
      <c r="AU83" s="48">
        <f t="shared" si="54"/>
        <v>0</v>
      </c>
      <c r="AV83" s="42"/>
      <c r="AW83" s="42">
        <f t="shared" si="44"/>
        <v>0</v>
      </c>
      <c r="AX83" s="42">
        <f t="shared" si="45"/>
        <v>0</v>
      </c>
      <c r="AY83" s="42">
        <f t="shared" si="46"/>
        <v>0</v>
      </c>
      <c r="AZ83" s="42">
        <v>0</v>
      </c>
      <c r="BA83" s="42">
        <v>0</v>
      </c>
      <c r="BB83" s="42"/>
      <c r="BC83" s="42"/>
      <c r="BD83" s="42"/>
      <c r="BE83" s="42"/>
      <c r="BF83" s="42"/>
      <c r="BG83" s="42"/>
      <c r="BH83" s="42"/>
      <c r="BI83" s="42"/>
      <c r="BJ83" s="42"/>
      <c r="BK83" s="42"/>
      <c r="BL83" s="42"/>
      <c r="BM83" s="41"/>
      <c r="BN83" s="45"/>
      <c r="BO83" s="42"/>
      <c r="BP83" s="42"/>
      <c r="BQ83" s="42"/>
      <c r="BR83" s="42"/>
      <c r="BS83" s="41"/>
      <c r="BU83" s="23"/>
      <c r="BV83" s="23"/>
    </row>
    <row r="84" spans="1:74" ht="20.25">
      <c r="A84" s="89" t="s">
        <v>66</v>
      </c>
      <c r="B84" s="89"/>
      <c r="C84" s="42"/>
      <c r="D84" s="45"/>
      <c r="E84" s="45">
        <v>12</v>
      </c>
      <c r="F84" s="45">
        <v>12</v>
      </c>
      <c r="G84" s="45">
        <v>0</v>
      </c>
      <c r="H84" s="45">
        <v>1798</v>
      </c>
      <c r="I84" s="45">
        <f t="shared" si="40"/>
        <v>1798</v>
      </c>
      <c r="J84" s="42"/>
      <c r="K84" s="45">
        <v>12</v>
      </c>
      <c r="L84" s="47">
        <v>10</v>
      </c>
      <c r="M84" s="42">
        <v>1343</v>
      </c>
      <c r="N84" s="42">
        <v>1624</v>
      </c>
      <c r="O84" s="42">
        <f t="shared" si="41"/>
        <v>2967</v>
      </c>
      <c r="P84" s="42"/>
      <c r="Q84" s="47">
        <v>0</v>
      </c>
      <c r="R84" s="47">
        <v>0</v>
      </c>
      <c r="S84" s="47">
        <v>0</v>
      </c>
      <c r="T84" s="47">
        <v>28</v>
      </c>
      <c r="U84" s="41">
        <f aca="true" t="shared" si="55" ref="U84:U92">S84+T84</f>
        <v>28</v>
      </c>
      <c r="V84" s="41"/>
      <c r="W84" s="41">
        <v>0</v>
      </c>
      <c r="X84" s="47">
        <v>341</v>
      </c>
      <c r="Y84" s="47"/>
      <c r="Z84" s="42"/>
      <c r="AA84" s="45">
        <v>17</v>
      </c>
      <c r="AB84" s="45">
        <v>17</v>
      </c>
      <c r="AC84" s="45">
        <f aca="true" t="shared" si="56" ref="AC84:AC98">G84+S84+M84</f>
        <v>1343</v>
      </c>
      <c r="AD84" s="45">
        <f t="shared" si="53"/>
        <v>2167</v>
      </c>
      <c r="AE84" s="45">
        <f aca="true" t="shared" si="57" ref="AE84:AE98">AC84+AD84</f>
        <v>3510</v>
      </c>
      <c r="AF84" s="42"/>
      <c r="AG84" s="42"/>
      <c r="AH84" s="45">
        <v>0</v>
      </c>
      <c r="AI84" s="45">
        <v>0</v>
      </c>
      <c r="AJ84" s="45">
        <v>0</v>
      </c>
      <c r="AK84" s="45">
        <v>0</v>
      </c>
      <c r="AL84" s="45">
        <f t="shared" si="42"/>
        <v>0</v>
      </c>
      <c r="AM84" s="42">
        <v>10116</v>
      </c>
      <c r="AN84" s="42"/>
      <c r="AO84" s="42">
        <v>0</v>
      </c>
      <c r="AP84" s="42">
        <v>0</v>
      </c>
      <c r="AQ84" s="42">
        <f t="shared" si="43"/>
        <v>0</v>
      </c>
      <c r="AR84" s="42"/>
      <c r="AS84" s="48">
        <v>0</v>
      </c>
      <c r="AT84" s="42">
        <v>0</v>
      </c>
      <c r="AU84" s="48">
        <f t="shared" si="54"/>
        <v>0</v>
      </c>
      <c r="AV84" s="42"/>
      <c r="AW84" s="42">
        <f t="shared" si="44"/>
        <v>0</v>
      </c>
      <c r="AX84" s="42">
        <f t="shared" si="45"/>
        <v>0</v>
      </c>
      <c r="AY84" s="42">
        <f t="shared" si="46"/>
        <v>0</v>
      </c>
      <c r="AZ84" s="42">
        <f>SUM(AK84+AP84+AT84)</f>
        <v>0</v>
      </c>
      <c r="BA84" s="42">
        <f t="shared" si="47"/>
        <v>0</v>
      </c>
      <c r="BB84" s="42"/>
      <c r="BC84" s="42"/>
      <c r="BD84" s="42"/>
      <c r="BE84" s="42"/>
      <c r="BF84" s="42"/>
      <c r="BG84" s="42"/>
      <c r="BH84" s="42"/>
      <c r="BI84" s="42">
        <f t="shared" si="48"/>
        <v>-12</v>
      </c>
      <c r="BJ84" s="42">
        <f t="shared" si="49"/>
        <v>-12</v>
      </c>
      <c r="BK84" s="42">
        <f t="shared" si="50"/>
        <v>0</v>
      </c>
      <c r="BL84" s="42">
        <f t="shared" si="51"/>
        <v>-1798</v>
      </c>
      <c r="BM84" s="41">
        <f t="shared" si="52"/>
        <v>-1798</v>
      </c>
      <c r="BN84" s="45"/>
      <c r="BO84" s="42"/>
      <c r="BP84" s="42"/>
      <c r="BQ84" s="42"/>
      <c r="BR84" s="42"/>
      <c r="BS84" s="41"/>
      <c r="BU84" s="23"/>
      <c r="BV84" s="23"/>
    </row>
    <row r="85" spans="1:74" ht="20.25">
      <c r="A85" s="89" t="s">
        <v>67</v>
      </c>
      <c r="B85" s="89"/>
      <c r="C85" s="42"/>
      <c r="D85" s="45"/>
      <c r="E85" s="41">
        <v>19</v>
      </c>
      <c r="F85" s="41">
        <v>19</v>
      </c>
      <c r="G85" s="45">
        <v>104673</v>
      </c>
      <c r="H85" s="45">
        <v>2847</v>
      </c>
      <c r="I85" s="45">
        <f t="shared" si="40"/>
        <v>107520</v>
      </c>
      <c r="J85" s="42"/>
      <c r="K85" s="41">
        <v>19</v>
      </c>
      <c r="L85" s="47">
        <v>17</v>
      </c>
      <c r="M85" s="42">
        <v>107627</v>
      </c>
      <c r="N85" s="42">
        <v>2762</v>
      </c>
      <c r="O85" s="42">
        <f t="shared" si="41"/>
        <v>110389</v>
      </c>
      <c r="P85" s="42"/>
      <c r="Q85" s="47">
        <v>0</v>
      </c>
      <c r="R85" s="47">
        <v>0</v>
      </c>
      <c r="S85" s="47">
        <v>0</v>
      </c>
      <c r="T85" s="47">
        <v>37</v>
      </c>
      <c r="U85" s="41">
        <f t="shared" si="55"/>
        <v>37</v>
      </c>
      <c r="V85" s="41"/>
      <c r="W85" s="41">
        <v>0</v>
      </c>
      <c r="X85" s="47">
        <v>441</v>
      </c>
      <c r="Y85" s="47"/>
      <c r="Z85" s="42"/>
      <c r="AA85" s="41">
        <v>22</v>
      </c>
      <c r="AB85" s="41">
        <v>22</v>
      </c>
      <c r="AC85" s="45">
        <f t="shared" si="56"/>
        <v>212300</v>
      </c>
      <c r="AD85" s="45">
        <v>3845</v>
      </c>
      <c r="AE85" s="45">
        <f t="shared" si="57"/>
        <v>216145</v>
      </c>
      <c r="AF85" s="42"/>
      <c r="AG85" s="42"/>
      <c r="AH85" s="41">
        <v>19</v>
      </c>
      <c r="AI85" s="41">
        <v>19</v>
      </c>
      <c r="AJ85" s="45">
        <f>67504-4929</f>
        <v>62575</v>
      </c>
      <c r="AK85" s="45">
        <v>2969</v>
      </c>
      <c r="AL85" s="45">
        <f t="shared" si="42"/>
        <v>65544</v>
      </c>
      <c r="AM85" s="42">
        <v>6600</v>
      </c>
      <c r="AN85" s="42"/>
      <c r="AO85" s="42">
        <v>0</v>
      </c>
      <c r="AP85" s="42">
        <v>169</v>
      </c>
      <c r="AQ85" s="42">
        <f t="shared" si="43"/>
        <v>169</v>
      </c>
      <c r="AR85" s="42"/>
      <c r="AS85" s="48">
        <v>-1389</v>
      </c>
      <c r="AT85" s="42">
        <f>485</f>
        <v>485</v>
      </c>
      <c r="AU85" s="48">
        <f t="shared" si="54"/>
        <v>-904</v>
      </c>
      <c r="AV85" s="42"/>
      <c r="AW85" s="42">
        <f t="shared" si="44"/>
        <v>19</v>
      </c>
      <c r="AX85" s="42">
        <f t="shared" si="45"/>
        <v>19</v>
      </c>
      <c r="AY85" s="42">
        <f t="shared" si="46"/>
        <v>61186</v>
      </c>
      <c r="AZ85" s="42">
        <f>SUM(AK85+AP85+AT85)</f>
        <v>3623</v>
      </c>
      <c r="BA85" s="42">
        <f t="shared" si="47"/>
        <v>64809</v>
      </c>
      <c r="BB85" s="42"/>
      <c r="BC85" s="42"/>
      <c r="BD85" s="42"/>
      <c r="BE85" s="42"/>
      <c r="BF85" s="42"/>
      <c r="BG85" s="42"/>
      <c r="BH85" s="42"/>
      <c r="BI85" s="42">
        <f t="shared" si="48"/>
        <v>0</v>
      </c>
      <c r="BJ85" s="42">
        <f t="shared" si="49"/>
        <v>0</v>
      </c>
      <c r="BK85" s="42">
        <f t="shared" si="50"/>
        <v>-42098</v>
      </c>
      <c r="BL85" s="42">
        <f t="shared" si="51"/>
        <v>122</v>
      </c>
      <c r="BM85" s="41">
        <f t="shared" si="52"/>
        <v>-41976</v>
      </c>
      <c r="BN85" s="45"/>
      <c r="BO85" s="42"/>
      <c r="BP85" s="42"/>
      <c r="BQ85" s="42"/>
      <c r="BR85" s="42"/>
      <c r="BS85" s="41"/>
      <c r="BU85" s="23"/>
      <c r="BV85" s="23"/>
    </row>
    <row r="86" spans="1:74" ht="20.25">
      <c r="A86" s="89" t="s">
        <v>90</v>
      </c>
      <c r="B86" s="89"/>
      <c r="C86" s="42"/>
      <c r="D86" s="45"/>
      <c r="E86" s="41">
        <v>0</v>
      </c>
      <c r="F86" s="41">
        <v>0</v>
      </c>
      <c r="G86" s="45">
        <v>0</v>
      </c>
      <c r="H86" s="45">
        <v>0</v>
      </c>
      <c r="I86" s="45">
        <v>0</v>
      </c>
      <c r="J86" s="42"/>
      <c r="K86" s="41">
        <v>0</v>
      </c>
      <c r="L86" s="47">
        <v>0</v>
      </c>
      <c r="M86" s="42">
        <v>1452</v>
      </c>
      <c r="N86" s="42">
        <v>0</v>
      </c>
      <c r="O86" s="42">
        <f t="shared" si="41"/>
        <v>1452</v>
      </c>
      <c r="P86" s="42"/>
      <c r="Q86" s="47"/>
      <c r="R86" s="47"/>
      <c r="S86" s="47"/>
      <c r="T86" s="47"/>
      <c r="U86" s="41"/>
      <c r="V86" s="41"/>
      <c r="W86" s="41"/>
      <c r="X86" s="47"/>
      <c r="Y86" s="47"/>
      <c r="Z86" s="42"/>
      <c r="AA86" s="41"/>
      <c r="AB86" s="41"/>
      <c r="AC86" s="45"/>
      <c r="AD86" s="45"/>
      <c r="AE86" s="45"/>
      <c r="AF86" s="42"/>
      <c r="AG86" s="42"/>
      <c r="AH86" s="41">
        <v>0</v>
      </c>
      <c r="AI86" s="41">
        <v>0</v>
      </c>
      <c r="AJ86" s="45">
        <v>0</v>
      </c>
      <c r="AK86" s="45">
        <v>0</v>
      </c>
      <c r="AL86" s="45">
        <v>0</v>
      </c>
      <c r="AM86" s="42"/>
      <c r="AN86" s="42"/>
      <c r="AO86" s="42">
        <v>0</v>
      </c>
      <c r="AP86" s="42">
        <v>0</v>
      </c>
      <c r="AQ86" s="42">
        <f t="shared" si="43"/>
        <v>0</v>
      </c>
      <c r="AR86" s="42"/>
      <c r="AS86" s="48">
        <v>0</v>
      </c>
      <c r="AT86" s="42">
        <v>0</v>
      </c>
      <c r="AU86" s="48">
        <v>0</v>
      </c>
      <c r="AV86" s="42"/>
      <c r="AW86" s="42">
        <f t="shared" si="44"/>
        <v>0</v>
      </c>
      <c r="AX86" s="42">
        <f t="shared" si="45"/>
        <v>0</v>
      </c>
      <c r="AY86" s="42">
        <f t="shared" si="46"/>
        <v>0</v>
      </c>
      <c r="AZ86" s="42">
        <v>0</v>
      </c>
      <c r="BA86" s="42">
        <v>0</v>
      </c>
      <c r="BB86" s="42"/>
      <c r="BC86" s="42"/>
      <c r="BD86" s="42"/>
      <c r="BE86" s="42"/>
      <c r="BF86" s="42"/>
      <c r="BG86" s="42"/>
      <c r="BH86" s="42"/>
      <c r="BI86" s="42">
        <f t="shared" si="48"/>
        <v>0</v>
      </c>
      <c r="BJ86" s="42">
        <f t="shared" si="49"/>
        <v>0</v>
      </c>
      <c r="BK86" s="42"/>
      <c r="BL86" s="42">
        <f t="shared" si="51"/>
        <v>0</v>
      </c>
      <c r="BM86" s="41"/>
      <c r="BN86" s="45"/>
      <c r="BO86" s="42"/>
      <c r="BP86" s="42"/>
      <c r="BQ86" s="42"/>
      <c r="BR86" s="42"/>
      <c r="BS86" s="41"/>
      <c r="BU86" s="100"/>
      <c r="BV86" s="23"/>
    </row>
    <row r="87" spans="1:74" ht="20.25">
      <c r="A87" s="89" t="s">
        <v>68</v>
      </c>
      <c r="B87" s="89"/>
      <c r="C87" s="42"/>
      <c r="D87" s="45"/>
      <c r="E87" s="41">
        <v>0</v>
      </c>
      <c r="F87" s="41">
        <v>0</v>
      </c>
      <c r="G87" s="45">
        <v>9745</v>
      </c>
      <c r="H87" s="41">
        <v>0</v>
      </c>
      <c r="I87" s="45">
        <f t="shared" si="40"/>
        <v>9745</v>
      </c>
      <c r="J87" s="42"/>
      <c r="K87" s="41">
        <v>0</v>
      </c>
      <c r="L87" s="47">
        <v>0</v>
      </c>
      <c r="M87" s="42">
        <f>12327+70</f>
        <v>12397</v>
      </c>
      <c r="N87" s="42">
        <v>0</v>
      </c>
      <c r="O87" s="42">
        <f t="shared" si="41"/>
        <v>12397</v>
      </c>
      <c r="P87" s="42"/>
      <c r="Q87" s="47"/>
      <c r="R87" s="47"/>
      <c r="S87" s="47">
        <v>0</v>
      </c>
      <c r="T87" s="47">
        <f>SUM(F87*$T$127)</f>
        <v>0</v>
      </c>
      <c r="U87" s="41">
        <f t="shared" si="55"/>
        <v>0</v>
      </c>
      <c r="V87" s="41"/>
      <c r="W87" s="41">
        <v>0</v>
      </c>
      <c r="X87" s="47">
        <f>SUM(AA87*$X$129)</f>
        <v>0</v>
      </c>
      <c r="Y87" s="47"/>
      <c r="Z87" s="42"/>
      <c r="AA87" s="41">
        <v>0</v>
      </c>
      <c r="AB87" s="41">
        <v>0</v>
      </c>
      <c r="AC87" s="45">
        <f t="shared" si="56"/>
        <v>22142</v>
      </c>
      <c r="AD87" s="45">
        <f t="shared" si="53"/>
        <v>0</v>
      </c>
      <c r="AE87" s="45">
        <f t="shared" si="57"/>
        <v>22142</v>
      </c>
      <c r="AF87" s="42"/>
      <c r="AG87" s="42"/>
      <c r="AH87" s="41">
        <v>3</v>
      </c>
      <c r="AI87" s="41">
        <v>3</v>
      </c>
      <c r="AJ87" s="41">
        <f>2475-182</f>
        <v>2293</v>
      </c>
      <c r="AK87" s="41">
        <v>468</v>
      </c>
      <c r="AL87" s="45">
        <f t="shared" si="42"/>
        <v>2761</v>
      </c>
      <c r="AM87" s="42"/>
      <c r="AN87" s="42"/>
      <c r="AO87" s="42">
        <v>0</v>
      </c>
      <c r="AP87" s="42">
        <v>27</v>
      </c>
      <c r="AQ87" s="42">
        <f t="shared" si="43"/>
        <v>27</v>
      </c>
      <c r="AR87" s="42"/>
      <c r="AS87" s="48">
        <v>-51</v>
      </c>
      <c r="AT87" s="42">
        <f>76</f>
        <v>76</v>
      </c>
      <c r="AU87" s="48">
        <f t="shared" si="54"/>
        <v>25</v>
      </c>
      <c r="AV87" s="42"/>
      <c r="AW87" s="42">
        <f t="shared" si="44"/>
        <v>3</v>
      </c>
      <c r="AX87" s="42">
        <f t="shared" si="45"/>
        <v>3</v>
      </c>
      <c r="AY87" s="42">
        <f t="shared" si="46"/>
        <v>2242</v>
      </c>
      <c r="AZ87" s="42">
        <f aca="true" t="shared" si="58" ref="AZ87:AZ98">SUM(AK87+AP87+AT87)</f>
        <v>571</v>
      </c>
      <c r="BA87" s="42">
        <f t="shared" si="47"/>
        <v>2813</v>
      </c>
      <c r="BB87" s="42"/>
      <c r="BC87" s="42"/>
      <c r="BD87" s="42"/>
      <c r="BE87" s="42"/>
      <c r="BF87" s="42"/>
      <c r="BG87" s="42"/>
      <c r="BH87" s="42"/>
      <c r="BI87" s="42">
        <f t="shared" si="48"/>
        <v>3</v>
      </c>
      <c r="BJ87" s="42">
        <f t="shared" si="49"/>
        <v>3</v>
      </c>
      <c r="BK87" s="42">
        <f t="shared" si="50"/>
        <v>-7452</v>
      </c>
      <c r="BL87" s="42">
        <f t="shared" si="51"/>
        <v>468</v>
      </c>
      <c r="BM87" s="41">
        <f t="shared" si="52"/>
        <v>-6984</v>
      </c>
      <c r="BN87" s="45"/>
      <c r="BO87" s="42"/>
      <c r="BP87" s="42"/>
      <c r="BQ87" s="42"/>
      <c r="BR87" s="42"/>
      <c r="BS87" s="41"/>
      <c r="BU87" s="23"/>
      <c r="BV87" s="23"/>
    </row>
    <row r="88" spans="1:74" ht="20.25">
      <c r="A88" s="89" t="s">
        <v>19</v>
      </c>
      <c r="B88" s="89"/>
      <c r="C88" s="42"/>
      <c r="D88" s="45"/>
      <c r="E88" s="45">
        <v>41</v>
      </c>
      <c r="F88" s="45">
        <v>41</v>
      </c>
      <c r="G88" s="45">
        <v>60320</v>
      </c>
      <c r="H88" s="45">
        <v>6143</v>
      </c>
      <c r="I88" s="45">
        <f t="shared" si="40"/>
        <v>66463</v>
      </c>
      <c r="J88" s="42"/>
      <c r="K88" s="45">
        <v>41</v>
      </c>
      <c r="L88" s="47">
        <v>40</v>
      </c>
      <c r="M88" s="42">
        <f>9333+9405+32061+23896+82+1180</f>
        <v>75957</v>
      </c>
      <c r="N88" s="42">
        <v>6496</v>
      </c>
      <c r="O88" s="42">
        <f t="shared" si="41"/>
        <v>82453</v>
      </c>
      <c r="P88" s="42"/>
      <c r="Q88" s="47">
        <v>0</v>
      </c>
      <c r="R88" s="47">
        <v>0</v>
      </c>
      <c r="S88" s="47">
        <v>0</v>
      </c>
      <c r="T88" s="47">
        <v>52</v>
      </c>
      <c r="U88" s="41">
        <f t="shared" si="55"/>
        <v>52</v>
      </c>
      <c r="V88" s="41"/>
      <c r="W88" s="41">
        <v>0</v>
      </c>
      <c r="X88" s="47">
        <v>620</v>
      </c>
      <c r="Y88" s="47"/>
      <c r="Z88" s="42"/>
      <c r="AA88" s="45">
        <v>31</v>
      </c>
      <c r="AB88" s="45">
        <v>31</v>
      </c>
      <c r="AC88" s="45">
        <f t="shared" si="56"/>
        <v>136277</v>
      </c>
      <c r="AD88" s="45">
        <f t="shared" si="53"/>
        <v>6815</v>
      </c>
      <c r="AE88" s="45">
        <f t="shared" si="57"/>
        <v>143092</v>
      </c>
      <c r="AF88" s="42"/>
      <c r="AG88" s="42"/>
      <c r="AH88" s="45">
        <v>41</v>
      </c>
      <c r="AI88" s="45">
        <v>41</v>
      </c>
      <c r="AJ88" s="45">
        <f>64350-4699</f>
        <v>59651</v>
      </c>
      <c r="AK88" s="45">
        <v>6406</v>
      </c>
      <c r="AL88" s="45">
        <f t="shared" si="42"/>
        <v>66057</v>
      </c>
      <c r="AM88" s="42">
        <v>32265</v>
      </c>
      <c r="AN88" s="42"/>
      <c r="AO88" s="42">
        <v>0</v>
      </c>
      <c r="AP88" s="42">
        <v>364</v>
      </c>
      <c r="AQ88" s="42">
        <f t="shared" si="43"/>
        <v>364</v>
      </c>
      <c r="AR88" s="42"/>
      <c r="AS88" s="48">
        <v>-1324</v>
      </c>
      <c r="AT88" s="42">
        <f>1047</f>
        <v>1047</v>
      </c>
      <c r="AU88" s="48">
        <f t="shared" si="54"/>
        <v>-277</v>
      </c>
      <c r="AV88" s="42"/>
      <c r="AW88" s="42">
        <f t="shared" si="44"/>
        <v>41</v>
      </c>
      <c r="AX88" s="42">
        <f t="shared" si="45"/>
        <v>41</v>
      </c>
      <c r="AY88" s="42">
        <f t="shared" si="46"/>
        <v>58327</v>
      </c>
      <c r="AZ88" s="42">
        <f t="shared" si="58"/>
        <v>7817</v>
      </c>
      <c r="BA88" s="42">
        <f t="shared" si="47"/>
        <v>66144</v>
      </c>
      <c r="BB88" s="42"/>
      <c r="BC88" s="42"/>
      <c r="BD88" s="42"/>
      <c r="BE88" s="42"/>
      <c r="BF88" s="42"/>
      <c r="BG88" s="42"/>
      <c r="BH88" s="42"/>
      <c r="BI88" s="42">
        <f t="shared" si="48"/>
        <v>0</v>
      </c>
      <c r="BJ88" s="42">
        <f t="shared" si="49"/>
        <v>0</v>
      </c>
      <c r="BK88" s="42">
        <f t="shared" si="50"/>
        <v>-669</v>
      </c>
      <c r="BL88" s="42">
        <f t="shared" si="51"/>
        <v>263</v>
      </c>
      <c r="BM88" s="41">
        <f t="shared" si="52"/>
        <v>-406</v>
      </c>
      <c r="BN88" s="45"/>
      <c r="BO88" s="42"/>
      <c r="BP88" s="98"/>
      <c r="BQ88" s="42"/>
      <c r="BR88" s="42"/>
      <c r="BS88" s="41"/>
      <c r="BU88" s="23"/>
      <c r="BV88" s="23"/>
    </row>
    <row r="89" spans="1:74" ht="20.25">
      <c r="A89" s="89"/>
      <c r="B89" s="89" t="s">
        <v>106</v>
      </c>
      <c r="C89" s="42"/>
      <c r="D89" s="45"/>
      <c r="E89" s="45">
        <v>0</v>
      </c>
      <c r="F89" s="45">
        <v>0</v>
      </c>
      <c r="G89" s="45" t="s">
        <v>107</v>
      </c>
      <c r="H89" s="45">
        <v>0</v>
      </c>
      <c r="I89" s="45" t="s">
        <v>107</v>
      </c>
      <c r="J89" s="42"/>
      <c r="K89" s="45">
        <v>0</v>
      </c>
      <c r="L89" s="47">
        <v>0</v>
      </c>
      <c r="M89" s="41" t="s">
        <v>110</v>
      </c>
      <c r="N89" s="42">
        <v>0</v>
      </c>
      <c r="O89" s="41" t="s">
        <v>110</v>
      </c>
      <c r="P89" s="42"/>
      <c r="Q89" s="47"/>
      <c r="R89" s="47"/>
      <c r="S89" s="47"/>
      <c r="T89" s="47"/>
      <c r="U89" s="41"/>
      <c r="V89" s="41"/>
      <c r="W89" s="41"/>
      <c r="X89" s="47"/>
      <c r="Y89" s="47"/>
      <c r="Z89" s="42"/>
      <c r="AA89" s="45"/>
      <c r="AB89" s="45"/>
      <c r="AC89" s="45"/>
      <c r="AD89" s="45"/>
      <c r="AE89" s="45"/>
      <c r="AF89" s="42"/>
      <c r="AG89" s="42"/>
      <c r="AH89" s="45">
        <v>0</v>
      </c>
      <c r="AI89" s="45">
        <v>0</v>
      </c>
      <c r="AJ89" s="45" t="s">
        <v>118</v>
      </c>
      <c r="AK89" s="45">
        <v>0</v>
      </c>
      <c r="AL89" s="45" t="s">
        <v>118</v>
      </c>
      <c r="AM89" s="42"/>
      <c r="AN89" s="42"/>
      <c r="AO89" s="42">
        <v>0</v>
      </c>
      <c r="AP89" s="42">
        <v>0</v>
      </c>
      <c r="AQ89" s="42">
        <v>0</v>
      </c>
      <c r="AR89" s="42"/>
      <c r="AS89" s="99" t="s">
        <v>123</v>
      </c>
      <c r="AT89" s="42">
        <v>0</v>
      </c>
      <c r="AU89" s="99" t="s">
        <v>123</v>
      </c>
      <c r="AV89" s="42"/>
      <c r="AW89" s="42">
        <f t="shared" si="44"/>
        <v>0</v>
      </c>
      <c r="AX89" s="42">
        <f t="shared" si="45"/>
        <v>0</v>
      </c>
      <c r="AY89" s="41" t="s">
        <v>128</v>
      </c>
      <c r="AZ89" s="42">
        <v>0</v>
      </c>
      <c r="BA89" s="41" t="s">
        <v>128</v>
      </c>
      <c r="BB89" s="42"/>
      <c r="BC89" s="42"/>
      <c r="BD89" s="42"/>
      <c r="BE89" s="42"/>
      <c r="BF89" s="42"/>
      <c r="BG89" s="42"/>
      <c r="BH89" s="42"/>
      <c r="BI89" s="42">
        <f t="shared" si="48"/>
        <v>0</v>
      </c>
      <c r="BJ89" s="42">
        <f t="shared" si="49"/>
        <v>0</v>
      </c>
      <c r="BK89" s="42"/>
      <c r="BL89" s="42">
        <f t="shared" si="51"/>
        <v>0</v>
      </c>
      <c r="BM89" s="41"/>
      <c r="BN89" s="45"/>
      <c r="BO89" s="42"/>
      <c r="BP89" s="42"/>
      <c r="BQ89" s="42"/>
      <c r="BR89" s="42"/>
      <c r="BS89" s="41"/>
      <c r="BU89" s="23"/>
      <c r="BV89" s="23"/>
    </row>
    <row r="90" spans="1:74" ht="20.25">
      <c r="A90" s="89"/>
      <c r="B90" s="89" t="s">
        <v>20</v>
      </c>
      <c r="C90" s="42"/>
      <c r="D90" s="45"/>
      <c r="E90" s="41">
        <v>0</v>
      </c>
      <c r="F90" s="41">
        <v>0</v>
      </c>
      <c r="G90" s="41" t="s">
        <v>108</v>
      </c>
      <c r="H90" s="45">
        <v>0</v>
      </c>
      <c r="I90" s="41" t="s">
        <v>108</v>
      </c>
      <c r="J90" s="42"/>
      <c r="K90" s="41">
        <v>0</v>
      </c>
      <c r="L90" s="47">
        <v>0</v>
      </c>
      <c r="M90" s="41" t="s">
        <v>111</v>
      </c>
      <c r="N90" s="42">
        <v>0</v>
      </c>
      <c r="O90" s="41" t="s">
        <v>111</v>
      </c>
      <c r="P90" s="42"/>
      <c r="Q90" s="47">
        <v>0</v>
      </c>
      <c r="R90" s="47">
        <v>0</v>
      </c>
      <c r="S90" s="47">
        <v>0</v>
      </c>
      <c r="T90" s="47">
        <f>SUM(F90*$T$127)</f>
        <v>0</v>
      </c>
      <c r="U90" s="41">
        <f t="shared" si="55"/>
        <v>0</v>
      </c>
      <c r="V90" s="41"/>
      <c r="W90" s="41">
        <v>0</v>
      </c>
      <c r="X90" s="47">
        <f>SUM(AA90*$X$129)</f>
        <v>0</v>
      </c>
      <c r="Y90" s="47"/>
      <c r="Z90" s="42"/>
      <c r="AA90" s="41">
        <v>0</v>
      </c>
      <c r="AB90" s="41">
        <v>0</v>
      </c>
      <c r="AC90" s="45" t="e">
        <f t="shared" si="56"/>
        <v>#VALUE!</v>
      </c>
      <c r="AD90" s="45">
        <f t="shared" si="53"/>
        <v>0</v>
      </c>
      <c r="AE90" s="45" t="e">
        <f t="shared" si="57"/>
        <v>#VALUE!</v>
      </c>
      <c r="AF90" s="42"/>
      <c r="AG90" s="42"/>
      <c r="AH90" s="41">
        <v>0</v>
      </c>
      <c r="AI90" s="41">
        <v>0</v>
      </c>
      <c r="AJ90" s="45" t="s">
        <v>121</v>
      </c>
      <c r="AK90" s="45">
        <v>0</v>
      </c>
      <c r="AL90" s="45" t="s">
        <v>121</v>
      </c>
      <c r="AM90" s="42"/>
      <c r="AN90" s="42"/>
      <c r="AO90" s="42">
        <v>0</v>
      </c>
      <c r="AP90" s="42">
        <v>0</v>
      </c>
      <c r="AQ90" s="42">
        <f t="shared" si="43"/>
        <v>0</v>
      </c>
      <c r="AR90" s="42"/>
      <c r="AS90" s="99" t="s">
        <v>124</v>
      </c>
      <c r="AT90" s="42">
        <v>0</v>
      </c>
      <c r="AU90" s="99" t="s">
        <v>124</v>
      </c>
      <c r="AV90" s="42"/>
      <c r="AW90" s="42">
        <f t="shared" si="44"/>
        <v>0</v>
      </c>
      <c r="AX90" s="42">
        <f t="shared" si="45"/>
        <v>0</v>
      </c>
      <c r="AY90" s="41" t="s">
        <v>129</v>
      </c>
      <c r="AZ90" s="42">
        <f t="shared" si="58"/>
        <v>0</v>
      </c>
      <c r="BA90" s="41" t="s">
        <v>129</v>
      </c>
      <c r="BB90" s="42"/>
      <c r="BC90" s="42"/>
      <c r="BD90" s="42"/>
      <c r="BE90" s="42"/>
      <c r="BF90" s="42"/>
      <c r="BG90" s="42"/>
      <c r="BH90" s="42"/>
      <c r="BI90" s="42">
        <f t="shared" si="48"/>
        <v>0</v>
      </c>
      <c r="BJ90" s="42">
        <f t="shared" si="49"/>
        <v>0</v>
      </c>
      <c r="BK90" s="42" t="e">
        <f t="shared" si="50"/>
        <v>#VALUE!</v>
      </c>
      <c r="BL90" s="42">
        <f t="shared" si="51"/>
        <v>0</v>
      </c>
      <c r="BM90" s="41" t="e">
        <f t="shared" si="52"/>
        <v>#VALUE!</v>
      </c>
      <c r="BN90" s="45"/>
      <c r="BO90" s="42"/>
      <c r="BP90" s="42"/>
      <c r="BQ90" s="42"/>
      <c r="BR90" s="42"/>
      <c r="BS90" s="41"/>
      <c r="BU90" s="23"/>
      <c r="BV90" s="23"/>
    </row>
    <row r="91" spans="1:74" ht="20.25">
      <c r="A91" s="89"/>
      <c r="B91" s="89" t="s">
        <v>22</v>
      </c>
      <c r="C91" s="42"/>
      <c r="D91" s="45"/>
      <c r="E91" s="45">
        <v>0</v>
      </c>
      <c r="F91" s="45">
        <v>0</v>
      </c>
      <c r="G91" s="45" t="s">
        <v>109</v>
      </c>
      <c r="H91" s="45">
        <v>0</v>
      </c>
      <c r="I91" s="45" t="s">
        <v>109</v>
      </c>
      <c r="J91" s="42"/>
      <c r="K91" s="45">
        <v>0</v>
      </c>
      <c r="L91" s="47">
        <v>0</v>
      </c>
      <c r="M91" s="41" t="s">
        <v>112</v>
      </c>
      <c r="N91" s="42">
        <v>0</v>
      </c>
      <c r="O91" s="41" t="s">
        <v>112</v>
      </c>
      <c r="P91" s="42"/>
      <c r="Q91" s="47">
        <v>0</v>
      </c>
      <c r="R91" s="47">
        <v>0</v>
      </c>
      <c r="S91" s="47">
        <v>0</v>
      </c>
      <c r="T91" s="47">
        <v>0</v>
      </c>
      <c r="U91" s="41">
        <f>S91+T91</f>
        <v>0</v>
      </c>
      <c r="V91" s="41"/>
      <c r="W91" s="41">
        <v>0</v>
      </c>
      <c r="X91" s="47">
        <f>SUM(AA91*$X$129)</f>
        <v>0</v>
      </c>
      <c r="Y91" s="47"/>
      <c r="Z91" s="42"/>
      <c r="AA91" s="45">
        <v>0</v>
      </c>
      <c r="AB91" s="45">
        <v>0</v>
      </c>
      <c r="AC91" s="45" t="e">
        <f t="shared" si="56"/>
        <v>#VALUE!</v>
      </c>
      <c r="AD91" s="45">
        <f>H91+T91+X91</f>
        <v>0</v>
      </c>
      <c r="AE91" s="45" t="e">
        <f t="shared" si="57"/>
        <v>#VALUE!</v>
      </c>
      <c r="AF91" s="42"/>
      <c r="AG91" s="42"/>
      <c r="AH91" s="45">
        <v>0</v>
      </c>
      <c r="AI91" s="45">
        <v>0</v>
      </c>
      <c r="AJ91" s="45" t="s">
        <v>117</v>
      </c>
      <c r="AK91" s="45">
        <v>0</v>
      </c>
      <c r="AL91" s="45" t="s">
        <v>117</v>
      </c>
      <c r="AM91" s="42"/>
      <c r="AN91" s="42"/>
      <c r="AO91" s="42">
        <v>0</v>
      </c>
      <c r="AP91" s="42">
        <v>0</v>
      </c>
      <c r="AQ91" s="42">
        <f t="shared" si="43"/>
        <v>0</v>
      </c>
      <c r="AR91" s="42"/>
      <c r="AS91" s="99" t="s">
        <v>125</v>
      </c>
      <c r="AT91" s="42">
        <v>0</v>
      </c>
      <c r="AU91" s="99" t="s">
        <v>125</v>
      </c>
      <c r="AV91" s="42"/>
      <c r="AW91" s="42">
        <f t="shared" si="44"/>
        <v>0</v>
      </c>
      <c r="AX91" s="42">
        <f t="shared" si="45"/>
        <v>0</v>
      </c>
      <c r="AY91" s="41" t="s">
        <v>130</v>
      </c>
      <c r="AZ91" s="42">
        <f t="shared" si="58"/>
        <v>0</v>
      </c>
      <c r="BA91" s="41" t="s">
        <v>130</v>
      </c>
      <c r="BB91" s="42"/>
      <c r="BC91" s="42"/>
      <c r="BD91" s="42"/>
      <c r="BE91" s="42"/>
      <c r="BF91" s="42"/>
      <c r="BG91" s="42"/>
      <c r="BH91" s="42"/>
      <c r="BI91" s="42">
        <f>AH91-E91</f>
        <v>0</v>
      </c>
      <c r="BJ91" s="42">
        <f>AI91-F91</f>
        <v>0</v>
      </c>
      <c r="BK91" s="42" t="e">
        <f>AJ91-G91</f>
        <v>#VALUE!</v>
      </c>
      <c r="BL91" s="42">
        <f>AK91-H91</f>
        <v>0</v>
      </c>
      <c r="BM91" s="41" t="e">
        <f>BK91+BL91</f>
        <v>#VALUE!</v>
      </c>
      <c r="BN91" s="45"/>
      <c r="BO91" s="42"/>
      <c r="BP91" s="42"/>
      <c r="BQ91" s="42"/>
      <c r="BR91" s="42"/>
      <c r="BS91" s="41"/>
      <c r="BU91" s="23"/>
      <c r="BV91" s="23"/>
    </row>
    <row r="92" spans="1:74" ht="20.25">
      <c r="A92" s="89"/>
      <c r="B92" s="89" t="s">
        <v>21</v>
      </c>
      <c r="C92" s="42"/>
      <c r="D92" s="45"/>
      <c r="E92" s="41">
        <v>0</v>
      </c>
      <c r="F92" s="41">
        <v>0</v>
      </c>
      <c r="G92" s="41" t="s">
        <v>109</v>
      </c>
      <c r="H92" s="45">
        <v>0</v>
      </c>
      <c r="I92" s="41" t="s">
        <v>109</v>
      </c>
      <c r="J92" s="42"/>
      <c r="K92" s="41">
        <v>0</v>
      </c>
      <c r="L92" s="47">
        <v>0</v>
      </c>
      <c r="M92" s="41" t="s">
        <v>113</v>
      </c>
      <c r="N92" s="42">
        <v>0</v>
      </c>
      <c r="O92" s="41" t="s">
        <v>113</v>
      </c>
      <c r="P92" s="42"/>
      <c r="Q92" s="47">
        <v>0</v>
      </c>
      <c r="R92" s="47">
        <v>0</v>
      </c>
      <c r="S92" s="47">
        <v>0</v>
      </c>
      <c r="T92" s="47">
        <f>SUM(F92*$T$127)</f>
        <v>0</v>
      </c>
      <c r="U92" s="41">
        <f t="shared" si="55"/>
        <v>0</v>
      </c>
      <c r="V92" s="41"/>
      <c r="W92" s="41">
        <v>0</v>
      </c>
      <c r="X92" s="47">
        <f>SUM(AA92*$X$129)</f>
        <v>0</v>
      </c>
      <c r="Y92" s="47"/>
      <c r="Z92" s="42"/>
      <c r="AA92" s="41">
        <v>0</v>
      </c>
      <c r="AB92" s="41">
        <v>0</v>
      </c>
      <c r="AC92" s="45" t="e">
        <f t="shared" si="56"/>
        <v>#VALUE!</v>
      </c>
      <c r="AD92" s="45">
        <f t="shared" si="53"/>
        <v>0</v>
      </c>
      <c r="AE92" s="45" t="e">
        <f t="shared" si="57"/>
        <v>#VALUE!</v>
      </c>
      <c r="AF92" s="42"/>
      <c r="AG92" s="42"/>
      <c r="AH92" s="41">
        <v>0</v>
      </c>
      <c r="AI92" s="41">
        <v>0</v>
      </c>
      <c r="AJ92" s="41" t="s">
        <v>116</v>
      </c>
      <c r="AK92" s="45">
        <v>0</v>
      </c>
      <c r="AL92" s="41" t="s">
        <v>116</v>
      </c>
      <c r="AM92" s="42"/>
      <c r="AN92" s="42"/>
      <c r="AO92" s="42">
        <v>0</v>
      </c>
      <c r="AP92" s="42">
        <v>0</v>
      </c>
      <c r="AQ92" s="42">
        <f t="shared" si="43"/>
        <v>0</v>
      </c>
      <c r="AR92" s="42"/>
      <c r="AS92" s="99" t="s">
        <v>126</v>
      </c>
      <c r="AT92" s="42">
        <v>0</v>
      </c>
      <c r="AU92" s="99" t="s">
        <v>126</v>
      </c>
      <c r="AV92" s="42"/>
      <c r="AW92" s="42">
        <f t="shared" si="44"/>
        <v>0</v>
      </c>
      <c r="AX92" s="42">
        <f t="shared" si="45"/>
        <v>0</v>
      </c>
      <c r="AY92" s="41" t="s">
        <v>132</v>
      </c>
      <c r="AZ92" s="42">
        <f t="shared" si="58"/>
        <v>0</v>
      </c>
      <c r="BA92" s="41" t="s">
        <v>132</v>
      </c>
      <c r="BB92" s="42"/>
      <c r="BC92" s="42"/>
      <c r="BD92" s="42"/>
      <c r="BE92" s="42"/>
      <c r="BF92" s="42"/>
      <c r="BG92" s="42"/>
      <c r="BH92" s="42"/>
      <c r="BI92" s="42">
        <f t="shared" si="48"/>
        <v>0</v>
      </c>
      <c r="BJ92" s="42">
        <f t="shared" si="49"/>
        <v>0</v>
      </c>
      <c r="BK92" s="42" t="e">
        <f t="shared" si="50"/>
        <v>#VALUE!</v>
      </c>
      <c r="BL92" s="42">
        <f t="shared" si="51"/>
        <v>0</v>
      </c>
      <c r="BM92" s="41" t="e">
        <f t="shared" si="52"/>
        <v>#VALUE!</v>
      </c>
      <c r="BN92" s="45"/>
      <c r="BO92" s="42"/>
      <c r="BP92" s="42"/>
      <c r="BQ92" s="42"/>
      <c r="BR92" s="42"/>
      <c r="BS92" s="41"/>
      <c r="BU92" s="23"/>
      <c r="BV92" s="23"/>
    </row>
    <row r="93" spans="1:74" ht="20.25">
      <c r="A93" s="89"/>
      <c r="B93" s="89" t="s">
        <v>119</v>
      </c>
      <c r="C93" s="42"/>
      <c r="D93" s="45"/>
      <c r="E93" s="41">
        <v>0</v>
      </c>
      <c r="F93" s="41">
        <v>0</v>
      </c>
      <c r="G93" s="41" t="s">
        <v>122</v>
      </c>
      <c r="H93" s="45">
        <v>0</v>
      </c>
      <c r="I93" s="41" t="s">
        <v>122</v>
      </c>
      <c r="J93" s="42"/>
      <c r="K93" s="41">
        <v>0</v>
      </c>
      <c r="L93" s="47">
        <v>0</v>
      </c>
      <c r="M93" s="41" t="s">
        <v>122</v>
      </c>
      <c r="N93" s="42">
        <v>0</v>
      </c>
      <c r="O93" s="41" t="s">
        <v>122</v>
      </c>
      <c r="P93" s="42"/>
      <c r="Q93" s="47"/>
      <c r="R93" s="47"/>
      <c r="S93" s="47"/>
      <c r="T93" s="47"/>
      <c r="U93" s="41"/>
      <c r="V93" s="41"/>
      <c r="W93" s="41"/>
      <c r="X93" s="47"/>
      <c r="Y93" s="47"/>
      <c r="Z93" s="42"/>
      <c r="AA93" s="41"/>
      <c r="AB93" s="41"/>
      <c r="AC93" s="45"/>
      <c r="AD93" s="45"/>
      <c r="AE93" s="45"/>
      <c r="AF93" s="42"/>
      <c r="AG93" s="42"/>
      <c r="AH93" s="41">
        <v>0</v>
      </c>
      <c r="AI93" s="41">
        <v>0</v>
      </c>
      <c r="AJ93" s="41" t="s">
        <v>120</v>
      </c>
      <c r="AK93" s="45">
        <v>0</v>
      </c>
      <c r="AL93" s="41" t="s">
        <v>120</v>
      </c>
      <c r="AM93" s="42"/>
      <c r="AN93" s="42"/>
      <c r="AO93" s="42">
        <v>0</v>
      </c>
      <c r="AP93" s="42">
        <v>0</v>
      </c>
      <c r="AQ93" s="42">
        <f t="shared" si="43"/>
        <v>0</v>
      </c>
      <c r="AR93" s="42"/>
      <c r="AS93" s="99" t="s">
        <v>127</v>
      </c>
      <c r="AT93" s="42">
        <v>0</v>
      </c>
      <c r="AU93" s="99" t="s">
        <v>127</v>
      </c>
      <c r="AV93" s="42"/>
      <c r="AW93" s="42">
        <f t="shared" si="44"/>
        <v>0</v>
      </c>
      <c r="AX93" s="42"/>
      <c r="AY93" s="41" t="s">
        <v>131</v>
      </c>
      <c r="AZ93" s="42">
        <f t="shared" si="58"/>
        <v>0</v>
      </c>
      <c r="BA93" s="41" t="s">
        <v>131</v>
      </c>
      <c r="BB93" s="42"/>
      <c r="BC93" s="42"/>
      <c r="BD93" s="42"/>
      <c r="BE93" s="42"/>
      <c r="BF93" s="42"/>
      <c r="BG93" s="42"/>
      <c r="BH93" s="42"/>
      <c r="BI93" s="42">
        <f t="shared" si="48"/>
        <v>0</v>
      </c>
      <c r="BJ93" s="42">
        <f t="shared" si="49"/>
        <v>0</v>
      </c>
      <c r="BK93" s="42" t="e">
        <f t="shared" si="50"/>
        <v>#VALUE!</v>
      </c>
      <c r="BL93" s="42">
        <f t="shared" si="51"/>
        <v>0</v>
      </c>
      <c r="BM93" s="41" t="e">
        <f t="shared" si="52"/>
        <v>#VALUE!</v>
      </c>
      <c r="BN93" s="45"/>
      <c r="BO93" s="42"/>
      <c r="BP93" s="42"/>
      <c r="BQ93" s="42"/>
      <c r="BR93" s="42"/>
      <c r="BS93" s="41"/>
      <c r="BU93" s="23"/>
      <c r="BV93" s="23"/>
    </row>
    <row r="94" spans="1:74" ht="20.25">
      <c r="A94" s="89"/>
      <c r="B94" s="89" t="s">
        <v>88</v>
      </c>
      <c r="C94" s="42"/>
      <c r="D94" s="45"/>
      <c r="E94" s="41">
        <v>0</v>
      </c>
      <c r="F94" s="41">
        <v>0</v>
      </c>
      <c r="G94" s="41" t="s">
        <v>122</v>
      </c>
      <c r="H94" s="45">
        <v>0</v>
      </c>
      <c r="I94" s="41" t="s">
        <v>122</v>
      </c>
      <c r="J94" s="42"/>
      <c r="K94" s="41">
        <v>0</v>
      </c>
      <c r="L94" s="47">
        <v>0</v>
      </c>
      <c r="M94" s="41" t="s">
        <v>114</v>
      </c>
      <c r="N94" s="42">
        <v>0</v>
      </c>
      <c r="O94" s="41" t="s">
        <v>114</v>
      </c>
      <c r="P94" s="42"/>
      <c r="Q94" s="47"/>
      <c r="R94" s="47"/>
      <c r="S94" s="47"/>
      <c r="T94" s="47"/>
      <c r="U94" s="41"/>
      <c r="V94" s="41"/>
      <c r="W94" s="41"/>
      <c r="X94" s="47"/>
      <c r="Y94" s="47"/>
      <c r="Z94" s="42"/>
      <c r="AA94" s="41"/>
      <c r="AB94" s="41"/>
      <c r="AC94" s="45"/>
      <c r="AD94" s="45"/>
      <c r="AE94" s="45"/>
      <c r="AF94" s="42"/>
      <c r="AG94" s="42"/>
      <c r="AH94" s="41">
        <v>0</v>
      </c>
      <c r="AI94" s="41">
        <v>0</v>
      </c>
      <c r="AJ94" s="41" t="s">
        <v>122</v>
      </c>
      <c r="AK94" s="45">
        <v>0</v>
      </c>
      <c r="AL94" s="41" t="s">
        <v>122</v>
      </c>
      <c r="AM94" s="42"/>
      <c r="AN94" s="42"/>
      <c r="AO94" s="42">
        <v>0</v>
      </c>
      <c r="AP94" s="42">
        <v>0</v>
      </c>
      <c r="AQ94" s="42">
        <f t="shared" si="43"/>
        <v>0</v>
      </c>
      <c r="AR94" s="42"/>
      <c r="AS94" s="41" t="s">
        <v>122</v>
      </c>
      <c r="AT94" s="42">
        <v>0</v>
      </c>
      <c r="AU94" s="41" t="s">
        <v>122</v>
      </c>
      <c r="AV94" s="42"/>
      <c r="AW94" s="42">
        <f t="shared" si="44"/>
        <v>0</v>
      </c>
      <c r="AX94" s="42">
        <f t="shared" si="45"/>
        <v>0</v>
      </c>
      <c r="AY94" s="41" t="s">
        <v>122</v>
      </c>
      <c r="AZ94" s="42">
        <f t="shared" si="58"/>
        <v>0</v>
      </c>
      <c r="BA94" s="41" t="s">
        <v>122</v>
      </c>
      <c r="BB94" s="42"/>
      <c r="BC94" s="42"/>
      <c r="BD94" s="42"/>
      <c r="BE94" s="42"/>
      <c r="BF94" s="42"/>
      <c r="BG94" s="42"/>
      <c r="BH94" s="42"/>
      <c r="BI94" s="42">
        <f t="shared" si="48"/>
        <v>0</v>
      </c>
      <c r="BJ94" s="42">
        <f t="shared" si="49"/>
        <v>0</v>
      </c>
      <c r="BK94" s="42" t="e">
        <f t="shared" si="50"/>
        <v>#VALUE!</v>
      </c>
      <c r="BL94" s="42">
        <f t="shared" si="51"/>
        <v>0</v>
      </c>
      <c r="BM94" s="41" t="e">
        <f t="shared" si="52"/>
        <v>#VALUE!</v>
      </c>
      <c r="BN94" s="45"/>
      <c r="BO94" s="42"/>
      <c r="BP94" s="42"/>
      <c r="BQ94" s="42"/>
      <c r="BR94" s="42"/>
      <c r="BS94" s="41"/>
      <c r="BU94" s="23"/>
      <c r="BV94" s="23"/>
    </row>
    <row r="95" spans="1:74" ht="20.25">
      <c r="A95" s="89"/>
      <c r="B95" s="89" t="s">
        <v>89</v>
      </c>
      <c r="C95" s="42"/>
      <c r="D95" s="45"/>
      <c r="E95" s="41">
        <v>0</v>
      </c>
      <c r="F95" s="41">
        <v>0</v>
      </c>
      <c r="G95" s="41" t="s">
        <v>122</v>
      </c>
      <c r="H95" s="45">
        <v>0</v>
      </c>
      <c r="I95" s="45">
        <v>0</v>
      </c>
      <c r="J95" s="42"/>
      <c r="K95" s="41">
        <v>0</v>
      </c>
      <c r="L95" s="47">
        <v>0</v>
      </c>
      <c r="M95" s="41" t="s">
        <v>115</v>
      </c>
      <c r="N95" s="42">
        <v>0</v>
      </c>
      <c r="O95" s="41" t="s">
        <v>115</v>
      </c>
      <c r="P95" s="42"/>
      <c r="Q95" s="47"/>
      <c r="R95" s="47"/>
      <c r="S95" s="47"/>
      <c r="T95" s="47"/>
      <c r="U95" s="41"/>
      <c r="V95" s="41"/>
      <c r="W95" s="41"/>
      <c r="X95" s="47"/>
      <c r="Y95" s="47"/>
      <c r="Z95" s="42"/>
      <c r="AA95" s="41"/>
      <c r="AB95" s="41"/>
      <c r="AC95" s="45"/>
      <c r="AD95" s="45"/>
      <c r="AE95" s="45"/>
      <c r="AF95" s="42"/>
      <c r="AG95" s="42"/>
      <c r="AH95" s="41">
        <v>0</v>
      </c>
      <c r="AI95" s="41">
        <v>0</v>
      </c>
      <c r="AJ95" s="41" t="s">
        <v>122</v>
      </c>
      <c r="AK95" s="45">
        <v>0</v>
      </c>
      <c r="AL95" s="45">
        <v>0</v>
      </c>
      <c r="AM95" s="42"/>
      <c r="AN95" s="42"/>
      <c r="AO95" s="42">
        <v>0</v>
      </c>
      <c r="AP95" s="42">
        <v>0</v>
      </c>
      <c r="AQ95" s="42">
        <v>0</v>
      </c>
      <c r="AR95" s="42"/>
      <c r="AS95" s="41" t="s">
        <v>122</v>
      </c>
      <c r="AT95" s="42">
        <v>0</v>
      </c>
      <c r="AU95" s="41" t="s">
        <v>122</v>
      </c>
      <c r="AV95" s="42"/>
      <c r="AW95" s="42">
        <f t="shared" si="44"/>
        <v>0</v>
      </c>
      <c r="AX95" s="42">
        <f t="shared" si="45"/>
        <v>0</v>
      </c>
      <c r="AY95" s="41" t="s">
        <v>122</v>
      </c>
      <c r="AZ95" s="42">
        <f t="shared" si="58"/>
        <v>0</v>
      </c>
      <c r="BA95" s="41" t="s">
        <v>122</v>
      </c>
      <c r="BB95" s="42"/>
      <c r="BC95" s="42"/>
      <c r="BD95" s="42"/>
      <c r="BE95" s="42"/>
      <c r="BF95" s="42"/>
      <c r="BG95" s="42"/>
      <c r="BH95" s="42"/>
      <c r="BI95" s="42">
        <f t="shared" si="48"/>
        <v>0</v>
      </c>
      <c r="BJ95" s="42"/>
      <c r="BK95" s="42" t="e">
        <f t="shared" si="50"/>
        <v>#VALUE!</v>
      </c>
      <c r="BL95" s="42"/>
      <c r="BM95" s="41"/>
      <c r="BN95" s="45"/>
      <c r="BO95" s="42"/>
      <c r="BP95" s="42"/>
      <c r="BQ95" s="42"/>
      <c r="BR95" s="42"/>
      <c r="BS95" s="41"/>
      <c r="BU95" s="23"/>
      <c r="BV95" s="23"/>
    </row>
    <row r="96" spans="1:74" ht="20.25">
      <c r="A96" s="89" t="s">
        <v>69</v>
      </c>
      <c r="B96" s="42"/>
      <c r="C96" s="42"/>
      <c r="D96" s="45"/>
      <c r="E96" s="45">
        <v>0</v>
      </c>
      <c r="F96" s="45">
        <v>0</v>
      </c>
      <c r="G96" s="45">
        <v>14512</v>
      </c>
      <c r="H96" s="45">
        <v>0</v>
      </c>
      <c r="I96" s="45">
        <f>SUM(G96+H96)</f>
        <v>14512</v>
      </c>
      <c r="J96" s="42"/>
      <c r="K96" s="45">
        <v>0</v>
      </c>
      <c r="L96" s="47">
        <v>0</v>
      </c>
      <c r="M96" s="42">
        <v>14512</v>
      </c>
      <c r="N96" s="42">
        <v>0</v>
      </c>
      <c r="O96" s="42">
        <f t="shared" si="41"/>
        <v>14512</v>
      </c>
      <c r="P96" s="42"/>
      <c r="Q96" s="47">
        <v>0</v>
      </c>
      <c r="R96" s="47">
        <v>0</v>
      </c>
      <c r="S96" s="47">
        <v>0</v>
      </c>
      <c r="T96" s="47">
        <v>0</v>
      </c>
      <c r="U96" s="41">
        <f>S96+T96</f>
        <v>0</v>
      </c>
      <c r="V96" s="41"/>
      <c r="W96" s="41">
        <v>0</v>
      </c>
      <c r="X96" s="47">
        <f>SUM(AA96*$X$129)</f>
        <v>0</v>
      </c>
      <c r="Y96" s="47"/>
      <c r="Z96" s="42"/>
      <c r="AA96" s="45">
        <v>0</v>
      </c>
      <c r="AB96" s="45">
        <v>0</v>
      </c>
      <c r="AC96" s="45">
        <f t="shared" si="56"/>
        <v>29024</v>
      </c>
      <c r="AD96" s="45">
        <f>H96+T96+X96</f>
        <v>0</v>
      </c>
      <c r="AE96" s="45">
        <f t="shared" si="57"/>
        <v>29024</v>
      </c>
      <c r="AF96" s="42"/>
      <c r="AG96" s="42"/>
      <c r="AH96" s="45">
        <v>0</v>
      </c>
      <c r="AI96" s="45">
        <v>0</v>
      </c>
      <c r="AJ96" s="45">
        <f>12280</f>
        <v>12280</v>
      </c>
      <c r="AK96" s="45">
        <v>0</v>
      </c>
      <c r="AL96" s="45">
        <f>AK96+AJ96</f>
        <v>12280</v>
      </c>
      <c r="AM96" s="42"/>
      <c r="AN96" s="42"/>
      <c r="AO96" s="42">
        <v>0</v>
      </c>
      <c r="AP96" s="42">
        <v>0</v>
      </c>
      <c r="AQ96" s="42">
        <f t="shared" si="43"/>
        <v>0</v>
      </c>
      <c r="AR96" s="42"/>
      <c r="AS96" s="48">
        <v>0</v>
      </c>
      <c r="AT96" s="42">
        <v>0</v>
      </c>
      <c r="AU96" s="48">
        <f t="shared" si="54"/>
        <v>0</v>
      </c>
      <c r="AV96" s="42"/>
      <c r="AW96" s="42">
        <f t="shared" si="44"/>
        <v>0</v>
      </c>
      <c r="AX96" s="42">
        <f t="shared" si="45"/>
        <v>0</v>
      </c>
      <c r="AY96" s="42">
        <f t="shared" si="46"/>
        <v>12280</v>
      </c>
      <c r="AZ96" s="42">
        <f t="shared" si="58"/>
        <v>0</v>
      </c>
      <c r="BA96" s="42">
        <f t="shared" si="47"/>
        <v>12280</v>
      </c>
      <c r="BB96" s="42"/>
      <c r="BC96" s="42"/>
      <c r="BD96" s="42"/>
      <c r="BE96" s="42"/>
      <c r="BF96" s="42"/>
      <c r="BG96" s="42"/>
      <c r="BH96" s="42"/>
      <c r="BI96" s="42">
        <f>AH96-E96</f>
        <v>0</v>
      </c>
      <c r="BJ96" s="42">
        <f>AI96-F96</f>
        <v>0</v>
      </c>
      <c r="BK96" s="42">
        <f>AJ96-G96</f>
        <v>-2232</v>
      </c>
      <c r="BL96" s="42">
        <f>AK96-H96</f>
        <v>0</v>
      </c>
      <c r="BM96" s="41">
        <f>BK96+BL96</f>
        <v>-2232</v>
      </c>
      <c r="BN96" s="45"/>
      <c r="BO96" s="42"/>
      <c r="BP96" s="42"/>
      <c r="BQ96" s="42"/>
      <c r="BR96" s="42"/>
      <c r="BS96" s="41"/>
      <c r="BU96" s="23"/>
      <c r="BV96" s="23"/>
    </row>
    <row r="97" spans="1:74" ht="20.25">
      <c r="A97" s="89" t="s">
        <v>70</v>
      </c>
      <c r="B97" s="89"/>
      <c r="C97" s="89"/>
      <c r="D97" s="45"/>
      <c r="E97" s="45">
        <v>5</v>
      </c>
      <c r="F97" s="45">
        <v>5</v>
      </c>
      <c r="G97" s="45">
        <v>13932</v>
      </c>
      <c r="H97" s="45">
        <v>749</v>
      </c>
      <c r="I97" s="45">
        <f>SUM(G97+H97)</f>
        <v>14681</v>
      </c>
      <c r="J97" s="42"/>
      <c r="K97" s="45">
        <v>5</v>
      </c>
      <c r="L97" s="47">
        <v>5</v>
      </c>
      <c r="M97" s="42">
        <v>13932</v>
      </c>
      <c r="N97" s="42">
        <v>812</v>
      </c>
      <c r="O97" s="42">
        <f t="shared" si="41"/>
        <v>14744</v>
      </c>
      <c r="P97" s="42"/>
      <c r="Q97" s="47">
        <v>0</v>
      </c>
      <c r="R97" s="47">
        <v>0</v>
      </c>
      <c r="S97" s="47">
        <v>0</v>
      </c>
      <c r="T97" s="47">
        <v>5</v>
      </c>
      <c r="U97" s="41">
        <f>S97+T97</f>
        <v>5</v>
      </c>
      <c r="V97" s="41"/>
      <c r="W97" s="41">
        <v>0</v>
      </c>
      <c r="X97" s="47">
        <v>60</v>
      </c>
      <c r="Y97" s="47"/>
      <c r="Z97" s="42"/>
      <c r="AA97" s="45">
        <v>3</v>
      </c>
      <c r="AB97" s="45">
        <v>3</v>
      </c>
      <c r="AC97" s="45">
        <f t="shared" si="56"/>
        <v>27864</v>
      </c>
      <c r="AD97" s="45">
        <f>H97+T97+X97</f>
        <v>814</v>
      </c>
      <c r="AE97" s="45">
        <f t="shared" si="57"/>
        <v>28678</v>
      </c>
      <c r="AF97" s="42"/>
      <c r="AG97" s="42"/>
      <c r="AH97" s="45">
        <v>5</v>
      </c>
      <c r="AI97" s="45">
        <v>5</v>
      </c>
      <c r="AJ97" s="45">
        <f>17325-1266</f>
        <v>16059</v>
      </c>
      <c r="AK97" s="45">
        <v>781</v>
      </c>
      <c r="AL97" s="45">
        <f>AK97+AJ97</f>
        <v>16840</v>
      </c>
      <c r="AM97" s="42">
        <v>11774</v>
      </c>
      <c r="AN97" s="42"/>
      <c r="AO97" s="42">
        <v>0</v>
      </c>
      <c r="AP97" s="42">
        <v>44</v>
      </c>
      <c r="AQ97" s="42">
        <f t="shared" si="43"/>
        <v>44</v>
      </c>
      <c r="AR97" s="42"/>
      <c r="AS97" s="48">
        <v>-356</v>
      </c>
      <c r="AT97" s="42">
        <v>128</v>
      </c>
      <c r="AU97" s="48">
        <f t="shared" si="54"/>
        <v>-228</v>
      </c>
      <c r="AV97" s="42"/>
      <c r="AW97" s="42">
        <f t="shared" si="44"/>
        <v>5</v>
      </c>
      <c r="AX97" s="42">
        <f t="shared" si="45"/>
        <v>5</v>
      </c>
      <c r="AY97" s="42">
        <f t="shared" si="46"/>
        <v>15703</v>
      </c>
      <c r="AZ97" s="42">
        <f t="shared" si="58"/>
        <v>953</v>
      </c>
      <c r="BA97" s="42">
        <f t="shared" si="47"/>
        <v>16656</v>
      </c>
      <c r="BB97" s="42"/>
      <c r="BC97" s="42"/>
      <c r="BD97" s="42"/>
      <c r="BE97" s="42"/>
      <c r="BF97" s="42"/>
      <c r="BG97" s="42"/>
      <c r="BH97" s="42"/>
      <c r="BI97" s="42">
        <f>E97-AH97</f>
        <v>0</v>
      </c>
      <c r="BJ97" s="42">
        <f>F97-AI97</f>
        <v>0</v>
      </c>
      <c r="BK97" s="42">
        <f>AJ97-G97</f>
        <v>2127</v>
      </c>
      <c r="BL97" s="42">
        <f>AK97-H97</f>
        <v>32</v>
      </c>
      <c r="BM97" s="41">
        <f>BK97+BL97</f>
        <v>2159</v>
      </c>
      <c r="BN97" s="45"/>
      <c r="BO97" s="42"/>
      <c r="BP97" s="42"/>
      <c r="BQ97" s="42"/>
      <c r="BR97" s="42"/>
      <c r="BS97" s="41"/>
      <c r="BU97" s="23"/>
      <c r="BV97" s="23"/>
    </row>
    <row r="98" spans="1:74" ht="20.25">
      <c r="A98" s="89" t="s">
        <v>71</v>
      </c>
      <c r="B98" s="89"/>
      <c r="C98" s="42"/>
      <c r="D98" s="46"/>
      <c r="E98" s="45">
        <v>17</v>
      </c>
      <c r="F98" s="45">
        <v>17</v>
      </c>
      <c r="G98" s="45">
        <v>46442</v>
      </c>
      <c r="H98" s="45">
        <v>2547</v>
      </c>
      <c r="I98" s="45">
        <f>SUM(G98+H98)</f>
        <v>48989</v>
      </c>
      <c r="J98" s="42"/>
      <c r="K98" s="45">
        <v>17</v>
      </c>
      <c r="L98" s="47">
        <v>16</v>
      </c>
      <c r="M98" s="42">
        <f>39900+5080+1764-1</f>
        <v>46743</v>
      </c>
      <c r="N98" s="42">
        <v>2598</v>
      </c>
      <c r="O98" s="42">
        <f t="shared" si="41"/>
        <v>49341</v>
      </c>
      <c r="P98" s="42"/>
      <c r="Q98" s="47">
        <v>0</v>
      </c>
      <c r="R98" s="47">
        <v>0</v>
      </c>
      <c r="S98" s="47">
        <v>0</v>
      </c>
      <c r="T98" s="47">
        <v>17</v>
      </c>
      <c r="U98" s="41">
        <f>S98+T98</f>
        <v>17</v>
      </c>
      <c r="V98" s="41"/>
      <c r="W98" s="41">
        <v>0</v>
      </c>
      <c r="X98" s="47">
        <v>201</v>
      </c>
      <c r="Y98" s="47"/>
      <c r="Z98" s="42"/>
      <c r="AA98" s="45">
        <v>10</v>
      </c>
      <c r="AB98" s="45">
        <v>10</v>
      </c>
      <c r="AC98" s="45">
        <f t="shared" si="56"/>
        <v>93185</v>
      </c>
      <c r="AD98" s="45">
        <v>1748</v>
      </c>
      <c r="AE98" s="45">
        <f t="shared" si="57"/>
        <v>94933</v>
      </c>
      <c r="AF98" s="42"/>
      <c r="AG98" s="42"/>
      <c r="AH98" s="45">
        <v>17</v>
      </c>
      <c r="AI98" s="45">
        <v>17</v>
      </c>
      <c r="AJ98" s="45">
        <f>49184-3591</f>
        <v>45593</v>
      </c>
      <c r="AK98" s="45">
        <v>2656</v>
      </c>
      <c r="AL98" s="45">
        <f>AK98+AJ98</f>
        <v>48249</v>
      </c>
      <c r="AM98" s="42"/>
      <c r="AN98" s="42"/>
      <c r="AO98" s="42">
        <v>0</v>
      </c>
      <c r="AP98" s="42">
        <v>151</v>
      </c>
      <c r="AQ98" s="42">
        <f t="shared" si="43"/>
        <v>151</v>
      </c>
      <c r="AR98" s="42"/>
      <c r="AS98" s="48">
        <v>-1012</v>
      </c>
      <c r="AT98" s="42">
        <v>434</v>
      </c>
      <c r="AU98" s="48">
        <f t="shared" si="54"/>
        <v>-578</v>
      </c>
      <c r="AV98" s="42"/>
      <c r="AW98" s="42">
        <f t="shared" si="44"/>
        <v>17</v>
      </c>
      <c r="AX98" s="42">
        <f t="shared" si="45"/>
        <v>17</v>
      </c>
      <c r="AY98" s="42">
        <f>SUM(AJ98+AO98+AS98)</f>
        <v>44581</v>
      </c>
      <c r="AZ98" s="42">
        <f t="shared" si="58"/>
        <v>3241</v>
      </c>
      <c r="BA98" s="42">
        <f t="shared" si="47"/>
        <v>47822</v>
      </c>
      <c r="BB98" s="42"/>
      <c r="BC98" s="42"/>
      <c r="BD98" s="42"/>
      <c r="BE98" s="42"/>
      <c r="BF98" s="42"/>
      <c r="BG98" s="42"/>
      <c r="BH98" s="42"/>
      <c r="BI98" s="42">
        <f>AH98-E98</f>
        <v>0</v>
      </c>
      <c r="BJ98" s="42">
        <f>AI98-F98</f>
        <v>0</v>
      </c>
      <c r="BK98" s="42">
        <f>AJ98-G98</f>
        <v>-849</v>
      </c>
      <c r="BL98" s="42">
        <f>AK98-H98</f>
        <v>109</v>
      </c>
      <c r="BM98" s="41">
        <f>BK98+BL98</f>
        <v>-740</v>
      </c>
      <c r="BN98" s="45"/>
      <c r="BO98" s="42"/>
      <c r="BP98" s="42"/>
      <c r="BQ98" s="42"/>
      <c r="BR98" s="42"/>
      <c r="BS98" s="41"/>
      <c r="BU98" s="23"/>
      <c r="BV98" s="23"/>
    </row>
    <row r="99" spans="1:74" ht="20.25">
      <c r="A99" s="89" t="s">
        <v>72</v>
      </c>
      <c r="B99" s="89"/>
      <c r="C99" s="42"/>
      <c r="D99" s="45"/>
      <c r="E99" s="62">
        <v>3</v>
      </c>
      <c r="F99" s="62">
        <v>3</v>
      </c>
      <c r="G99" s="62">
        <v>928</v>
      </c>
      <c r="H99" s="67">
        <v>449</v>
      </c>
      <c r="I99" s="67">
        <f>SUM(G99+H99)</f>
        <v>1377</v>
      </c>
      <c r="J99" s="63"/>
      <c r="K99" s="62">
        <v>3</v>
      </c>
      <c r="L99" s="68">
        <v>3</v>
      </c>
      <c r="M99" s="63">
        <v>928</v>
      </c>
      <c r="N99" s="63">
        <v>487</v>
      </c>
      <c r="O99" s="42">
        <f t="shared" si="41"/>
        <v>1415</v>
      </c>
      <c r="P99" s="63"/>
      <c r="Q99" s="68"/>
      <c r="R99" s="68"/>
      <c r="S99" s="68"/>
      <c r="T99" s="68"/>
      <c r="U99" s="62"/>
      <c r="V99" s="62"/>
      <c r="W99" s="62"/>
      <c r="X99" s="68"/>
      <c r="Y99" s="68"/>
      <c r="Z99" s="63"/>
      <c r="AA99" s="62"/>
      <c r="AB99" s="62"/>
      <c r="AC99" s="67"/>
      <c r="AD99" s="67"/>
      <c r="AE99" s="67"/>
      <c r="AF99" s="63"/>
      <c r="AG99" s="63"/>
      <c r="AH99" s="62">
        <v>3</v>
      </c>
      <c r="AI99" s="62">
        <v>3</v>
      </c>
      <c r="AJ99" s="67">
        <f>491-36</f>
        <v>455</v>
      </c>
      <c r="AK99" s="67">
        <v>469</v>
      </c>
      <c r="AL99" s="67">
        <f>AK99+AJ99</f>
        <v>924</v>
      </c>
      <c r="AM99" s="63"/>
      <c r="AN99" s="63"/>
      <c r="AO99" s="63">
        <v>491</v>
      </c>
      <c r="AP99" s="63">
        <v>27</v>
      </c>
      <c r="AQ99" s="63">
        <f t="shared" si="43"/>
        <v>518</v>
      </c>
      <c r="AR99" s="63"/>
      <c r="AS99" s="75">
        <f>-10-32</f>
        <v>-42</v>
      </c>
      <c r="AT99" s="63">
        <v>76</v>
      </c>
      <c r="AU99" s="75">
        <f t="shared" si="54"/>
        <v>34</v>
      </c>
      <c r="AV99" s="63"/>
      <c r="AW99" s="42">
        <f t="shared" si="44"/>
        <v>3</v>
      </c>
      <c r="AX99" s="42">
        <f t="shared" si="45"/>
        <v>3</v>
      </c>
      <c r="AY99" s="63">
        <f>SUM(AJ99+AO99+AS99)</f>
        <v>904</v>
      </c>
      <c r="AZ99" s="63">
        <f>SUM(AK99+AP99+AT99)</f>
        <v>572</v>
      </c>
      <c r="BA99" s="63">
        <f t="shared" si="47"/>
        <v>1476</v>
      </c>
      <c r="BB99" s="42"/>
      <c r="BC99" s="42"/>
      <c r="BD99" s="42"/>
      <c r="BE99" s="42"/>
      <c r="BF99" s="42"/>
      <c r="BG99" s="42"/>
      <c r="BH99" s="42"/>
      <c r="BI99" s="63">
        <f>E99-AH99</f>
        <v>0</v>
      </c>
      <c r="BJ99" s="63">
        <f>F99-AI99</f>
        <v>0</v>
      </c>
      <c r="BK99" s="63">
        <v>-124</v>
      </c>
      <c r="BL99" s="63">
        <f>AK99-H99</f>
        <v>20</v>
      </c>
      <c r="BM99" s="62">
        <v>-486</v>
      </c>
      <c r="BN99" s="45"/>
      <c r="BO99" s="42"/>
      <c r="BP99" s="42"/>
      <c r="BQ99" s="42"/>
      <c r="BR99" s="42"/>
      <c r="BS99" s="41"/>
      <c r="BU99" s="23"/>
      <c r="BV99" s="23"/>
    </row>
    <row r="100" spans="1:74" ht="21" customHeight="1">
      <c r="A100" s="89"/>
      <c r="B100" s="89"/>
      <c r="C100" s="64" t="s">
        <v>9</v>
      </c>
      <c r="D100" s="46"/>
      <c r="E100" s="46">
        <f>SUM(E80:E99)</f>
        <v>122</v>
      </c>
      <c r="F100" s="46">
        <f>SUM(F80:F99)</f>
        <v>122</v>
      </c>
      <c r="G100" s="46">
        <f>SUM(G80:G99)</f>
        <v>325561</v>
      </c>
      <c r="H100" s="46">
        <f>SUM(H80:H99)</f>
        <v>18279</v>
      </c>
      <c r="I100" s="46">
        <f>SUM(I80:I99)</f>
        <v>343840</v>
      </c>
      <c r="J100" s="42"/>
      <c r="K100" s="46">
        <f>SUM(K80:K99)</f>
        <v>122</v>
      </c>
      <c r="L100" s="46">
        <f>SUM(L80:L99)</f>
        <v>114</v>
      </c>
      <c r="M100" s="69">
        <f>SUM(M80:M99)</f>
        <v>355999</v>
      </c>
      <c r="N100" s="69">
        <f>SUM(N80:N99)</f>
        <v>18514</v>
      </c>
      <c r="O100" s="69">
        <f>SUM(O80:O99)</f>
        <v>374513</v>
      </c>
      <c r="P100" s="42"/>
      <c r="Q100" s="46">
        <f>SUM(Q80:Q99)</f>
        <v>0</v>
      </c>
      <c r="R100" s="46">
        <f>SUM(R80:R99)</f>
        <v>0</v>
      </c>
      <c r="S100" s="46">
        <f>SUM(S80:S99)</f>
        <v>0</v>
      </c>
      <c r="T100" s="46">
        <f>SUM(T80:T99)</f>
        <v>179</v>
      </c>
      <c r="U100" s="46">
        <f>SUM(U80:U99)</f>
        <v>179</v>
      </c>
      <c r="V100" s="46"/>
      <c r="W100" s="46">
        <v>0</v>
      </c>
      <c r="X100" s="46">
        <f>SUM(X80:X99)</f>
        <v>2143</v>
      </c>
      <c r="Y100" s="46"/>
      <c r="Z100" s="42"/>
      <c r="AA100" s="46">
        <f>SUM(AA80:AA99)</f>
        <v>107</v>
      </c>
      <c r="AB100" s="46">
        <f>SUM(AB80:AB99)</f>
        <v>107</v>
      </c>
      <c r="AC100" s="46" t="e">
        <f>SUM(AC80:AC99)</f>
        <v>#VALUE!</v>
      </c>
      <c r="AD100" s="46">
        <v>18174</v>
      </c>
      <c r="AE100" s="46" t="e">
        <f>SUM(AE80:AE99)</f>
        <v>#VALUE!</v>
      </c>
      <c r="AF100" s="42"/>
      <c r="AG100" s="42"/>
      <c r="AH100" s="46">
        <f>SUM(AH80:AH99)</f>
        <v>122</v>
      </c>
      <c r="AI100" s="46">
        <f>SUM(AI80:AI99)</f>
        <v>122</v>
      </c>
      <c r="AJ100" s="46">
        <f>SUM(AJ80:AJ99)</f>
        <v>269755</v>
      </c>
      <c r="AK100" s="46">
        <f>SUM(AK80:AK99)</f>
        <v>19060</v>
      </c>
      <c r="AL100" s="46">
        <f>SUM(AL80:AL99)</f>
        <v>288815</v>
      </c>
      <c r="AM100" s="42">
        <f>SUM(AM80:AM99)</f>
        <v>198474</v>
      </c>
      <c r="AN100" s="42"/>
      <c r="AO100" s="69">
        <f>SUM(AO80:AO99)</f>
        <v>491</v>
      </c>
      <c r="AP100" s="69">
        <f>SUM(AP80:AP99)</f>
        <v>1083</v>
      </c>
      <c r="AQ100" s="69">
        <f>SUM(AQ80:AQ99)</f>
        <v>1574</v>
      </c>
      <c r="AR100" s="69"/>
      <c r="AS100" s="76">
        <f>SUM(AS80:AS99)</f>
        <v>-5747</v>
      </c>
      <c r="AT100" s="69">
        <f>SUM(AT80:AT99)</f>
        <v>3112</v>
      </c>
      <c r="AU100" s="76">
        <f>SUM(AU80:AU99)</f>
        <v>-2635</v>
      </c>
      <c r="AV100" s="42"/>
      <c r="AW100" s="69">
        <f>SUM(AW80:AW99)</f>
        <v>122</v>
      </c>
      <c r="AX100" s="69">
        <f>SUM(AX80:AX99)</f>
        <v>122</v>
      </c>
      <c r="AY100" s="69">
        <f>SUM(AY80:AY99)</f>
        <v>264499</v>
      </c>
      <c r="AZ100" s="69">
        <f>SUM(AZ80:AZ99)</f>
        <v>23255</v>
      </c>
      <c r="BA100" s="69">
        <f>SUM(BA80:BA99)</f>
        <v>287754</v>
      </c>
      <c r="BB100" s="42"/>
      <c r="BC100" s="42"/>
      <c r="BD100" s="42"/>
      <c r="BE100" s="42"/>
      <c r="BF100" s="42"/>
      <c r="BG100" s="42"/>
      <c r="BH100" s="42"/>
      <c r="BI100" s="66">
        <f>SUM(BI80:BI99)</f>
        <v>0</v>
      </c>
      <c r="BJ100" s="66">
        <f>SUM(BJ80:BJ99)</f>
        <v>0</v>
      </c>
      <c r="BK100" s="66" t="e">
        <f>SUM(BK80:BK99)</f>
        <v>#VALUE!</v>
      </c>
      <c r="BL100" s="66">
        <f>SUM(BL80:BL99)</f>
        <v>781</v>
      </c>
      <c r="BM100" s="66" t="e">
        <f>SUM(BM80:BM99)</f>
        <v>#VALUE!</v>
      </c>
      <c r="BN100" s="45"/>
      <c r="BO100" s="42"/>
      <c r="BP100" s="42"/>
      <c r="BQ100" s="42"/>
      <c r="BR100" s="42"/>
      <c r="BS100" s="41"/>
      <c r="BU100" s="23"/>
      <c r="BV100" s="23"/>
    </row>
    <row r="101" spans="1:74" ht="21" customHeight="1">
      <c r="A101" s="89"/>
      <c r="B101" s="89"/>
      <c r="C101" s="64"/>
      <c r="D101" s="46"/>
      <c r="E101" s="46"/>
      <c r="F101" s="46"/>
      <c r="G101" s="46"/>
      <c r="H101" s="46"/>
      <c r="I101" s="46"/>
      <c r="J101" s="42"/>
      <c r="K101" s="46"/>
      <c r="L101" s="46"/>
      <c r="M101" s="69"/>
      <c r="N101" s="69"/>
      <c r="O101" s="69"/>
      <c r="P101" s="42"/>
      <c r="Q101" s="46"/>
      <c r="R101" s="46"/>
      <c r="S101" s="46"/>
      <c r="T101" s="46"/>
      <c r="U101" s="46"/>
      <c r="V101" s="46"/>
      <c r="W101" s="46"/>
      <c r="X101" s="46"/>
      <c r="Y101" s="46"/>
      <c r="Z101" s="42"/>
      <c r="AA101" s="46"/>
      <c r="AB101" s="46"/>
      <c r="AC101" s="46"/>
      <c r="AD101" s="46"/>
      <c r="AE101" s="46"/>
      <c r="AF101" s="42"/>
      <c r="AG101" s="42"/>
      <c r="AH101" s="46"/>
      <c r="AI101" s="46"/>
      <c r="AJ101" s="46"/>
      <c r="AK101" s="46"/>
      <c r="AL101" s="46"/>
      <c r="AM101" s="42"/>
      <c r="AN101" s="42"/>
      <c r="AO101" s="69"/>
      <c r="AP101" s="69"/>
      <c r="AQ101" s="69"/>
      <c r="AR101" s="69"/>
      <c r="AS101" s="76"/>
      <c r="AT101" s="69"/>
      <c r="AU101" s="76"/>
      <c r="AV101" s="42"/>
      <c r="AW101" s="69"/>
      <c r="AX101" s="69"/>
      <c r="AY101" s="69"/>
      <c r="AZ101" s="69"/>
      <c r="BA101" s="69"/>
      <c r="BB101" s="42"/>
      <c r="BC101" s="42"/>
      <c r="BD101" s="42"/>
      <c r="BE101" s="42"/>
      <c r="BF101" s="42"/>
      <c r="BG101" s="42"/>
      <c r="BH101" s="42"/>
      <c r="BI101" s="66"/>
      <c r="BJ101" s="66"/>
      <c r="BK101" s="66"/>
      <c r="BL101" s="66"/>
      <c r="BM101" s="66"/>
      <c r="BN101" s="45"/>
      <c r="BO101" s="42"/>
      <c r="BP101" s="42"/>
      <c r="BQ101" s="42"/>
      <c r="BR101" s="42"/>
      <c r="BS101" s="41"/>
      <c r="BU101" s="23"/>
      <c r="BV101" s="23"/>
    </row>
    <row r="102" spans="1:74" ht="20.25">
      <c r="A102" s="89"/>
      <c r="B102" s="89"/>
      <c r="C102" s="64"/>
      <c r="D102" s="46"/>
      <c r="E102" s="46"/>
      <c r="F102" s="46"/>
      <c r="G102" s="46"/>
      <c r="H102" s="46"/>
      <c r="I102" s="46"/>
      <c r="J102" s="42"/>
      <c r="K102" s="46"/>
      <c r="L102" s="46"/>
      <c r="M102" s="69"/>
      <c r="N102" s="69"/>
      <c r="O102" s="69"/>
      <c r="P102" s="42"/>
      <c r="Q102" s="46"/>
      <c r="R102" s="46"/>
      <c r="S102" s="46"/>
      <c r="T102" s="46"/>
      <c r="U102" s="46"/>
      <c r="V102" s="46"/>
      <c r="W102" s="46"/>
      <c r="X102" s="46"/>
      <c r="Y102" s="46"/>
      <c r="Z102" s="42"/>
      <c r="AA102" s="46"/>
      <c r="AB102" s="46"/>
      <c r="AC102" s="46"/>
      <c r="AD102" s="46"/>
      <c r="AE102" s="46"/>
      <c r="AF102" s="42"/>
      <c r="AG102" s="42"/>
      <c r="AH102" s="46"/>
      <c r="AI102" s="46"/>
      <c r="AJ102" s="46"/>
      <c r="AK102" s="46"/>
      <c r="AL102" s="46"/>
      <c r="AM102" s="42"/>
      <c r="AN102" s="42"/>
      <c r="AO102" s="42"/>
      <c r="AP102" s="42"/>
      <c r="AQ102" s="42"/>
      <c r="AR102" s="42"/>
      <c r="AS102" s="48"/>
      <c r="AT102" s="42"/>
      <c r="AU102" s="42"/>
      <c r="AV102" s="42"/>
      <c r="AW102" s="42"/>
      <c r="AX102" s="42"/>
      <c r="AY102" s="42"/>
      <c r="AZ102" s="42"/>
      <c r="BA102" s="42"/>
      <c r="BB102" s="42"/>
      <c r="BC102" s="42"/>
      <c r="BD102" s="42"/>
      <c r="BE102" s="42"/>
      <c r="BF102" s="42"/>
      <c r="BG102" s="42"/>
      <c r="BH102" s="42"/>
      <c r="BI102" s="66"/>
      <c r="BJ102" s="66"/>
      <c r="BK102" s="66"/>
      <c r="BL102" s="66"/>
      <c r="BM102" s="66"/>
      <c r="BN102" s="46"/>
      <c r="BO102" s="66"/>
      <c r="BP102" s="66"/>
      <c r="BQ102" s="66"/>
      <c r="BR102" s="66"/>
      <c r="BS102" s="66"/>
      <c r="BU102" s="66"/>
      <c r="BV102" s="66"/>
    </row>
    <row r="103" spans="1:74" ht="20.25">
      <c r="A103" s="94" t="s">
        <v>73</v>
      </c>
      <c r="B103" s="89"/>
      <c r="C103" s="64"/>
      <c r="D103" s="46"/>
      <c r="E103" s="46">
        <v>41</v>
      </c>
      <c r="F103" s="46">
        <v>41</v>
      </c>
      <c r="G103" s="46">
        <v>49361</v>
      </c>
      <c r="H103" s="46">
        <v>6143</v>
      </c>
      <c r="I103" s="46">
        <f>SUM(G103:H103)</f>
        <v>55504</v>
      </c>
      <c r="J103" s="42"/>
      <c r="K103" s="46">
        <v>41</v>
      </c>
      <c r="L103" s="46">
        <v>40</v>
      </c>
      <c r="M103" s="69">
        <f>7369+48248+192-1</f>
        <v>55808</v>
      </c>
      <c r="N103" s="69">
        <v>6496</v>
      </c>
      <c r="O103" s="69">
        <f>SUM(M103:N103)</f>
        <v>62304</v>
      </c>
      <c r="P103" s="42"/>
      <c r="Q103" s="46"/>
      <c r="R103" s="46"/>
      <c r="S103" s="46"/>
      <c r="T103" s="46"/>
      <c r="U103" s="46"/>
      <c r="V103" s="46"/>
      <c r="W103" s="46"/>
      <c r="X103" s="46"/>
      <c r="Y103" s="46"/>
      <c r="Z103" s="42"/>
      <c r="AA103" s="46"/>
      <c r="AB103" s="46"/>
      <c r="AC103" s="46"/>
      <c r="AD103" s="46"/>
      <c r="AE103" s="46"/>
      <c r="AF103" s="42"/>
      <c r="AG103" s="42"/>
      <c r="AH103" s="46">
        <v>41</v>
      </c>
      <c r="AI103" s="46">
        <v>41</v>
      </c>
      <c r="AJ103" s="46">
        <v>19800</v>
      </c>
      <c r="AK103" s="46">
        <v>6406</v>
      </c>
      <c r="AL103" s="46">
        <f>SUM(AJ103:AK103)</f>
        <v>26206</v>
      </c>
      <c r="AM103" s="42"/>
      <c r="AN103" s="42"/>
      <c r="AO103" s="69">
        <v>24427</v>
      </c>
      <c r="AP103" s="69">
        <v>364</v>
      </c>
      <c r="AQ103" s="69">
        <f>SUM(AO103:AP103)</f>
        <v>24791</v>
      </c>
      <c r="AR103" s="69"/>
      <c r="AS103" s="76">
        <v>0</v>
      </c>
      <c r="AT103" s="69">
        <v>1047</v>
      </c>
      <c r="AU103" s="69">
        <f>SUM(AS103:AT103)</f>
        <v>1047</v>
      </c>
      <c r="AV103" s="69"/>
      <c r="AW103" s="42">
        <f>SUM(AH103)</f>
        <v>41</v>
      </c>
      <c r="AX103" s="42">
        <f>SUM(AI103)</f>
        <v>41</v>
      </c>
      <c r="AY103" s="69">
        <f>SUM(AJ103+AO103)</f>
        <v>44227</v>
      </c>
      <c r="AZ103" s="42">
        <f>SUM(AK103+AP103+AT103)</f>
        <v>7817</v>
      </c>
      <c r="BA103" s="69">
        <f>SUM(AY103:AZ103)</f>
        <v>52044</v>
      </c>
      <c r="BB103" s="42"/>
      <c r="BC103" s="42"/>
      <c r="BD103" s="42"/>
      <c r="BE103" s="42"/>
      <c r="BF103" s="42"/>
      <c r="BG103" s="42"/>
      <c r="BH103" s="42"/>
      <c r="BI103" s="66">
        <v>0</v>
      </c>
      <c r="BJ103" s="66">
        <v>0</v>
      </c>
      <c r="BK103" s="69">
        <f>AJ103-G103</f>
        <v>-29561</v>
      </c>
      <c r="BL103" s="66">
        <v>0</v>
      </c>
      <c r="BM103" s="77">
        <f>BK103+BL103</f>
        <v>-29561</v>
      </c>
      <c r="BN103" s="46"/>
      <c r="BO103" s="66"/>
      <c r="BP103" s="66"/>
      <c r="BQ103" s="66"/>
      <c r="BR103" s="66"/>
      <c r="BS103" s="66"/>
      <c r="BU103" s="66"/>
      <c r="BV103" s="66"/>
    </row>
    <row r="104" spans="1:74" ht="20.25">
      <c r="A104" s="89"/>
      <c r="B104" s="86"/>
      <c r="C104" s="64"/>
      <c r="D104" s="46"/>
      <c r="E104" s="46"/>
      <c r="F104" s="46"/>
      <c r="G104" s="46"/>
      <c r="H104" s="46"/>
      <c r="I104" s="46"/>
      <c r="J104" s="42"/>
      <c r="K104" s="46"/>
      <c r="L104" s="46"/>
      <c r="M104" s="69"/>
      <c r="N104" s="69"/>
      <c r="O104" s="69"/>
      <c r="P104" s="69"/>
      <c r="Q104" s="46"/>
      <c r="R104" s="46"/>
      <c r="S104" s="46"/>
      <c r="T104" s="46"/>
      <c r="U104" s="65"/>
      <c r="V104" s="65"/>
      <c r="W104" s="65"/>
      <c r="X104" s="65"/>
      <c r="Y104" s="65"/>
      <c r="Z104" s="42"/>
      <c r="AA104" s="46"/>
      <c r="AB104" s="46"/>
      <c r="AC104" s="46"/>
      <c r="AD104" s="46"/>
      <c r="AE104" s="46"/>
      <c r="AF104" s="42"/>
      <c r="AG104" s="42"/>
      <c r="AH104" s="46"/>
      <c r="AI104" s="46"/>
      <c r="AJ104" s="46"/>
      <c r="AK104" s="46"/>
      <c r="AL104" s="46"/>
      <c r="AM104" s="42"/>
      <c r="AN104" s="42"/>
      <c r="AO104" s="42"/>
      <c r="AP104" s="42"/>
      <c r="AQ104" s="42"/>
      <c r="AR104" s="42"/>
      <c r="AS104" s="48"/>
      <c r="AT104" s="98"/>
      <c r="AU104" s="42"/>
      <c r="AV104" s="42"/>
      <c r="AW104" s="42"/>
      <c r="AX104" s="42"/>
      <c r="AY104" s="42"/>
      <c r="AZ104" s="42"/>
      <c r="BA104" s="42"/>
      <c r="BB104" s="42"/>
      <c r="BC104" s="42"/>
      <c r="BD104" s="42"/>
      <c r="BE104" s="42"/>
      <c r="BF104" s="42"/>
      <c r="BG104" s="42"/>
      <c r="BH104" s="42"/>
      <c r="BI104" s="66"/>
      <c r="BJ104" s="66"/>
      <c r="BK104" s="66"/>
      <c r="BL104" s="22"/>
      <c r="BM104" s="66"/>
      <c r="BN104" s="46"/>
      <c r="BO104" s="66"/>
      <c r="BP104" s="66"/>
      <c r="BQ104" s="66"/>
      <c r="BR104" s="66"/>
      <c r="BS104" s="66"/>
      <c r="BU104" s="66"/>
      <c r="BV104" s="66"/>
    </row>
    <row r="105" spans="1:74" ht="20.25">
      <c r="A105" s="88" t="s">
        <v>74</v>
      </c>
      <c r="B105" s="42"/>
      <c r="C105" s="89"/>
      <c r="D105" s="41"/>
      <c r="E105" s="46"/>
      <c r="F105" s="46"/>
      <c r="G105" s="46"/>
      <c r="H105" s="45"/>
      <c r="I105" s="46"/>
      <c r="J105" s="42"/>
      <c r="K105" s="46"/>
      <c r="L105" s="46"/>
      <c r="M105" s="42"/>
      <c r="N105" s="42"/>
      <c r="O105" s="42"/>
      <c r="P105" s="42"/>
      <c r="Q105" s="46"/>
      <c r="R105" s="46"/>
      <c r="S105" s="46"/>
      <c r="T105" s="46"/>
      <c r="U105" s="46"/>
      <c r="V105" s="46"/>
      <c r="W105" s="46"/>
      <c r="X105" s="46"/>
      <c r="Y105" s="46"/>
      <c r="Z105" s="42"/>
      <c r="AA105" s="46"/>
      <c r="AB105" s="46"/>
      <c r="AC105" s="46"/>
      <c r="AD105" s="46"/>
      <c r="AE105" s="46"/>
      <c r="AF105" s="42"/>
      <c r="AG105" s="42"/>
      <c r="AH105" s="46"/>
      <c r="AI105" s="46"/>
      <c r="AJ105" s="46"/>
      <c r="AK105" s="45"/>
      <c r="AL105" s="46"/>
      <c r="AM105" s="42"/>
      <c r="AN105" s="42"/>
      <c r="AO105" s="42"/>
      <c r="AP105" s="42"/>
      <c r="AQ105" s="42"/>
      <c r="AR105" s="42"/>
      <c r="AS105" s="48"/>
      <c r="AT105" s="42"/>
      <c r="AU105" s="42"/>
      <c r="AV105" s="42"/>
      <c r="AW105" s="42"/>
      <c r="AX105" s="42"/>
      <c r="AY105" s="42"/>
      <c r="AZ105" s="42"/>
      <c r="BA105" s="42"/>
      <c r="BB105" s="42"/>
      <c r="BC105" s="42"/>
      <c r="BD105" s="42"/>
      <c r="BE105" s="42"/>
      <c r="BF105" s="42"/>
      <c r="BG105" s="42"/>
      <c r="BH105" s="42"/>
      <c r="BI105" s="42"/>
      <c r="BJ105" s="42"/>
      <c r="BK105" s="42"/>
      <c r="BL105" s="19"/>
      <c r="BM105" s="42"/>
      <c r="BN105" s="46"/>
      <c r="BO105" s="66"/>
      <c r="BP105" s="66"/>
      <c r="BQ105" s="66"/>
      <c r="BR105" s="66"/>
      <c r="BS105" s="66"/>
      <c r="BU105" s="66"/>
      <c r="BV105" s="66"/>
    </row>
    <row r="106" spans="1:71" ht="20.25">
      <c r="A106" s="89" t="s">
        <v>75</v>
      </c>
      <c r="B106" s="42"/>
      <c r="C106" s="89"/>
      <c r="D106" s="41"/>
      <c r="E106" s="41">
        <v>0</v>
      </c>
      <c r="F106" s="41">
        <v>0</v>
      </c>
      <c r="G106" s="41">
        <v>64000</v>
      </c>
      <c r="H106" s="45">
        <v>0</v>
      </c>
      <c r="I106" s="45">
        <f>SUM(G106+H106)</f>
        <v>64000</v>
      </c>
      <c r="J106" s="42"/>
      <c r="K106" s="41">
        <v>0</v>
      </c>
      <c r="L106" s="41">
        <v>0</v>
      </c>
      <c r="M106" s="42">
        <v>53006</v>
      </c>
      <c r="N106" s="42">
        <v>0</v>
      </c>
      <c r="O106" s="42">
        <f>SUM(M106:N106)</f>
        <v>53006</v>
      </c>
      <c r="P106" s="42"/>
      <c r="Q106" s="41">
        <v>0</v>
      </c>
      <c r="R106" s="41">
        <v>0</v>
      </c>
      <c r="S106" s="41">
        <v>0</v>
      </c>
      <c r="T106" s="41">
        <v>0</v>
      </c>
      <c r="U106" s="41">
        <v>0</v>
      </c>
      <c r="V106" s="41"/>
      <c r="W106" s="41">
        <v>0</v>
      </c>
      <c r="X106" s="41">
        <v>0</v>
      </c>
      <c r="Y106" s="41"/>
      <c r="Z106" s="42"/>
      <c r="AA106" s="41">
        <v>0</v>
      </c>
      <c r="AB106" s="41">
        <v>0</v>
      </c>
      <c r="AC106" s="41">
        <v>63054</v>
      </c>
      <c r="AD106" s="41">
        <v>0</v>
      </c>
      <c r="AE106" s="41">
        <v>63054</v>
      </c>
      <c r="AF106" s="42"/>
      <c r="AG106" s="42"/>
      <c r="AH106" s="41">
        <v>0</v>
      </c>
      <c r="AI106" s="41">
        <v>0</v>
      </c>
      <c r="AJ106" s="41">
        <v>65000</v>
      </c>
      <c r="AK106" s="45">
        <v>0</v>
      </c>
      <c r="AL106" s="41">
        <v>65000</v>
      </c>
      <c r="AM106" s="42">
        <v>49734</v>
      </c>
      <c r="AN106" s="42"/>
      <c r="AO106" s="42">
        <v>0</v>
      </c>
      <c r="AP106" s="42">
        <v>0</v>
      </c>
      <c r="AQ106" s="42">
        <f>SUM(AO106:AP106)</f>
        <v>0</v>
      </c>
      <c r="AR106" s="42"/>
      <c r="AS106" s="48">
        <v>0</v>
      </c>
      <c r="AT106" s="42">
        <v>0</v>
      </c>
      <c r="AU106" s="42">
        <f>SUM(AS106:AT106)</f>
        <v>0</v>
      </c>
      <c r="AV106" s="42"/>
      <c r="AW106" s="42">
        <f aca="true" t="shared" si="59" ref="AW106:AX108">SUM(AH106)</f>
        <v>0</v>
      </c>
      <c r="AX106" s="42">
        <f t="shared" si="59"/>
        <v>0</v>
      </c>
      <c r="AY106" s="42">
        <f>SUM(AJ106+AO106)</f>
        <v>65000</v>
      </c>
      <c r="AZ106" s="42">
        <f>SUM(AK106+AP106)</f>
        <v>0</v>
      </c>
      <c r="BA106" s="42">
        <f>SUM(AY106:AZ106)</f>
        <v>65000</v>
      </c>
      <c r="BB106" s="42"/>
      <c r="BC106" s="42"/>
      <c r="BD106" s="42"/>
      <c r="BE106" s="42"/>
      <c r="BF106" s="42"/>
      <c r="BG106" s="42"/>
      <c r="BH106" s="42"/>
      <c r="BI106" s="42">
        <v>0</v>
      </c>
      <c r="BJ106" s="42">
        <v>0</v>
      </c>
      <c r="BK106" s="42">
        <f aca="true" t="shared" si="60" ref="BK106:BL108">AJ106-G106</f>
        <v>1000</v>
      </c>
      <c r="BL106" s="42">
        <f t="shared" si="60"/>
        <v>0</v>
      </c>
      <c r="BM106" s="41">
        <f>BK106+BL106</f>
        <v>1000</v>
      </c>
      <c r="BN106" s="46"/>
      <c r="BO106" s="44"/>
      <c r="BP106" s="44"/>
      <c r="BQ106" s="44"/>
      <c r="BR106" s="18"/>
      <c r="BS106" s="44"/>
    </row>
    <row r="107" spans="1:71" ht="20.25">
      <c r="A107" s="89" t="s">
        <v>26</v>
      </c>
      <c r="B107" s="42"/>
      <c r="C107" s="89"/>
      <c r="D107" s="41"/>
      <c r="E107" s="45">
        <v>8</v>
      </c>
      <c r="F107" s="45">
        <v>8</v>
      </c>
      <c r="G107" s="45">
        <v>4822</v>
      </c>
      <c r="H107" s="45">
        <v>1199</v>
      </c>
      <c r="I107" s="45">
        <f>SUM(G107+H107)</f>
        <v>6021</v>
      </c>
      <c r="J107" s="42"/>
      <c r="K107" s="47">
        <v>8</v>
      </c>
      <c r="L107" s="47">
        <v>8</v>
      </c>
      <c r="M107" s="42">
        <v>3776</v>
      </c>
      <c r="N107" s="42">
        <v>1300</v>
      </c>
      <c r="O107" s="42">
        <f>SUM(M107:N107)</f>
        <v>5076</v>
      </c>
      <c r="P107" s="42"/>
      <c r="Q107" s="47">
        <v>0</v>
      </c>
      <c r="R107" s="47">
        <v>0</v>
      </c>
      <c r="S107" s="47">
        <v>0</v>
      </c>
      <c r="T107" s="47">
        <v>12</v>
      </c>
      <c r="U107" s="41">
        <f>S107+T107</f>
        <v>12</v>
      </c>
      <c r="V107" s="41"/>
      <c r="W107" s="41">
        <v>0</v>
      </c>
      <c r="X107" s="47">
        <v>140</v>
      </c>
      <c r="Y107" s="47"/>
      <c r="Z107" s="42"/>
      <c r="AA107" s="41">
        <v>7</v>
      </c>
      <c r="AB107" s="41">
        <v>7</v>
      </c>
      <c r="AC107" s="45">
        <f>G107+S107+M107+W107</f>
        <v>8598</v>
      </c>
      <c r="AD107" s="45">
        <f>H107+T107+X107</f>
        <v>1351</v>
      </c>
      <c r="AE107" s="45">
        <f>AC107+AD107</f>
        <v>9949</v>
      </c>
      <c r="AF107" s="42"/>
      <c r="AG107" s="42"/>
      <c r="AH107" s="45">
        <v>8</v>
      </c>
      <c r="AI107" s="45">
        <v>8</v>
      </c>
      <c r="AJ107" s="45">
        <f>4776-550</f>
        <v>4226</v>
      </c>
      <c r="AK107" s="45">
        <v>1250</v>
      </c>
      <c r="AL107" s="45">
        <f>SUM(AJ107+AK107)</f>
        <v>5476</v>
      </c>
      <c r="AM107" s="42">
        <v>4884</v>
      </c>
      <c r="AN107" s="42"/>
      <c r="AO107" s="42">
        <v>0</v>
      </c>
      <c r="AP107" s="42">
        <v>71</v>
      </c>
      <c r="AQ107" s="42">
        <f>SUM(AO107:AP107)</f>
        <v>71</v>
      </c>
      <c r="AR107" s="42"/>
      <c r="AS107" s="48">
        <v>0</v>
      </c>
      <c r="AT107" s="42">
        <v>204</v>
      </c>
      <c r="AU107" s="42">
        <f>SUM(AS107:AT107)</f>
        <v>204</v>
      </c>
      <c r="AV107" s="42"/>
      <c r="AW107" s="42">
        <f t="shared" si="59"/>
        <v>8</v>
      </c>
      <c r="AX107" s="42">
        <f t="shared" si="59"/>
        <v>8</v>
      </c>
      <c r="AY107" s="42">
        <f>SUM(AJ107+AO107)</f>
        <v>4226</v>
      </c>
      <c r="AZ107" s="42">
        <f>SUM(AK107+AP107+AT107)</f>
        <v>1525</v>
      </c>
      <c r="BA107" s="42">
        <f>SUM(AY107:AZ107)</f>
        <v>5751</v>
      </c>
      <c r="BB107" s="42"/>
      <c r="BC107" s="42"/>
      <c r="BD107" s="42"/>
      <c r="BE107" s="42"/>
      <c r="BF107" s="42"/>
      <c r="BG107" s="42"/>
      <c r="BH107" s="42"/>
      <c r="BI107" s="42">
        <f>E107-AH107</f>
        <v>0</v>
      </c>
      <c r="BJ107" s="42">
        <f>F107-AI107</f>
        <v>0</v>
      </c>
      <c r="BK107" s="42">
        <f t="shared" si="60"/>
        <v>-596</v>
      </c>
      <c r="BL107" s="42">
        <f t="shared" si="60"/>
        <v>51</v>
      </c>
      <c r="BM107" s="41">
        <f>BK107+BL107</f>
        <v>-545</v>
      </c>
      <c r="BN107" s="46"/>
      <c r="BO107" s="44"/>
      <c r="BP107" s="44"/>
      <c r="BQ107" s="44"/>
      <c r="BR107" s="18"/>
      <c r="BS107" s="44"/>
    </row>
    <row r="108" spans="1:74" ht="20.25">
      <c r="A108" s="89" t="s">
        <v>27</v>
      </c>
      <c r="B108" s="89"/>
      <c r="C108" s="89"/>
      <c r="D108" s="46"/>
      <c r="E108" s="67">
        <v>8</v>
      </c>
      <c r="F108" s="67">
        <v>8</v>
      </c>
      <c r="G108" s="67">
        <v>4012</v>
      </c>
      <c r="H108" s="67">
        <v>1199</v>
      </c>
      <c r="I108" s="67">
        <f>SUM(G108+H108)</f>
        <v>5211</v>
      </c>
      <c r="J108" s="63"/>
      <c r="K108" s="68">
        <v>8</v>
      </c>
      <c r="L108" s="68">
        <v>8</v>
      </c>
      <c r="M108" s="63">
        <v>882</v>
      </c>
      <c r="N108" s="63">
        <v>1300</v>
      </c>
      <c r="O108" s="63">
        <f>SUM(M108:N108)</f>
        <v>2182</v>
      </c>
      <c r="P108" s="63"/>
      <c r="Q108" s="68">
        <v>0</v>
      </c>
      <c r="R108" s="68">
        <v>0</v>
      </c>
      <c r="S108" s="68">
        <v>0</v>
      </c>
      <c r="T108" s="68">
        <v>12</v>
      </c>
      <c r="U108" s="62">
        <f>S108+T108</f>
        <v>12</v>
      </c>
      <c r="V108" s="62"/>
      <c r="W108" s="62">
        <v>0</v>
      </c>
      <c r="X108" s="68">
        <v>140</v>
      </c>
      <c r="Y108" s="68"/>
      <c r="Z108" s="63"/>
      <c r="AA108" s="62">
        <v>7</v>
      </c>
      <c r="AB108" s="62">
        <v>7</v>
      </c>
      <c r="AC108" s="67">
        <f>G108+S108+M108+W108</f>
        <v>4894</v>
      </c>
      <c r="AD108" s="67">
        <f>H108+T108+X108</f>
        <v>1351</v>
      </c>
      <c r="AE108" s="67">
        <f>AC108+AD108</f>
        <v>6245</v>
      </c>
      <c r="AF108" s="63"/>
      <c r="AG108" s="63"/>
      <c r="AH108" s="67">
        <v>8</v>
      </c>
      <c r="AI108" s="67">
        <v>8</v>
      </c>
      <c r="AJ108" s="67">
        <f>3967-2450</f>
        <v>1517</v>
      </c>
      <c r="AK108" s="67">
        <v>1250</v>
      </c>
      <c r="AL108" s="67">
        <f>SUM(AJ108+AK108)</f>
        <v>2767</v>
      </c>
      <c r="AM108" s="63">
        <v>4064</v>
      </c>
      <c r="AN108" s="63"/>
      <c r="AO108" s="63">
        <v>0</v>
      </c>
      <c r="AP108" s="63">
        <v>71</v>
      </c>
      <c r="AQ108" s="63">
        <f>SUM(AO108:AP108)</f>
        <v>71</v>
      </c>
      <c r="AR108" s="63"/>
      <c r="AS108" s="75">
        <v>0</v>
      </c>
      <c r="AT108" s="63">
        <v>204</v>
      </c>
      <c r="AU108" s="63">
        <f>SUM(AS108:AT108)</f>
        <v>204</v>
      </c>
      <c r="AV108" s="63"/>
      <c r="AW108" s="42">
        <f t="shared" si="59"/>
        <v>8</v>
      </c>
      <c r="AX108" s="42">
        <f t="shared" si="59"/>
        <v>8</v>
      </c>
      <c r="AY108" s="63">
        <f>SUM(AJ108+AO108)</f>
        <v>1517</v>
      </c>
      <c r="AZ108" s="63">
        <f>SUM(AK108+AP108+AT108)</f>
        <v>1525</v>
      </c>
      <c r="BA108" s="63">
        <f>SUM(AY108:AZ108)</f>
        <v>3042</v>
      </c>
      <c r="BB108" s="63"/>
      <c r="BC108" s="63"/>
      <c r="BD108" s="63"/>
      <c r="BE108" s="63"/>
      <c r="BF108" s="63"/>
      <c r="BG108" s="63"/>
      <c r="BH108" s="63"/>
      <c r="BI108" s="63">
        <f>E108-AH108</f>
        <v>0</v>
      </c>
      <c r="BJ108" s="63">
        <f>F108-AI108</f>
        <v>0</v>
      </c>
      <c r="BK108" s="63">
        <f t="shared" si="60"/>
        <v>-2495</v>
      </c>
      <c r="BL108" s="63">
        <f t="shared" si="60"/>
        <v>51</v>
      </c>
      <c r="BM108" s="62">
        <f>BK108+BL108</f>
        <v>-2444</v>
      </c>
      <c r="BN108" s="45"/>
      <c r="BO108" s="42"/>
      <c r="BP108" s="42"/>
      <c r="BQ108" s="42"/>
      <c r="BR108" s="42"/>
      <c r="BS108" s="41"/>
      <c r="BU108" s="23"/>
      <c r="BV108" s="23"/>
    </row>
    <row r="109" spans="1:74" ht="20.25">
      <c r="A109" s="89"/>
      <c r="B109" s="89"/>
      <c r="C109" s="64" t="s">
        <v>9</v>
      </c>
      <c r="D109" s="46"/>
      <c r="E109" s="46">
        <f>SUM(E107:E108)</f>
        <v>16</v>
      </c>
      <c r="F109" s="46">
        <f>SUM(F107:F108)</f>
        <v>16</v>
      </c>
      <c r="G109" s="46">
        <f>SUM(G106:G108)</f>
        <v>72834</v>
      </c>
      <c r="H109" s="46">
        <f>SUM(H106:H108)</f>
        <v>2398</v>
      </c>
      <c r="I109" s="46">
        <f>SUM(I106:I108)</f>
        <v>75232</v>
      </c>
      <c r="J109" s="42"/>
      <c r="K109" s="65">
        <f>SUM(K107:K108)</f>
        <v>16</v>
      </c>
      <c r="L109" s="65">
        <f>SUM(L107:L108)</f>
        <v>16</v>
      </c>
      <c r="M109" s="46">
        <f>SUM(M106:M108)</f>
        <v>57664</v>
      </c>
      <c r="N109" s="69">
        <f>SUM(N106:N108)</f>
        <v>2600</v>
      </c>
      <c r="O109" s="46">
        <f>SUM(O106:O108)</f>
        <v>60264</v>
      </c>
      <c r="P109" s="46"/>
      <c r="Q109" s="65">
        <f>SUM(Q107:Q108)</f>
        <v>0</v>
      </c>
      <c r="R109" s="65">
        <f>SUM(R107:R108)</f>
        <v>0</v>
      </c>
      <c r="S109" s="65">
        <f>SUM(S107:S108)</f>
        <v>0</v>
      </c>
      <c r="T109" s="65">
        <f>SUM(T107:T108)</f>
        <v>24</v>
      </c>
      <c r="U109" s="65">
        <f>SUM(U107:U108)</f>
        <v>24</v>
      </c>
      <c r="V109" s="65"/>
      <c r="W109" s="65">
        <f>SUM(W107:W108)</f>
        <v>0</v>
      </c>
      <c r="X109" s="65">
        <f>SUM(X107:X108)</f>
        <v>280</v>
      </c>
      <c r="Y109" s="65"/>
      <c r="Z109" s="42"/>
      <c r="AA109" s="46">
        <f>SUM(AA107:AA108)</f>
        <v>14</v>
      </c>
      <c r="AB109" s="46">
        <f>SUM(AB107:AB108)</f>
        <v>14</v>
      </c>
      <c r="AC109" s="65">
        <f>SUM(AC107:AC108)</f>
        <v>13492</v>
      </c>
      <c r="AD109" s="65">
        <f>SUM(AD107:AD108)</f>
        <v>2702</v>
      </c>
      <c r="AE109" s="65">
        <f>SUM(AE107:AE108)</f>
        <v>16194</v>
      </c>
      <c r="AF109" s="42"/>
      <c r="AG109" s="42"/>
      <c r="AH109" s="46">
        <f>SUM(AH106:AH108)</f>
        <v>16</v>
      </c>
      <c r="AI109" s="46">
        <f>SUM(AI107:AI108)</f>
        <v>16</v>
      </c>
      <c r="AJ109" s="46">
        <f>SUM(AJ106:AJ108)</f>
        <v>70743</v>
      </c>
      <c r="AK109" s="46">
        <f>SUM(AK107:AK108)</f>
        <v>2500</v>
      </c>
      <c r="AL109" s="46">
        <f>SUM(AL106:AL108)</f>
        <v>73243</v>
      </c>
      <c r="AM109" s="42">
        <f>SUM(AM107:AM108)</f>
        <v>8948</v>
      </c>
      <c r="AN109" s="42"/>
      <c r="AO109" s="69">
        <v>0</v>
      </c>
      <c r="AP109" s="69">
        <f>SUM(AP106:AP108)</f>
        <v>142</v>
      </c>
      <c r="AQ109" s="69">
        <f>SUM(AQ106:AQ108)</f>
        <v>142</v>
      </c>
      <c r="AR109" s="69"/>
      <c r="AS109" s="76">
        <v>0</v>
      </c>
      <c r="AT109" s="69">
        <f>SUM(AT107:AT108)</f>
        <v>408</v>
      </c>
      <c r="AU109" s="69">
        <f>SUM(AU106:AU108)</f>
        <v>408</v>
      </c>
      <c r="AV109" s="42"/>
      <c r="AW109" s="69">
        <f>SUM(AW106:AW108)</f>
        <v>16</v>
      </c>
      <c r="AX109" s="69">
        <f>SUM(AX106:AX108)</f>
        <v>16</v>
      </c>
      <c r="AY109" s="69">
        <f>SUM(AY106:AY108)</f>
        <v>70743</v>
      </c>
      <c r="AZ109" s="69">
        <f>SUM(AZ106:AZ108)</f>
        <v>3050</v>
      </c>
      <c r="BA109" s="69">
        <f>SUM(BA106:BA108)</f>
        <v>73793</v>
      </c>
      <c r="BB109" s="42"/>
      <c r="BC109" s="42"/>
      <c r="BD109" s="42"/>
      <c r="BE109" s="42"/>
      <c r="BF109" s="42"/>
      <c r="BG109" s="42"/>
      <c r="BH109" s="42"/>
      <c r="BI109" s="66">
        <f>SUM(BI107:BI108)</f>
        <v>0</v>
      </c>
      <c r="BJ109" s="66">
        <f>SUM(BJ107:BJ108)</f>
        <v>0</v>
      </c>
      <c r="BK109" s="66">
        <f>SUM(BK107:BK108)</f>
        <v>-3091</v>
      </c>
      <c r="BL109" s="22">
        <f>SUM(BL107:BL108)</f>
        <v>102</v>
      </c>
      <c r="BM109" s="66">
        <f>SUM(BM107:BM108)</f>
        <v>-2989</v>
      </c>
      <c r="BN109" s="45"/>
      <c r="BO109" s="42"/>
      <c r="BP109" s="42"/>
      <c r="BQ109" s="42"/>
      <c r="BR109" s="42"/>
      <c r="BS109" s="41"/>
      <c r="BU109" s="23"/>
      <c r="BV109" s="23"/>
    </row>
    <row r="110" spans="1:74" ht="20.25">
      <c r="A110" s="89"/>
      <c r="B110" s="42"/>
      <c r="C110" s="64"/>
      <c r="D110" s="46"/>
      <c r="E110" s="46"/>
      <c r="F110" s="46"/>
      <c r="G110" s="46"/>
      <c r="H110" s="46"/>
      <c r="I110" s="46"/>
      <c r="J110" s="42"/>
      <c r="K110" s="65"/>
      <c r="L110" s="65"/>
      <c r="M110" s="46"/>
      <c r="N110" s="69"/>
      <c r="O110" s="46"/>
      <c r="P110" s="46"/>
      <c r="Q110" s="65"/>
      <c r="R110" s="65"/>
      <c r="S110" s="65"/>
      <c r="T110" s="65"/>
      <c r="U110" s="65"/>
      <c r="V110" s="65"/>
      <c r="W110" s="65"/>
      <c r="X110" s="65"/>
      <c r="Y110" s="65"/>
      <c r="Z110" s="42"/>
      <c r="AA110" s="46"/>
      <c r="AB110" s="46"/>
      <c r="AC110" s="65"/>
      <c r="AD110" s="65"/>
      <c r="AE110" s="65"/>
      <c r="AF110" s="42"/>
      <c r="AG110" s="42"/>
      <c r="AH110" s="46"/>
      <c r="AI110" s="46"/>
      <c r="AJ110" s="46"/>
      <c r="AK110" s="46"/>
      <c r="AL110" s="46"/>
      <c r="AM110" s="42"/>
      <c r="AN110" s="42"/>
      <c r="AO110" s="42"/>
      <c r="AP110" s="42"/>
      <c r="AQ110" s="42"/>
      <c r="AR110" s="42"/>
      <c r="AS110" s="48"/>
      <c r="AT110" s="42"/>
      <c r="AU110" s="42"/>
      <c r="AV110" s="42"/>
      <c r="AW110" s="42"/>
      <c r="AX110" s="42"/>
      <c r="AY110" s="42"/>
      <c r="AZ110" s="42"/>
      <c r="BA110" s="42"/>
      <c r="BB110" s="42"/>
      <c r="BC110" s="42"/>
      <c r="BD110" s="42"/>
      <c r="BE110" s="42"/>
      <c r="BF110" s="42"/>
      <c r="BG110" s="42"/>
      <c r="BH110" s="42"/>
      <c r="BI110" s="66"/>
      <c r="BJ110" s="66"/>
      <c r="BK110" s="66"/>
      <c r="BL110" s="22"/>
      <c r="BM110" s="66"/>
      <c r="BN110" s="21"/>
      <c r="BO110" s="66"/>
      <c r="BP110" s="66"/>
      <c r="BQ110" s="66"/>
      <c r="BR110" s="66"/>
      <c r="BS110" s="66"/>
      <c r="BU110" s="66"/>
      <c r="BV110" s="66"/>
    </row>
    <row r="111" spans="1:74" ht="20.25">
      <c r="A111" s="94" t="s">
        <v>36</v>
      </c>
      <c r="B111" s="89"/>
      <c r="C111" s="89"/>
      <c r="D111" s="41"/>
      <c r="E111" s="77">
        <v>0</v>
      </c>
      <c r="F111" s="77">
        <v>0</v>
      </c>
      <c r="G111" s="77">
        <v>625000</v>
      </c>
      <c r="H111" s="73">
        <v>0</v>
      </c>
      <c r="I111" s="77">
        <v>625000</v>
      </c>
      <c r="J111" s="69"/>
      <c r="K111" s="77"/>
      <c r="L111" s="77"/>
      <c r="M111" s="69">
        <f>609003+17000</f>
        <v>626003</v>
      </c>
      <c r="N111" s="69">
        <v>0</v>
      </c>
      <c r="O111" s="69">
        <v>626003</v>
      </c>
      <c r="P111" s="69"/>
      <c r="Q111" s="77"/>
      <c r="R111" s="77"/>
      <c r="S111" s="77"/>
      <c r="T111" s="77"/>
      <c r="U111" s="77"/>
      <c r="V111" s="77"/>
      <c r="W111" s="77"/>
      <c r="X111" s="77"/>
      <c r="Y111" s="77"/>
      <c r="Z111" s="69"/>
      <c r="AA111" s="77"/>
      <c r="AB111" s="77"/>
      <c r="AC111" s="77"/>
      <c r="AD111" s="77"/>
      <c r="AE111" s="77"/>
      <c r="AF111" s="69"/>
      <c r="AG111" s="69"/>
      <c r="AH111" s="77">
        <v>0</v>
      </c>
      <c r="AI111" s="77">
        <v>0</v>
      </c>
      <c r="AJ111" s="77">
        <v>625000</v>
      </c>
      <c r="AK111" s="73">
        <v>0</v>
      </c>
      <c r="AL111" s="77">
        <v>625000</v>
      </c>
      <c r="AM111" s="69"/>
      <c r="AN111" s="69"/>
      <c r="AO111" s="69">
        <v>0</v>
      </c>
      <c r="AP111" s="69">
        <v>0</v>
      </c>
      <c r="AQ111" s="69">
        <v>0</v>
      </c>
      <c r="AR111" s="69"/>
      <c r="AS111" s="76">
        <v>0</v>
      </c>
      <c r="AT111" s="69">
        <v>0</v>
      </c>
      <c r="AU111" s="69">
        <v>0</v>
      </c>
      <c r="AV111" s="69"/>
      <c r="AW111" s="69">
        <v>0</v>
      </c>
      <c r="AX111" s="69">
        <v>0</v>
      </c>
      <c r="AY111" s="69">
        <v>625000</v>
      </c>
      <c r="AZ111" s="69">
        <v>0</v>
      </c>
      <c r="BA111" s="69">
        <v>625000</v>
      </c>
      <c r="BB111" s="69"/>
      <c r="BC111" s="69"/>
      <c r="BD111" s="69"/>
      <c r="BE111" s="69"/>
      <c r="BF111" s="69"/>
      <c r="BG111" s="69"/>
      <c r="BH111" s="69"/>
      <c r="BI111" s="69">
        <v>0</v>
      </c>
      <c r="BJ111" s="69">
        <v>0</v>
      </c>
      <c r="BK111" s="69">
        <v>0</v>
      </c>
      <c r="BL111" s="69">
        <v>0</v>
      </c>
      <c r="BM111" s="77">
        <v>0</v>
      </c>
      <c r="BN111" s="21"/>
      <c r="BO111" s="66"/>
      <c r="BP111" s="66"/>
      <c r="BQ111" s="66"/>
      <c r="BR111" s="66"/>
      <c r="BS111" s="66"/>
      <c r="BU111" s="66"/>
      <c r="BV111" s="66"/>
    </row>
    <row r="112" spans="1:74" ht="20.25">
      <c r="A112" s="89"/>
      <c r="B112" s="64"/>
      <c r="C112" s="64"/>
      <c r="D112" s="45"/>
      <c r="E112" s="45"/>
      <c r="F112" s="45"/>
      <c r="G112" s="45"/>
      <c r="H112" s="45"/>
      <c r="I112" s="45"/>
      <c r="J112" s="42"/>
      <c r="K112" s="45"/>
      <c r="L112" s="45"/>
      <c r="M112" s="42"/>
      <c r="N112" s="42"/>
      <c r="O112" s="42"/>
      <c r="P112" s="42"/>
      <c r="Q112" s="45"/>
      <c r="R112" s="45"/>
      <c r="S112" s="45"/>
      <c r="T112" s="45"/>
      <c r="U112" s="45"/>
      <c r="V112" s="45"/>
      <c r="W112" s="45"/>
      <c r="X112" s="45"/>
      <c r="Y112" s="45"/>
      <c r="Z112" s="42"/>
      <c r="AA112" s="45"/>
      <c r="AB112" s="45"/>
      <c r="AC112" s="45"/>
      <c r="AD112" s="45"/>
      <c r="AE112" s="45"/>
      <c r="AF112" s="42"/>
      <c r="AG112" s="42"/>
      <c r="AH112" s="45"/>
      <c r="AI112" s="45"/>
      <c r="AJ112" s="45"/>
      <c r="AK112" s="46"/>
      <c r="AL112" s="45"/>
      <c r="AM112" s="42"/>
      <c r="AN112" s="42"/>
      <c r="AO112" s="42"/>
      <c r="AP112" s="42"/>
      <c r="AQ112" s="42"/>
      <c r="AR112" s="42"/>
      <c r="AS112" s="48"/>
      <c r="AT112" s="42"/>
      <c r="AU112" s="42"/>
      <c r="AV112" s="42"/>
      <c r="AW112" s="42"/>
      <c r="AX112" s="42"/>
      <c r="AY112" s="42"/>
      <c r="AZ112" s="42"/>
      <c r="BA112" s="42"/>
      <c r="BB112" s="42"/>
      <c r="BC112" s="42"/>
      <c r="BD112" s="42"/>
      <c r="BE112" s="42"/>
      <c r="BF112" s="42"/>
      <c r="BG112" s="42"/>
      <c r="BH112" s="42"/>
      <c r="BI112" s="42"/>
      <c r="BJ112" s="42"/>
      <c r="BK112" s="42"/>
      <c r="BL112" s="19"/>
      <c r="BM112" s="42"/>
      <c r="BN112" s="21"/>
      <c r="BO112" s="66"/>
      <c r="BP112" s="66"/>
      <c r="BQ112" s="66"/>
      <c r="BR112" s="66"/>
      <c r="BS112" s="66"/>
      <c r="BU112" s="66"/>
      <c r="BV112" s="66"/>
    </row>
    <row r="113" spans="1:71" ht="20.25">
      <c r="A113" s="89"/>
      <c r="B113" s="64" t="s">
        <v>37</v>
      </c>
      <c r="C113" s="64"/>
      <c r="D113" s="46"/>
      <c r="E113" s="46">
        <f>SUM(E109,E103,E100,E27,E72,)</f>
        <v>672</v>
      </c>
      <c r="F113" s="46">
        <f>SUM(F109,F103,F100,F75,F72+F27)</f>
        <v>672</v>
      </c>
      <c r="G113" s="46">
        <f>SUM(G109,G103,G100,G27,G72+G111)</f>
        <v>2468239</v>
      </c>
      <c r="H113" s="46">
        <f>SUM(H109,H103,H100,H27,H72+H111)</f>
        <v>100684</v>
      </c>
      <c r="I113" s="46">
        <f>SUM(I109,I103,I100,I27,I72+I111)</f>
        <v>2568923</v>
      </c>
      <c r="J113" s="46"/>
      <c r="K113" s="46">
        <f>SUM(K109,K103,K100,K75,K72,+K27+K111)</f>
        <v>672</v>
      </c>
      <c r="L113" s="46">
        <f>SUM(L109,L103,L100,L75,L72,+L27+L111)</f>
        <v>604</v>
      </c>
      <c r="M113" s="46">
        <f>SUM(M109,M103,M100,M75,M72,+M27+M111)</f>
        <v>2503039</v>
      </c>
      <c r="N113" s="46">
        <f>SUM(N109,N103,N100,N72,+N27+N111)</f>
        <v>98105</v>
      </c>
      <c r="O113" s="46">
        <f>SUM(O109,O103,O100,O75,O72,+O27+O111)</f>
        <v>2601144</v>
      </c>
      <c r="P113" s="46" t="e">
        <f>SUM(P109,P103,P100,P75,#REF!,P72,)</f>
        <v>#REF!</v>
      </c>
      <c r="Q113" s="46" t="e">
        <f>SUM(Q109,Q103,Q100,Q75,#REF!,Q72,)</f>
        <v>#REF!</v>
      </c>
      <c r="R113" s="46" t="e">
        <f>SUM(R109,R103,R100,R75,#REF!,R72,)</f>
        <v>#REF!</v>
      </c>
      <c r="S113" s="46" t="e">
        <f>SUM(S109,S103,S100,S75,#REF!,S72,)</f>
        <v>#REF!</v>
      </c>
      <c r="T113" s="46" t="e">
        <f>SUM(T109,T103,T100,T75,#REF!,T72,)</f>
        <v>#REF!</v>
      </c>
      <c r="U113" s="46" t="e">
        <f>SUM(U109,U103,U100,U75,#REF!,U72,)</f>
        <v>#REF!</v>
      </c>
      <c r="V113" s="46" t="e">
        <f>SUM(V109,V103,V100,V75,#REF!,V72,)</f>
        <v>#REF!</v>
      </c>
      <c r="W113" s="46" t="e">
        <f>SUM(W109,W103,W100,W75,#REF!,W72,)</f>
        <v>#REF!</v>
      </c>
      <c r="X113" s="46" t="e">
        <f>SUM(X109,X103,X100,X75,#REF!,X72,)</f>
        <v>#REF!</v>
      </c>
      <c r="Y113" s="46"/>
      <c r="Z113" s="46"/>
      <c r="AA113" s="46" t="e">
        <f>SUM(AA109,AA103,AA100,AA75,#REF!,AA72,)</f>
        <v>#REF!</v>
      </c>
      <c r="AB113" s="46" t="e">
        <f>SUM(AB109,AB103,AB100,AB75,#REF!,AB72,)</f>
        <v>#REF!</v>
      </c>
      <c r="AC113" s="46" t="e">
        <f>SUM(AC109,AC103,AC100,AC75,#REF!,AC72,)</f>
        <v>#REF!</v>
      </c>
      <c r="AD113" s="46" t="e">
        <f>SUM(AD109,AD103,AD100,AD75,#REF!,AD72,)</f>
        <v>#REF!</v>
      </c>
      <c r="AE113" s="46" t="e">
        <f>SUM(AE109,AE103,AE100,AE75,#REF!,AE72,)</f>
        <v>#REF!</v>
      </c>
      <c r="AF113" s="46"/>
      <c r="AG113" s="46"/>
      <c r="AH113" s="46">
        <f>SUM(AH109,AH103,AH100,AH27,AH72,)</f>
        <v>672</v>
      </c>
      <c r="AI113" s="46">
        <f>SUM(AI109,AI103,AI100,AI27,AI72,)</f>
        <v>672</v>
      </c>
      <c r="AJ113" s="46">
        <f>SUM(AJ109,AJ103,AJ100,AJ27,AJ72+AJ111)</f>
        <v>2096887</v>
      </c>
      <c r="AK113" s="46">
        <f>SUM(AK109,AK103,AK100,AK27,AK72+AK111)</f>
        <v>104997</v>
      </c>
      <c r="AL113" s="46">
        <f>SUM(AL109,AL103,AL100,AL27,AL72+AL111)</f>
        <v>2201884</v>
      </c>
      <c r="AM113" s="42"/>
      <c r="AN113" s="42"/>
      <c r="AO113" s="46">
        <f>SUM(AO109,AO103,AO100,AO27,AO72+AO111)</f>
        <v>286407</v>
      </c>
      <c r="AP113" s="46">
        <f>SUM(AP109,AP103,AP100,AP27,AP72+AP111)</f>
        <v>5966</v>
      </c>
      <c r="AQ113" s="69">
        <f>SUM(AO113:AP113)</f>
        <v>292373</v>
      </c>
      <c r="AR113" s="42"/>
      <c r="AS113" s="70">
        <f>SUM(AS109,AS103,AS100,AS27,AS72+AS111)</f>
        <v>-16952</v>
      </c>
      <c r="AT113" s="46">
        <f>SUM(AT109,AT103,AT100,AT27,AT72+AT111)</f>
        <v>16952</v>
      </c>
      <c r="AU113" s="46">
        <f>SUM(AU109,AU103,AU100,AU27,AU72+AU111)</f>
        <v>0</v>
      </c>
      <c r="AV113" s="42"/>
      <c r="AW113" s="46">
        <f>SUM(AW109,AW103,AW100,AW27,AW72,)</f>
        <v>672</v>
      </c>
      <c r="AX113" s="46">
        <f>SUM(AX109,AX103,AX100,AX27,AX72,)</f>
        <v>672</v>
      </c>
      <c r="AY113" s="46">
        <f>SUM(AY109,AY103,AY100,AY27,AY72+AY111)</f>
        <v>2366342</v>
      </c>
      <c r="AZ113" s="46">
        <f>SUM(AZ109,AZ103,AZ100,AZ27,AZ72+AZ111)</f>
        <v>127915</v>
      </c>
      <c r="BA113" s="69">
        <f>SUM(AY113:AZ113)</f>
        <v>2494257</v>
      </c>
      <c r="BB113" s="69"/>
      <c r="BC113" s="69"/>
      <c r="BD113" s="69"/>
      <c r="BE113" s="69"/>
      <c r="BF113" s="69"/>
      <c r="BG113" s="69"/>
      <c r="BH113" s="69"/>
      <c r="BI113" s="46">
        <f>SUM(BI109,BI103,BI100,BI27,BI72,)</f>
        <v>-8</v>
      </c>
      <c r="BJ113" s="46">
        <f>SUM(BJ109,BJ103,BJ100,BJ27,BJ72,)</f>
        <v>-8</v>
      </c>
      <c r="BK113" s="46" t="e">
        <f>SUM(BK109,BK103,BK100,BK27,BK72+BK111)</f>
        <v>#VALUE!</v>
      </c>
      <c r="BL113" s="46">
        <f>SUM(BL109,BL103,BL100,BL27,BL72+BL111)</f>
        <v>-16204</v>
      </c>
      <c r="BM113" s="46" t="e">
        <f>SUM(BM109,BM103,BM100,BM27,BM72+BM111)</f>
        <v>#VALUE!</v>
      </c>
      <c r="BN113" s="24"/>
      <c r="BO113" s="42"/>
      <c r="BP113" s="42"/>
      <c r="BQ113" s="44"/>
      <c r="BR113" s="18"/>
      <c r="BS113" s="44"/>
    </row>
    <row r="114" spans="1:74" ht="20.25">
      <c r="A114" s="89"/>
      <c r="B114" s="46"/>
      <c r="C114" s="64"/>
      <c r="D114" s="46"/>
      <c r="E114" s="46"/>
      <c r="F114" s="46"/>
      <c r="G114" s="46"/>
      <c r="H114" s="45"/>
      <c r="I114" s="46"/>
      <c r="J114" s="42"/>
      <c r="K114" s="46"/>
      <c r="L114" s="46"/>
      <c r="M114" s="42"/>
      <c r="N114" s="42"/>
      <c r="O114" s="42"/>
      <c r="P114" s="42"/>
      <c r="Q114" s="65" t="s">
        <v>0</v>
      </c>
      <c r="R114" s="65" t="s">
        <v>0</v>
      </c>
      <c r="S114" s="46"/>
      <c r="T114" s="46"/>
      <c r="U114" s="46"/>
      <c r="V114" s="46"/>
      <c r="W114" s="46"/>
      <c r="X114" s="46"/>
      <c r="Y114" s="46"/>
      <c r="Z114" s="42"/>
      <c r="AA114" s="46"/>
      <c r="AB114" s="46"/>
      <c r="AC114" s="46"/>
      <c r="AD114" s="46"/>
      <c r="AE114" s="46"/>
      <c r="AF114" s="42"/>
      <c r="AG114" s="42"/>
      <c r="AH114" s="46"/>
      <c r="AI114" s="46"/>
      <c r="AJ114" s="46"/>
      <c r="AK114" s="45"/>
      <c r="AL114" s="46"/>
      <c r="AM114" s="42"/>
      <c r="AN114" s="42"/>
      <c r="AO114" s="42"/>
      <c r="AP114" s="42"/>
      <c r="AQ114" s="42"/>
      <c r="AR114" s="42"/>
      <c r="AS114" s="42"/>
      <c r="AT114" s="42"/>
      <c r="AU114" s="42"/>
      <c r="AV114" s="42"/>
      <c r="AW114" s="42"/>
      <c r="AX114" s="42"/>
      <c r="AY114" s="42"/>
      <c r="AZ114" s="42"/>
      <c r="BA114" s="42"/>
      <c r="BB114" s="42"/>
      <c r="BC114" s="42"/>
      <c r="BD114" s="42"/>
      <c r="BE114" s="42"/>
      <c r="BF114" s="42"/>
      <c r="BG114" s="42"/>
      <c r="BH114" s="42"/>
      <c r="BI114" s="42"/>
      <c r="BJ114" s="42"/>
      <c r="BK114" s="42"/>
      <c r="BL114" s="19"/>
      <c r="BM114" s="42"/>
      <c r="BN114" s="21"/>
      <c r="BO114" s="70"/>
      <c r="BP114" s="70"/>
      <c r="BQ114" s="43"/>
      <c r="BR114" s="43"/>
      <c r="BS114" s="43"/>
      <c r="BU114" s="70"/>
      <c r="BV114" s="70"/>
    </row>
    <row r="115" spans="1:71" ht="20.25">
      <c r="A115" s="89"/>
      <c r="B115" s="95"/>
      <c r="C115" s="46"/>
      <c r="D115" s="46"/>
      <c r="E115" s="46"/>
      <c r="F115" s="46"/>
      <c r="G115" s="46"/>
      <c r="H115" s="46"/>
      <c r="I115" s="46"/>
      <c r="J115" s="42"/>
      <c r="K115" s="46"/>
      <c r="L115" s="46"/>
      <c r="M115" s="46"/>
      <c r="N115" s="46"/>
      <c r="O115" s="46"/>
      <c r="P115" s="42"/>
      <c r="Q115" s="65"/>
      <c r="R115" s="65"/>
      <c r="S115" s="46"/>
      <c r="T115" s="46"/>
      <c r="U115" s="46"/>
      <c r="V115" s="46"/>
      <c r="W115" s="46"/>
      <c r="X115" s="46"/>
      <c r="Y115" s="46"/>
      <c r="Z115" s="42"/>
      <c r="AA115" s="46"/>
      <c r="AB115" s="46"/>
      <c r="AC115" s="46"/>
      <c r="AD115" s="46"/>
      <c r="AE115" s="46"/>
      <c r="AF115" s="46"/>
      <c r="AG115" s="46"/>
      <c r="AH115" s="46"/>
      <c r="AI115" s="46"/>
      <c r="AJ115" s="46"/>
      <c r="AK115" s="46"/>
      <c r="AL115" s="46"/>
      <c r="AM115" s="42"/>
      <c r="AN115" s="42"/>
      <c r="AO115" s="42"/>
      <c r="AP115" s="42"/>
      <c r="AQ115" s="42"/>
      <c r="AR115" s="42"/>
      <c r="AS115" s="42"/>
      <c r="AT115" s="42"/>
      <c r="AU115" s="42"/>
      <c r="AV115" s="42"/>
      <c r="AW115" s="42"/>
      <c r="AX115" s="42"/>
      <c r="AY115" s="42"/>
      <c r="AZ115" s="42"/>
      <c r="BA115" s="42"/>
      <c r="BB115" s="42"/>
      <c r="BC115" s="42"/>
      <c r="BD115" s="42"/>
      <c r="BE115" s="42"/>
      <c r="BF115" s="42"/>
      <c r="BG115" s="42"/>
      <c r="BH115" s="42"/>
      <c r="BI115" s="46"/>
      <c r="BJ115" s="46"/>
      <c r="BK115" s="46"/>
      <c r="BL115" s="21"/>
      <c r="BM115" s="46"/>
      <c r="BN115" s="21"/>
      <c r="BO115" s="48"/>
      <c r="BP115" s="48"/>
      <c r="BQ115" s="48"/>
      <c r="BR115" s="23"/>
      <c r="BS115" s="48"/>
    </row>
    <row r="116" spans="1:71" ht="20.25">
      <c r="A116" s="95" t="s">
        <v>76</v>
      </c>
      <c r="B116" s="96"/>
      <c r="C116" s="46"/>
      <c r="D116" s="45"/>
      <c r="E116" s="45"/>
      <c r="F116" s="45"/>
      <c r="G116" s="45"/>
      <c r="H116" s="45"/>
      <c r="I116" s="78">
        <v>-110500</v>
      </c>
      <c r="J116" s="42"/>
      <c r="K116" s="42"/>
      <c r="L116" s="42"/>
      <c r="M116" s="42"/>
      <c r="N116" s="42"/>
      <c r="O116" s="42"/>
      <c r="P116" s="42"/>
      <c r="Q116" s="45"/>
      <c r="R116" s="45"/>
      <c r="S116" s="45"/>
      <c r="T116" s="45"/>
      <c r="U116" s="45"/>
      <c r="V116" s="45"/>
      <c r="W116" s="45"/>
      <c r="X116" s="45"/>
      <c r="Y116" s="45"/>
      <c r="Z116" s="42"/>
      <c r="AA116" s="71"/>
      <c r="AB116" s="42"/>
      <c r="AC116" s="42"/>
      <c r="AD116" s="42"/>
      <c r="AE116" s="42"/>
      <c r="AF116" s="42"/>
      <c r="AG116" s="42"/>
      <c r="AH116" s="42"/>
      <c r="AI116" s="42"/>
      <c r="AJ116" s="42"/>
      <c r="AK116" s="42"/>
      <c r="AL116" s="76">
        <v>-126225</v>
      </c>
      <c r="AM116" s="42"/>
      <c r="AN116" s="42"/>
      <c r="AO116" s="42"/>
      <c r="AP116" s="42"/>
      <c r="AQ116" s="42"/>
      <c r="AR116" s="42"/>
      <c r="AS116" s="42"/>
      <c r="AT116" s="42"/>
      <c r="AU116" s="42"/>
      <c r="AV116" s="42"/>
      <c r="AW116" s="42"/>
      <c r="AX116" s="42"/>
      <c r="AY116" s="42"/>
      <c r="AZ116" s="42"/>
      <c r="BA116" s="76">
        <v>-126225</v>
      </c>
      <c r="BB116" s="42"/>
      <c r="BC116" s="42"/>
      <c r="BD116" s="42"/>
      <c r="BE116" s="42"/>
      <c r="BF116" s="42"/>
      <c r="BG116" s="42"/>
      <c r="BH116" s="42"/>
      <c r="BI116" s="42"/>
      <c r="BJ116" s="42"/>
      <c r="BK116" s="42"/>
      <c r="BL116" s="42"/>
      <c r="BM116" s="42"/>
      <c r="BN116" s="74"/>
      <c r="BO116" s="70"/>
      <c r="BP116" s="70"/>
      <c r="BQ116" s="70"/>
      <c r="BR116" s="43"/>
      <c r="BS116" s="70"/>
    </row>
    <row r="117" spans="1:71" ht="20.25" customHeight="1">
      <c r="A117" s="96"/>
      <c r="B117" s="96" t="s">
        <v>105</v>
      </c>
      <c r="C117" s="21"/>
      <c r="D117" s="20"/>
      <c r="E117" s="20"/>
      <c r="F117" s="20"/>
      <c r="G117" s="20"/>
      <c r="H117" s="20"/>
      <c r="I117" s="51"/>
      <c r="J117" s="19"/>
      <c r="K117" s="19"/>
      <c r="L117" s="19"/>
      <c r="M117" s="19"/>
      <c r="N117" s="19"/>
      <c r="O117" s="19"/>
      <c r="P117" s="19"/>
      <c r="Q117" s="20"/>
      <c r="R117" s="20"/>
      <c r="S117" s="20"/>
      <c r="T117" s="20"/>
      <c r="U117" s="20"/>
      <c r="V117" s="20"/>
      <c r="W117" s="20"/>
      <c r="X117" s="20"/>
      <c r="Y117" s="20"/>
      <c r="Z117" s="19"/>
      <c r="AA117" s="25"/>
      <c r="AB117" s="19"/>
      <c r="AC117" s="19"/>
      <c r="AD117" s="19"/>
      <c r="AE117" s="19"/>
      <c r="AF117" s="19"/>
      <c r="AG117" s="19"/>
      <c r="AH117" s="19"/>
      <c r="AI117" s="19"/>
      <c r="AJ117" s="19"/>
      <c r="AK117" s="19"/>
      <c r="AL117" s="19"/>
      <c r="AM117" s="97"/>
      <c r="AN117" s="42"/>
      <c r="AO117" s="42"/>
      <c r="AP117" s="42"/>
      <c r="AQ117" s="42"/>
      <c r="AR117" s="42"/>
      <c r="AS117" s="42"/>
      <c r="AT117" s="42"/>
      <c r="AU117" s="42"/>
      <c r="AV117" s="42"/>
      <c r="AW117" s="42"/>
      <c r="AX117" s="42"/>
      <c r="AY117" s="42"/>
      <c r="AZ117" s="42"/>
      <c r="BA117" s="42"/>
      <c r="BB117" s="42"/>
      <c r="BC117" s="42"/>
      <c r="BD117" s="42"/>
      <c r="BE117" s="42"/>
      <c r="BF117" s="42"/>
      <c r="BG117" s="42"/>
      <c r="BH117" s="42"/>
      <c r="BI117" s="19"/>
      <c r="BJ117" s="19"/>
      <c r="BK117" s="19"/>
      <c r="BL117" s="19"/>
      <c r="BM117" s="19"/>
      <c r="BN117" s="57"/>
      <c r="BO117" s="57"/>
      <c r="BP117" s="57"/>
      <c r="BQ117" s="57"/>
      <c r="BR117" s="57"/>
      <c r="BS117" s="57"/>
    </row>
    <row r="118" spans="1:66" ht="11.25" customHeight="1">
      <c r="A118" s="56"/>
      <c r="B118" s="49"/>
      <c r="C118" s="28"/>
      <c r="D118" s="20"/>
      <c r="E118" s="20"/>
      <c r="F118" s="20"/>
      <c r="G118" s="20"/>
      <c r="H118" s="20"/>
      <c r="I118" s="51"/>
      <c r="J118" s="18"/>
      <c r="K118" s="18"/>
      <c r="L118" s="18"/>
      <c r="M118" s="18"/>
      <c r="N118" s="18"/>
      <c r="O118" s="18"/>
      <c r="P118" s="18"/>
      <c r="Q118" s="20"/>
      <c r="R118" s="20"/>
      <c r="S118" s="20"/>
      <c r="T118" s="20"/>
      <c r="U118" s="20"/>
      <c r="V118" s="20"/>
      <c r="W118" s="20"/>
      <c r="X118" s="20"/>
      <c r="Y118" s="20"/>
      <c r="Z118" s="18"/>
      <c r="AA118" s="25"/>
      <c r="AB118" s="19"/>
      <c r="AC118" s="19"/>
      <c r="AD118" s="19"/>
      <c r="AE118" s="19"/>
      <c r="AF118" s="18"/>
      <c r="AG118" s="18"/>
      <c r="AH118" s="18"/>
      <c r="AI118" s="18"/>
      <c r="AJ118" s="18"/>
      <c r="AK118" s="18"/>
      <c r="AL118" s="19"/>
      <c r="AM118" s="33"/>
      <c r="AN118" s="44"/>
      <c r="AO118" s="44"/>
      <c r="AP118" s="48"/>
      <c r="AQ118" s="48"/>
      <c r="AR118" s="44"/>
      <c r="AS118" s="44"/>
      <c r="AT118" s="44"/>
      <c r="AU118" s="44"/>
      <c r="AV118" s="44"/>
      <c r="AW118" s="44"/>
      <c r="AX118" s="44"/>
      <c r="AY118" s="44"/>
      <c r="AZ118" s="44"/>
      <c r="BA118" s="44"/>
      <c r="BB118" s="44"/>
      <c r="BC118" s="44"/>
      <c r="BD118" s="44"/>
      <c r="BE118" s="44"/>
      <c r="BF118" s="44"/>
      <c r="BG118" s="44"/>
      <c r="BH118" s="44"/>
      <c r="BI118" s="23"/>
      <c r="BJ118" s="23"/>
      <c r="BK118" s="18"/>
      <c r="BL118" s="18"/>
      <c r="BM118" s="18"/>
      <c r="BN118" s="39"/>
    </row>
    <row r="119" spans="1:66" ht="20.25">
      <c r="A119" s="49"/>
      <c r="B119" s="49"/>
      <c r="C119" s="28"/>
      <c r="D119" s="20"/>
      <c r="E119" s="20"/>
      <c r="F119" s="20"/>
      <c r="G119" s="20"/>
      <c r="H119" s="20"/>
      <c r="I119" s="51"/>
      <c r="J119" s="18"/>
      <c r="K119" s="18"/>
      <c r="L119" s="18"/>
      <c r="M119" s="18"/>
      <c r="N119" s="18"/>
      <c r="O119" s="18"/>
      <c r="P119" s="18"/>
      <c r="Q119" s="20"/>
      <c r="R119" s="20"/>
      <c r="S119" s="20"/>
      <c r="T119" s="20"/>
      <c r="U119" s="20"/>
      <c r="V119" s="20"/>
      <c r="W119" s="20"/>
      <c r="X119" s="20"/>
      <c r="Y119" s="20"/>
      <c r="Z119" s="18"/>
      <c r="AA119" s="25"/>
      <c r="AB119" s="19"/>
      <c r="AC119" s="19"/>
      <c r="AD119" s="19"/>
      <c r="AE119" s="19"/>
      <c r="AF119" s="18"/>
      <c r="AG119" s="18"/>
      <c r="AH119" s="18"/>
      <c r="AI119" s="18"/>
      <c r="AJ119" s="18"/>
      <c r="AK119" s="18"/>
      <c r="AL119" s="18"/>
      <c r="AM119" s="33"/>
      <c r="AN119" s="33"/>
      <c r="AO119" s="33"/>
      <c r="AP119" s="79"/>
      <c r="AQ119" s="79"/>
      <c r="AR119" s="33"/>
      <c r="AS119" s="33"/>
      <c r="AT119" s="33"/>
      <c r="AU119" s="33"/>
      <c r="AV119" s="33"/>
      <c r="AW119" s="33"/>
      <c r="AX119" s="33"/>
      <c r="AY119" s="33"/>
      <c r="AZ119" s="33"/>
      <c r="BA119" s="33"/>
      <c r="BB119" s="33"/>
      <c r="BC119" s="33"/>
      <c r="BD119" s="33"/>
      <c r="BE119" s="33"/>
      <c r="BF119" s="33"/>
      <c r="BG119" s="33"/>
      <c r="BH119" s="33"/>
      <c r="BI119" s="23"/>
      <c r="BJ119" s="23"/>
      <c r="BK119" s="18"/>
      <c r="BL119" s="18"/>
      <c r="BM119" s="18"/>
      <c r="BN119" s="39"/>
    </row>
    <row r="120" spans="1:66" ht="7.5" customHeight="1">
      <c r="A120" s="56"/>
      <c r="B120" s="49"/>
      <c r="C120" s="28"/>
      <c r="D120" s="20"/>
      <c r="E120" s="20"/>
      <c r="F120" s="20"/>
      <c r="G120" s="20"/>
      <c r="H120" s="20"/>
      <c r="I120" s="51"/>
      <c r="J120" s="18"/>
      <c r="K120" s="18"/>
      <c r="L120" s="18"/>
      <c r="M120" s="18"/>
      <c r="N120" s="18"/>
      <c r="O120" s="18"/>
      <c r="P120" s="18"/>
      <c r="Q120" s="20"/>
      <c r="R120" s="20"/>
      <c r="S120" s="20"/>
      <c r="T120" s="20"/>
      <c r="U120" s="20"/>
      <c r="V120" s="20"/>
      <c r="W120" s="20"/>
      <c r="X120" s="20"/>
      <c r="Y120" s="20"/>
      <c r="Z120" s="18"/>
      <c r="AA120" s="25"/>
      <c r="AB120" s="19"/>
      <c r="AC120" s="19"/>
      <c r="AD120" s="19"/>
      <c r="AE120" s="19"/>
      <c r="AF120" s="18"/>
      <c r="AG120" s="18"/>
      <c r="AH120" s="18"/>
      <c r="AI120" s="18"/>
      <c r="AJ120" s="18"/>
      <c r="AK120" s="18"/>
      <c r="AL120" s="18"/>
      <c r="AM120" s="33"/>
      <c r="AN120" s="33"/>
      <c r="AO120" s="33"/>
      <c r="AP120" s="79"/>
      <c r="AQ120" s="79"/>
      <c r="AR120" s="33"/>
      <c r="AS120" s="33"/>
      <c r="AT120" s="33"/>
      <c r="AU120" s="33"/>
      <c r="AV120" s="33"/>
      <c r="AW120" s="33"/>
      <c r="AX120" s="33"/>
      <c r="AY120" s="33"/>
      <c r="AZ120" s="33"/>
      <c r="BA120" s="33"/>
      <c r="BB120" s="33"/>
      <c r="BC120" s="33"/>
      <c r="BD120" s="33"/>
      <c r="BE120" s="33"/>
      <c r="BF120" s="33"/>
      <c r="BG120" s="33"/>
      <c r="BH120" s="33"/>
      <c r="BI120" s="23"/>
      <c r="BJ120" s="23"/>
      <c r="BK120" s="18"/>
      <c r="BL120" s="18"/>
      <c r="BM120" s="18"/>
      <c r="BN120" s="39"/>
    </row>
    <row r="121" spans="1:66" ht="20.25">
      <c r="A121" s="49"/>
      <c r="B121" s="50"/>
      <c r="C121" s="28"/>
      <c r="D121" s="20"/>
      <c r="E121" s="20"/>
      <c r="F121" s="20"/>
      <c r="G121" s="20"/>
      <c r="H121" s="20"/>
      <c r="I121" s="51"/>
      <c r="J121" s="18"/>
      <c r="K121" s="18"/>
      <c r="L121" s="18"/>
      <c r="M121" s="18"/>
      <c r="N121" s="18"/>
      <c r="O121" s="18"/>
      <c r="P121" s="18"/>
      <c r="Q121" s="20"/>
      <c r="R121" s="20"/>
      <c r="S121" s="20"/>
      <c r="T121" s="20"/>
      <c r="U121" s="20"/>
      <c r="V121" s="20"/>
      <c r="W121" s="20"/>
      <c r="X121" s="20"/>
      <c r="Y121" s="20"/>
      <c r="Z121" s="18"/>
      <c r="AA121" s="25"/>
      <c r="AB121" s="19"/>
      <c r="AC121" s="19"/>
      <c r="AD121" s="19"/>
      <c r="AE121" s="19"/>
      <c r="AF121" s="18"/>
      <c r="AG121" s="18"/>
      <c r="AH121" s="18"/>
      <c r="AI121" s="18"/>
      <c r="AJ121" s="18"/>
      <c r="AK121" s="18"/>
      <c r="AL121" s="18"/>
      <c r="AM121" s="33"/>
      <c r="AN121" s="33"/>
      <c r="AO121" s="33"/>
      <c r="AP121" s="79"/>
      <c r="AQ121" s="79"/>
      <c r="AR121" s="33"/>
      <c r="AS121" s="33"/>
      <c r="AT121" s="33"/>
      <c r="AU121" s="33"/>
      <c r="AV121" s="33"/>
      <c r="AW121" s="33"/>
      <c r="AX121" s="33"/>
      <c r="AY121" s="33"/>
      <c r="AZ121" s="33"/>
      <c r="BA121" s="33"/>
      <c r="BB121" s="33"/>
      <c r="BC121" s="33"/>
      <c r="BD121" s="33"/>
      <c r="BE121" s="33"/>
      <c r="BF121" s="33"/>
      <c r="BG121" s="33"/>
      <c r="BH121" s="33"/>
      <c r="BI121" s="23"/>
      <c r="BJ121" s="23"/>
      <c r="BK121" s="18"/>
      <c r="BL121" s="18"/>
      <c r="BM121" s="18"/>
      <c r="BN121" s="39"/>
    </row>
    <row r="122" spans="1:66" ht="20.25">
      <c r="A122" s="54"/>
      <c r="B122" s="49"/>
      <c r="C122" s="50"/>
      <c r="D122" s="52"/>
      <c r="E122" s="20"/>
      <c r="F122" s="20"/>
      <c r="G122" s="20"/>
      <c r="H122" s="20"/>
      <c r="I122" s="51"/>
      <c r="J122" s="26"/>
      <c r="K122" s="26"/>
      <c r="L122" s="26"/>
      <c r="M122" s="26"/>
      <c r="N122" s="26"/>
      <c r="O122" s="26"/>
      <c r="P122" s="26"/>
      <c r="Q122" s="20"/>
      <c r="R122" s="20"/>
      <c r="S122" s="20"/>
      <c r="T122" s="20"/>
      <c r="U122" s="20"/>
      <c r="V122" s="20"/>
      <c r="W122" s="20"/>
      <c r="X122" s="20"/>
      <c r="Y122" s="20"/>
      <c r="Z122" s="26"/>
      <c r="AA122" s="19"/>
      <c r="AB122" s="19"/>
      <c r="AC122" s="19"/>
      <c r="AD122" s="19"/>
      <c r="AE122" s="19"/>
      <c r="AF122" s="18"/>
      <c r="AG122" s="18"/>
      <c r="AH122" s="18"/>
      <c r="AI122" s="18"/>
      <c r="AJ122" s="18"/>
      <c r="AK122" s="18"/>
      <c r="AL122" s="18"/>
      <c r="AM122" s="33"/>
      <c r="AN122" s="33"/>
      <c r="AO122" s="33"/>
      <c r="AP122" s="79"/>
      <c r="AQ122" s="79"/>
      <c r="AR122" s="33"/>
      <c r="AS122" s="33"/>
      <c r="AT122" s="33"/>
      <c r="AU122" s="33"/>
      <c r="AV122" s="33"/>
      <c r="AW122" s="33"/>
      <c r="AX122" s="33"/>
      <c r="AY122" s="33"/>
      <c r="AZ122" s="33"/>
      <c r="BA122" s="33"/>
      <c r="BB122" s="33"/>
      <c r="BC122" s="33"/>
      <c r="BD122" s="33"/>
      <c r="BE122" s="33"/>
      <c r="BF122" s="33"/>
      <c r="BG122" s="33"/>
      <c r="BH122" s="33"/>
      <c r="BI122" s="18"/>
      <c r="BJ122" s="18"/>
      <c r="BK122" s="18"/>
      <c r="BL122" s="18"/>
      <c r="BM122" s="18"/>
      <c r="BN122" s="39"/>
    </row>
    <row r="123" spans="1:66" ht="20.25">
      <c r="A123" s="49"/>
      <c r="B123" s="49"/>
      <c r="C123" s="50"/>
      <c r="D123" s="52"/>
      <c r="E123" s="7"/>
      <c r="F123" s="7"/>
      <c r="G123" s="7"/>
      <c r="H123" s="7"/>
      <c r="Q123" s="7"/>
      <c r="R123" s="7"/>
      <c r="S123" s="7" t="s">
        <v>0</v>
      </c>
      <c r="T123" s="7" t="s">
        <v>0</v>
      </c>
      <c r="U123" s="11"/>
      <c r="V123" s="11"/>
      <c r="W123" s="11"/>
      <c r="X123" s="11"/>
      <c r="Y123" s="11"/>
      <c r="AA123" s="11"/>
      <c r="AB123" s="11"/>
      <c r="AC123" s="11"/>
      <c r="AD123" s="11"/>
      <c r="AE123" s="11"/>
      <c r="AM123" s="34"/>
      <c r="AN123" s="34"/>
      <c r="AO123" s="34"/>
      <c r="AP123" s="80"/>
      <c r="AQ123" s="80"/>
      <c r="AR123" s="34"/>
      <c r="AS123" s="34"/>
      <c r="AT123" s="34"/>
      <c r="AU123" s="34"/>
      <c r="AV123" s="34"/>
      <c r="AW123" s="34"/>
      <c r="AX123" s="34"/>
      <c r="AY123" s="34"/>
      <c r="AZ123" s="34"/>
      <c r="BA123" s="34"/>
      <c r="BB123" s="34"/>
      <c r="BC123" s="34"/>
      <c r="BD123" s="34"/>
      <c r="BE123" s="34"/>
      <c r="BF123" s="34"/>
      <c r="BG123" s="34"/>
      <c r="BH123" s="34"/>
      <c r="BI123" s="2"/>
      <c r="BJ123" s="2"/>
      <c r="BK123" s="2"/>
      <c r="BL123" s="2"/>
      <c r="BN123" s="39"/>
    </row>
    <row r="124" spans="1:65" ht="20.25">
      <c r="A124" s="49"/>
      <c r="B124" s="49"/>
      <c r="C124" s="50"/>
      <c r="D124" s="52"/>
      <c r="E124" s="12"/>
      <c r="F124" s="12"/>
      <c r="G124" s="12"/>
      <c r="H124" s="12">
        <v>153.044</v>
      </c>
      <c r="I124" s="12"/>
      <c r="J124" s="13"/>
      <c r="K124" s="13"/>
      <c r="L124" s="13"/>
      <c r="M124" s="13"/>
      <c r="N124" s="13"/>
      <c r="O124" s="13"/>
      <c r="P124" s="13"/>
      <c r="Q124" s="12"/>
      <c r="R124" s="12"/>
      <c r="S124" s="7" t="s">
        <v>0</v>
      </c>
      <c r="T124" s="12"/>
      <c r="U124" s="7" t="s">
        <v>0</v>
      </c>
      <c r="V124" s="7"/>
      <c r="W124" s="7"/>
      <c r="X124" s="7"/>
      <c r="Y124" s="7"/>
      <c r="Z124" s="13"/>
      <c r="AA124" s="8"/>
      <c r="AB124" s="8"/>
      <c r="AC124" s="8"/>
      <c r="AD124" s="8"/>
      <c r="AE124" s="8"/>
      <c r="AF124" s="13"/>
      <c r="AG124" s="13"/>
      <c r="AH124" s="13"/>
      <c r="AI124" s="13"/>
      <c r="AJ124" s="13"/>
      <c r="AK124" s="13"/>
      <c r="AL124" s="13"/>
      <c r="AM124" s="34"/>
      <c r="AN124" s="34"/>
      <c r="AO124" s="34"/>
      <c r="AP124" s="80"/>
      <c r="AQ124" s="80"/>
      <c r="AR124" s="34"/>
      <c r="AS124" s="34"/>
      <c r="AT124" s="34"/>
      <c r="AU124" s="34"/>
      <c r="AV124" s="34"/>
      <c r="AW124" s="34"/>
      <c r="AX124" s="34"/>
      <c r="AY124" s="34"/>
      <c r="AZ124" s="34"/>
      <c r="BA124" s="34"/>
      <c r="BB124" s="34"/>
      <c r="BC124" s="34"/>
      <c r="BD124" s="34"/>
      <c r="BE124" s="34"/>
      <c r="BF124" s="34"/>
      <c r="BG124" s="34"/>
      <c r="BH124" s="34"/>
      <c r="BI124" s="2"/>
      <c r="BJ124" s="2"/>
      <c r="BK124" s="2"/>
      <c r="BL124" s="2"/>
      <c r="BM124" s="13"/>
    </row>
    <row r="125" spans="1:177" ht="21" customHeight="1">
      <c r="A125" s="49"/>
      <c r="B125" s="49"/>
      <c r="C125" s="50"/>
      <c r="D125" s="52"/>
      <c r="E125" s="12"/>
      <c r="F125" s="12"/>
      <c r="G125" s="12"/>
      <c r="H125" s="12"/>
      <c r="I125" s="12"/>
      <c r="J125" s="13"/>
      <c r="K125" s="13"/>
      <c r="L125" s="13"/>
      <c r="M125" s="13"/>
      <c r="N125" s="13"/>
      <c r="O125" s="13"/>
      <c r="P125" s="13"/>
      <c r="Q125" s="12"/>
      <c r="R125" s="12"/>
      <c r="S125" s="12"/>
      <c r="T125" s="12"/>
      <c r="U125" s="12"/>
      <c r="V125" s="12"/>
      <c r="W125" s="12"/>
      <c r="X125" s="12"/>
      <c r="Y125" s="12"/>
      <c r="Z125" s="13"/>
      <c r="AA125" s="8"/>
      <c r="AB125" s="8"/>
      <c r="AC125" s="8"/>
      <c r="AD125" s="8"/>
      <c r="AE125" s="8"/>
      <c r="AF125" s="13"/>
      <c r="AG125" s="13"/>
      <c r="AH125" s="13"/>
      <c r="AI125" s="13"/>
      <c r="AJ125" s="38"/>
      <c r="AK125" s="38"/>
      <c r="AL125" s="13"/>
      <c r="AM125" s="34"/>
      <c r="AN125" s="34"/>
      <c r="AO125" s="34"/>
      <c r="AP125" s="80"/>
      <c r="AQ125" s="80"/>
      <c r="AR125" s="34"/>
      <c r="AS125" s="34"/>
      <c r="AT125" s="34"/>
      <c r="AU125" s="34"/>
      <c r="AV125" s="34"/>
      <c r="AW125" s="34"/>
      <c r="AX125" s="34"/>
      <c r="AY125" s="34"/>
      <c r="AZ125" s="34"/>
      <c r="BA125" s="34"/>
      <c r="BB125" s="34"/>
      <c r="BC125" s="34"/>
      <c r="BD125" s="34"/>
      <c r="BE125" s="34"/>
      <c r="BF125" s="34"/>
      <c r="BG125" s="34"/>
      <c r="BH125" s="34"/>
      <c r="BI125" s="2"/>
      <c r="BJ125" s="2"/>
      <c r="BK125" s="2"/>
      <c r="BL125" s="2"/>
      <c r="BM125" s="13"/>
      <c r="BN125" s="13"/>
      <c r="BO125" s="13"/>
      <c r="BP125" s="13"/>
      <c r="BQ125" s="13"/>
      <c r="BR125" s="13"/>
      <c r="BS125" s="13"/>
      <c r="BT125" s="13"/>
      <c r="BU125" s="13"/>
      <c r="BV125" s="13"/>
      <c r="BW125" s="13"/>
      <c r="BX125" s="13"/>
      <c r="BY125" s="13"/>
      <c r="BZ125" s="13"/>
      <c r="CA125" s="13"/>
      <c r="CB125" s="13"/>
      <c r="CC125" s="13"/>
      <c r="CD125" s="13"/>
      <c r="CE125" s="13"/>
      <c r="CF125" s="13"/>
      <c r="CG125" s="13"/>
      <c r="CH125" s="13"/>
      <c r="CI125" s="13"/>
      <c r="CJ125" s="13"/>
      <c r="CK125" s="13"/>
      <c r="CL125" s="13"/>
      <c r="CM125" s="13"/>
      <c r="CN125" s="13"/>
      <c r="CO125" s="13"/>
      <c r="CP125" s="13"/>
      <c r="CQ125" s="13"/>
      <c r="CR125" s="13"/>
      <c r="CS125" s="13"/>
      <c r="CT125" s="13"/>
      <c r="CU125" s="13"/>
      <c r="CV125" s="13"/>
      <c r="CW125" s="13"/>
      <c r="CX125" s="13"/>
      <c r="CY125" s="13"/>
      <c r="CZ125" s="13"/>
      <c r="DA125" s="13"/>
      <c r="DB125" s="13"/>
      <c r="DC125" s="13"/>
      <c r="DD125" s="13"/>
      <c r="DE125" s="13"/>
      <c r="DF125" s="13"/>
      <c r="DG125" s="13"/>
      <c r="DH125" s="13"/>
      <c r="DI125" s="13"/>
      <c r="DJ125" s="13"/>
      <c r="DK125" s="13"/>
      <c r="DL125" s="13"/>
      <c r="DM125" s="13"/>
      <c r="DN125" s="13"/>
      <c r="DO125" s="13"/>
      <c r="DP125" s="13"/>
      <c r="DQ125" s="13"/>
      <c r="DR125" s="13"/>
      <c r="DS125" s="13"/>
      <c r="DT125" s="13"/>
      <c r="DU125" s="13"/>
      <c r="DV125" s="13"/>
      <c r="DW125" s="13"/>
      <c r="DX125" s="13"/>
      <c r="DY125" s="13"/>
      <c r="DZ125" s="13"/>
      <c r="EA125" s="13"/>
      <c r="EB125" s="13"/>
      <c r="EC125" s="13"/>
      <c r="ED125" s="13"/>
      <c r="EE125" s="13"/>
      <c r="EF125" s="13"/>
      <c r="EG125" s="13"/>
      <c r="EH125" s="13"/>
      <c r="EI125" s="13"/>
      <c r="EJ125" s="13"/>
      <c r="EK125" s="13"/>
      <c r="EL125" s="13"/>
      <c r="EM125" s="13"/>
      <c r="EN125" s="13"/>
      <c r="EO125" s="13"/>
      <c r="EP125" s="13"/>
      <c r="EQ125" s="13"/>
      <c r="ER125" s="13"/>
      <c r="ES125" s="13"/>
      <c r="ET125" s="13"/>
      <c r="EU125" s="13"/>
      <c r="EV125" s="13"/>
      <c r="EW125" s="13"/>
      <c r="EX125" s="13"/>
      <c r="EY125" s="13"/>
      <c r="EZ125" s="13"/>
      <c r="FA125" s="13"/>
      <c r="FB125" s="13"/>
      <c r="FC125" s="13"/>
      <c r="FD125" s="13"/>
      <c r="FE125" s="13"/>
      <c r="FF125" s="13"/>
      <c r="FG125" s="13"/>
      <c r="FH125" s="13"/>
      <c r="FI125" s="13"/>
      <c r="FJ125" s="13"/>
      <c r="FK125" s="13"/>
      <c r="FL125" s="13"/>
      <c r="FM125" s="13"/>
      <c r="FN125" s="13"/>
      <c r="FO125" s="13"/>
      <c r="FP125" s="13"/>
      <c r="FQ125" s="13"/>
      <c r="FR125" s="13"/>
      <c r="FS125" s="13"/>
      <c r="FT125" s="13"/>
      <c r="FU125" s="13"/>
    </row>
    <row r="126" spans="1:177" ht="20.25">
      <c r="A126" s="49"/>
      <c r="B126" s="49"/>
      <c r="C126" s="50"/>
      <c r="D126" s="52"/>
      <c r="E126" s="7"/>
      <c r="F126" s="7"/>
      <c r="G126" s="7"/>
      <c r="H126" s="7" t="s">
        <v>0</v>
      </c>
      <c r="I126" s="7"/>
      <c r="J126" s="2"/>
      <c r="K126" s="2"/>
      <c r="L126" s="2"/>
      <c r="M126" s="2"/>
      <c r="N126" s="2"/>
      <c r="O126" s="2"/>
      <c r="P126" s="2"/>
      <c r="Q126" s="7"/>
      <c r="R126" s="7"/>
      <c r="S126" s="7"/>
      <c r="T126" s="7"/>
      <c r="U126" s="7"/>
      <c r="V126" s="7"/>
      <c r="W126" s="7"/>
      <c r="X126" s="7"/>
      <c r="Y126" s="7"/>
      <c r="Z126" s="13"/>
      <c r="AA126" s="8"/>
      <c r="AB126" s="8"/>
      <c r="AC126" s="8"/>
      <c r="AD126" s="8"/>
      <c r="AE126" s="8"/>
      <c r="AF126" s="13"/>
      <c r="AG126" s="13"/>
      <c r="AH126" s="13"/>
      <c r="AI126" s="13"/>
      <c r="AJ126" s="13"/>
      <c r="AK126" s="13"/>
      <c r="AL126" s="13"/>
      <c r="AM126" s="34"/>
      <c r="AN126" s="34"/>
      <c r="AO126" s="34"/>
      <c r="AP126" s="34"/>
      <c r="AQ126" s="34"/>
      <c r="AR126" s="34"/>
      <c r="AS126" s="34"/>
      <c r="AT126" s="34"/>
      <c r="AU126" s="34"/>
      <c r="AV126" s="34"/>
      <c r="AW126" s="34"/>
      <c r="AX126" s="34"/>
      <c r="AY126" s="34"/>
      <c r="AZ126" s="34"/>
      <c r="BA126" s="34"/>
      <c r="BB126" s="34"/>
      <c r="BC126" s="34"/>
      <c r="BD126" s="34"/>
      <c r="BE126" s="34"/>
      <c r="BF126" s="34"/>
      <c r="BG126" s="34"/>
      <c r="BH126" s="34"/>
      <c r="BI126" s="2"/>
      <c r="BJ126" s="2"/>
      <c r="BK126" s="2"/>
      <c r="BL126" s="2"/>
      <c r="BM126" s="13"/>
      <c r="BN126" s="13"/>
      <c r="BO126" s="13"/>
      <c r="BP126" s="13"/>
      <c r="BQ126" s="13"/>
      <c r="BR126" s="13"/>
      <c r="BS126" s="13"/>
      <c r="BT126" s="13"/>
      <c r="BU126" s="13"/>
      <c r="BV126" s="13"/>
      <c r="BW126" s="13"/>
      <c r="BX126" s="13"/>
      <c r="BY126" s="13"/>
      <c r="BZ126" s="13"/>
      <c r="CA126" s="13"/>
      <c r="CB126" s="13"/>
      <c r="CC126" s="13"/>
      <c r="CD126" s="13"/>
      <c r="CE126" s="13"/>
      <c r="CF126" s="13"/>
      <c r="CG126" s="13"/>
      <c r="CH126" s="13"/>
      <c r="CI126" s="13"/>
      <c r="CJ126" s="13"/>
      <c r="CK126" s="13"/>
      <c r="CL126" s="13"/>
      <c r="CM126" s="13"/>
      <c r="CN126" s="13"/>
      <c r="CO126" s="13"/>
      <c r="CP126" s="13"/>
      <c r="CQ126" s="13"/>
      <c r="CR126" s="13"/>
      <c r="CS126" s="13"/>
      <c r="CT126" s="13"/>
      <c r="CU126" s="13"/>
      <c r="CV126" s="13"/>
      <c r="CW126" s="13"/>
      <c r="CX126" s="13"/>
      <c r="CY126" s="13"/>
      <c r="CZ126" s="13"/>
      <c r="DA126" s="13"/>
      <c r="DB126" s="13"/>
      <c r="DC126" s="13"/>
      <c r="DD126" s="13"/>
      <c r="DE126" s="13"/>
      <c r="DF126" s="13"/>
      <c r="DG126" s="13"/>
      <c r="DH126" s="13"/>
      <c r="DI126" s="13"/>
      <c r="DJ126" s="13"/>
      <c r="DK126" s="13"/>
      <c r="DL126" s="13"/>
      <c r="DM126" s="13"/>
      <c r="DN126" s="13"/>
      <c r="DO126" s="13"/>
      <c r="DP126" s="13"/>
      <c r="DQ126" s="13"/>
      <c r="DR126" s="13"/>
      <c r="DS126" s="13"/>
      <c r="DT126" s="13"/>
      <c r="DU126" s="13"/>
      <c r="DV126" s="13"/>
      <c r="DW126" s="13"/>
      <c r="DX126" s="13"/>
      <c r="DY126" s="13"/>
      <c r="DZ126" s="13"/>
      <c r="EA126" s="13"/>
      <c r="EB126" s="13"/>
      <c r="EC126" s="13"/>
      <c r="ED126" s="13"/>
      <c r="EE126" s="13"/>
      <c r="EF126" s="13"/>
      <c r="EG126" s="13"/>
      <c r="EH126" s="13"/>
      <c r="EI126" s="13"/>
      <c r="EJ126" s="13"/>
      <c r="EK126" s="13"/>
      <c r="EL126" s="13"/>
      <c r="EM126" s="13"/>
      <c r="EN126" s="13"/>
      <c r="EO126" s="13"/>
      <c r="EP126" s="13"/>
      <c r="EQ126" s="13"/>
      <c r="ER126" s="13"/>
      <c r="ES126" s="13"/>
      <c r="ET126" s="13"/>
      <c r="EU126" s="13"/>
      <c r="EV126" s="13"/>
      <c r="EW126" s="13"/>
      <c r="EX126" s="13"/>
      <c r="EY126" s="13"/>
      <c r="EZ126" s="13"/>
      <c r="FA126" s="13"/>
      <c r="FB126" s="13"/>
      <c r="FC126" s="13"/>
      <c r="FD126" s="13"/>
      <c r="FE126" s="13"/>
      <c r="FF126" s="13"/>
      <c r="FG126" s="13"/>
      <c r="FH126" s="13"/>
      <c r="FI126" s="13"/>
      <c r="FJ126" s="13"/>
      <c r="FK126" s="13"/>
      <c r="FL126" s="13"/>
      <c r="FM126" s="13"/>
      <c r="FN126" s="13"/>
      <c r="FO126" s="13"/>
      <c r="FP126" s="13"/>
      <c r="FQ126" s="13"/>
      <c r="FR126" s="13"/>
      <c r="FS126" s="13"/>
      <c r="FT126" s="13"/>
      <c r="FU126" s="13"/>
    </row>
    <row r="127" spans="1:177" ht="20.25">
      <c r="A127" s="49"/>
      <c r="B127" s="50"/>
      <c r="C127" s="50"/>
      <c r="D127" s="53"/>
      <c r="E127" s="14"/>
      <c r="F127" s="14"/>
      <c r="G127" s="14"/>
      <c r="H127" s="14"/>
      <c r="I127" s="14"/>
      <c r="J127" s="13"/>
      <c r="K127" s="13"/>
      <c r="L127" s="13"/>
      <c r="M127" s="13"/>
      <c r="N127" s="13"/>
      <c r="O127" s="13"/>
      <c r="P127" s="13"/>
      <c r="Q127" s="14"/>
      <c r="R127" s="14"/>
      <c r="S127" s="14"/>
      <c r="T127" s="29">
        <v>1.67493</v>
      </c>
      <c r="U127" s="14"/>
      <c r="V127" s="14"/>
      <c r="W127" s="14"/>
      <c r="X127" s="14">
        <v>20.0321</v>
      </c>
      <c r="Y127" s="14"/>
      <c r="Z127" s="13"/>
      <c r="AA127" s="8"/>
      <c r="AB127" s="8"/>
      <c r="AC127" s="8"/>
      <c r="AD127" s="37"/>
      <c r="AE127" s="8"/>
      <c r="AF127" s="13"/>
      <c r="AG127" s="13"/>
      <c r="AH127" s="13"/>
      <c r="AI127" s="13"/>
      <c r="AJ127" s="13"/>
      <c r="AK127" s="13"/>
      <c r="AL127" s="13"/>
      <c r="AM127" s="34"/>
      <c r="AN127" s="34"/>
      <c r="AO127" s="34"/>
      <c r="AP127" s="34"/>
      <c r="AQ127" s="34"/>
      <c r="AR127" s="34"/>
      <c r="AS127" s="34"/>
      <c r="AT127" s="34"/>
      <c r="AU127" s="34"/>
      <c r="AV127" s="34"/>
      <c r="AW127" s="34"/>
      <c r="AX127" s="34"/>
      <c r="AY127" s="34"/>
      <c r="AZ127" s="34"/>
      <c r="BA127" s="34"/>
      <c r="BB127" s="34"/>
      <c r="BC127" s="34"/>
      <c r="BD127" s="34"/>
      <c r="BE127" s="34"/>
      <c r="BF127" s="34"/>
      <c r="BG127" s="34"/>
      <c r="BH127" s="34"/>
      <c r="BI127" s="2"/>
      <c r="BJ127" s="2"/>
      <c r="BK127" s="2"/>
      <c r="BL127" s="2"/>
      <c r="BM127" s="13"/>
      <c r="BN127" s="13"/>
      <c r="BO127" s="13"/>
      <c r="BP127" s="13"/>
      <c r="BQ127" s="13"/>
      <c r="BR127" s="13"/>
      <c r="BS127" s="13"/>
      <c r="BT127" s="13"/>
      <c r="BU127" s="13"/>
      <c r="BV127" s="13"/>
      <c r="BW127" s="13"/>
      <c r="BX127" s="13"/>
      <c r="BY127" s="13"/>
      <c r="BZ127" s="13"/>
      <c r="CA127" s="13"/>
      <c r="CB127" s="13"/>
      <c r="CC127" s="13"/>
      <c r="CD127" s="13"/>
      <c r="CE127" s="13"/>
      <c r="CF127" s="13"/>
      <c r="CG127" s="13"/>
      <c r="CH127" s="13"/>
      <c r="CI127" s="13"/>
      <c r="CJ127" s="13"/>
      <c r="CK127" s="13"/>
      <c r="CL127" s="13"/>
      <c r="CM127" s="13"/>
      <c r="CN127" s="13"/>
      <c r="CO127" s="13"/>
      <c r="CP127" s="13"/>
      <c r="CQ127" s="13"/>
      <c r="CR127" s="13"/>
      <c r="CS127" s="13"/>
      <c r="CT127" s="13"/>
      <c r="CU127" s="13"/>
      <c r="CV127" s="13"/>
      <c r="CW127" s="13"/>
      <c r="CX127" s="13"/>
      <c r="CY127" s="13"/>
      <c r="CZ127" s="13"/>
      <c r="DA127" s="13"/>
      <c r="DB127" s="13"/>
      <c r="DC127" s="13"/>
      <c r="DD127" s="13"/>
      <c r="DE127" s="13"/>
      <c r="DF127" s="13"/>
      <c r="DG127" s="13"/>
      <c r="DH127" s="13"/>
      <c r="DI127" s="13"/>
      <c r="DJ127" s="13"/>
      <c r="DK127" s="13"/>
      <c r="DL127" s="13"/>
      <c r="DM127" s="13"/>
      <c r="DN127" s="13"/>
      <c r="DO127" s="13"/>
      <c r="DP127" s="13"/>
      <c r="DQ127" s="13"/>
      <c r="DR127" s="13"/>
      <c r="DS127" s="13"/>
      <c r="DT127" s="13"/>
      <c r="DU127" s="13"/>
      <c r="DV127" s="13"/>
      <c r="DW127" s="13"/>
      <c r="DX127" s="13"/>
      <c r="DY127" s="13"/>
      <c r="DZ127" s="13"/>
      <c r="EA127" s="13"/>
      <c r="EB127" s="13"/>
      <c r="EC127" s="13"/>
      <c r="ED127" s="13"/>
      <c r="EE127" s="13"/>
      <c r="EF127" s="13"/>
      <c r="EG127" s="13"/>
      <c r="EH127" s="13"/>
      <c r="EI127" s="13"/>
      <c r="EJ127" s="13"/>
      <c r="EK127" s="13"/>
      <c r="EL127" s="13"/>
      <c r="EM127" s="13"/>
      <c r="EN127" s="13"/>
      <c r="EO127" s="13"/>
      <c r="EP127" s="13"/>
      <c r="EQ127" s="13"/>
      <c r="ER127" s="13"/>
      <c r="ES127" s="13"/>
      <c r="ET127" s="13"/>
      <c r="EU127" s="13"/>
      <c r="EV127" s="13"/>
      <c r="EW127" s="13"/>
      <c r="EX127" s="13"/>
      <c r="EY127" s="13"/>
      <c r="EZ127" s="13"/>
      <c r="FA127" s="13"/>
      <c r="FB127" s="13"/>
      <c r="FC127" s="13"/>
      <c r="FD127" s="13"/>
      <c r="FE127" s="13"/>
      <c r="FF127" s="13"/>
      <c r="FG127" s="13"/>
      <c r="FH127" s="13"/>
      <c r="FI127" s="13"/>
      <c r="FJ127" s="13"/>
      <c r="FK127" s="13"/>
      <c r="FL127" s="13"/>
      <c r="FM127" s="13"/>
      <c r="FN127" s="13"/>
      <c r="FO127" s="13"/>
      <c r="FP127" s="13"/>
      <c r="FQ127" s="13"/>
      <c r="FR127" s="13"/>
      <c r="FS127" s="13"/>
      <c r="FT127" s="13"/>
      <c r="FU127" s="13"/>
    </row>
    <row r="128" spans="1:177" ht="20.25">
      <c r="A128" s="54"/>
      <c r="B128" s="54"/>
      <c r="C128" s="50"/>
      <c r="D128" s="51"/>
      <c r="E128" s="15"/>
      <c r="F128" s="15"/>
      <c r="G128" s="15"/>
      <c r="H128" s="15"/>
      <c r="I128" s="15"/>
      <c r="J128" s="13"/>
      <c r="K128" s="13"/>
      <c r="L128" s="13"/>
      <c r="M128" s="13"/>
      <c r="N128" s="13"/>
      <c r="O128" s="13"/>
      <c r="P128" s="13"/>
      <c r="Q128" s="12"/>
      <c r="R128" s="12"/>
      <c r="S128" s="12"/>
      <c r="T128" s="30"/>
      <c r="U128" s="12"/>
      <c r="V128" s="12"/>
      <c r="W128" s="12"/>
      <c r="X128" s="12"/>
      <c r="Y128" s="12"/>
      <c r="Z128" s="13"/>
      <c r="AA128" s="8"/>
      <c r="AB128" s="8"/>
      <c r="AC128" s="8"/>
      <c r="AD128" s="8"/>
      <c r="AE128" s="8"/>
      <c r="AF128" s="13"/>
      <c r="AG128" s="13"/>
      <c r="AH128" s="13"/>
      <c r="AI128" s="13"/>
      <c r="AJ128" s="13"/>
      <c r="AK128" s="13"/>
      <c r="AL128" s="13"/>
      <c r="AM128" s="34"/>
      <c r="AN128" s="34"/>
      <c r="AO128" s="34"/>
      <c r="AP128" s="34"/>
      <c r="AQ128" s="34"/>
      <c r="AR128" s="34"/>
      <c r="AS128" s="34"/>
      <c r="AT128" s="34"/>
      <c r="AU128" s="34"/>
      <c r="AV128" s="34"/>
      <c r="AW128" s="34"/>
      <c r="AX128" s="34"/>
      <c r="AY128" s="34"/>
      <c r="AZ128" s="34"/>
      <c r="BA128" s="34"/>
      <c r="BB128" s="34"/>
      <c r="BC128" s="34"/>
      <c r="BD128" s="34"/>
      <c r="BE128" s="34"/>
      <c r="BF128" s="34"/>
      <c r="BG128" s="34"/>
      <c r="BH128" s="34"/>
      <c r="BI128" s="2"/>
      <c r="BJ128" s="2"/>
      <c r="BK128" s="2"/>
      <c r="BL128" s="2"/>
      <c r="BM128" s="13"/>
      <c r="BN128" s="13"/>
      <c r="BO128" s="13"/>
      <c r="BP128" s="13"/>
      <c r="BQ128" s="13"/>
      <c r="BR128" s="13"/>
      <c r="BS128" s="13"/>
      <c r="BT128" s="13"/>
      <c r="BU128" s="13"/>
      <c r="BV128" s="13"/>
      <c r="BW128" s="13"/>
      <c r="BX128" s="13"/>
      <c r="BY128" s="13"/>
      <c r="BZ128" s="13"/>
      <c r="CA128" s="13"/>
      <c r="CB128" s="13"/>
      <c r="CC128" s="13"/>
      <c r="CD128" s="13"/>
      <c r="CE128" s="13"/>
      <c r="CF128" s="13"/>
      <c r="CG128" s="13"/>
      <c r="CH128" s="13"/>
      <c r="CI128" s="13"/>
      <c r="CJ128" s="13"/>
      <c r="CK128" s="13"/>
      <c r="CL128" s="13"/>
      <c r="CM128" s="13"/>
      <c r="CN128" s="13"/>
      <c r="CO128" s="13"/>
      <c r="CP128" s="13"/>
      <c r="CQ128" s="13"/>
      <c r="CR128" s="13"/>
      <c r="CS128" s="13"/>
      <c r="CT128" s="13"/>
      <c r="CU128" s="13"/>
      <c r="CV128" s="13"/>
      <c r="CW128" s="13"/>
      <c r="CX128" s="13"/>
      <c r="CY128" s="13"/>
      <c r="CZ128" s="13"/>
      <c r="DA128" s="13"/>
      <c r="DB128" s="13"/>
      <c r="DC128" s="13"/>
      <c r="DD128" s="13"/>
      <c r="DE128" s="13"/>
      <c r="DF128" s="13"/>
      <c r="DG128" s="13"/>
      <c r="DH128" s="13"/>
      <c r="DI128" s="13"/>
      <c r="DJ128" s="13"/>
      <c r="DK128" s="13"/>
      <c r="DL128" s="13"/>
      <c r="DM128" s="13"/>
      <c r="DN128" s="13"/>
      <c r="DO128" s="13"/>
      <c r="DP128" s="13"/>
      <c r="DQ128" s="13"/>
      <c r="DR128" s="13"/>
      <c r="DS128" s="13"/>
      <c r="DT128" s="13"/>
      <c r="DU128" s="13"/>
      <c r="DV128" s="13"/>
      <c r="DW128" s="13"/>
      <c r="DX128" s="13"/>
      <c r="DY128" s="13"/>
      <c r="DZ128" s="13"/>
      <c r="EA128" s="13"/>
      <c r="EB128" s="13"/>
      <c r="EC128" s="13"/>
      <c r="ED128" s="13"/>
      <c r="EE128" s="13"/>
      <c r="EF128" s="13"/>
      <c r="EG128" s="13"/>
      <c r="EH128" s="13"/>
      <c r="EI128" s="13"/>
      <c r="EJ128" s="13"/>
      <c r="EK128" s="13"/>
      <c r="EL128" s="13"/>
      <c r="EM128" s="13"/>
      <c r="EN128" s="13"/>
      <c r="EO128" s="13"/>
      <c r="EP128" s="13"/>
      <c r="EQ128" s="13"/>
      <c r="ER128" s="13"/>
      <c r="ES128" s="13"/>
      <c r="ET128" s="13"/>
      <c r="EU128" s="13"/>
      <c r="EV128" s="13"/>
      <c r="EW128" s="13"/>
      <c r="EX128" s="13"/>
      <c r="EY128" s="13"/>
      <c r="EZ128" s="13"/>
      <c r="FA128" s="13"/>
      <c r="FB128" s="13"/>
      <c r="FC128" s="13"/>
      <c r="FD128" s="13"/>
      <c r="FE128" s="13"/>
      <c r="FF128" s="13"/>
      <c r="FG128" s="13"/>
      <c r="FH128" s="13"/>
      <c r="FI128" s="13"/>
      <c r="FJ128" s="13"/>
      <c r="FK128" s="13"/>
      <c r="FL128" s="13"/>
      <c r="FM128" s="13"/>
      <c r="FN128" s="13"/>
      <c r="FO128" s="13"/>
      <c r="FP128" s="13"/>
      <c r="FQ128" s="13"/>
      <c r="FR128" s="13"/>
      <c r="FS128" s="13"/>
      <c r="FT128" s="13"/>
      <c r="FU128" s="13"/>
    </row>
    <row r="129" spans="1:177" ht="20.25">
      <c r="A129" s="54"/>
      <c r="B129" s="4"/>
      <c r="C129" s="50"/>
      <c r="D129" s="55"/>
      <c r="E129" s="16"/>
      <c r="F129" s="16"/>
      <c r="G129" s="17"/>
      <c r="H129" s="17"/>
      <c r="I129" s="17"/>
      <c r="J129" s="13"/>
      <c r="K129" s="13"/>
      <c r="L129" s="13"/>
      <c r="M129" s="13"/>
      <c r="N129" s="13"/>
      <c r="O129" s="13"/>
      <c r="P129" s="13"/>
      <c r="Q129" s="16"/>
      <c r="R129" s="16"/>
      <c r="S129" s="17"/>
      <c r="T129" s="31">
        <f>1149/686</f>
        <v>1.6749271137026238</v>
      </c>
      <c r="U129" s="17"/>
      <c r="V129" s="17"/>
      <c r="W129" s="17"/>
      <c r="X129" s="36">
        <f>13742/686</f>
        <v>20.03206997084548</v>
      </c>
      <c r="Y129" s="36"/>
      <c r="Z129" s="13"/>
      <c r="AA129" s="8"/>
      <c r="AB129" s="8"/>
      <c r="AC129" s="8"/>
      <c r="AD129" s="8"/>
      <c r="AE129" s="8"/>
      <c r="AF129" s="13"/>
      <c r="AG129" s="13"/>
      <c r="AH129" s="13"/>
      <c r="AI129" s="13"/>
      <c r="AJ129" s="13"/>
      <c r="AK129" s="13"/>
      <c r="AL129" s="13"/>
      <c r="AM129" s="34"/>
      <c r="AN129" s="34"/>
      <c r="AO129" s="34"/>
      <c r="AP129" s="34"/>
      <c r="AQ129" s="34"/>
      <c r="AR129" s="34"/>
      <c r="AS129" s="34"/>
      <c r="AT129" s="34"/>
      <c r="AU129" s="34"/>
      <c r="AV129" s="34"/>
      <c r="AW129" s="34"/>
      <c r="AX129" s="34"/>
      <c r="AY129" s="34"/>
      <c r="AZ129" s="34"/>
      <c r="BA129" s="34"/>
      <c r="BB129" s="34"/>
      <c r="BC129" s="34"/>
      <c r="BD129" s="34"/>
      <c r="BE129" s="34"/>
      <c r="BF129" s="34"/>
      <c r="BG129" s="34"/>
      <c r="BH129" s="34"/>
      <c r="BI129" s="2"/>
      <c r="BJ129" s="2"/>
      <c r="BK129" s="2"/>
      <c r="BL129" s="2"/>
      <c r="BM129" s="13"/>
      <c r="BN129" s="13"/>
      <c r="BO129" s="13"/>
      <c r="BP129" s="13"/>
      <c r="BQ129" s="13"/>
      <c r="BR129" s="13"/>
      <c r="BS129" s="13"/>
      <c r="BT129" s="13"/>
      <c r="BU129" s="13"/>
      <c r="BV129" s="13"/>
      <c r="BW129" s="13"/>
      <c r="BX129" s="13"/>
      <c r="BY129" s="13"/>
      <c r="BZ129" s="13"/>
      <c r="CA129" s="13"/>
      <c r="CB129" s="13"/>
      <c r="CC129" s="13"/>
      <c r="CD129" s="13"/>
      <c r="CE129" s="13"/>
      <c r="CF129" s="13"/>
      <c r="CG129" s="13"/>
      <c r="CH129" s="13"/>
      <c r="CI129" s="13"/>
      <c r="CJ129" s="13"/>
      <c r="CK129" s="13"/>
      <c r="CL129" s="13"/>
      <c r="CM129" s="13"/>
      <c r="CN129" s="13"/>
      <c r="CO129" s="13"/>
      <c r="CP129" s="13"/>
      <c r="CQ129" s="13"/>
      <c r="CR129" s="13"/>
      <c r="CS129" s="13"/>
      <c r="CT129" s="13"/>
      <c r="CU129" s="13"/>
      <c r="CV129" s="13"/>
      <c r="CW129" s="13"/>
      <c r="CX129" s="13"/>
      <c r="CY129" s="13"/>
      <c r="CZ129" s="13"/>
      <c r="DA129" s="13"/>
      <c r="DB129" s="13"/>
      <c r="DC129" s="13"/>
      <c r="DD129" s="13"/>
      <c r="DE129" s="13"/>
      <c r="DF129" s="13"/>
      <c r="DG129" s="13"/>
      <c r="DH129" s="13"/>
      <c r="DI129" s="13"/>
      <c r="DJ129" s="13"/>
      <c r="DK129" s="13"/>
      <c r="DL129" s="13"/>
      <c r="DM129" s="13"/>
      <c r="DN129" s="13"/>
      <c r="DO129" s="13"/>
      <c r="DP129" s="13"/>
      <c r="DQ129" s="13"/>
      <c r="DR129" s="13"/>
      <c r="DS129" s="13"/>
      <c r="DT129" s="13"/>
      <c r="DU129" s="13"/>
      <c r="DV129" s="13"/>
      <c r="DW129" s="13"/>
      <c r="DX129" s="13"/>
      <c r="DY129" s="13"/>
      <c r="DZ129" s="13"/>
      <c r="EA129" s="13"/>
      <c r="EB129" s="13"/>
      <c r="EC129" s="13"/>
      <c r="ED129" s="13"/>
      <c r="EE129" s="13"/>
      <c r="EF129" s="13"/>
      <c r="EG129" s="13"/>
      <c r="EH129" s="13"/>
      <c r="EI129" s="13"/>
      <c r="EJ129" s="13"/>
      <c r="EK129" s="13"/>
      <c r="EL129" s="13"/>
      <c r="EM129" s="13"/>
      <c r="EN129" s="13"/>
      <c r="EO129" s="13"/>
      <c r="EP129" s="13"/>
      <c r="EQ129" s="13"/>
      <c r="ER129" s="13"/>
      <c r="ES129" s="13"/>
      <c r="ET129" s="13"/>
      <c r="EU129" s="13"/>
      <c r="EV129" s="13"/>
      <c r="EW129" s="13"/>
      <c r="EX129" s="13"/>
      <c r="EY129" s="13"/>
      <c r="EZ129" s="13"/>
      <c r="FA129" s="13"/>
      <c r="FB129" s="13"/>
      <c r="FC129" s="13"/>
      <c r="FD129" s="13"/>
      <c r="FE129" s="13"/>
      <c r="FF129" s="13"/>
      <c r="FG129" s="13"/>
      <c r="FH129" s="13"/>
      <c r="FI129" s="13"/>
      <c r="FJ129" s="13"/>
      <c r="FK129" s="13"/>
      <c r="FL129" s="13"/>
      <c r="FM129" s="13"/>
      <c r="FN129" s="13"/>
      <c r="FO129" s="13"/>
      <c r="FP129" s="13"/>
      <c r="FQ129" s="13"/>
      <c r="FR129" s="13"/>
      <c r="FS129" s="13"/>
      <c r="FT129" s="13"/>
      <c r="FU129" s="13"/>
    </row>
    <row r="130" spans="1:177" ht="15">
      <c r="A130" s="4"/>
      <c r="B130" s="4"/>
      <c r="C130" s="4"/>
      <c r="D130" s="7"/>
      <c r="E130" s="7"/>
      <c r="F130" s="7"/>
      <c r="G130" s="7"/>
      <c r="H130" s="7"/>
      <c r="I130" s="7"/>
      <c r="J130" s="2"/>
      <c r="K130" s="2"/>
      <c r="L130" s="2"/>
      <c r="M130" s="2"/>
      <c r="N130" s="2"/>
      <c r="O130" s="2"/>
      <c r="P130" s="2"/>
      <c r="Q130" s="7"/>
      <c r="R130" s="7"/>
      <c r="S130" s="7"/>
      <c r="T130" s="7"/>
      <c r="U130" s="7"/>
      <c r="V130" s="7"/>
      <c r="W130" s="7"/>
      <c r="X130" s="7"/>
      <c r="Y130" s="7"/>
      <c r="Z130" s="2"/>
      <c r="AA130" s="5"/>
      <c r="AB130" s="5"/>
      <c r="AC130" s="5"/>
      <c r="AD130" s="5"/>
      <c r="AE130" s="5"/>
      <c r="AF130" s="2"/>
      <c r="AG130" s="2"/>
      <c r="AH130" s="2"/>
      <c r="AI130" s="2"/>
      <c r="AJ130" s="2"/>
      <c r="AK130" s="2"/>
      <c r="AL130" s="2"/>
      <c r="AM130" s="34"/>
      <c r="AN130" s="34"/>
      <c r="AO130" s="34"/>
      <c r="AP130" s="34"/>
      <c r="AQ130" s="34"/>
      <c r="AR130" s="34"/>
      <c r="AS130" s="34"/>
      <c r="AT130" s="34"/>
      <c r="AU130" s="34"/>
      <c r="AV130" s="34"/>
      <c r="AW130" s="34"/>
      <c r="AX130" s="34"/>
      <c r="AY130" s="34"/>
      <c r="AZ130" s="34"/>
      <c r="BA130" s="34"/>
      <c r="BB130" s="34"/>
      <c r="BC130" s="34"/>
      <c r="BD130" s="34"/>
      <c r="BE130" s="34"/>
      <c r="BF130" s="34"/>
      <c r="BG130" s="34"/>
      <c r="BH130" s="34"/>
      <c r="BI130" s="2"/>
      <c r="BJ130" s="2"/>
      <c r="BK130" s="2"/>
      <c r="BL130" s="2"/>
      <c r="BM130" s="2"/>
      <c r="BN130" s="13"/>
      <c r="BO130" s="13"/>
      <c r="BP130" s="13"/>
      <c r="BQ130" s="13"/>
      <c r="BR130" s="13"/>
      <c r="BS130" s="13"/>
      <c r="BT130" s="13"/>
      <c r="BU130" s="13"/>
      <c r="BV130" s="13"/>
      <c r="BW130" s="13"/>
      <c r="BX130" s="13"/>
      <c r="BY130" s="13"/>
      <c r="BZ130" s="13"/>
      <c r="CA130" s="13"/>
      <c r="CB130" s="13"/>
      <c r="CC130" s="13"/>
      <c r="CD130" s="13"/>
      <c r="CE130" s="13"/>
      <c r="CF130" s="13"/>
      <c r="CG130" s="13"/>
      <c r="CH130" s="13"/>
      <c r="CI130" s="13"/>
      <c r="CJ130" s="13"/>
      <c r="CK130" s="13"/>
      <c r="CL130" s="13"/>
      <c r="CM130" s="13"/>
      <c r="CN130" s="13"/>
      <c r="CO130" s="13"/>
      <c r="CP130" s="13"/>
      <c r="CQ130" s="13"/>
      <c r="CR130" s="13"/>
      <c r="CS130" s="13"/>
      <c r="CT130" s="13"/>
      <c r="CU130" s="13"/>
      <c r="CV130" s="13"/>
      <c r="CW130" s="13"/>
      <c r="CX130" s="13"/>
      <c r="CY130" s="13"/>
      <c r="CZ130" s="13"/>
      <c r="DA130" s="13"/>
      <c r="DB130" s="13"/>
      <c r="DC130" s="13"/>
      <c r="DD130" s="13"/>
      <c r="DE130" s="13"/>
      <c r="DF130" s="13"/>
      <c r="DG130" s="13"/>
      <c r="DH130" s="13"/>
      <c r="DI130" s="13"/>
      <c r="DJ130" s="13"/>
      <c r="DK130" s="13"/>
      <c r="DL130" s="13"/>
      <c r="DM130" s="13"/>
      <c r="DN130" s="13"/>
      <c r="DO130" s="13"/>
      <c r="DP130" s="13"/>
      <c r="DQ130" s="13"/>
      <c r="DR130" s="13"/>
      <c r="DS130" s="13"/>
      <c r="DT130" s="13"/>
      <c r="DU130" s="13"/>
      <c r="DV130" s="13"/>
      <c r="DW130" s="13"/>
      <c r="DX130" s="13"/>
      <c r="DY130" s="13"/>
      <c r="DZ130" s="13"/>
      <c r="EA130" s="13"/>
      <c r="EB130" s="13"/>
      <c r="EC130" s="13"/>
      <c r="ED130" s="13"/>
      <c r="EE130" s="13"/>
      <c r="EF130" s="13"/>
      <c r="EG130" s="13"/>
      <c r="EH130" s="13"/>
      <c r="EI130" s="13"/>
      <c r="EJ130" s="13"/>
      <c r="EK130" s="13"/>
      <c r="EL130" s="13"/>
      <c r="EM130" s="13"/>
      <c r="EN130" s="13"/>
      <c r="EO130" s="13"/>
      <c r="EP130" s="13"/>
      <c r="EQ130" s="13"/>
      <c r="ER130" s="13"/>
      <c r="ES130" s="13"/>
      <c r="ET130" s="13"/>
      <c r="EU130" s="13"/>
      <c r="EV130" s="13"/>
      <c r="EW130" s="13"/>
      <c r="EX130" s="13"/>
      <c r="EY130" s="13"/>
      <c r="EZ130" s="13"/>
      <c r="FA130" s="13"/>
      <c r="FB130" s="13"/>
      <c r="FC130" s="13"/>
      <c r="FD130" s="13"/>
      <c r="FE130" s="13"/>
      <c r="FF130" s="13"/>
      <c r="FG130" s="13"/>
      <c r="FH130" s="13"/>
      <c r="FI130" s="13"/>
      <c r="FJ130" s="13"/>
      <c r="FK130" s="13"/>
      <c r="FL130" s="13"/>
      <c r="FM130" s="13"/>
      <c r="FN130" s="13"/>
      <c r="FO130" s="13"/>
      <c r="FP130" s="13"/>
      <c r="FQ130" s="13"/>
      <c r="FR130" s="13"/>
      <c r="FS130" s="13"/>
      <c r="FT130" s="13"/>
      <c r="FU130" s="13"/>
    </row>
    <row r="131" spans="1:177" ht="15">
      <c r="A131" s="4"/>
      <c r="B131" s="4"/>
      <c r="C131" s="4"/>
      <c r="D131" s="7"/>
      <c r="E131" s="7"/>
      <c r="F131" s="7"/>
      <c r="G131" s="7"/>
      <c r="H131" s="7"/>
      <c r="I131" s="7"/>
      <c r="J131" s="2"/>
      <c r="K131" s="2"/>
      <c r="L131" s="2"/>
      <c r="M131" s="2"/>
      <c r="N131" s="2"/>
      <c r="O131" s="2"/>
      <c r="P131" s="2"/>
      <c r="Q131" s="7"/>
      <c r="R131" s="7"/>
      <c r="S131" s="7"/>
      <c r="T131" s="7"/>
      <c r="U131" s="7"/>
      <c r="V131" s="7"/>
      <c r="W131" s="7"/>
      <c r="X131" s="7"/>
      <c r="Y131" s="7"/>
      <c r="Z131" s="2"/>
      <c r="AA131" s="5"/>
      <c r="AB131" s="5"/>
      <c r="AC131" s="5"/>
      <c r="AD131" s="5"/>
      <c r="AE131" s="5"/>
      <c r="AF131" s="2"/>
      <c r="AG131" s="2"/>
      <c r="AH131" s="2"/>
      <c r="AI131" s="2"/>
      <c r="AJ131" s="2"/>
      <c r="AK131" s="2"/>
      <c r="AL131" s="2"/>
      <c r="AM131" s="34"/>
      <c r="AN131" s="34"/>
      <c r="AO131" s="34"/>
      <c r="AP131" s="34"/>
      <c r="AQ131" s="34"/>
      <c r="AR131" s="34"/>
      <c r="AS131" s="34"/>
      <c r="AT131" s="34"/>
      <c r="AU131" s="34"/>
      <c r="AV131" s="34"/>
      <c r="AW131" s="34"/>
      <c r="AX131" s="34"/>
      <c r="AY131" s="34"/>
      <c r="AZ131" s="34"/>
      <c r="BA131" s="34"/>
      <c r="BB131" s="34"/>
      <c r="BC131" s="34"/>
      <c r="BD131" s="34"/>
      <c r="BE131" s="34"/>
      <c r="BF131" s="34"/>
      <c r="BG131" s="34"/>
      <c r="BH131" s="34"/>
      <c r="BI131" s="2"/>
      <c r="BJ131" s="2"/>
      <c r="BK131" s="2"/>
      <c r="BL131" s="2"/>
      <c r="BM131" s="2"/>
      <c r="BN131" s="13"/>
      <c r="BO131" s="13"/>
      <c r="BP131" s="13"/>
      <c r="BQ131" s="13"/>
      <c r="BR131" s="13"/>
      <c r="BS131" s="13"/>
      <c r="BT131" s="13"/>
      <c r="BU131" s="13"/>
      <c r="BV131" s="13"/>
      <c r="BW131" s="13"/>
      <c r="BX131" s="13"/>
      <c r="BY131" s="13"/>
      <c r="BZ131" s="13"/>
      <c r="CA131" s="13"/>
      <c r="CB131" s="13"/>
      <c r="CC131" s="13"/>
      <c r="CD131" s="13"/>
      <c r="CE131" s="13"/>
      <c r="CF131" s="13"/>
      <c r="CG131" s="13"/>
      <c r="CH131" s="13"/>
      <c r="CI131" s="13"/>
      <c r="CJ131" s="13"/>
      <c r="CK131" s="13"/>
      <c r="CL131" s="13"/>
      <c r="CM131" s="13"/>
      <c r="CN131" s="13"/>
      <c r="CO131" s="13"/>
      <c r="CP131" s="13"/>
      <c r="CQ131" s="13"/>
      <c r="CR131" s="13"/>
      <c r="CS131" s="13"/>
      <c r="CT131" s="13"/>
      <c r="CU131" s="13"/>
      <c r="CV131" s="13"/>
      <c r="CW131" s="13"/>
      <c r="CX131" s="13"/>
      <c r="CY131" s="13"/>
      <c r="CZ131" s="13"/>
      <c r="DA131" s="13"/>
      <c r="DB131" s="13"/>
      <c r="DC131" s="13"/>
      <c r="DD131" s="13"/>
      <c r="DE131" s="13"/>
      <c r="DF131" s="13"/>
      <c r="DG131" s="13"/>
      <c r="DH131" s="13"/>
      <c r="DI131" s="13"/>
      <c r="DJ131" s="13"/>
      <c r="DK131" s="13"/>
      <c r="DL131" s="13"/>
      <c r="DM131" s="13"/>
      <c r="DN131" s="13"/>
      <c r="DO131" s="13"/>
      <c r="DP131" s="13"/>
      <c r="DQ131" s="13"/>
      <c r="DR131" s="13"/>
      <c r="DS131" s="13"/>
      <c r="DT131" s="13"/>
      <c r="DU131" s="13"/>
      <c r="DV131" s="13"/>
      <c r="DW131" s="13"/>
      <c r="DX131" s="13"/>
      <c r="DY131" s="13"/>
      <c r="DZ131" s="13"/>
      <c r="EA131" s="13"/>
      <c r="EB131" s="13"/>
      <c r="EC131" s="13"/>
      <c r="ED131" s="13"/>
      <c r="EE131" s="13"/>
      <c r="EF131" s="13"/>
      <c r="EG131" s="13"/>
      <c r="EH131" s="13"/>
      <c r="EI131" s="13"/>
      <c r="EJ131" s="13"/>
      <c r="EK131" s="13"/>
      <c r="EL131" s="13"/>
      <c r="EM131" s="13"/>
      <c r="EN131" s="13"/>
      <c r="EO131" s="13"/>
      <c r="EP131" s="13"/>
      <c r="EQ131" s="13"/>
      <c r="ER131" s="13"/>
      <c r="ES131" s="13"/>
      <c r="ET131" s="13"/>
      <c r="EU131" s="13"/>
      <c r="EV131" s="13"/>
      <c r="EW131" s="13"/>
      <c r="EX131" s="13"/>
      <c r="EY131" s="13"/>
      <c r="EZ131" s="13"/>
      <c r="FA131" s="13"/>
      <c r="FB131" s="13"/>
      <c r="FC131" s="13"/>
      <c r="FD131" s="13"/>
      <c r="FE131" s="13"/>
      <c r="FF131" s="13"/>
      <c r="FG131" s="13"/>
      <c r="FH131" s="13"/>
      <c r="FI131" s="13"/>
      <c r="FJ131" s="13"/>
      <c r="FK131" s="13"/>
      <c r="FL131" s="13"/>
      <c r="FM131" s="13"/>
      <c r="FN131" s="13"/>
      <c r="FO131" s="13"/>
      <c r="FP131" s="13"/>
      <c r="FQ131" s="13"/>
      <c r="FR131" s="13"/>
      <c r="FS131" s="13"/>
      <c r="FT131" s="13"/>
      <c r="FU131" s="13"/>
    </row>
    <row r="132" spans="1:177" ht="15">
      <c r="A132" s="4"/>
      <c r="B132" s="4"/>
      <c r="C132" s="4"/>
      <c r="D132" s="7"/>
      <c r="E132" s="7"/>
      <c r="F132" s="7"/>
      <c r="G132" s="7"/>
      <c r="H132" s="7"/>
      <c r="I132" s="7"/>
      <c r="J132" s="2"/>
      <c r="K132" s="2"/>
      <c r="L132" s="2"/>
      <c r="M132" s="2"/>
      <c r="N132" s="2"/>
      <c r="O132" s="2"/>
      <c r="P132" s="2"/>
      <c r="Q132" s="7"/>
      <c r="R132" s="7"/>
      <c r="S132" s="7"/>
      <c r="T132" s="7"/>
      <c r="U132" s="7"/>
      <c r="V132" s="7"/>
      <c r="W132" s="7"/>
      <c r="X132" s="7"/>
      <c r="Y132" s="7"/>
      <c r="Z132" s="2"/>
      <c r="AA132" s="5"/>
      <c r="AB132" s="5"/>
      <c r="AC132" s="5"/>
      <c r="AD132" s="5"/>
      <c r="AE132" s="5"/>
      <c r="AF132" s="2"/>
      <c r="AG132" s="2"/>
      <c r="AH132" s="2"/>
      <c r="AI132" s="2"/>
      <c r="AJ132" s="2"/>
      <c r="AK132" s="2"/>
      <c r="AL132" s="2"/>
      <c r="AM132" s="34"/>
      <c r="AN132" s="34"/>
      <c r="AO132" s="34"/>
      <c r="AP132" s="34"/>
      <c r="AQ132" s="34"/>
      <c r="AR132" s="34"/>
      <c r="AS132" s="34"/>
      <c r="AT132" s="34"/>
      <c r="AU132" s="34"/>
      <c r="AV132" s="34"/>
      <c r="AW132" s="34"/>
      <c r="AX132" s="34"/>
      <c r="AY132" s="34"/>
      <c r="AZ132" s="34"/>
      <c r="BA132" s="34"/>
      <c r="BB132" s="34"/>
      <c r="BC132" s="34"/>
      <c r="BD132" s="34"/>
      <c r="BE132" s="34"/>
      <c r="BF132" s="34"/>
      <c r="BG132" s="34"/>
      <c r="BH132" s="34"/>
      <c r="BI132" s="2"/>
      <c r="BJ132" s="2"/>
      <c r="BK132" s="2"/>
      <c r="BL132" s="2"/>
      <c r="BM132" s="2"/>
      <c r="BN132" s="13"/>
      <c r="BO132" s="13"/>
      <c r="BP132" s="13"/>
      <c r="BQ132" s="13"/>
      <c r="BR132" s="13"/>
      <c r="BS132" s="13"/>
      <c r="BT132" s="13"/>
      <c r="BU132" s="13"/>
      <c r="BV132" s="13"/>
      <c r="BW132" s="13"/>
      <c r="BX132" s="13"/>
      <c r="BY132" s="13"/>
      <c r="BZ132" s="13"/>
      <c r="CA132" s="13"/>
      <c r="CB132" s="13"/>
      <c r="CC132" s="13"/>
      <c r="CD132" s="13"/>
      <c r="CE132" s="13"/>
      <c r="CF132" s="13"/>
      <c r="CG132" s="13"/>
      <c r="CH132" s="13"/>
      <c r="CI132" s="13"/>
      <c r="CJ132" s="13"/>
      <c r="CK132" s="13"/>
      <c r="CL132" s="13"/>
      <c r="CM132" s="13"/>
      <c r="CN132" s="13"/>
      <c r="CO132" s="13"/>
      <c r="CP132" s="13"/>
      <c r="CQ132" s="13"/>
      <c r="CR132" s="13"/>
      <c r="CS132" s="13"/>
      <c r="CT132" s="13"/>
      <c r="CU132" s="13"/>
      <c r="CV132" s="13"/>
      <c r="CW132" s="13"/>
      <c r="CX132" s="13"/>
      <c r="CY132" s="13"/>
      <c r="CZ132" s="13"/>
      <c r="DA132" s="13"/>
      <c r="DB132" s="13"/>
      <c r="DC132" s="13"/>
      <c r="DD132" s="13"/>
      <c r="DE132" s="13"/>
      <c r="DF132" s="13"/>
      <c r="DG132" s="13"/>
      <c r="DH132" s="13"/>
      <c r="DI132" s="13"/>
      <c r="DJ132" s="13"/>
      <c r="DK132" s="13"/>
      <c r="DL132" s="13"/>
      <c r="DM132" s="13"/>
      <c r="DN132" s="13"/>
      <c r="DO132" s="13"/>
      <c r="DP132" s="13"/>
      <c r="DQ132" s="13"/>
      <c r="DR132" s="13"/>
      <c r="DS132" s="13"/>
      <c r="DT132" s="13"/>
      <c r="DU132" s="13"/>
      <c r="DV132" s="13"/>
      <c r="DW132" s="13"/>
      <c r="DX132" s="13"/>
      <c r="DY132" s="13"/>
      <c r="DZ132" s="13"/>
      <c r="EA132" s="13"/>
      <c r="EB132" s="13"/>
      <c r="EC132" s="13"/>
      <c r="ED132" s="13"/>
      <c r="EE132" s="13"/>
      <c r="EF132" s="13"/>
      <c r="EG132" s="13"/>
      <c r="EH132" s="13"/>
      <c r="EI132" s="13"/>
      <c r="EJ132" s="13"/>
      <c r="EK132" s="13"/>
      <c r="EL132" s="13"/>
      <c r="EM132" s="13"/>
      <c r="EN132" s="13"/>
      <c r="EO132" s="13"/>
      <c r="EP132" s="13"/>
      <c r="EQ132" s="13"/>
      <c r="ER132" s="13"/>
      <c r="ES132" s="13"/>
      <c r="ET132" s="13"/>
      <c r="EU132" s="13"/>
      <c r="EV132" s="13"/>
      <c r="EW132" s="13"/>
      <c r="EX132" s="13"/>
      <c r="EY132" s="13"/>
      <c r="EZ132" s="13"/>
      <c r="FA132" s="13"/>
      <c r="FB132" s="13"/>
      <c r="FC132" s="13"/>
      <c r="FD132" s="13"/>
      <c r="FE132" s="13"/>
      <c r="FF132" s="13"/>
      <c r="FG132" s="13"/>
      <c r="FH132" s="13"/>
      <c r="FI132" s="13"/>
      <c r="FJ132" s="13"/>
      <c r="FK132" s="13"/>
      <c r="FL132" s="13"/>
      <c r="FM132" s="13"/>
      <c r="FN132" s="13"/>
      <c r="FO132" s="13"/>
      <c r="FP132" s="13"/>
      <c r="FQ132" s="13"/>
      <c r="FR132" s="13"/>
      <c r="FS132" s="13"/>
      <c r="FT132" s="13"/>
      <c r="FU132" s="13"/>
    </row>
    <row r="133" spans="1:177" ht="15">
      <c r="A133" s="4"/>
      <c r="B133" s="4"/>
      <c r="C133" s="4"/>
      <c r="D133" s="7"/>
      <c r="E133" s="7"/>
      <c r="F133" s="7"/>
      <c r="G133" s="7"/>
      <c r="H133" s="7"/>
      <c r="I133" s="7"/>
      <c r="J133" s="2"/>
      <c r="K133" s="2"/>
      <c r="L133" s="2"/>
      <c r="M133" s="2"/>
      <c r="N133" s="2"/>
      <c r="O133" s="2"/>
      <c r="P133" s="2"/>
      <c r="Q133" s="7"/>
      <c r="R133" s="7"/>
      <c r="S133" s="7"/>
      <c r="T133" s="7"/>
      <c r="U133" s="7"/>
      <c r="V133" s="7"/>
      <c r="W133" s="7"/>
      <c r="X133" s="7"/>
      <c r="Y133" s="7"/>
      <c r="Z133" s="2"/>
      <c r="AA133" s="5"/>
      <c r="AB133" s="5"/>
      <c r="AC133" s="5"/>
      <c r="AD133" s="5"/>
      <c r="AE133" s="5"/>
      <c r="AF133" s="2"/>
      <c r="AG133" s="2"/>
      <c r="AH133" s="2"/>
      <c r="AI133" s="2"/>
      <c r="AJ133" s="2"/>
      <c r="AK133" s="2"/>
      <c r="AL133" s="2"/>
      <c r="AM133" s="34"/>
      <c r="AN133" s="34"/>
      <c r="AO133" s="34"/>
      <c r="AP133" s="34"/>
      <c r="AQ133" s="34"/>
      <c r="AR133" s="34"/>
      <c r="AS133" s="34"/>
      <c r="AT133" s="34"/>
      <c r="AU133" s="34"/>
      <c r="AV133" s="34"/>
      <c r="AW133" s="34"/>
      <c r="AX133" s="34"/>
      <c r="AY133" s="34"/>
      <c r="AZ133" s="34"/>
      <c r="BA133" s="34"/>
      <c r="BB133" s="34"/>
      <c r="BC133" s="34"/>
      <c r="BD133" s="34"/>
      <c r="BE133" s="34"/>
      <c r="BF133" s="34"/>
      <c r="BG133" s="34"/>
      <c r="BH133" s="34"/>
      <c r="BI133" s="2"/>
      <c r="BJ133" s="2"/>
      <c r="BK133" s="2"/>
      <c r="BL133" s="2"/>
      <c r="BM133" s="2"/>
      <c r="BN133" s="13"/>
      <c r="BO133" s="13"/>
      <c r="BP133" s="13"/>
      <c r="BQ133" s="13"/>
      <c r="BR133" s="13"/>
      <c r="BS133" s="13"/>
      <c r="BT133" s="13"/>
      <c r="BU133" s="13"/>
      <c r="BV133" s="13"/>
      <c r="BW133" s="13"/>
      <c r="BX133" s="13"/>
      <c r="BY133" s="13"/>
      <c r="BZ133" s="13"/>
      <c r="CA133" s="13"/>
      <c r="CB133" s="13"/>
      <c r="CC133" s="13"/>
      <c r="CD133" s="13"/>
      <c r="CE133" s="13"/>
      <c r="CF133" s="13"/>
      <c r="CG133" s="13"/>
      <c r="CH133" s="13"/>
      <c r="CI133" s="13"/>
      <c r="CJ133" s="13"/>
      <c r="CK133" s="13"/>
      <c r="CL133" s="13"/>
      <c r="CM133" s="13"/>
      <c r="CN133" s="13"/>
      <c r="CO133" s="13"/>
      <c r="CP133" s="13"/>
      <c r="CQ133" s="13"/>
      <c r="CR133" s="13"/>
      <c r="CS133" s="13"/>
      <c r="CT133" s="13"/>
      <c r="CU133" s="13"/>
      <c r="CV133" s="13"/>
      <c r="CW133" s="13"/>
      <c r="CX133" s="13"/>
      <c r="CY133" s="13"/>
      <c r="CZ133" s="13"/>
      <c r="DA133" s="13"/>
      <c r="DB133" s="13"/>
      <c r="DC133" s="13"/>
      <c r="DD133" s="13"/>
      <c r="DE133" s="13"/>
      <c r="DF133" s="13"/>
      <c r="DG133" s="13"/>
      <c r="DH133" s="13"/>
      <c r="DI133" s="13"/>
      <c r="DJ133" s="13"/>
      <c r="DK133" s="13"/>
      <c r="DL133" s="13"/>
      <c r="DM133" s="13"/>
      <c r="DN133" s="13"/>
      <c r="DO133" s="13"/>
      <c r="DP133" s="13"/>
      <c r="DQ133" s="13"/>
      <c r="DR133" s="13"/>
      <c r="DS133" s="13"/>
      <c r="DT133" s="13"/>
      <c r="DU133" s="13"/>
      <c r="DV133" s="13"/>
      <c r="DW133" s="13"/>
      <c r="DX133" s="13"/>
      <c r="DY133" s="13"/>
      <c r="DZ133" s="13"/>
      <c r="EA133" s="13"/>
      <c r="EB133" s="13"/>
      <c r="EC133" s="13"/>
      <c r="ED133" s="13"/>
      <c r="EE133" s="13"/>
      <c r="EF133" s="13"/>
      <c r="EG133" s="13"/>
      <c r="EH133" s="13"/>
      <c r="EI133" s="13"/>
      <c r="EJ133" s="13"/>
      <c r="EK133" s="13"/>
      <c r="EL133" s="13"/>
      <c r="EM133" s="13"/>
      <c r="EN133" s="13"/>
      <c r="EO133" s="13"/>
      <c r="EP133" s="13"/>
      <c r="EQ133" s="13"/>
      <c r="ER133" s="13"/>
      <c r="ES133" s="13"/>
      <c r="ET133" s="13"/>
      <c r="EU133" s="13"/>
      <c r="EV133" s="13"/>
      <c r="EW133" s="13"/>
      <c r="EX133" s="13"/>
      <c r="EY133" s="13"/>
      <c r="EZ133" s="13"/>
      <c r="FA133" s="13"/>
      <c r="FB133" s="13"/>
      <c r="FC133" s="13"/>
      <c r="FD133" s="13"/>
      <c r="FE133" s="13"/>
      <c r="FF133" s="13"/>
      <c r="FG133" s="13"/>
      <c r="FH133" s="13"/>
      <c r="FI133" s="13"/>
      <c r="FJ133" s="13"/>
      <c r="FK133" s="13"/>
      <c r="FL133" s="13"/>
      <c r="FM133" s="13"/>
      <c r="FN133" s="13"/>
      <c r="FO133" s="13"/>
      <c r="FP133" s="13"/>
      <c r="FQ133" s="13"/>
      <c r="FR133" s="13"/>
      <c r="FS133" s="13"/>
      <c r="FT133" s="13"/>
      <c r="FU133" s="13"/>
    </row>
    <row r="134" spans="1:177" ht="15">
      <c r="A134" s="4"/>
      <c r="B134" s="4"/>
      <c r="C134" s="4"/>
      <c r="D134" s="7"/>
      <c r="E134" s="6"/>
      <c r="F134" s="6"/>
      <c r="G134" s="7"/>
      <c r="H134" s="7"/>
      <c r="I134" s="7"/>
      <c r="J134" s="2"/>
      <c r="K134" s="2"/>
      <c r="L134" s="2"/>
      <c r="M134" s="2"/>
      <c r="N134" s="2"/>
      <c r="O134" s="2"/>
      <c r="P134" s="2"/>
      <c r="Q134" s="6"/>
      <c r="R134" s="6"/>
      <c r="S134" s="7"/>
      <c r="T134" s="7"/>
      <c r="U134" s="7"/>
      <c r="V134" s="7"/>
      <c r="W134" s="7"/>
      <c r="X134" s="7"/>
      <c r="Y134" s="7"/>
      <c r="Z134" s="2"/>
      <c r="AA134" s="5"/>
      <c r="AB134" s="5"/>
      <c r="AC134" s="5"/>
      <c r="AD134" s="5"/>
      <c r="AE134" s="5"/>
      <c r="AF134" s="2"/>
      <c r="AG134" s="2"/>
      <c r="AH134" s="2"/>
      <c r="AI134" s="2"/>
      <c r="AJ134" s="2"/>
      <c r="AK134" s="2"/>
      <c r="AL134" s="2"/>
      <c r="AM134" s="34"/>
      <c r="AN134" s="34"/>
      <c r="AO134" s="34"/>
      <c r="AP134" s="34"/>
      <c r="AQ134" s="34"/>
      <c r="AR134" s="34"/>
      <c r="AS134" s="34"/>
      <c r="AT134" s="34"/>
      <c r="AU134" s="34"/>
      <c r="AV134" s="34"/>
      <c r="AW134" s="34"/>
      <c r="AX134" s="34"/>
      <c r="AY134" s="34"/>
      <c r="AZ134" s="34"/>
      <c r="BA134" s="34"/>
      <c r="BB134" s="34"/>
      <c r="BC134" s="34"/>
      <c r="BD134" s="34"/>
      <c r="BE134" s="34"/>
      <c r="BF134" s="34"/>
      <c r="BG134" s="34"/>
      <c r="BH134" s="34"/>
      <c r="BI134" s="2"/>
      <c r="BJ134" s="2"/>
      <c r="BK134" s="2"/>
      <c r="BL134" s="2"/>
      <c r="BM134" s="2"/>
      <c r="BN134" s="13"/>
      <c r="BO134" s="13"/>
      <c r="BP134" s="13"/>
      <c r="BQ134" s="13"/>
      <c r="BR134" s="13"/>
      <c r="BS134" s="13"/>
      <c r="BT134" s="13"/>
      <c r="BU134" s="13"/>
      <c r="BV134" s="13"/>
      <c r="BW134" s="13"/>
      <c r="BX134" s="13"/>
      <c r="BY134" s="13"/>
      <c r="BZ134" s="13"/>
      <c r="CA134" s="13"/>
      <c r="CB134" s="13"/>
      <c r="CC134" s="13"/>
      <c r="CD134" s="13"/>
      <c r="CE134" s="13"/>
      <c r="CF134" s="13"/>
      <c r="CG134" s="13"/>
      <c r="CH134" s="13"/>
      <c r="CI134" s="13"/>
      <c r="CJ134" s="13"/>
      <c r="CK134" s="13"/>
      <c r="CL134" s="13"/>
      <c r="CM134" s="13"/>
      <c r="CN134" s="13"/>
      <c r="CO134" s="13"/>
      <c r="CP134" s="13"/>
      <c r="CQ134" s="13"/>
      <c r="CR134" s="13"/>
      <c r="CS134" s="13"/>
      <c r="CT134" s="13"/>
      <c r="CU134" s="13"/>
      <c r="CV134" s="13"/>
      <c r="CW134" s="13"/>
      <c r="CX134" s="13"/>
      <c r="CY134" s="13"/>
      <c r="CZ134" s="13"/>
      <c r="DA134" s="13"/>
      <c r="DB134" s="13"/>
      <c r="DC134" s="13"/>
      <c r="DD134" s="13"/>
      <c r="DE134" s="13"/>
      <c r="DF134" s="13"/>
      <c r="DG134" s="13"/>
      <c r="DH134" s="13"/>
      <c r="DI134" s="13"/>
      <c r="DJ134" s="13"/>
      <c r="DK134" s="13"/>
      <c r="DL134" s="13"/>
      <c r="DM134" s="13"/>
      <c r="DN134" s="13"/>
      <c r="DO134" s="13"/>
      <c r="DP134" s="13"/>
      <c r="DQ134" s="13"/>
      <c r="DR134" s="13"/>
      <c r="DS134" s="13"/>
      <c r="DT134" s="13"/>
      <c r="DU134" s="13"/>
      <c r="DV134" s="13"/>
      <c r="DW134" s="13"/>
      <c r="DX134" s="13"/>
      <c r="DY134" s="13"/>
      <c r="DZ134" s="13"/>
      <c r="EA134" s="13"/>
      <c r="EB134" s="13"/>
      <c r="EC134" s="13"/>
      <c r="ED134" s="13"/>
      <c r="EE134" s="13"/>
      <c r="EF134" s="13"/>
      <c r="EG134" s="13"/>
      <c r="EH134" s="13"/>
      <c r="EI134" s="13"/>
      <c r="EJ134" s="13"/>
      <c r="EK134" s="13"/>
      <c r="EL134" s="13"/>
      <c r="EM134" s="13"/>
      <c r="EN134" s="13"/>
      <c r="EO134" s="13"/>
      <c r="EP134" s="13"/>
      <c r="EQ134" s="13"/>
      <c r="ER134" s="13"/>
      <c r="ES134" s="13"/>
      <c r="ET134" s="13"/>
      <c r="EU134" s="13"/>
      <c r="EV134" s="13"/>
      <c r="EW134" s="13"/>
      <c r="EX134" s="13"/>
      <c r="EY134" s="13"/>
      <c r="EZ134" s="13"/>
      <c r="FA134" s="13"/>
      <c r="FB134" s="13"/>
      <c r="FC134" s="13"/>
      <c r="FD134" s="13"/>
      <c r="FE134" s="13"/>
      <c r="FF134" s="13"/>
      <c r="FG134" s="13"/>
      <c r="FH134" s="13"/>
      <c r="FI134" s="13"/>
      <c r="FJ134" s="13"/>
      <c r="FK134" s="13"/>
      <c r="FL134" s="13"/>
      <c r="FM134" s="13"/>
      <c r="FN134" s="13"/>
      <c r="FO134" s="13"/>
      <c r="FP134" s="13"/>
      <c r="FQ134" s="13"/>
      <c r="FR134" s="13"/>
      <c r="FS134" s="13"/>
      <c r="FT134" s="13"/>
      <c r="FU134" s="13"/>
    </row>
    <row r="135" spans="1:177" ht="15">
      <c r="A135" s="4"/>
      <c r="B135" s="4"/>
      <c r="C135" s="4"/>
      <c r="D135" s="7"/>
      <c r="E135" s="7"/>
      <c r="F135" s="7"/>
      <c r="G135" s="7"/>
      <c r="H135" s="7"/>
      <c r="I135" s="7"/>
      <c r="J135" s="2"/>
      <c r="K135" s="2"/>
      <c r="L135" s="2"/>
      <c r="M135" s="2"/>
      <c r="N135" s="2"/>
      <c r="O135" s="2"/>
      <c r="P135" s="2"/>
      <c r="Q135" s="7"/>
      <c r="R135" s="7"/>
      <c r="S135" s="7"/>
      <c r="T135" s="7"/>
      <c r="U135" s="7"/>
      <c r="V135" s="7"/>
      <c r="W135" s="7"/>
      <c r="X135" s="7"/>
      <c r="Y135" s="7"/>
      <c r="Z135" s="2"/>
      <c r="AA135" s="5"/>
      <c r="AB135" s="5"/>
      <c r="AC135" s="5"/>
      <c r="AD135" s="5"/>
      <c r="AE135" s="5"/>
      <c r="AF135" s="2"/>
      <c r="AG135" s="2"/>
      <c r="AH135" s="2"/>
      <c r="AI135" s="2"/>
      <c r="AJ135" s="2"/>
      <c r="AK135" s="2"/>
      <c r="AL135" s="2"/>
      <c r="AM135" s="34"/>
      <c r="AN135" s="34"/>
      <c r="AO135" s="34"/>
      <c r="AP135" s="34"/>
      <c r="AQ135" s="34"/>
      <c r="AR135" s="34"/>
      <c r="AS135" s="34"/>
      <c r="AT135" s="34"/>
      <c r="AU135" s="34"/>
      <c r="AV135" s="34"/>
      <c r="AW135" s="34"/>
      <c r="AX135" s="34"/>
      <c r="AY135" s="34"/>
      <c r="AZ135" s="34"/>
      <c r="BA135" s="34"/>
      <c r="BB135" s="34"/>
      <c r="BC135" s="34"/>
      <c r="BD135" s="34"/>
      <c r="BE135" s="34"/>
      <c r="BF135" s="34"/>
      <c r="BG135" s="34"/>
      <c r="BH135" s="34"/>
      <c r="BI135" s="2"/>
      <c r="BJ135" s="2"/>
      <c r="BK135" s="2"/>
      <c r="BL135" s="2"/>
      <c r="BM135" s="2"/>
      <c r="BN135" s="13"/>
      <c r="BO135" s="13"/>
      <c r="BP135" s="13"/>
      <c r="BQ135" s="13"/>
      <c r="BR135" s="13"/>
      <c r="BS135" s="13"/>
      <c r="BT135" s="13"/>
      <c r="BU135" s="13"/>
      <c r="BV135" s="13"/>
      <c r="BW135" s="13"/>
      <c r="BX135" s="13"/>
      <c r="BY135" s="13"/>
      <c r="BZ135" s="13"/>
      <c r="CA135" s="13"/>
      <c r="CB135" s="13"/>
      <c r="CC135" s="13"/>
      <c r="CD135" s="13"/>
      <c r="CE135" s="13"/>
      <c r="CF135" s="13"/>
      <c r="CG135" s="13"/>
      <c r="CH135" s="13"/>
      <c r="CI135" s="13"/>
      <c r="CJ135" s="13"/>
      <c r="CK135" s="13"/>
      <c r="CL135" s="13"/>
      <c r="CM135" s="13"/>
      <c r="CN135" s="13"/>
      <c r="CO135" s="13"/>
      <c r="CP135" s="13"/>
      <c r="CQ135" s="13"/>
      <c r="CR135" s="13"/>
      <c r="CS135" s="13"/>
      <c r="CT135" s="13"/>
      <c r="CU135" s="13"/>
      <c r="CV135" s="13"/>
      <c r="CW135" s="13"/>
      <c r="CX135" s="13"/>
      <c r="CY135" s="13"/>
      <c r="CZ135" s="13"/>
      <c r="DA135" s="13"/>
      <c r="DB135" s="13"/>
      <c r="DC135" s="13"/>
      <c r="DD135" s="13"/>
      <c r="DE135" s="13"/>
      <c r="DF135" s="13"/>
      <c r="DG135" s="13"/>
      <c r="DH135" s="13"/>
      <c r="DI135" s="13"/>
      <c r="DJ135" s="13"/>
      <c r="DK135" s="13"/>
      <c r="DL135" s="13"/>
      <c r="DM135" s="13"/>
      <c r="DN135" s="13"/>
      <c r="DO135" s="13"/>
      <c r="DP135" s="13"/>
      <c r="DQ135" s="13"/>
      <c r="DR135" s="13"/>
      <c r="DS135" s="13"/>
      <c r="DT135" s="13"/>
      <c r="DU135" s="13"/>
      <c r="DV135" s="13"/>
      <c r="DW135" s="13"/>
      <c r="DX135" s="13"/>
      <c r="DY135" s="13"/>
      <c r="DZ135" s="13"/>
      <c r="EA135" s="13"/>
      <c r="EB135" s="13"/>
      <c r="EC135" s="13"/>
      <c r="ED135" s="13"/>
      <c r="EE135" s="13"/>
      <c r="EF135" s="13"/>
      <c r="EG135" s="13"/>
      <c r="EH135" s="13"/>
      <c r="EI135" s="13"/>
      <c r="EJ135" s="13"/>
      <c r="EK135" s="13"/>
      <c r="EL135" s="13"/>
      <c r="EM135" s="13"/>
      <c r="EN135" s="13"/>
      <c r="EO135" s="13"/>
      <c r="EP135" s="13"/>
      <c r="EQ135" s="13"/>
      <c r="ER135" s="13"/>
      <c r="ES135" s="13"/>
      <c r="ET135" s="13"/>
      <c r="EU135" s="13"/>
      <c r="EV135" s="13"/>
      <c r="EW135" s="13"/>
      <c r="EX135" s="13"/>
      <c r="EY135" s="13"/>
      <c r="EZ135" s="13"/>
      <c r="FA135" s="13"/>
      <c r="FB135" s="13"/>
      <c r="FC135" s="13"/>
      <c r="FD135" s="13"/>
      <c r="FE135" s="13"/>
      <c r="FF135" s="13"/>
      <c r="FG135" s="13"/>
      <c r="FH135" s="13"/>
      <c r="FI135" s="13"/>
      <c r="FJ135" s="13"/>
      <c r="FK135" s="13"/>
      <c r="FL135" s="13"/>
      <c r="FM135" s="13"/>
      <c r="FN135" s="13"/>
      <c r="FO135" s="13"/>
      <c r="FP135" s="13"/>
      <c r="FQ135" s="13"/>
      <c r="FR135" s="13"/>
      <c r="FS135" s="13"/>
      <c r="FT135" s="13"/>
      <c r="FU135" s="13"/>
    </row>
    <row r="136" spans="1:177" ht="15">
      <c r="A136" s="4"/>
      <c r="B136" s="4"/>
      <c r="C136" s="4"/>
      <c r="D136" s="7"/>
      <c r="E136" s="7"/>
      <c r="F136" s="7"/>
      <c r="G136" s="7"/>
      <c r="H136" s="7"/>
      <c r="I136" s="7"/>
      <c r="J136" s="2"/>
      <c r="K136" s="2"/>
      <c r="L136" s="2"/>
      <c r="M136" s="2"/>
      <c r="N136" s="2"/>
      <c r="O136" s="2"/>
      <c r="P136" s="2"/>
      <c r="Q136" s="7"/>
      <c r="R136" s="7"/>
      <c r="S136" s="7"/>
      <c r="T136" s="7"/>
      <c r="U136" s="7"/>
      <c r="V136" s="7"/>
      <c r="W136" s="7"/>
      <c r="X136" s="7"/>
      <c r="Y136" s="7"/>
      <c r="Z136" s="2"/>
      <c r="AA136" s="5"/>
      <c r="AB136" s="5"/>
      <c r="AC136" s="5"/>
      <c r="AD136" s="5"/>
      <c r="AE136" s="5"/>
      <c r="AF136" s="2"/>
      <c r="AG136" s="2"/>
      <c r="AH136" s="2"/>
      <c r="AI136" s="2"/>
      <c r="AJ136" s="2"/>
      <c r="AK136" s="2"/>
      <c r="AL136" s="2"/>
      <c r="AM136" s="34"/>
      <c r="AN136" s="34"/>
      <c r="AO136" s="34"/>
      <c r="AP136" s="34"/>
      <c r="AQ136" s="34"/>
      <c r="AR136" s="34"/>
      <c r="AS136" s="34"/>
      <c r="AT136" s="34"/>
      <c r="AU136" s="34"/>
      <c r="AV136" s="34"/>
      <c r="AW136" s="34"/>
      <c r="AX136" s="34"/>
      <c r="AY136" s="34"/>
      <c r="AZ136" s="34"/>
      <c r="BA136" s="34"/>
      <c r="BB136" s="34"/>
      <c r="BC136" s="34"/>
      <c r="BD136" s="34"/>
      <c r="BE136" s="34"/>
      <c r="BF136" s="34"/>
      <c r="BG136" s="34"/>
      <c r="BH136" s="34"/>
      <c r="BI136" s="2"/>
      <c r="BJ136" s="2"/>
      <c r="BK136" s="2"/>
      <c r="BL136" s="2"/>
      <c r="BM136" s="2"/>
      <c r="BN136" s="13"/>
      <c r="BO136" s="13"/>
      <c r="BP136" s="13"/>
      <c r="BQ136" s="13"/>
      <c r="BR136" s="13"/>
      <c r="BS136" s="13"/>
      <c r="BT136" s="13"/>
      <c r="BU136" s="13"/>
      <c r="BV136" s="13"/>
      <c r="BW136" s="13"/>
      <c r="BX136" s="13"/>
      <c r="BY136" s="13"/>
      <c r="BZ136" s="13"/>
      <c r="CA136" s="13"/>
      <c r="CB136" s="13"/>
      <c r="CC136" s="13"/>
      <c r="CD136" s="13"/>
      <c r="CE136" s="13"/>
      <c r="CF136" s="13"/>
      <c r="CG136" s="13"/>
      <c r="CH136" s="13"/>
      <c r="CI136" s="13"/>
      <c r="CJ136" s="13"/>
      <c r="CK136" s="13"/>
      <c r="CL136" s="13"/>
      <c r="CM136" s="13"/>
      <c r="CN136" s="13"/>
      <c r="CO136" s="13"/>
      <c r="CP136" s="13"/>
      <c r="CQ136" s="13"/>
      <c r="CR136" s="13"/>
      <c r="CS136" s="13"/>
      <c r="CT136" s="13"/>
      <c r="CU136" s="13"/>
      <c r="CV136" s="13"/>
      <c r="CW136" s="13"/>
      <c r="CX136" s="13"/>
      <c r="CY136" s="13"/>
      <c r="CZ136" s="13"/>
      <c r="DA136" s="13"/>
      <c r="DB136" s="13"/>
      <c r="DC136" s="13"/>
      <c r="DD136" s="13"/>
      <c r="DE136" s="13"/>
      <c r="DF136" s="13"/>
      <c r="DG136" s="13"/>
      <c r="DH136" s="13"/>
      <c r="DI136" s="13"/>
      <c r="DJ136" s="13"/>
      <c r="DK136" s="13"/>
      <c r="DL136" s="13"/>
      <c r="DM136" s="13"/>
      <c r="DN136" s="13"/>
      <c r="DO136" s="13"/>
      <c r="DP136" s="13"/>
      <c r="DQ136" s="13"/>
      <c r="DR136" s="13"/>
      <c r="DS136" s="13"/>
      <c r="DT136" s="13"/>
      <c r="DU136" s="13"/>
      <c r="DV136" s="13"/>
      <c r="DW136" s="13"/>
      <c r="DX136" s="13"/>
      <c r="DY136" s="13"/>
      <c r="DZ136" s="13"/>
      <c r="EA136" s="13"/>
      <c r="EB136" s="13"/>
      <c r="EC136" s="13"/>
      <c r="ED136" s="13"/>
      <c r="EE136" s="13"/>
      <c r="EF136" s="13"/>
      <c r="EG136" s="13"/>
      <c r="EH136" s="13"/>
      <c r="EI136" s="13"/>
      <c r="EJ136" s="13"/>
      <c r="EK136" s="13"/>
      <c r="EL136" s="13"/>
      <c r="EM136" s="13"/>
      <c r="EN136" s="13"/>
      <c r="EO136" s="13"/>
      <c r="EP136" s="13"/>
      <c r="EQ136" s="13"/>
      <c r="ER136" s="13"/>
      <c r="ES136" s="13"/>
      <c r="ET136" s="13"/>
      <c r="EU136" s="13"/>
      <c r="EV136" s="13"/>
      <c r="EW136" s="13"/>
      <c r="EX136" s="13"/>
      <c r="EY136" s="13"/>
      <c r="EZ136" s="13"/>
      <c r="FA136" s="13"/>
      <c r="FB136" s="13"/>
      <c r="FC136" s="13"/>
      <c r="FD136" s="13"/>
      <c r="FE136" s="13"/>
      <c r="FF136" s="13"/>
      <c r="FG136" s="13"/>
      <c r="FH136" s="13"/>
      <c r="FI136" s="13"/>
      <c r="FJ136" s="13"/>
      <c r="FK136" s="13"/>
      <c r="FL136" s="13"/>
      <c r="FM136" s="13"/>
      <c r="FN136" s="13"/>
      <c r="FO136" s="13"/>
      <c r="FP136" s="13"/>
      <c r="FQ136" s="13"/>
      <c r="FR136" s="13"/>
      <c r="FS136" s="13"/>
      <c r="FT136" s="13"/>
      <c r="FU136" s="13"/>
    </row>
    <row r="137" spans="1:177" ht="15">
      <c r="A137" s="4"/>
      <c r="B137" s="4"/>
      <c r="C137" s="4"/>
      <c r="D137" s="7"/>
      <c r="E137" s="7"/>
      <c r="F137" s="7"/>
      <c r="G137" s="7"/>
      <c r="H137" s="7"/>
      <c r="I137" s="7"/>
      <c r="J137" s="2"/>
      <c r="K137" s="2"/>
      <c r="L137" s="2"/>
      <c r="M137" s="2"/>
      <c r="N137" s="2"/>
      <c r="O137" s="2"/>
      <c r="P137" s="2"/>
      <c r="Q137" s="7"/>
      <c r="R137" s="7"/>
      <c r="S137" s="7"/>
      <c r="T137" s="7"/>
      <c r="U137" s="7"/>
      <c r="V137" s="7"/>
      <c r="W137" s="7"/>
      <c r="X137" s="7"/>
      <c r="Y137" s="7"/>
      <c r="Z137" s="2"/>
      <c r="AA137" s="5"/>
      <c r="AB137" s="5"/>
      <c r="AC137" s="5"/>
      <c r="AD137" s="5"/>
      <c r="AE137" s="5"/>
      <c r="AF137" s="2"/>
      <c r="AG137" s="2"/>
      <c r="AH137" s="2"/>
      <c r="AI137" s="2"/>
      <c r="AJ137" s="2"/>
      <c r="AK137" s="2"/>
      <c r="AL137" s="2"/>
      <c r="AM137" s="34"/>
      <c r="AN137" s="34"/>
      <c r="AO137" s="34"/>
      <c r="AP137" s="34"/>
      <c r="AQ137" s="34"/>
      <c r="AR137" s="34"/>
      <c r="AS137" s="34"/>
      <c r="AT137" s="34"/>
      <c r="AU137" s="34"/>
      <c r="AV137" s="34"/>
      <c r="AW137" s="34"/>
      <c r="AX137" s="34"/>
      <c r="AY137" s="34"/>
      <c r="AZ137" s="34"/>
      <c r="BA137" s="34"/>
      <c r="BB137" s="34"/>
      <c r="BC137" s="34"/>
      <c r="BD137" s="34"/>
      <c r="BE137" s="34"/>
      <c r="BF137" s="34"/>
      <c r="BG137" s="34"/>
      <c r="BH137" s="34"/>
      <c r="BI137" s="2"/>
      <c r="BJ137" s="2"/>
      <c r="BK137" s="2"/>
      <c r="BL137" s="2"/>
      <c r="BM137" s="2"/>
      <c r="BN137" s="13"/>
      <c r="BO137" s="13"/>
      <c r="BP137" s="13"/>
      <c r="BQ137" s="13"/>
      <c r="BR137" s="13"/>
      <c r="BS137" s="13"/>
      <c r="BT137" s="13"/>
      <c r="BU137" s="13"/>
      <c r="BV137" s="13"/>
      <c r="BW137" s="13"/>
      <c r="BX137" s="13"/>
      <c r="BY137" s="13"/>
      <c r="BZ137" s="13"/>
      <c r="CA137" s="13"/>
      <c r="CB137" s="13"/>
      <c r="CC137" s="13"/>
      <c r="CD137" s="13"/>
      <c r="CE137" s="13"/>
      <c r="CF137" s="13"/>
      <c r="CG137" s="13"/>
      <c r="CH137" s="13"/>
      <c r="CI137" s="13"/>
      <c r="CJ137" s="13"/>
      <c r="CK137" s="13"/>
      <c r="CL137" s="13"/>
      <c r="CM137" s="13"/>
      <c r="CN137" s="13"/>
      <c r="CO137" s="13"/>
      <c r="CP137" s="13"/>
      <c r="CQ137" s="13"/>
      <c r="CR137" s="13"/>
      <c r="CS137" s="13"/>
      <c r="CT137" s="13"/>
      <c r="CU137" s="13"/>
      <c r="CV137" s="13"/>
      <c r="CW137" s="13"/>
      <c r="CX137" s="13"/>
      <c r="CY137" s="13"/>
      <c r="CZ137" s="13"/>
      <c r="DA137" s="13"/>
      <c r="DB137" s="13"/>
      <c r="DC137" s="13"/>
      <c r="DD137" s="13"/>
      <c r="DE137" s="13"/>
      <c r="DF137" s="13"/>
      <c r="DG137" s="13"/>
      <c r="DH137" s="13"/>
      <c r="DI137" s="13"/>
      <c r="DJ137" s="13"/>
      <c r="DK137" s="13"/>
      <c r="DL137" s="13"/>
      <c r="DM137" s="13"/>
      <c r="DN137" s="13"/>
      <c r="DO137" s="13"/>
      <c r="DP137" s="13"/>
      <c r="DQ137" s="13"/>
      <c r="DR137" s="13"/>
      <c r="DS137" s="13"/>
      <c r="DT137" s="13"/>
      <c r="DU137" s="13"/>
      <c r="DV137" s="13"/>
      <c r="DW137" s="13"/>
      <c r="DX137" s="13"/>
      <c r="DY137" s="13"/>
      <c r="DZ137" s="13"/>
      <c r="EA137" s="13"/>
      <c r="EB137" s="13"/>
      <c r="EC137" s="13"/>
      <c r="ED137" s="13"/>
      <c r="EE137" s="13"/>
      <c r="EF137" s="13"/>
      <c r="EG137" s="13"/>
      <c r="EH137" s="13"/>
      <c r="EI137" s="13"/>
      <c r="EJ137" s="13"/>
      <c r="EK137" s="13"/>
      <c r="EL137" s="13"/>
      <c r="EM137" s="13"/>
      <c r="EN137" s="13"/>
      <c r="EO137" s="13"/>
      <c r="EP137" s="13"/>
      <c r="EQ137" s="13"/>
      <c r="ER137" s="13"/>
      <c r="ES137" s="13"/>
      <c r="ET137" s="13"/>
      <c r="EU137" s="13"/>
      <c r="EV137" s="13"/>
      <c r="EW137" s="13"/>
      <c r="EX137" s="13"/>
      <c r="EY137" s="13"/>
      <c r="EZ137" s="13"/>
      <c r="FA137" s="13"/>
      <c r="FB137" s="13"/>
      <c r="FC137" s="13"/>
      <c r="FD137" s="13"/>
      <c r="FE137" s="13"/>
      <c r="FF137" s="13"/>
      <c r="FG137" s="13"/>
      <c r="FH137" s="13"/>
      <c r="FI137" s="13"/>
      <c r="FJ137" s="13"/>
      <c r="FK137" s="13"/>
      <c r="FL137" s="13"/>
      <c r="FM137" s="13"/>
      <c r="FN137" s="13"/>
      <c r="FO137" s="13"/>
      <c r="FP137" s="13"/>
      <c r="FQ137" s="13"/>
      <c r="FR137" s="13"/>
      <c r="FS137" s="13"/>
      <c r="FT137" s="13"/>
      <c r="FU137" s="13"/>
    </row>
    <row r="138" spans="1:177" ht="15">
      <c r="A138" s="4"/>
      <c r="B138" s="4"/>
      <c r="C138" s="4"/>
      <c r="D138" s="7"/>
      <c r="E138" s="7"/>
      <c r="F138" s="7"/>
      <c r="G138" s="7"/>
      <c r="H138" s="7"/>
      <c r="I138" s="7"/>
      <c r="J138" s="2"/>
      <c r="K138" s="2"/>
      <c r="L138" s="2"/>
      <c r="M138" s="2"/>
      <c r="N138" s="2"/>
      <c r="O138" s="2"/>
      <c r="P138" s="2"/>
      <c r="Q138" s="7"/>
      <c r="R138" s="7"/>
      <c r="S138" s="7"/>
      <c r="T138" s="7"/>
      <c r="U138" s="7"/>
      <c r="V138" s="7"/>
      <c r="W138" s="7"/>
      <c r="X138" s="7"/>
      <c r="Y138" s="7"/>
      <c r="Z138" s="2"/>
      <c r="AA138" s="5"/>
      <c r="AB138" s="5"/>
      <c r="AC138" s="5"/>
      <c r="AD138" s="5"/>
      <c r="AE138" s="5"/>
      <c r="AF138" s="2"/>
      <c r="AG138" s="2"/>
      <c r="AH138" s="2"/>
      <c r="AI138" s="2"/>
      <c r="AJ138" s="2"/>
      <c r="AK138" s="2"/>
      <c r="AL138" s="2"/>
      <c r="AM138" s="34"/>
      <c r="AN138" s="34"/>
      <c r="AO138" s="34"/>
      <c r="AP138" s="34"/>
      <c r="AQ138" s="34"/>
      <c r="AR138" s="34"/>
      <c r="AS138" s="34"/>
      <c r="AT138" s="34"/>
      <c r="AU138" s="34"/>
      <c r="AV138" s="34"/>
      <c r="AW138" s="34"/>
      <c r="AX138" s="34"/>
      <c r="AY138" s="34"/>
      <c r="AZ138" s="34"/>
      <c r="BA138" s="34"/>
      <c r="BB138" s="34"/>
      <c r="BC138" s="34"/>
      <c r="BD138" s="34"/>
      <c r="BE138" s="34"/>
      <c r="BF138" s="34"/>
      <c r="BG138" s="34"/>
      <c r="BH138" s="34"/>
      <c r="BI138" s="2"/>
      <c r="BJ138" s="2"/>
      <c r="BK138" s="2"/>
      <c r="BL138" s="2"/>
      <c r="BM138" s="2"/>
      <c r="BN138" s="13"/>
      <c r="BO138" s="13"/>
      <c r="BP138" s="13"/>
      <c r="BQ138" s="13"/>
      <c r="BR138" s="13"/>
      <c r="BS138" s="13"/>
      <c r="BT138" s="13"/>
      <c r="BU138" s="13"/>
      <c r="BV138" s="13"/>
      <c r="BW138" s="13"/>
      <c r="BX138" s="13"/>
      <c r="BY138" s="13"/>
      <c r="BZ138" s="13"/>
      <c r="CA138" s="13"/>
      <c r="CB138" s="13"/>
      <c r="CC138" s="13"/>
      <c r="CD138" s="13"/>
      <c r="CE138" s="13"/>
      <c r="CF138" s="13"/>
      <c r="CG138" s="13"/>
      <c r="CH138" s="13"/>
      <c r="CI138" s="13"/>
      <c r="CJ138" s="13"/>
      <c r="CK138" s="13"/>
      <c r="CL138" s="13"/>
      <c r="CM138" s="13"/>
      <c r="CN138" s="13"/>
      <c r="CO138" s="13"/>
      <c r="CP138" s="13"/>
      <c r="CQ138" s="13"/>
      <c r="CR138" s="13"/>
      <c r="CS138" s="13"/>
      <c r="CT138" s="13"/>
      <c r="CU138" s="13"/>
      <c r="CV138" s="13"/>
      <c r="CW138" s="13"/>
      <c r="CX138" s="13"/>
      <c r="CY138" s="13"/>
      <c r="CZ138" s="13"/>
      <c r="DA138" s="13"/>
      <c r="DB138" s="13"/>
      <c r="DC138" s="13"/>
      <c r="DD138" s="13"/>
      <c r="DE138" s="13"/>
      <c r="DF138" s="13"/>
      <c r="DG138" s="13"/>
      <c r="DH138" s="13"/>
      <c r="DI138" s="13"/>
      <c r="DJ138" s="13"/>
      <c r="DK138" s="13"/>
      <c r="DL138" s="13"/>
      <c r="DM138" s="13"/>
      <c r="DN138" s="13"/>
      <c r="DO138" s="13"/>
      <c r="DP138" s="13"/>
      <c r="DQ138" s="13"/>
      <c r="DR138" s="13"/>
      <c r="DS138" s="13"/>
      <c r="DT138" s="13"/>
      <c r="DU138" s="13"/>
      <c r="DV138" s="13"/>
      <c r="DW138" s="13"/>
      <c r="DX138" s="13"/>
      <c r="DY138" s="13"/>
      <c r="DZ138" s="13"/>
      <c r="EA138" s="13"/>
      <c r="EB138" s="13"/>
      <c r="EC138" s="13"/>
      <c r="ED138" s="13"/>
      <c r="EE138" s="13"/>
      <c r="EF138" s="13"/>
      <c r="EG138" s="13"/>
      <c r="EH138" s="13"/>
      <c r="EI138" s="13"/>
      <c r="EJ138" s="13"/>
      <c r="EK138" s="13"/>
      <c r="EL138" s="13"/>
      <c r="EM138" s="13"/>
      <c r="EN138" s="13"/>
      <c r="EO138" s="13"/>
      <c r="EP138" s="13"/>
      <c r="EQ138" s="13"/>
      <c r="ER138" s="13"/>
      <c r="ES138" s="13"/>
      <c r="ET138" s="13"/>
      <c r="EU138" s="13"/>
      <c r="EV138" s="13"/>
      <c r="EW138" s="13"/>
      <c r="EX138" s="13"/>
      <c r="EY138" s="13"/>
      <c r="EZ138" s="13"/>
      <c r="FA138" s="13"/>
      <c r="FB138" s="13"/>
      <c r="FC138" s="13"/>
      <c r="FD138" s="13"/>
      <c r="FE138" s="13"/>
      <c r="FF138" s="13"/>
      <c r="FG138" s="13"/>
      <c r="FH138" s="13"/>
      <c r="FI138" s="13"/>
      <c r="FJ138" s="13"/>
      <c r="FK138" s="13"/>
      <c r="FL138" s="13"/>
      <c r="FM138" s="13"/>
      <c r="FN138" s="13"/>
      <c r="FO138" s="13"/>
      <c r="FP138" s="13"/>
      <c r="FQ138" s="13"/>
      <c r="FR138" s="13"/>
      <c r="FS138" s="13"/>
      <c r="FT138" s="13"/>
      <c r="FU138" s="13"/>
    </row>
    <row r="139" spans="1:177" ht="15">
      <c r="A139" s="4"/>
      <c r="B139" s="4"/>
      <c r="C139" s="4"/>
      <c r="D139" s="9"/>
      <c r="E139" s="9"/>
      <c r="F139" s="9"/>
      <c r="G139" s="9"/>
      <c r="H139" s="9"/>
      <c r="I139" s="9"/>
      <c r="J139" s="2"/>
      <c r="K139" s="2"/>
      <c r="L139" s="2"/>
      <c r="M139" s="2"/>
      <c r="N139" s="2"/>
      <c r="O139" s="2"/>
      <c r="P139" s="2"/>
      <c r="Q139" s="9"/>
      <c r="R139" s="9"/>
      <c r="S139" s="9"/>
      <c r="T139" s="9"/>
      <c r="U139" s="9"/>
      <c r="V139" s="9"/>
      <c r="W139" s="9"/>
      <c r="X139" s="9"/>
      <c r="Y139" s="9"/>
      <c r="Z139" s="2"/>
      <c r="AA139" s="5"/>
      <c r="AB139" s="5"/>
      <c r="AC139" s="5"/>
      <c r="AD139" s="5"/>
      <c r="AE139" s="5"/>
      <c r="AF139" s="2"/>
      <c r="AG139" s="2"/>
      <c r="AH139" s="2"/>
      <c r="AI139" s="2"/>
      <c r="AJ139" s="2"/>
      <c r="AK139" s="2"/>
      <c r="AL139" s="2"/>
      <c r="AM139" s="34"/>
      <c r="AN139" s="34"/>
      <c r="AO139" s="34"/>
      <c r="AP139" s="34"/>
      <c r="AQ139" s="34"/>
      <c r="AR139" s="34"/>
      <c r="AS139" s="34"/>
      <c r="AT139" s="34"/>
      <c r="AU139" s="34"/>
      <c r="AV139" s="34"/>
      <c r="AW139" s="34"/>
      <c r="AX139" s="34"/>
      <c r="AY139" s="34"/>
      <c r="AZ139" s="34"/>
      <c r="BA139" s="34"/>
      <c r="BB139" s="34"/>
      <c r="BC139" s="34"/>
      <c r="BD139" s="34"/>
      <c r="BE139" s="34"/>
      <c r="BF139" s="34"/>
      <c r="BG139" s="34"/>
      <c r="BH139" s="34"/>
      <c r="BI139" s="2"/>
      <c r="BJ139" s="2"/>
      <c r="BK139" s="2"/>
      <c r="BL139" s="2"/>
      <c r="BM139" s="2"/>
      <c r="BN139" s="13"/>
      <c r="BO139" s="13"/>
      <c r="BP139" s="13"/>
      <c r="BQ139" s="13"/>
      <c r="BR139" s="13"/>
      <c r="BS139" s="13"/>
      <c r="BT139" s="13"/>
      <c r="BU139" s="13"/>
      <c r="BV139" s="13"/>
      <c r="BW139" s="13"/>
      <c r="BX139" s="13"/>
      <c r="BY139" s="13"/>
      <c r="BZ139" s="13"/>
      <c r="CA139" s="13"/>
      <c r="CB139" s="13"/>
      <c r="CC139" s="13"/>
      <c r="CD139" s="13"/>
      <c r="CE139" s="13"/>
      <c r="CF139" s="13"/>
      <c r="CG139" s="13"/>
      <c r="CH139" s="13"/>
      <c r="CI139" s="13"/>
      <c r="CJ139" s="13"/>
      <c r="CK139" s="13"/>
      <c r="CL139" s="13"/>
      <c r="CM139" s="13"/>
      <c r="CN139" s="13"/>
      <c r="CO139" s="13"/>
      <c r="CP139" s="13"/>
      <c r="CQ139" s="13"/>
      <c r="CR139" s="13"/>
      <c r="CS139" s="13"/>
      <c r="CT139" s="13"/>
      <c r="CU139" s="13"/>
      <c r="CV139" s="13"/>
      <c r="CW139" s="13"/>
      <c r="CX139" s="13"/>
      <c r="CY139" s="13"/>
      <c r="CZ139" s="13"/>
      <c r="DA139" s="13"/>
      <c r="DB139" s="13"/>
      <c r="DC139" s="13"/>
      <c r="DD139" s="13"/>
      <c r="DE139" s="13"/>
      <c r="DF139" s="13"/>
      <c r="DG139" s="13"/>
      <c r="DH139" s="13"/>
      <c r="DI139" s="13"/>
      <c r="DJ139" s="13"/>
      <c r="DK139" s="13"/>
      <c r="DL139" s="13"/>
      <c r="DM139" s="13"/>
      <c r="DN139" s="13"/>
      <c r="DO139" s="13"/>
      <c r="DP139" s="13"/>
      <c r="DQ139" s="13"/>
      <c r="DR139" s="13"/>
      <c r="DS139" s="13"/>
      <c r="DT139" s="13"/>
      <c r="DU139" s="13"/>
      <c r="DV139" s="13"/>
      <c r="DW139" s="13"/>
      <c r="DX139" s="13"/>
      <c r="DY139" s="13"/>
      <c r="DZ139" s="13"/>
      <c r="EA139" s="13"/>
      <c r="EB139" s="13"/>
      <c r="EC139" s="13"/>
      <c r="ED139" s="13"/>
      <c r="EE139" s="13"/>
      <c r="EF139" s="13"/>
      <c r="EG139" s="13"/>
      <c r="EH139" s="13"/>
      <c r="EI139" s="13"/>
      <c r="EJ139" s="13"/>
      <c r="EK139" s="13"/>
      <c r="EL139" s="13"/>
      <c r="EM139" s="13"/>
      <c r="EN139" s="13"/>
      <c r="EO139" s="13"/>
      <c r="EP139" s="13"/>
      <c r="EQ139" s="13"/>
      <c r="ER139" s="13"/>
      <c r="ES139" s="13"/>
      <c r="ET139" s="13"/>
      <c r="EU139" s="13"/>
      <c r="EV139" s="13"/>
      <c r="EW139" s="13"/>
      <c r="EX139" s="13"/>
      <c r="EY139" s="13"/>
      <c r="EZ139" s="13"/>
      <c r="FA139" s="13"/>
      <c r="FB139" s="13"/>
      <c r="FC139" s="13"/>
      <c r="FD139" s="13"/>
      <c r="FE139" s="13"/>
      <c r="FF139" s="13"/>
      <c r="FG139" s="13"/>
      <c r="FH139" s="13"/>
      <c r="FI139" s="13"/>
      <c r="FJ139" s="13"/>
      <c r="FK139" s="13"/>
      <c r="FL139" s="13"/>
      <c r="FM139" s="13"/>
      <c r="FN139" s="13"/>
      <c r="FO139" s="13"/>
      <c r="FP139" s="13"/>
      <c r="FQ139" s="13"/>
      <c r="FR139" s="13"/>
      <c r="FS139" s="13"/>
      <c r="FT139" s="13"/>
      <c r="FU139" s="13"/>
    </row>
    <row r="140" spans="1:177" ht="15">
      <c r="A140" s="4"/>
      <c r="B140" s="4"/>
      <c r="C140" s="4"/>
      <c r="D140" s="3"/>
      <c r="E140" s="3"/>
      <c r="F140" s="3"/>
      <c r="G140" s="3"/>
      <c r="H140" s="3"/>
      <c r="I140" s="3"/>
      <c r="J140" s="2"/>
      <c r="K140" s="2"/>
      <c r="L140" s="2"/>
      <c r="M140" s="2"/>
      <c r="N140" s="2"/>
      <c r="O140" s="2"/>
      <c r="P140" s="2"/>
      <c r="Q140" s="7"/>
      <c r="R140" s="7"/>
      <c r="S140" s="7"/>
      <c r="T140" s="7"/>
      <c r="U140" s="7"/>
      <c r="V140" s="7"/>
      <c r="W140" s="7"/>
      <c r="X140" s="7"/>
      <c r="Y140" s="7"/>
      <c r="Z140" s="2"/>
      <c r="AA140" s="5"/>
      <c r="AB140" s="5"/>
      <c r="AC140" s="5"/>
      <c r="AD140" s="5"/>
      <c r="AE140" s="5"/>
      <c r="AF140" s="2"/>
      <c r="AG140" s="2"/>
      <c r="AH140" s="2"/>
      <c r="AI140" s="2"/>
      <c r="AJ140" s="2"/>
      <c r="AK140" s="2"/>
      <c r="AL140" s="2"/>
      <c r="AM140" s="34"/>
      <c r="AN140" s="34"/>
      <c r="AO140" s="34"/>
      <c r="AP140" s="34"/>
      <c r="AQ140" s="34"/>
      <c r="AR140" s="34"/>
      <c r="AS140" s="34"/>
      <c r="AT140" s="34"/>
      <c r="AU140" s="34"/>
      <c r="AV140" s="34"/>
      <c r="AW140" s="34"/>
      <c r="AX140" s="34"/>
      <c r="AY140" s="34"/>
      <c r="AZ140" s="34"/>
      <c r="BA140" s="34"/>
      <c r="BB140" s="34"/>
      <c r="BC140" s="34"/>
      <c r="BD140" s="34"/>
      <c r="BE140" s="34"/>
      <c r="BF140" s="34"/>
      <c r="BG140" s="34"/>
      <c r="BH140" s="34"/>
      <c r="BI140" s="2"/>
      <c r="BJ140" s="2"/>
      <c r="BK140" s="2"/>
      <c r="BL140" s="2"/>
      <c r="BM140" s="2"/>
      <c r="BN140" s="13"/>
      <c r="BO140" s="13"/>
      <c r="BP140" s="13"/>
      <c r="BQ140" s="13"/>
      <c r="BR140" s="13"/>
      <c r="BS140" s="13"/>
      <c r="BT140" s="13"/>
      <c r="BU140" s="13"/>
      <c r="BV140" s="13"/>
      <c r="BW140" s="13"/>
      <c r="BX140" s="13"/>
      <c r="BY140" s="13"/>
      <c r="BZ140" s="13"/>
      <c r="CA140" s="13"/>
      <c r="CB140" s="13"/>
      <c r="CC140" s="13"/>
      <c r="CD140" s="13"/>
      <c r="CE140" s="13"/>
      <c r="CF140" s="13"/>
      <c r="CG140" s="13"/>
      <c r="CH140" s="13"/>
      <c r="CI140" s="13"/>
      <c r="CJ140" s="13"/>
      <c r="CK140" s="13"/>
      <c r="CL140" s="13"/>
      <c r="CM140" s="13"/>
      <c r="CN140" s="13"/>
      <c r="CO140" s="13"/>
      <c r="CP140" s="13"/>
      <c r="CQ140" s="13"/>
      <c r="CR140" s="13"/>
      <c r="CS140" s="13"/>
      <c r="CT140" s="13"/>
      <c r="CU140" s="13"/>
      <c r="CV140" s="13"/>
      <c r="CW140" s="13"/>
      <c r="CX140" s="13"/>
      <c r="CY140" s="13"/>
      <c r="CZ140" s="13"/>
      <c r="DA140" s="13"/>
      <c r="DB140" s="13"/>
      <c r="DC140" s="13"/>
      <c r="DD140" s="13"/>
      <c r="DE140" s="13"/>
      <c r="DF140" s="13"/>
      <c r="DG140" s="13"/>
      <c r="DH140" s="13"/>
      <c r="DI140" s="13"/>
      <c r="DJ140" s="13"/>
      <c r="DK140" s="13"/>
      <c r="DL140" s="13"/>
      <c r="DM140" s="13"/>
      <c r="DN140" s="13"/>
      <c r="DO140" s="13"/>
      <c r="DP140" s="13"/>
      <c r="DQ140" s="13"/>
      <c r="DR140" s="13"/>
      <c r="DS140" s="13"/>
      <c r="DT140" s="13"/>
      <c r="DU140" s="13"/>
      <c r="DV140" s="13"/>
      <c r="DW140" s="13"/>
      <c r="DX140" s="13"/>
      <c r="DY140" s="13"/>
      <c r="DZ140" s="13"/>
      <c r="EA140" s="13"/>
      <c r="EB140" s="13"/>
      <c r="EC140" s="13"/>
      <c r="ED140" s="13"/>
      <c r="EE140" s="13"/>
      <c r="EF140" s="13"/>
      <c r="EG140" s="13"/>
      <c r="EH140" s="13"/>
      <c r="EI140" s="13"/>
      <c r="EJ140" s="13"/>
      <c r="EK140" s="13"/>
      <c r="EL140" s="13"/>
      <c r="EM140" s="13"/>
      <c r="EN140" s="13"/>
      <c r="EO140" s="13"/>
      <c r="EP140" s="13"/>
      <c r="EQ140" s="13"/>
      <c r="ER140" s="13"/>
      <c r="ES140" s="13"/>
      <c r="ET140" s="13"/>
      <c r="EU140" s="13"/>
      <c r="EV140" s="13"/>
      <c r="EW140" s="13"/>
      <c r="EX140" s="13"/>
      <c r="EY140" s="13"/>
      <c r="EZ140" s="13"/>
      <c r="FA140" s="13"/>
      <c r="FB140" s="13"/>
      <c r="FC140" s="13"/>
      <c r="FD140" s="13"/>
      <c r="FE140" s="13"/>
      <c r="FF140" s="13"/>
      <c r="FG140" s="13"/>
      <c r="FH140" s="13"/>
      <c r="FI140" s="13"/>
      <c r="FJ140" s="13"/>
      <c r="FK140" s="13"/>
      <c r="FL140" s="13"/>
      <c r="FM140" s="13"/>
      <c r="FN140" s="13"/>
      <c r="FO140" s="13"/>
      <c r="FP140" s="13"/>
      <c r="FQ140" s="13"/>
      <c r="FR140" s="13"/>
      <c r="FS140" s="13"/>
      <c r="FT140" s="13"/>
      <c r="FU140" s="13"/>
    </row>
    <row r="141" spans="1:177" ht="15">
      <c r="A141" s="4"/>
      <c r="B141" s="4"/>
      <c r="C141" s="4"/>
      <c r="D141" s="3"/>
      <c r="E141" s="3"/>
      <c r="F141" s="3"/>
      <c r="G141" s="3"/>
      <c r="H141" s="3"/>
      <c r="I141" s="3"/>
      <c r="J141" s="2"/>
      <c r="K141" s="2"/>
      <c r="L141" s="2"/>
      <c r="M141" s="2"/>
      <c r="N141" s="2"/>
      <c r="O141" s="2"/>
      <c r="P141" s="2"/>
      <c r="Q141" s="7"/>
      <c r="R141" s="7"/>
      <c r="S141" s="7"/>
      <c r="T141" s="7"/>
      <c r="U141" s="7"/>
      <c r="V141" s="7"/>
      <c r="W141" s="7"/>
      <c r="X141" s="7"/>
      <c r="Y141" s="7"/>
      <c r="Z141" s="2"/>
      <c r="AA141" s="5"/>
      <c r="AB141" s="5"/>
      <c r="AC141" s="5"/>
      <c r="AD141" s="5"/>
      <c r="AE141" s="5"/>
      <c r="AF141" s="2"/>
      <c r="AG141" s="2"/>
      <c r="AH141" s="2"/>
      <c r="AI141" s="2"/>
      <c r="AJ141" s="2"/>
      <c r="AK141" s="2"/>
      <c r="AL141" s="2"/>
      <c r="AM141" s="34"/>
      <c r="AN141" s="34"/>
      <c r="AO141" s="34"/>
      <c r="AP141" s="34"/>
      <c r="AQ141" s="34"/>
      <c r="AR141" s="34"/>
      <c r="AS141" s="34"/>
      <c r="AT141" s="34"/>
      <c r="AU141" s="34"/>
      <c r="AV141" s="34"/>
      <c r="AW141" s="34"/>
      <c r="AX141" s="34"/>
      <c r="AY141" s="34"/>
      <c r="AZ141" s="34"/>
      <c r="BA141" s="34"/>
      <c r="BB141" s="34"/>
      <c r="BC141" s="34"/>
      <c r="BD141" s="34"/>
      <c r="BE141" s="34"/>
      <c r="BF141" s="34"/>
      <c r="BG141" s="34"/>
      <c r="BH141" s="34"/>
      <c r="BI141" s="2"/>
      <c r="BJ141" s="2"/>
      <c r="BK141" s="2"/>
      <c r="BL141" s="2"/>
      <c r="BM141" s="2"/>
      <c r="BN141" s="13"/>
      <c r="BO141" s="13"/>
      <c r="BP141" s="13"/>
      <c r="BQ141" s="13"/>
      <c r="BR141" s="13"/>
      <c r="BS141" s="13"/>
      <c r="BT141" s="13"/>
      <c r="BU141" s="13"/>
      <c r="BV141" s="13"/>
      <c r="BW141" s="13"/>
      <c r="BX141" s="13"/>
      <c r="BY141" s="13"/>
      <c r="BZ141" s="13"/>
      <c r="CA141" s="13"/>
      <c r="CB141" s="13"/>
      <c r="CC141" s="13"/>
      <c r="CD141" s="13"/>
      <c r="CE141" s="13"/>
      <c r="CF141" s="13"/>
      <c r="CG141" s="13"/>
      <c r="CH141" s="13"/>
      <c r="CI141" s="13"/>
      <c r="CJ141" s="13"/>
      <c r="CK141" s="13"/>
      <c r="CL141" s="13"/>
      <c r="CM141" s="13"/>
      <c r="CN141" s="13"/>
      <c r="CO141" s="13"/>
      <c r="CP141" s="13"/>
      <c r="CQ141" s="13"/>
      <c r="CR141" s="13"/>
      <c r="CS141" s="13"/>
      <c r="CT141" s="13"/>
      <c r="CU141" s="13"/>
      <c r="CV141" s="13"/>
      <c r="CW141" s="13"/>
      <c r="CX141" s="13"/>
      <c r="CY141" s="13"/>
      <c r="CZ141" s="13"/>
      <c r="DA141" s="13"/>
      <c r="DB141" s="13"/>
      <c r="DC141" s="13"/>
      <c r="DD141" s="13"/>
      <c r="DE141" s="13"/>
      <c r="DF141" s="13"/>
      <c r="DG141" s="13"/>
      <c r="DH141" s="13"/>
      <c r="DI141" s="13"/>
      <c r="DJ141" s="13"/>
      <c r="DK141" s="13"/>
      <c r="DL141" s="13"/>
      <c r="DM141" s="13"/>
      <c r="DN141" s="13"/>
      <c r="DO141" s="13"/>
      <c r="DP141" s="13"/>
      <c r="DQ141" s="13"/>
      <c r="DR141" s="13"/>
      <c r="DS141" s="13"/>
      <c r="DT141" s="13"/>
      <c r="DU141" s="13"/>
      <c r="DV141" s="13"/>
      <c r="DW141" s="13"/>
      <c r="DX141" s="13"/>
      <c r="DY141" s="13"/>
      <c r="DZ141" s="13"/>
      <c r="EA141" s="13"/>
      <c r="EB141" s="13"/>
      <c r="EC141" s="13"/>
      <c r="ED141" s="13"/>
      <c r="EE141" s="13"/>
      <c r="EF141" s="13"/>
      <c r="EG141" s="13"/>
      <c r="EH141" s="13"/>
      <c r="EI141" s="13"/>
      <c r="EJ141" s="13"/>
      <c r="EK141" s="13"/>
      <c r="EL141" s="13"/>
      <c r="EM141" s="13"/>
      <c r="EN141" s="13"/>
      <c r="EO141" s="13"/>
      <c r="EP141" s="13"/>
      <c r="EQ141" s="13"/>
      <c r="ER141" s="13"/>
      <c r="ES141" s="13"/>
      <c r="ET141" s="13"/>
      <c r="EU141" s="13"/>
      <c r="EV141" s="13"/>
      <c r="EW141" s="13"/>
      <c r="EX141" s="13"/>
      <c r="EY141" s="13"/>
      <c r="EZ141" s="13"/>
      <c r="FA141" s="13"/>
      <c r="FB141" s="13"/>
      <c r="FC141" s="13"/>
      <c r="FD141" s="13"/>
      <c r="FE141" s="13"/>
      <c r="FF141" s="13"/>
      <c r="FG141" s="13"/>
      <c r="FH141" s="13"/>
      <c r="FI141" s="13"/>
      <c r="FJ141" s="13"/>
      <c r="FK141" s="13"/>
      <c r="FL141" s="13"/>
      <c r="FM141" s="13"/>
      <c r="FN141" s="13"/>
      <c r="FO141" s="13"/>
      <c r="FP141" s="13"/>
      <c r="FQ141" s="13"/>
      <c r="FR141" s="13"/>
      <c r="FS141" s="13"/>
      <c r="FT141" s="13"/>
      <c r="FU141" s="13"/>
    </row>
    <row r="142" spans="1:177" ht="15">
      <c r="A142" s="4"/>
      <c r="B142" s="4"/>
      <c r="C142" s="4"/>
      <c r="D142" s="3"/>
      <c r="E142" s="3"/>
      <c r="F142" s="3"/>
      <c r="G142" s="3"/>
      <c r="H142" s="3"/>
      <c r="I142" s="3"/>
      <c r="J142" s="2"/>
      <c r="K142" s="2"/>
      <c r="L142" s="2"/>
      <c r="M142" s="2"/>
      <c r="N142" s="2"/>
      <c r="O142" s="2"/>
      <c r="P142" s="2"/>
      <c r="Q142" s="7"/>
      <c r="R142" s="7"/>
      <c r="S142" s="7"/>
      <c r="T142" s="7"/>
      <c r="U142" s="7"/>
      <c r="V142" s="7"/>
      <c r="W142" s="7"/>
      <c r="X142" s="7"/>
      <c r="Y142" s="7"/>
      <c r="Z142" s="2"/>
      <c r="AA142" s="5"/>
      <c r="AB142" s="5"/>
      <c r="AC142" s="5"/>
      <c r="AD142" s="5"/>
      <c r="AE142" s="5"/>
      <c r="AF142" s="2"/>
      <c r="AG142" s="2"/>
      <c r="AH142" s="2"/>
      <c r="AI142" s="2"/>
      <c r="AJ142" s="2"/>
      <c r="AK142" s="2"/>
      <c r="AL142" s="2"/>
      <c r="AM142" s="34"/>
      <c r="AN142" s="34"/>
      <c r="AO142" s="34"/>
      <c r="AP142" s="34"/>
      <c r="AQ142" s="34"/>
      <c r="AR142" s="34"/>
      <c r="AS142" s="34"/>
      <c r="AT142" s="34"/>
      <c r="AU142" s="34"/>
      <c r="AV142" s="34"/>
      <c r="AW142" s="34"/>
      <c r="AX142" s="34"/>
      <c r="AY142" s="34"/>
      <c r="AZ142" s="34"/>
      <c r="BA142" s="34"/>
      <c r="BB142" s="34"/>
      <c r="BC142" s="34"/>
      <c r="BD142" s="34"/>
      <c r="BE142" s="34"/>
      <c r="BF142" s="34"/>
      <c r="BG142" s="34"/>
      <c r="BH142" s="34"/>
      <c r="BI142" s="2"/>
      <c r="BJ142" s="2"/>
      <c r="BK142" s="2"/>
      <c r="BL142" s="2"/>
      <c r="BM142" s="2"/>
      <c r="BN142" s="13"/>
      <c r="BO142" s="13"/>
      <c r="BP142" s="13"/>
      <c r="BQ142" s="13"/>
      <c r="BR142" s="13"/>
      <c r="BS142" s="13"/>
      <c r="BT142" s="13"/>
      <c r="BU142" s="13"/>
      <c r="BV142" s="13"/>
      <c r="BW142" s="13"/>
      <c r="BX142" s="13"/>
      <c r="BY142" s="13"/>
      <c r="BZ142" s="13"/>
      <c r="CA142" s="13"/>
      <c r="CB142" s="13"/>
      <c r="CC142" s="13"/>
      <c r="CD142" s="13"/>
      <c r="CE142" s="13"/>
      <c r="CF142" s="13"/>
      <c r="CG142" s="13"/>
      <c r="CH142" s="13"/>
      <c r="CI142" s="13"/>
      <c r="CJ142" s="13"/>
      <c r="CK142" s="13"/>
      <c r="CL142" s="13"/>
      <c r="CM142" s="13"/>
      <c r="CN142" s="13"/>
      <c r="CO142" s="13"/>
      <c r="CP142" s="13"/>
      <c r="CQ142" s="13"/>
      <c r="CR142" s="13"/>
      <c r="CS142" s="13"/>
      <c r="CT142" s="13"/>
      <c r="CU142" s="13"/>
      <c r="CV142" s="13"/>
      <c r="CW142" s="13"/>
      <c r="CX142" s="13"/>
      <c r="CY142" s="13"/>
      <c r="CZ142" s="13"/>
      <c r="DA142" s="13"/>
      <c r="DB142" s="13"/>
      <c r="DC142" s="13"/>
      <c r="DD142" s="13"/>
      <c r="DE142" s="13"/>
      <c r="DF142" s="13"/>
      <c r="DG142" s="13"/>
      <c r="DH142" s="13"/>
      <c r="DI142" s="13"/>
      <c r="DJ142" s="13"/>
      <c r="DK142" s="13"/>
      <c r="DL142" s="13"/>
      <c r="DM142" s="13"/>
      <c r="DN142" s="13"/>
      <c r="DO142" s="13"/>
      <c r="DP142" s="13"/>
      <c r="DQ142" s="13"/>
      <c r="DR142" s="13"/>
      <c r="DS142" s="13"/>
      <c r="DT142" s="13"/>
      <c r="DU142" s="13"/>
      <c r="DV142" s="13"/>
      <c r="DW142" s="13"/>
      <c r="DX142" s="13"/>
      <c r="DY142" s="13"/>
      <c r="DZ142" s="13"/>
      <c r="EA142" s="13"/>
      <c r="EB142" s="13"/>
      <c r="EC142" s="13"/>
      <c r="ED142" s="13"/>
      <c r="EE142" s="13"/>
      <c r="EF142" s="13"/>
      <c r="EG142" s="13"/>
      <c r="EH142" s="13"/>
      <c r="EI142" s="13"/>
      <c r="EJ142" s="13"/>
      <c r="EK142" s="13"/>
      <c r="EL142" s="13"/>
      <c r="EM142" s="13"/>
      <c r="EN142" s="13"/>
      <c r="EO142" s="13"/>
      <c r="EP142" s="13"/>
      <c r="EQ142" s="13"/>
      <c r="ER142" s="13"/>
      <c r="ES142" s="13"/>
      <c r="ET142" s="13"/>
      <c r="EU142" s="13"/>
      <c r="EV142" s="13"/>
      <c r="EW142" s="13"/>
      <c r="EX142" s="13"/>
      <c r="EY142" s="13"/>
      <c r="EZ142" s="13"/>
      <c r="FA142" s="13"/>
      <c r="FB142" s="13"/>
      <c r="FC142" s="13"/>
      <c r="FD142" s="13"/>
      <c r="FE142" s="13"/>
      <c r="FF142" s="13"/>
      <c r="FG142" s="13"/>
      <c r="FH142" s="13"/>
      <c r="FI142" s="13"/>
      <c r="FJ142" s="13"/>
      <c r="FK142" s="13"/>
      <c r="FL142" s="13"/>
      <c r="FM142" s="13"/>
      <c r="FN142" s="13"/>
      <c r="FO142" s="13"/>
      <c r="FP142" s="13"/>
      <c r="FQ142" s="13"/>
      <c r="FR142" s="13"/>
      <c r="FS142" s="13"/>
      <c r="FT142" s="13"/>
      <c r="FU142" s="13"/>
    </row>
    <row r="143" spans="1:177" ht="15">
      <c r="A143" s="4"/>
      <c r="B143" s="4"/>
      <c r="C143" s="4"/>
      <c r="D143" s="3"/>
      <c r="E143" s="3"/>
      <c r="F143" s="3"/>
      <c r="G143" s="3"/>
      <c r="H143" s="3"/>
      <c r="I143" s="3"/>
      <c r="J143" s="2"/>
      <c r="K143" s="2"/>
      <c r="L143" s="2"/>
      <c r="M143" s="2"/>
      <c r="N143" s="2"/>
      <c r="O143" s="2"/>
      <c r="P143" s="2"/>
      <c r="Q143" s="7"/>
      <c r="R143" s="7"/>
      <c r="S143" s="7"/>
      <c r="T143" s="7"/>
      <c r="U143" s="7"/>
      <c r="V143" s="7"/>
      <c r="W143" s="7"/>
      <c r="X143" s="7"/>
      <c r="Y143" s="7"/>
      <c r="Z143" s="2"/>
      <c r="AA143" s="5"/>
      <c r="AB143" s="5"/>
      <c r="AC143" s="5"/>
      <c r="AD143" s="5"/>
      <c r="AE143" s="5"/>
      <c r="AF143" s="2"/>
      <c r="AG143" s="2"/>
      <c r="AH143" s="2"/>
      <c r="AI143" s="2"/>
      <c r="AJ143" s="2"/>
      <c r="AK143" s="2"/>
      <c r="AL143" s="2"/>
      <c r="AM143" s="34"/>
      <c r="AN143" s="34"/>
      <c r="AO143" s="34"/>
      <c r="AP143" s="34"/>
      <c r="AQ143" s="34"/>
      <c r="AR143" s="34"/>
      <c r="AS143" s="34"/>
      <c r="AT143" s="34"/>
      <c r="AU143" s="34"/>
      <c r="AV143" s="34"/>
      <c r="AW143" s="34"/>
      <c r="AX143" s="34"/>
      <c r="AY143" s="34"/>
      <c r="AZ143" s="34"/>
      <c r="BA143" s="34"/>
      <c r="BB143" s="34"/>
      <c r="BC143" s="34"/>
      <c r="BD143" s="34"/>
      <c r="BE143" s="34"/>
      <c r="BF143" s="34"/>
      <c r="BG143" s="34"/>
      <c r="BH143" s="34"/>
      <c r="BI143" s="2"/>
      <c r="BJ143" s="2"/>
      <c r="BK143" s="2"/>
      <c r="BL143" s="2"/>
      <c r="BM143" s="2"/>
      <c r="BN143" s="13"/>
      <c r="BO143" s="13"/>
      <c r="BP143" s="13"/>
      <c r="BQ143" s="13"/>
      <c r="BR143" s="13"/>
      <c r="BS143" s="13"/>
      <c r="BT143" s="13"/>
      <c r="BU143" s="13"/>
      <c r="BV143" s="13"/>
      <c r="BW143" s="13"/>
      <c r="BX143" s="13"/>
      <c r="BY143" s="13"/>
      <c r="BZ143" s="13"/>
      <c r="CA143" s="13"/>
      <c r="CB143" s="13"/>
      <c r="CC143" s="13"/>
      <c r="CD143" s="13"/>
      <c r="CE143" s="13"/>
      <c r="CF143" s="13"/>
      <c r="CG143" s="13"/>
      <c r="CH143" s="13"/>
      <c r="CI143" s="13"/>
      <c r="CJ143" s="13"/>
      <c r="CK143" s="13"/>
      <c r="CL143" s="13"/>
      <c r="CM143" s="13"/>
      <c r="CN143" s="13"/>
      <c r="CO143" s="13"/>
      <c r="CP143" s="13"/>
      <c r="CQ143" s="13"/>
      <c r="CR143" s="13"/>
      <c r="CS143" s="13"/>
      <c r="CT143" s="13"/>
      <c r="CU143" s="13"/>
      <c r="CV143" s="13"/>
      <c r="CW143" s="13"/>
      <c r="CX143" s="13"/>
      <c r="CY143" s="13"/>
      <c r="CZ143" s="13"/>
      <c r="DA143" s="13"/>
      <c r="DB143" s="13"/>
      <c r="DC143" s="13"/>
      <c r="DD143" s="13"/>
      <c r="DE143" s="13"/>
      <c r="DF143" s="13"/>
      <c r="DG143" s="13"/>
      <c r="DH143" s="13"/>
      <c r="DI143" s="13"/>
      <c r="DJ143" s="13"/>
      <c r="DK143" s="13"/>
      <c r="DL143" s="13"/>
      <c r="DM143" s="13"/>
      <c r="DN143" s="13"/>
      <c r="DO143" s="13"/>
      <c r="DP143" s="13"/>
      <c r="DQ143" s="13"/>
      <c r="DR143" s="13"/>
      <c r="DS143" s="13"/>
      <c r="DT143" s="13"/>
      <c r="DU143" s="13"/>
      <c r="DV143" s="13"/>
      <c r="DW143" s="13"/>
      <c r="DX143" s="13"/>
      <c r="DY143" s="13"/>
      <c r="DZ143" s="13"/>
      <c r="EA143" s="13"/>
      <c r="EB143" s="13"/>
      <c r="EC143" s="13"/>
      <c r="ED143" s="13"/>
      <c r="EE143" s="13"/>
      <c r="EF143" s="13"/>
      <c r="EG143" s="13"/>
      <c r="EH143" s="13"/>
      <c r="EI143" s="13"/>
      <c r="EJ143" s="13"/>
      <c r="EK143" s="13"/>
      <c r="EL143" s="13"/>
      <c r="EM143" s="13"/>
      <c r="EN143" s="13"/>
      <c r="EO143" s="13"/>
      <c r="EP143" s="13"/>
      <c r="EQ143" s="13"/>
      <c r="ER143" s="13"/>
      <c r="ES143" s="13"/>
      <c r="ET143" s="13"/>
      <c r="EU143" s="13"/>
      <c r="EV143" s="13"/>
      <c r="EW143" s="13"/>
      <c r="EX143" s="13"/>
      <c r="EY143" s="13"/>
      <c r="EZ143" s="13"/>
      <c r="FA143" s="13"/>
      <c r="FB143" s="13"/>
      <c r="FC143" s="13"/>
      <c r="FD143" s="13"/>
      <c r="FE143" s="13"/>
      <c r="FF143" s="13"/>
      <c r="FG143" s="13"/>
      <c r="FH143" s="13"/>
      <c r="FI143" s="13"/>
      <c r="FJ143" s="13"/>
      <c r="FK143" s="13"/>
      <c r="FL143" s="13"/>
      <c r="FM143" s="13"/>
      <c r="FN143" s="13"/>
      <c r="FO143" s="13"/>
      <c r="FP143" s="13"/>
      <c r="FQ143" s="13"/>
      <c r="FR143" s="13"/>
      <c r="FS143" s="13"/>
      <c r="FT143" s="13"/>
      <c r="FU143" s="13"/>
    </row>
    <row r="144" spans="1:177" ht="15">
      <c r="A144" s="4"/>
      <c r="B144" s="4"/>
      <c r="C144" s="4"/>
      <c r="D144" s="2"/>
      <c r="E144" s="2"/>
      <c r="F144" s="2"/>
      <c r="G144" s="2"/>
      <c r="H144" s="2"/>
      <c r="I144" s="2"/>
      <c r="J144" s="2"/>
      <c r="K144" s="2"/>
      <c r="L144" s="2"/>
      <c r="M144" s="2"/>
      <c r="N144" s="2"/>
      <c r="O144" s="2"/>
      <c r="P144" s="2"/>
      <c r="Q144" s="2"/>
      <c r="R144" s="2"/>
      <c r="S144" s="2"/>
      <c r="T144" s="2"/>
      <c r="U144" s="2"/>
      <c r="V144" s="2"/>
      <c r="W144" s="2"/>
      <c r="X144" s="2"/>
      <c r="Y144" s="2"/>
      <c r="Z144" s="2"/>
      <c r="AA144" s="5"/>
      <c r="AB144" s="5"/>
      <c r="AC144" s="5"/>
      <c r="AD144" s="5"/>
      <c r="AE144" s="5"/>
      <c r="AF144" s="2"/>
      <c r="AG144" s="2"/>
      <c r="AH144" s="2"/>
      <c r="AI144" s="2"/>
      <c r="AJ144" s="2"/>
      <c r="AK144" s="2"/>
      <c r="AL144" s="2"/>
      <c r="AM144" s="34"/>
      <c r="AN144" s="34"/>
      <c r="AO144" s="34"/>
      <c r="AP144" s="34"/>
      <c r="AQ144" s="34"/>
      <c r="AR144" s="34"/>
      <c r="AS144" s="34"/>
      <c r="AT144" s="34"/>
      <c r="AU144" s="34"/>
      <c r="AV144" s="34"/>
      <c r="AW144" s="34"/>
      <c r="AX144" s="34"/>
      <c r="AY144" s="34"/>
      <c r="AZ144" s="34"/>
      <c r="BA144" s="34"/>
      <c r="BB144" s="34"/>
      <c r="BC144" s="34"/>
      <c r="BD144" s="34"/>
      <c r="BE144" s="34"/>
      <c r="BF144" s="34"/>
      <c r="BG144" s="34"/>
      <c r="BH144" s="34"/>
      <c r="BI144" s="2"/>
      <c r="BJ144" s="2"/>
      <c r="BK144" s="2"/>
      <c r="BL144" s="2"/>
      <c r="BM144" s="2"/>
      <c r="BN144" s="13"/>
      <c r="BO144" s="13"/>
      <c r="BP144" s="13"/>
      <c r="BQ144" s="13"/>
      <c r="BR144" s="13"/>
      <c r="BS144" s="13"/>
      <c r="BT144" s="13"/>
      <c r="BU144" s="13"/>
      <c r="BV144" s="13"/>
      <c r="BW144" s="13"/>
      <c r="BX144" s="13"/>
      <c r="BY144" s="13"/>
      <c r="BZ144" s="13"/>
      <c r="CA144" s="13"/>
      <c r="CB144" s="13"/>
      <c r="CC144" s="13"/>
      <c r="CD144" s="13"/>
      <c r="CE144" s="13"/>
      <c r="CF144" s="13"/>
      <c r="CG144" s="13"/>
      <c r="CH144" s="13"/>
      <c r="CI144" s="13"/>
      <c r="CJ144" s="13"/>
      <c r="CK144" s="13"/>
      <c r="CL144" s="13"/>
      <c r="CM144" s="13"/>
      <c r="CN144" s="13"/>
      <c r="CO144" s="13"/>
      <c r="CP144" s="13"/>
      <c r="CQ144" s="13"/>
      <c r="CR144" s="13"/>
      <c r="CS144" s="13"/>
      <c r="CT144" s="13"/>
      <c r="CU144" s="13"/>
      <c r="CV144" s="13"/>
      <c r="CW144" s="13"/>
      <c r="CX144" s="13"/>
      <c r="CY144" s="13"/>
      <c r="CZ144" s="13"/>
      <c r="DA144" s="13"/>
      <c r="DB144" s="13"/>
      <c r="DC144" s="13"/>
      <c r="DD144" s="13"/>
      <c r="DE144" s="13"/>
      <c r="DF144" s="13"/>
      <c r="DG144" s="13"/>
      <c r="DH144" s="13"/>
      <c r="DI144" s="13"/>
      <c r="DJ144" s="13"/>
      <c r="DK144" s="13"/>
      <c r="DL144" s="13"/>
      <c r="DM144" s="13"/>
      <c r="DN144" s="13"/>
      <c r="DO144" s="13"/>
      <c r="DP144" s="13"/>
      <c r="DQ144" s="13"/>
      <c r="DR144" s="13"/>
      <c r="DS144" s="13"/>
      <c r="DT144" s="13"/>
      <c r="DU144" s="13"/>
      <c r="DV144" s="13"/>
      <c r="DW144" s="13"/>
      <c r="DX144" s="13"/>
      <c r="DY144" s="13"/>
      <c r="DZ144" s="13"/>
      <c r="EA144" s="13"/>
      <c r="EB144" s="13"/>
      <c r="EC144" s="13"/>
      <c r="ED144" s="13"/>
      <c r="EE144" s="13"/>
      <c r="EF144" s="13"/>
      <c r="EG144" s="13"/>
      <c r="EH144" s="13"/>
      <c r="EI144" s="13"/>
      <c r="EJ144" s="13"/>
      <c r="EK144" s="13"/>
      <c r="EL144" s="13"/>
      <c r="EM144" s="13"/>
      <c r="EN144" s="13"/>
      <c r="EO144" s="13"/>
      <c r="EP144" s="13"/>
      <c r="EQ144" s="13"/>
      <c r="ER144" s="13"/>
      <c r="ES144" s="13"/>
      <c r="ET144" s="13"/>
      <c r="EU144" s="13"/>
      <c r="EV144" s="13"/>
      <c r="EW144" s="13"/>
      <c r="EX144" s="13"/>
      <c r="EY144" s="13"/>
      <c r="EZ144" s="13"/>
      <c r="FA144" s="13"/>
      <c r="FB144" s="13"/>
      <c r="FC144" s="13"/>
      <c r="FD144" s="13"/>
      <c r="FE144" s="13"/>
      <c r="FF144" s="13"/>
      <c r="FG144" s="13"/>
      <c r="FH144" s="13"/>
      <c r="FI144" s="13"/>
      <c r="FJ144" s="13"/>
      <c r="FK144" s="13"/>
      <c r="FL144" s="13"/>
      <c r="FM144" s="13"/>
      <c r="FN144" s="13"/>
      <c r="FO144" s="13"/>
      <c r="FP144" s="13"/>
      <c r="FQ144" s="13"/>
      <c r="FR144" s="13"/>
      <c r="FS144" s="13"/>
      <c r="FT144" s="13"/>
      <c r="FU144" s="13"/>
    </row>
    <row r="145" spans="1:177" ht="15">
      <c r="A145" s="4"/>
      <c r="B145" s="4"/>
      <c r="C145" s="4"/>
      <c r="D145" s="2"/>
      <c r="E145" s="2"/>
      <c r="F145" s="2"/>
      <c r="G145" s="2"/>
      <c r="H145" s="2"/>
      <c r="I145" s="2"/>
      <c r="J145" s="2"/>
      <c r="K145" s="2"/>
      <c r="L145" s="2"/>
      <c r="M145" s="2"/>
      <c r="N145" s="2"/>
      <c r="O145" s="2"/>
      <c r="P145" s="2"/>
      <c r="Q145" s="2"/>
      <c r="R145" s="2"/>
      <c r="S145" s="2"/>
      <c r="T145" s="2"/>
      <c r="U145" s="2"/>
      <c r="V145" s="2"/>
      <c r="W145" s="2"/>
      <c r="X145" s="2"/>
      <c r="Y145" s="2"/>
      <c r="Z145" s="2"/>
      <c r="AA145" s="5"/>
      <c r="AB145" s="5"/>
      <c r="AC145" s="5"/>
      <c r="AD145" s="5"/>
      <c r="AE145" s="5"/>
      <c r="AF145" s="2"/>
      <c r="AG145" s="2"/>
      <c r="AH145" s="2"/>
      <c r="AI145" s="2"/>
      <c r="AJ145" s="2"/>
      <c r="AK145" s="2"/>
      <c r="AL145" s="2"/>
      <c r="AM145" s="34"/>
      <c r="AN145" s="34"/>
      <c r="AO145" s="34"/>
      <c r="AP145" s="34"/>
      <c r="AQ145" s="34"/>
      <c r="AR145" s="34"/>
      <c r="AS145" s="34"/>
      <c r="AT145" s="34"/>
      <c r="AU145" s="34"/>
      <c r="AV145" s="34"/>
      <c r="AW145" s="34"/>
      <c r="AX145" s="34"/>
      <c r="AY145" s="34"/>
      <c r="AZ145" s="34"/>
      <c r="BA145" s="34"/>
      <c r="BB145" s="34"/>
      <c r="BC145" s="34"/>
      <c r="BD145" s="34"/>
      <c r="BE145" s="34"/>
      <c r="BF145" s="34"/>
      <c r="BG145" s="34"/>
      <c r="BH145" s="34"/>
      <c r="BI145" s="2"/>
      <c r="BJ145" s="2"/>
      <c r="BK145" s="2"/>
      <c r="BL145" s="2"/>
      <c r="BM145" s="2"/>
      <c r="BN145" s="13"/>
      <c r="BO145" s="13"/>
      <c r="BP145" s="13"/>
      <c r="BQ145" s="13"/>
      <c r="BR145" s="13"/>
      <c r="BS145" s="13"/>
      <c r="BT145" s="13"/>
      <c r="BU145" s="13"/>
      <c r="BV145" s="13"/>
      <c r="BW145" s="13"/>
      <c r="BX145" s="13"/>
      <c r="BY145" s="13"/>
      <c r="BZ145" s="13"/>
      <c r="CA145" s="13"/>
      <c r="CB145" s="13"/>
      <c r="CC145" s="13"/>
      <c r="CD145" s="13"/>
      <c r="CE145" s="13"/>
      <c r="CF145" s="13"/>
      <c r="CG145" s="13"/>
      <c r="CH145" s="13"/>
      <c r="CI145" s="13"/>
      <c r="CJ145" s="13"/>
      <c r="CK145" s="13"/>
      <c r="CL145" s="13"/>
      <c r="CM145" s="13"/>
      <c r="CN145" s="13"/>
      <c r="CO145" s="13"/>
      <c r="CP145" s="13"/>
      <c r="CQ145" s="13"/>
      <c r="CR145" s="13"/>
      <c r="CS145" s="13"/>
      <c r="CT145" s="13"/>
      <c r="CU145" s="13"/>
      <c r="CV145" s="13"/>
      <c r="CW145" s="13"/>
      <c r="CX145" s="13"/>
      <c r="CY145" s="13"/>
      <c r="CZ145" s="13"/>
      <c r="DA145" s="13"/>
      <c r="DB145" s="13"/>
      <c r="DC145" s="13"/>
      <c r="DD145" s="13"/>
      <c r="DE145" s="13"/>
      <c r="DF145" s="13"/>
      <c r="DG145" s="13"/>
      <c r="DH145" s="13"/>
      <c r="DI145" s="13"/>
      <c r="DJ145" s="13"/>
      <c r="DK145" s="13"/>
      <c r="DL145" s="13"/>
      <c r="DM145" s="13"/>
      <c r="DN145" s="13"/>
      <c r="DO145" s="13"/>
      <c r="DP145" s="13"/>
      <c r="DQ145" s="13"/>
      <c r="DR145" s="13"/>
      <c r="DS145" s="13"/>
      <c r="DT145" s="13"/>
      <c r="DU145" s="13"/>
      <c r="DV145" s="13"/>
      <c r="DW145" s="13"/>
      <c r="DX145" s="13"/>
      <c r="DY145" s="13"/>
      <c r="DZ145" s="13"/>
      <c r="EA145" s="13"/>
      <c r="EB145" s="13"/>
      <c r="EC145" s="13"/>
      <c r="ED145" s="13"/>
      <c r="EE145" s="13"/>
      <c r="EF145" s="13"/>
      <c r="EG145" s="13"/>
      <c r="EH145" s="13"/>
      <c r="EI145" s="13"/>
      <c r="EJ145" s="13"/>
      <c r="EK145" s="13"/>
      <c r="EL145" s="13"/>
      <c r="EM145" s="13"/>
      <c r="EN145" s="13"/>
      <c r="EO145" s="13"/>
      <c r="EP145" s="13"/>
      <c r="EQ145" s="13"/>
      <c r="ER145" s="13"/>
      <c r="ES145" s="13"/>
      <c r="ET145" s="13"/>
      <c r="EU145" s="13"/>
      <c r="EV145" s="13"/>
      <c r="EW145" s="13"/>
      <c r="EX145" s="13"/>
      <c r="EY145" s="13"/>
      <c r="EZ145" s="13"/>
      <c r="FA145" s="13"/>
      <c r="FB145" s="13"/>
      <c r="FC145" s="13"/>
      <c r="FD145" s="13"/>
      <c r="FE145" s="13"/>
      <c r="FF145" s="13"/>
      <c r="FG145" s="13"/>
      <c r="FH145" s="13"/>
      <c r="FI145" s="13"/>
      <c r="FJ145" s="13"/>
      <c r="FK145" s="13"/>
      <c r="FL145" s="13"/>
      <c r="FM145" s="13"/>
      <c r="FN145" s="13"/>
      <c r="FO145" s="13"/>
      <c r="FP145" s="13"/>
      <c r="FQ145" s="13"/>
      <c r="FR145" s="13"/>
      <c r="FS145" s="13"/>
      <c r="FT145" s="13"/>
      <c r="FU145" s="13"/>
    </row>
    <row r="146" spans="1:177" ht="15">
      <c r="A146" s="4"/>
      <c r="B146" s="4"/>
      <c r="C146" s="4"/>
      <c r="D146" s="2"/>
      <c r="E146" s="2"/>
      <c r="F146" s="2"/>
      <c r="G146" s="2"/>
      <c r="H146" s="2"/>
      <c r="I146" s="2"/>
      <c r="J146" s="2"/>
      <c r="K146" s="2"/>
      <c r="L146" s="2"/>
      <c r="M146" s="2"/>
      <c r="N146" s="2"/>
      <c r="O146" s="2"/>
      <c r="P146" s="2"/>
      <c r="Q146" s="2"/>
      <c r="R146" s="2"/>
      <c r="S146" s="2"/>
      <c r="T146" s="2"/>
      <c r="U146" s="2"/>
      <c r="V146" s="2"/>
      <c r="W146" s="2"/>
      <c r="X146" s="2"/>
      <c r="Y146" s="2"/>
      <c r="Z146" s="2"/>
      <c r="AA146" s="5"/>
      <c r="AB146" s="5"/>
      <c r="AC146" s="5"/>
      <c r="AD146" s="5"/>
      <c r="AE146" s="5"/>
      <c r="AF146" s="2"/>
      <c r="AG146" s="2"/>
      <c r="AH146" s="2"/>
      <c r="AI146" s="2"/>
      <c r="AJ146" s="2"/>
      <c r="AK146" s="2"/>
      <c r="AL146" s="2"/>
      <c r="AM146" s="34"/>
      <c r="AN146" s="34"/>
      <c r="AO146" s="34"/>
      <c r="AP146" s="34"/>
      <c r="AQ146" s="34"/>
      <c r="AR146" s="34"/>
      <c r="AS146" s="34"/>
      <c r="AT146" s="34"/>
      <c r="AU146" s="34"/>
      <c r="AV146" s="34"/>
      <c r="AW146" s="34"/>
      <c r="AX146" s="34"/>
      <c r="AY146" s="34"/>
      <c r="AZ146" s="34"/>
      <c r="BA146" s="34"/>
      <c r="BB146" s="34"/>
      <c r="BC146" s="34"/>
      <c r="BD146" s="34"/>
      <c r="BE146" s="34"/>
      <c r="BF146" s="34"/>
      <c r="BG146" s="34"/>
      <c r="BH146" s="34"/>
      <c r="BI146" s="2"/>
      <c r="BJ146" s="2"/>
      <c r="BK146" s="2"/>
      <c r="BL146" s="2"/>
      <c r="BM146" s="2"/>
      <c r="BN146" s="13"/>
      <c r="BO146" s="13"/>
      <c r="BP146" s="13"/>
      <c r="BQ146" s="13"/>
      <c r="BR146" s="13"/>
      <c r="BS146" s="13"/>
      <c r="BT146" s="13"/>
      <c r="BU146" s="13"/>
      <c r="BV146" s="13"/>
      <c r="BW146" s="13"/>
      <c r="BX146" s="13"/>
      <c r="BY146" s="13"/>
      <c r="BZ146" s="13"/>
      <c r="CA146" s="13"/>
      <c r="CB146" s="13"/>
      <c r="CC146" s="13"/>
      <c r="CD146" s="13"/>
      <c r="CE146" s="13"/>
      <c r="CF146" s="13"/>
      <c r="CG146" s="13"/>
      <c r="CH146" s="13"/>
      <c r="CI146" s="13"/>
      <c r="CJ146" s="13"/>
      <c r="CK146" s="13"/>
      <c r="CL146" s="13"/>
      <c r="CM146" s="13"/>
      <c r="CN146" s="13"/>
      <c r="CO146" s="13"/>
      <c r="CP146" s="13"/>
      <c r="CQ146" s="13"/>
      <c r="CR146" s="13"/>
      <c r="CS146" s="13"/>
      <c r="CT146" s="13"/>
      <c r="CU146" s="13"/>
      <c r="CV146" s="13"/>
      <c r="CW146" s="13"/>
      <c r="CX146" s="13"/>
      <c r="CY146" s="13"/>
      <c r="CZ146" s="13"/>
      <c r="DA146" s="13"/>
      <c r="DB146" s="13"/>
      <c r="DC146" s="13"/>
      <c r="DD146" s="13"/>
      <c r="DE146" s="13"/>
      <c r="DF146" s="13"/>
      <c r="DG146" s="13"/>
      <c r="DH146" s="13"/>
      <c r="DI146" s="13"/>
      <c r="DJ146" s="13"/>
      <c r="DK146" s="13"/>
      <c r="DL146" s="13"/>
      <c r="DM146" s="13"/>
      <c r="DN146" s="13"/>
      <c r="DO146" s="13"/>
      <c r="DP146" s="13"/>
      <c r="DQ146" s="13"/>
      <c r="DR146" s="13"/>
      <c r="DS146" s="13"/>
      <c r="DT146" s="13"/>
      <c r="DU146" s="13"/>
      <c r="DV146" s="13"/>
      <c r="DW146" s="13"/>
      <c r="DX146" s="13"/>
      <c r="DY146" s="13"/>
      <c r="DZ146" s="13"/>
      <c r="EA146" s="13"/>
      <c r="EB146" s="13"/>
      <c r="EC146" s="13"/>
      <c r="ED146" s="13"/>
      <c r="EE146" s="13"/>
      <c r="EF146" s="13"/>
      <c r="EG146" s="13"/>
      <c r="EH146" s="13"/>
      <c r="EI146" s="13"/>
      <c r="EJ146" s="13"/>
      <c r="EK146" s="13"/>
      <c r="EL146" s="13"/>
      <c r="EM146" s="13"/>
      <c r="EN146" s="13"/>
      <c r="EO146" s="13"/>
      <c r="EP146" s="13"/>
      <c r="EQ146" s="13"/>
      <c r="ER146" s="13"/>
      <c r="ES146" s="13"/>
      <c r="ET146" s="13"/>
      <c r="EU146" s="13"/>
      <c r="EV146" s="13"/>
      <c r="EW146" s="13"/>
      <c r="EX146" s="13"/>
      <c r="EY146" s="13"/>
      <c r="EZ146" s="13"/>
      <c r="FA146" s="13"/>
      <c r="FB146" s="13"/>
      <c r="FC146" s="13"/>
      <c r="FD146" s="13"/>
      <c r="FE146" s="13"/>
      <c r="FF146" s="13"/>
      <c r="FG146" s="13"/>
      <c r="FH146" s="13"/>
      <c r="FI146" s="13"/>
      <c r="FJ146" s="13"/>
      <c r="FK146" s="13"/>
      <c r="FL146" s="13"/>
      <c r="FM146" s="13"/>
      <c r="FN146" s="13"/>
      <c r="FO146" s="13"/>
      <c r="FP146" s="13"/>
      <c r="FQ146" s="13"/>
      <c r="FR146" s="13"/>
      <c r="FS146" s="13"/>
      <c r="FT146" s="13"/>
      <c r="FU146" s="13"/>
    </row>
    <row r="147" spans="1:177" ht="15">
      <c r="A147" s="4"/>
      <c r="B147" s="4"/>
      <c r="C147" s="4"/>
      <c r="D147" s="2"/>
      <c r="E147" s="2"/>
      <c r="F147" s="2"/>
      <c r="G147" s="2"/>
      <c r="H147" s="2"/>
      <c r="I147" s="2"/>
      <c r="J147" s="2"/>
      <c r="K147" s="2"/>
      <c r="L147" s="2"/>
      <c r="M147" s="2"/>
      <c r="N147" s="2"/>
      <c r="O147" s="2"/>
      <c r="P147" s="2"/>
      <c r="Q147" s="2"/>
      <c r="R147" s="2"/>
      <c r="S147" s="2"/>
      <c r="T147" s="2"/>
      <c r="U147" s="2"/>
      <c r="V147" s="2"/>
      <c r="W147" s="2"/>
      <c r="X147" s="2"/>
      <c r="Y147" s="2"/>
      <c r="Z147" s="2"/>
      <c r="AA147" s="5"/>
      <c r="AB147" s="5"/>
      <c r="AC147" s="5"/>
      <c r="AD147" s="5"/>
      <c r="AE147" s="5"/>
      <c r="AF147" s="2"/>
      <c r="AG147" s="2"/>
      <c r="AH147" s="2"/>
      <c r="AI147" s="2"/>
      <c r="AJ147" s="2"/>
      <c r="AK147" s="2"/>
      <c r="AL147" s="2"/>
      <c r="AM147" s="34"/>
      <c r="AN147" s="34"/>
      <c r="AO147" s="34"/>
      <c r="AP147" s="34"/>
      <c r="AQ147" s="34"/>
      <c r="AR147" s="34"/>
      <c r="AS147" s="34"/>
      <c r="AT147" s="34"/>
      <c r="AU147" s="34"/>
      <c r="AV147" s="34"/>
      <c r="AW147" s="34"/>
      <c r="AX147" s="34"/>
      <c r="AY147" s="34"/>
      <c r="AZ147" s="34"/>
      <c r="BA147" s="34"/>
      <c r="BB147" s="34"/>
      <c r="BC147" s="34"/>
      <c r="BD147" s="34"/>
      <c r="BE147" s="34"/>
      <c r="BF147" s="34"/>
      <c r="BG147" s="34"/>
      <c r="BH147" s="34"/>
      <c r="BI147" s="2"/>
      <c r="BJ147" s="2"/>
      <c r="BK147" s="2"/>
      <c r="BL147" s="2"/>
      <c r="BM147" s="2"/>
      <c r="BN147" s="13"/>
      <c r="BO147" s="13"/>
      <c r="BP147" s="13"/>
      <c r="BQ147" s="13"/>
      <c r="BR147" s="13"/>
      <c r="BS147" s="13"/>
      <c r="BT147" s="13"/>
      <c r="BU147" s="13"/>
      <c r="BV147" s="13"/>
      <c r="BW147" s="13"/>
      <c r="BX147" s="13"/>
      <c r="BY147" s="13"/>
      <c r="BZ147" s="13"/>
      <c r="CA147" s="13"/>
      <c r="CB147" s="13"/>
      <c r="CC147" s="13"/>
      <c r="CD147" s="13"/>
      <c r="CE147" s="13"/>
      <c r="CF147" s="13"/>
      <c r="CG147" s="13"/>
      <c r="CH147" s="13"/>
      <c r="CI147" s="13"/>
      <c r="CJ147" s="13"/>
      <c r="CK147" s="13"/>
      <c r="CL147" s="13"/>
      <c r="CM147" s="13"/>
      <c r="CN147" s="13"/>
      <c r="CO147" s="13"/>
      <c r="CP147" s="13"/>
      <c r="CQ147" s="13"/>
      <c r="CR147" s="13"/>
      <c r="CS147" s="13"/>
      <c r="CT147" s="13"/>
      <c r="CU147" s="13"/>
      <c r="CV147" s="13"/>
      <c r="CW147" s="13"/>
      <c r="CX147" s="13"/>
      <c r="CY147" s="13"/>
      <c r="CZ147" s="13"/>
      <c r="DA147" s="13"/>
      <c r="DB147" s="13"/>
      <c r="DC147" s="13"/>
      <c r="DD147" s="13"/>
      <c r="DE147" s="13"/>
      <c r="DF147" s="13"/>
      <c r="DG147" s="13"/>
      <c r="DH147" s="13"/>
      <c r="DI147" s="13"/>
      <c r="DJ147" s="13"/>
      <c r="DK147" s="13"/>
      <c r="DL147" s="13"/>
      <c r="DM147" s="13"/>
      <c r="DN147" s="13"/>
      <c r="DO147" s="13"/>
      <c r="DP147" s="13"/>
      <c r="DQ147" s="13"/>
      <c r="DR147" s="13"/>
      <c r="DS147" s="13"/>
      <c r="DT147" s="13"/>
      <c r="DU147" s="13"/>
      <c r="DV147" s="13"/>
      <c r="DW147" s="13"/>
      <c r="DX147" s="13"/>
      <c r="DY147" s="13"/>
      <c r="DZ147" s="13"/>
      <c r="EA147" s="13"/>
      <c r="EB147" s="13"/>
      <c r="EC147" s="13"/>
      <c r="ED147" s="13"/>
      <c r="EE147" s="13"/>
      <c r="EF147" s="13"/>
      <c r="EG147" s="13"/>
      <c r="EH147" s="13"/>
      <c r="EI147" s="13"/>
      <c r="EJ147" s="13"/>
      <c r="EK147" s="13"/>
      <c r="EL147" s="13"/>
      <c r="EM147" s="13"/>
      <c r="EN147" s="13"/>
      <c r="EO147" s="13"/>
      <c r="EP147" s="13"/>
      <c r="EQ147" s="13"/>
      <c r="ER147" s="13"/>
      <c r="ES147" s="13"/>
      <c r="ET147" s="13"/>
      <c r="EU147" s="13"/>
      <c r="EV147" s="13"/>
      <c r="EW147" s="13"/>
      <c r="EX147" s="13"/>
      <c r="EY147" s="13"/>
      <c r="EZ147" s="13"/>
      <c r="FA147" s="13"/>
      <c r="FB147" s="13"/>
      <c r="FC147" s="13"/>
      <c r="FD147" s="13"/>
      <c r="FE147" s="13"/>
      <c r="FF147" s="13"/>
      <c r="FG147" s="13"/>
      <c r="FH147" s="13"/>
      <c r="FI147" s="13"/>
      <c r="FJ147" s="13"/>
      <c r="FK147" s="13"/>
      <c r="FL147" s="13"/>
      <c r="FM147" s="13"/>
      <c r="FN147" s="13"/>
      <c r="FO147" s="13"/>
      <c r="FP147" s="13"/>
      <c r="FQ147" s="13"/>
      <c r="FR147" s="13"/>
      <c r="FS147" s="13"/>
      <c r="FT147" s="13"/>
      <c r="FU147" s="13"/>
    </row>
    <row r="148" spans="1:177" ht="15">
      <c r="A148" s="4"/>
      <c r="B148" s="4"/>
      <c r="C148" s="4"/>
      <c r="D148" s="2"/>
      <c r="E148" s="2"/>
      <c r="F148" s="2"/>
      <c r="G148" s="2"/>
      <c r="H148" s="2"/>
      <c r="I148" s="2"/>
      <c r="J148" s="2"/>
      <c r="K148" s="2"/>
      <c r="L148" s="2"/>
      <c r="M148" s="2"/>
      <c r="N148" s="2"/>
      <c r="O148" s="2"/>
      <c r="P148" s="2"/>
      <c r="Q148" s="2"/>
      <c r="R148" s="2"/>
      <c r="S148" s="2"/>
      <c r="T148" s="2"/>
      <c r="U148" s="2"/>
      <c r="V148" s="2"/>
      <c r="W148" s="2"/>
      <c r="X148" s="2"/>
      <c r="Y148" s="2"/>
      <c r="Z148" s="2"/>
      <c r="AA148" s="5"/>
      <c r="AB148" s="5"/>
      <c r="AC148" s="5"/>
      <c r="AD148" s="5"/>
      <c r="AE148" s="5"/>
      <c r="AF148" s="2"/>
      <c r="AG148" s="2"/>
      <c r="AH148" s="2"/>
      <c r="AI148" s="2"/>
      <c r="AJ148" s="2"/>
      <c r="AK148" s="2"/>
      <c r="AL148" s="2"/>
      <c r="AM148" s="34"/>
      <c r="AN148" s="34"/>
      <c r="AO148" s="34"/>
      <c r="AP148" s="34"/>
      <c r="AQ148" s="34"/>
      <c r="AR148" s="34"/>
      <c r="AS148" s="34"/>
      <c r="AT148" s="34"/>
      <c r="AU148" s="34"/>
      <c r="AV148" s="34"/>
      <c r="AW148" s="34"/>
      <c r="AX148" s="34"/>
      <c r="AY148" s="34"/>
      <c r="AZ148" s="34"/>
      <c r="BA148" s="34"/>
      <c r="BB148" s="34"/>
      <c r="BC148" s="34"/>
      <c r="BD148" s="34"/>
      <c r="BE148" s="34"/>
      <c r="BF148" s="34"/>
      <c r="BG148" s="34"/>
      <c r="BH148" s="34"/>
      <c r="BI148" s="2"/>
      <c r="BJ148" s="2"/>
      <c r="BK148" s="2"/>
      <c r="BL148" s="2"/>
      <c r="BM148" s="2"/>
      <c r="BN148" s="13"/>
      <c r="BO148" s="13"/>
      <c r="BP148" s="13"/>
      <c r="BQ148" s="13"/>
      <c r="BR148" s="13"/>
      <c r="BS148" s="13"/>
      <c r="BT148" s="13"/>
      <c r="BU148" s="13"/>
      <c r="BV148" s="13"/>
      <c r="BW148" s="13"/>
      <c r="BX148" s="13"/>
      <c r="BY148" s="13"/>
      <c r="BZ148" s="13"/>
      <c r="CA148" s="13"/>
      <c r="CB148" s="13"/>
      <c r="CC148" s="13"/>
      <c r="CD148" s="13"/>
      <c r="CE148" s="13"/>
      <c r="CF148" s="13"/>
      <c r="CG148" s="13"/>
      <c r="CH148" s="13"/>
      <c r="CI148" s="13"/>
      <c r="CJ148" s="13"/>
      <c r="CK148" s="13"/>
      <c r="CL148" s="13"/>
      <c r="CM148" s="13"/>
      <c r="CN148" s="13"/>
      <c r="CO148" s="13"/>
      <c r="CP148" s="13"/>
      <c r="CQ148" s="13"/>
      <c r="CR148" s="13"/>
      <c r="CS148" s="13"/>
      <c r="CT148" s="13"/>
      <c r="CU148" s="13"/>
      <c r="CV148" s="13"/>
      <c r="CW148" s="13"/>
      <c r="CX148" s="13"/>
      <c r="CY148" s="13"/>
      <c r="CZ148" s="13"/>
      <c r="DA148" s="13"/>
      <c r="DB148" s="13"/>
      <c r="DC148" s="13"/>
      <c r="DD148" s="13"/>
      <c r="DE148" s="13"/>
      <c r="DF148" s="13"/>
      <c r="DG148" s="13"/>
      <c r="DH148" s="13"/>
      <c r="DI148" s="13"/>
      <c r="DJ148" s="13"/>
      <c r="DK148" s="13"/>
      <c r="DL148" s="13"/>
      <c r="DM148" s="13"/>
      <c r="DN148" s="13"/>
      <c r="DO148" s="13"/>
      <c r="DP148" s="13"/>
      <c r="DQ148" s="13"/>
      <c r="DR148" s="13"/>
      <c r="DS148" s="13"/>
      <c r="DT148" s="13"/>
      <c r="DU148" s="13"/>
      <c r="DV148" s="13"/>
      <c r="DW148" s="13"/>
      <c r="DX148" s="13"/>
      <c r="DY148" s="13"/>
      <c r="DZ148" s="13"/>
      <c r="EA148" s="13"/>
      <c r="EB148" s="13"/>
      <c r="EC148" s="13"/>
      <c r="ED148" s="13"/>
      <c r="EE148" s="13"/>
      <c r="EF148" s="13"/>
      <c r="EG148" s="13"/>
      <c r="EH148" s="13"/>
      <c r="EI148" s="13"/>
      <c r="EJ148" s="13"/>
      <c r="EK148" s="13"/>
      <c r="EL148" s="13"/>
      <c r="EM148" s="13"/>
      <c r="EN148" s="13"/>
      <c r="EO148" s="13"/>
      <c r="EP148" s="13"/>
      <c r="EQ148" s="13"/>
      <c r="ER148" s="13"/>
      <c r="ES148" s="13"/>
      <c r="ET148" s="13"/>
      <c r="EU148" s="13"/>
      <c r="EV148" s="13"/>
      <c r="EW148" s="13"/>
      <c r="EX148" s="13"/>
      <c r="EY148" s="13"/>
      <c r="EZ148" s="13"/>
      <c r="FA148" s="13"/>
      <c r="FB148" s="13"/>
      <c r="FC148" s="13"/>
      <c r="FD148" s="13"/>
      <c r="FE148" s="13"/>
      <c r="FF148" s="13"/>
      <c r="FG148" s="13"/>
      <c r="FH148" s="13"/>
      <c r="FI148" s="13"/>
      <c r="FJ148" s="13"/>
      <c r="FK148" s="13"/>
      <c r="FL148" s="13"/>
      <c r="FM148" s="13"/>
      <c r="FN148" s="13"/>
      <c r="FO148" s="13"/>
      <c r="FP148" s="13"/>
      <c r="FQ148" s="13"/>
      <c r="FR148" s="13"/>
      <c r="FS148" s="13"/>
      <c r="FT148" s="13"/>
      <c r="FU148" s="13"/>
    </row>
    <row r="149" spans="1:177" ht="15">
      <c r="A149" s="4"/>
      <c r="B149" s="4"/>
      <c r="C149" s="4"/>
      <c r="D149" s="2"/>
      <c r="E149" s="2"/>
      <c r="F149" s="2"/>
      <c r="G149" s="2"/>
      <c r="H149" s="2"/>
      <c r="I149" s="2"/>
      <c r="J149" s="2"/>
      <c r="K149" s="2"/>
      <c r="L149" s="2"/>
      <c r="M149" s="2"/>
      <c r="N149" s="2"/>
      <c r="O149" s="2"/>
      <c r="P149" s="2"/>
      <c r="Q149" s="2"/>
      <c r="R149" s="2"/>
      <c r="S149" s="2"/>
      <c r="T149" s="2"/>
      <c r="U149" s="2"/>
      <c r="V149" s="2"/>
      <c r="W149" s="2"/>
      <c r="X149" s="2"/>
      <c r="Y149" s="2"/>
      <c r="Z149" s="2"/>
      <c r="AA149" s="5"/>
      <c r="AB149" s="5"/>
      <c r="AC149" s="5"/>
      <c r="AD149" s="5"/>
      <c r="AE149" s="5"/>
      <c r="AF149" s="2"/>
      <c r="AG149" s="2"/>
      <c r="AH149" s="2"/>
      <c r="AI149" s="2"/>
      <c r="AJ149" s="2"/>
      <c r="AK149" s="2"/>
      <c r="AL149" s="2"/>
      <c r="AM149" s="34"/>
      <c r="AN149" s="34"/>
      <c r="AO149" s="34"/>
      <c r="AP149" s="34"/>
      <c r="AQ149" s="34"/>
      <c r="AR149" s="34"/>
      <c r="AS149" s="34"/>
      <c r="AT149" s="34"/>
      <c r="AU149" s="34"/>
      <c r="AV149" s="34"/>
      <c r="AW149" s="34"/>
      <c r="AX149" s="34"/>
      <c r="AY149" s="34"/>
      <c r="AZ149" s="34"/>
      <c r="BA149" s="34"/>
      <c r="BB149" s="34"/>
      <c r="BC149" s="34"/>
      <c r="BD149" s="34"/>
      <c r="BE149" s="34"/>
      <c r="BF149" s="34"/>
      <c r="BG149" s="34"/>
      <c r="BH149" s="34"/>
      <c r="BI149" s="2"/>
      <c r="BJ149" s="2"/>
      <c r="BK149" s="2"/>
      <c r="BL149" s="2"/>
      <c r="BM149" s="2"/>
      <c r="BN149" s="13"/>
      <c r="BO149" s="13"/>
      <c r="BP149" s="13"/>
      <c r="BQ149" s="13"/>
      <c r="BR149" s="13"/>
      <c r="BS149" s="13"/>
      <c r="BT149" s="13"/>
      <c r="BU149" s="13"/>
      <c r="BV149" s="13"/>
      <c r="BW149" s="13"/>
      <c r="BX149" s="13"/>
      <c r="BY149" s="13"/>
      <c r="BZ149" s="13"/>
      <c r="CA149" s="13"/>
      <c r="CB149" s="13"/>
      <c r="CC149" s="13"/>
      <c r="CD149" s="13"/>
      <c r="CE149" s="13"/>
      <c r="CF149" s="13"/>
      <c r="CG149" s="13"/>
      <c r="CH149" s="13"/>
      <c r="CI149" s="13"/>
      <c r="CJ149" s="13"/>
      <c r="CK149" s="13"/>
      <c r="CL149" s="13"/>
      <c r="CM149" s="13"/>
      <c r="CN149" s="13"/>
      <c r="CO149" s="13"/>
      <c r="CP149" s="13"/>
      <c r="CQ149" s="13"/>
      <c r="CR149" s="13"/>
      <c r="CS149" s="13"/>
      <c r="CT149" s="13"/>
      <c r="CU149" s="13"/>
      <c r="CV149" s="13"/>
      <c r="CW149" s="13"/>
      <c r="CX149" s="13"/>
      <c r="CY149" s="13"/>
      <c r="CZ149" s="13"/>
      <c r="DA149" s="13"/>
      <c r="DB149" s="13"/>
      <c r="DC149" s="13"/>
      <c r="DD149" s="13"/>
      <c r="DE149" s="13"/>
      <c r="DF149" s="13"/>
      <c r="DG149" s="13"/>
      <c r="DH149" s="13"/>
      <c r="DI149" s="13"/>
      <c r="DJ149" s="13"/>
      <c r="DK149" s="13"/>
      <c r="DL149" s="13"/>
      <c r="DM149" s="13"/>
      <c r="DN149" s="13"/>
      <c r="DO149" s="13"/>
      <c r="DP149" s="13"/>
      <c r="DQ149" s="13"/>
      <c r="DR149" s="13"/>
      <c r="DS149" s="13"/>
      <c r="DT149" s="13"/>
      <c r="DU149" s="13"/>
      <c r="DV149" s="13"/>
      <c r="DW149" s="13"/>
      <c r="DX149" s="13"/>
      <c r="DY149" s="13"/>
      <c r="DZ149" s="13"/>
      <c r="EA149" s="13"/>
      <c r="EB149" s="13"/>
      <c r="EC149" s="13"/>
      <c r="ED149" s="13"/>
      <c r="EE149" s="13"/>
      <c r="EF149" s="13"/>
      <c r="EG149" s="13"/>
      <c r="EH149" s="13"/>
      <c r="EI149" s="13"/>
      <c r="EJ149" s="13"/>
      <c r="EK149" s="13"/>
      <c r="EL149" s="13"/>
      <c r="EM149" s="13"/>
      <c r="EN149" s="13"/>
      <c r="EO149" s="13"/>
      <c r="EP149" s="13"/>
      <c r="EQ149" s="13"/>
      <c r="ER149" s="13"/>
      <c r="ES149" s="13"/>
      <c r="ET149" s="13"/>
      <c r="EU149" s="13"/>
      <c r="EV149" s="13"/>
      <c r="EW149" s="13"/>
      <c r="EX149" s="13"/>
      <c r="EY149" s="13"/>
      <c r="EZ149" s="13"/>
      <c r="FA149" s="13"/>
      <c r="FB149" s="13"/>
      <c r="FC149" s="13"/>
      <c r="FD149" s="13"/>
      <c r="FE149" s="13"/>
      <c r="FF149" s="13"/>
      <c r="FG149" s="13"/>
      <c r="FH149" s="13"/>
      <c r="FI149" s="13"/>
      <c r="FJ149" s="13"/>
      <c r="FK149" s="13"/>
      <c r="FL149" s="13"/>
      <c r="FM149" s="13"/>
      <c r="FN149" s="13"/>
      <c r="FO149" s="13"/>
      <c r="FP149" s="13"/>
      <c r="FQ149" s="13"/>
      <c r="FR149" s="13"/>
      <c r="FS149" s="13"/>
      <c r="FT149" s="13"/>
      <c r="FU149" s="13"/>
    </row>
    <row r="150" spans="1:177" ht="15">
      <c r="A150" s="4"/>
      <c r="B150" s="4"/>
      <c r="C150" s="4"/>
      <c r="D150" s="2"/>
      <c r="E150" s="2"/>
      <c r="F150" s="2"/>
      <c r="G150" s="2"/>
      <c r="H150" s="2"/>
      <c r="I150" s="2"/>
      <c r="J150" s="2"/>
      <c r="K150" s="2"/>
      <c r="L150" s="2"/>
      <c r="M150" s="2"/>
      <c r="N150" s="2"/>
      <c r="O150" s="2"/>
      <c r="P150" s="2"/>
      <c r="Q150" s="2"/>
      <c r="R150" s="2"/>
      <c r="S150" s="2"/>
      <c r="T150" s="2"/>
      <c r="U150" s="2"/>
      <c r="V150" s="2"/>
      <c r="W150" s="2"/>
      <c r="X150" s="2"/>
      <c r="Y150" s="2"/>
      <c r="Z150" s="2"/>
      <c r="AA150" s="5"/>
      <c r="AB150" s="5"/>
      <c r="AC150" s="5"/>
      <c r="AD150" s="5"/>
      <c r="AE150" s="5"/>
      <c r="AF150" s="2"/>
      <c r="AG150" s="2"/>
      <c r="AH150" s="2"/>
      <c r="AI150" s="2"/>
      <c r="AJ150" s="2"/>
      <c r="AK150" s="2"/>
      <c r="AL150" s="2"/>
      <c r="AM150" s="34"/>
      <c r="AN150" s="34"/>
      <c r="AO150" s="34"/>
      <c r="AP150" s="34"/>
      <c r="AQ150" s="34"/>
      <c r="AR150" s="34"/>
      <c r="AS150" s="34"/>
      <c r="AT150" s="34"/>
      <c r="AU150" s="34"/>
      <c r="AV150" s="34"/>
      <c r="AW150" s="34"/>
      <c r="AX150" s="34"/>
      <c r="AY150" s="34"/>
      <c r="AZ150" s="34"/>
      <c r="BA150" s="34"/>
      <c r="BB150" s="34"/>
      <c r="BC150" s="34"/>
      <c r="BD150" s="34"/>
      <c r="BE150" s="34"/>
      <c r="BF150" s="34"/>
      <c r="BG150" s="34"/>
      <c r="BH150" s="34"/>
      <c r="BI150" s="2"/>
      <c r="BJ150" s="2"/>
      <c r="BK150" s="2"/>
      <c r="BL150" s="2"/>
      <c r="BM150" s="2"/>
      <c r="BN150" s="13"/>
      <c r="BO150" s="13"/>
      <c r="BP150" s="13"/>
      <c r="BQ150" s="13"/>
      <c r="BR150" s="13"/>
      <c r="BS150" s="13"/>
      <c r="BT150" s="13"/>
      <c r="BU150" s="13"/>
      <c r="BV150" s="13"/>
      <c r="BW150" s="13"/>
      <c r="BX150" s="13"/>
      <c r="BY150" s="13"/>
      <c r="BZ150" s="13"/>
      <c r="CA150" s="13"/>
      <c r="CB150" s="13"/>
      <c r="CC150" s="13"/>
      <c r="CD150" s="13"/>
      <c r="CE150" s="13"/>
      <c r="CF150" s="13"/>
      <c r="CG150" s="13"/>
      <c r="CH150" s="13"/>
      <c r="CI150" s="13"/>
      <c r="CJ150" s="13"/>
      <c r="CK150" s="13"/>
      <c r="CL150" s="13"/>
      <c r="CM150" s="13"/>
      <c r="CN150" s="13"/>
      <c r="CO150" s="13"/>
      <c r="CP150" s="13"/>
      <c r="CQ150" s="13"/>
      <c r="CR150" s="13"/>
      <c r="CS150" s="13"/>
      <c r="CT150" s="13"/>
      <c r="CU150" s="13"/>
      <c r="CV150" s="13"/>
      <c r="CW150" s="13"/>
      <c r="CX150" s="13"/>
      <c r="CY150" s="13"/>
      <c r="CZ150" s="13"/>
      <c r="DA150" s="13"/>
      <c r="DB150" s="13"/>
      <c r="DC150" s="13"/>
      <c r="DD150" s="13"/>
      <c r="DE150" s="13"/>
      <c r="DF150" s="13"/>
      <c r="DG150" s="13"/>
      <c r="DH150" s="13"/>
      <c r="DI150" s="13"/>
      <c r="DJ150" s="13"/>
      <c r="DK150" s="13"/>
      <c r="DL150" s="13"/>
      <c r="DM150" s="13"/>
      <c r="DN150" s="13"/>
      <c r="DO150" s="13"/>
      <c r="DP150" s="13"/>
      <c r="DQ150" s="13"/>
      <c r="DR150" s="13"/>
      <c r="DS150" s="13"/>
      <c r="DT150" s="13"/>
      <c r="DU150" s="13"/>
      <c r="DV150" s="13"/>
      <c r="DW150" s="13"/>
      <c r="DX150" s="13"/>
      <c r="DY150" s="13"/>
      <c r="DZ150" s="13"/>
      <c r="EA150" s="13"/>
      <c r="EB150" s="13"/>
      <c r="EC150" s="13"/>
      <c r="ED150" s="13"/>
      <c r="EE150" s="13"/>
      <c r="EF150" s="13"/>
      <c r="EG150" s="13"/>
      <c r="EH150" s="13"/>
      <c r="EI150" s="13"/>
      <c r="EJ150" s="13"/>
      <c r="EK150" s="13"/>
      <c r="EL150" s="13"/>
      <c r="EM150" s="13"/>
      <c r="EN150" s="13"/>
      <c r="EO150" s="13"/>
      <c r="EP150" s="13"/>
      <c r="EQ150" s="13"/>
      <c r="ER150" s="13"/>
      <c r="ES150" s="13"/>
      <c r="ET150" s="13"/>
      <c r="EU150" s="13"/>
      <c r="EV150" s="13"/>
      <c r="EW150" s="13"/>
      <c r="EX150" s="13"/>
      <c r="EY150" s="13"/>
      <c r="EZ150" s="13"/>
      <c r="FA150" s="13"/>
      <c r="FB150" s="13"/>
      <c r="FC150" s="13"/>
      <c r="FD150" s="13"/>
      <c r="FE150" s="13"/>
      <c r="FF150" s="13"/>
      <c r="FG150" s="13"/>
      <c r="FH150" s="13"/>
      <c r="FI150" s="13"/>
      <c r="FJ150" s="13"/>
      <c r="FK150" s="13"/>
      <c r="FL150" s="13"/>
      <c r="FM150" s="13"/>
      <c r="FN150" s="13"/>
      <c r="FO150" s="13"/>
      <c r="FP150" s="13"/>
      <c r="FQ150" s="13"/>
      <c r="FR150" s="13"/>
      <c r="FS150" s="13"/>
      <c r="FT150" s="13"/>
      <c r="FU150" s="13"/>
    </row>
    <row r="151" spans="1:177" ht="15">
      <c r="A151" s="4"/>
      <c r="B151" s="4"/>
      <c r="C151" s="4"/>
      <c r="D151" s="2"/>
      <c r="E151" s="2"/>
      <c r="F151" s="2"/>
      <c r="G151" s="2"/>
      <c r="H151" s="2"/>
      <c r="I151" s="2"/>
      <c r="J151" s="2"/>
      <c r="K151" s="2"/>
      <c r="L151" s="2"/>
      <c r="M151" s="2"/>
      <c r="N151" s="2"/>
      <c r="O151" s="2"/>
      <c r="P151" s="2"/>
      <c r="Q151" s="2"/>
      <c r="R151" s="2"/>
      <c r="S151" s="2"/>
      <c r="T151" s="2"/>
      <c r="U151" s="2"/>
      <c r="V151" s="2"/>
      <c r="W151" s="2"/>
      <c r="X151" s="2"/>
      <c r="Y151" s="2"/>
      <c r="Z151" s="2"/>
      <c r="AA151" s="5"/>
      <c r="AB151" s="5"/>
      <c r="AC151" s="5"/>
      <c r="AD151" s="5"/>
      <c r="AE151" s="5"/>
      <c r="AF151" s="2"/>
      <c r="AG151" s="2"/>
      <c r="AH151" s="2"/>
      <c r="AI151" s="2"/>
      <c r="AJ151" s="2"/>
      <c r="AK151" s="2"/>
      <c r="AL151" s="2"/>
      <c r="AM151" s="34"/>
      <c r="AN151" s="34"/>
      <c r="AO151" s="34"/>
      <c r="AP151" s="34"/>
      <c r="AQ151" s="34"/>
      <c r="AR151" s="34"/>
      <c r="AS151" s="34"/>
      <c r="AT151" s="34"/>
      <c r="AU151" s="34"/>
      <c r="AV151" s="34"/>
      <c r="AW151" s="34"/>
      <c r="AX151" s="34"/>
      <c r="AY151" s="34"/>
      <c r="AZ151" s="34"/>
      <c r="BA151" s="34"/>
      <c r="BB151" s="34"/>
      <c r="BC151" s="34"/>
      <c r="BD151" s="34"/>
      <c r="BE151" s="34"/>
      <c r="BF151" s="34"/>
      <c r="BG151" s="34"/>
      <c r="BH151" s="34"/>
      <c r="BI151" s="2"/>
      <c r="BJ151" s="2"/>
      <c r="BK151" s="2"/>
      <c r="BL151" s="2"/>
      <c r="BM151" s="2"/>
      <c r="BN151" s="13"/>
      <c r="BO151" s="13"/>
      <c r="BP151" s="13"/>
      <c r="BQ151" s="13"/>
      <c r="BR151" s="13"/>
      <c r="BS151" s="13"/>
      <c r="BT151" s="13"/>
      <c r="BU151" s="13"/>
      <c r="BV151" s="13"/>
      <c r="BW151" s="13"/>
      <c r="BX151" s="13"/>
      <c r="BY151" s="13"/>
      <c r="BZ151" s="13"/>
      <c r="CA151" s="13"/>
      <c r="CB151" s="13"/>
      <c r="CC151" s="13"/>
      <c r="CD151" s="13"/>
      <c r="CE151" s="13"/>
      <c r="CF151" s="13"/>
      <c r="CG151" s="13"/>
      <c r="CH151" s="13"/>
      <c r="CI151" s="13"/>
      <c r="CJ151" s="13"/>
      <c r="CK151" s="13"/>
      <c r="CL151" s="13"/>
      <c r="CM151" s="13"/>
      <c r="CN151" s="13"/>
      <c r="CO151" s="13"/>
      <c r="CP151" s="13"/>
      <c r="CQ151" s="13"/>
      <c r="CR151" s="13"/>
      <c r="CS151" s="13"/>
      <c r="CT151" s="13"/>
      <c r="CU151" s="13"/>
      <c r="CV151" s="13"/>
      <c r="CW151" s="13"/>
      <c r="CX151" s="13"/>
      <c r="CY151" s="13"/>
      <c r="CZ151" s="13"/>
      <c r="DA151" s="13"/>
      <c r="DB151" s="13"/>
      <c r="DC151" s="13"/>
      <c r="DD151" s="13"/>
      <c r="DE151" s="13"/>
      <c r="DF151" s="13"/>
      <c r="DG151" s="13"/>
      <c r="DH151" s="13"/>
      <c r="DI151" s="13"/>
      <c r="DJ151" s="13"/>
      <c r="DK151" s="13"/>
      <c r="DL151" s="13"/>
      <c r="DM151" s="13"/>
      <c r="DN151" s="13"/>
      <c r="DO151" s="13"/>
      <c r="DP151" s="13"/>
      <c r="DQ151" s="13"/>
      <c r="DR151" s="13"/>
      <c r="DS151" s="13"/>
      <c r="DT151" s="13"/>
      <c r="DU151" s="13"/>
      <c r="DV151" s="13"/>
      <c r="DW151" s="13"/>
      <c r="DX151" s="13"/>
      <c r="DY151" s="13"/>
      <c r="DZ151" s="13"/>
      <c r="EA151" s="13"/>
      <c r="EB151" s="13"/>
      <c r="EC151" s="13"/>
      <c r="ED151" s="13"/>
      <c r="EE151" s="13"/>
      <c r="EF151" s="13"/>
      <c r="EG151" s="13"/>
      <c r="EH151" s="13"/>
      <c r="EI151" s="13"/>
      <c r="EJ151" s="13"/>
      <c r="EK151" s="13"/>
      <c r="EL151" s="13"/>
      <c r="EM151" s="13"/>
      <c r="EN151" s="13"/>
      <c r="EO151" s="13"/>
      <c r="EP151" s="13"/>
      <c r="EQ151" s="13"/>
      <c r="ER151" s="13"/>
      <c r="ES151" s="13"/>
      <c r="ET151" s="13"/>
      <c r="EU151" s="13"/>
      <c r="EV151" s="13"/>
      <c r="EW151" s="13"/>
      <c r="EX151" s="13"/>
      <c r="EY151" s="13"/>
      <c r="EZ151" s="13"/>
      <c r="FA151" s="13"/>
      <c r="FB151" s="13"/>
      <c r="FC151" s="13"/>
      <c r="FD151" s="13"/>
      <c r="FE151" s="13"/>
      <c r="FF151" s="13"/>
      <c r="FG151" s="13"/>
      <c r="FH151" s="13"/>
      <c r="FI151" s="13"/>
      <c r="FJ151" s="13"/>
      <c r="FK151" s="13"/>
      <c r="FL151" s="13"/>
      <c r="FM151" s="13"/>
      <c r="FN151" s="13"/>
      <c r="FO151" s="13"/>
      <c r="FP151" s="13"/>
      <c r="FQ151" s="13"/>
      <c r="FR151" s="13"/>
      <c r="FS151" s="13"/>
      <c r="FT151" s="13"/>
      <c r="FU151" s="13"/>
    </row>
    <row r="152" spans="1:177" ht="15">
      <c r="A152" s="4"/>
      <c r="B152" s="4"/>
      <c r="C152" s="4"/>
      <c r="D152" s="2"/>
      <c r="E152" s="2"/>
      <c r="F152" s="2"/>
      <c r="G152" s="2"/>
      <c r="H152" s="2"/>
      <c r="I152" s="2"/>
      <c r="J152" s="2"/>
      <c r="K152" s="2"/>
      <c r="L152" s="2"/>
      <c r="M152" s="2"/>
      <c r="N152" s="2"/>
      <c r="O152" s="2"/>
      <c r="P152" s="2"/>
      <c r="Q152" s="2"/>
      <c r="R152" s="2"/>
      <c r="S152" s="2"/>
      <c r="T152" s="2"/>
      <c r="U152" s="2"/>
      <c r="V152" s="2"/>
      <c r="W152" s="2"/>
      <c r="X152" s="2"/>
      <c r="Y152" s="2"/>
      <c r="Z152" s="2"/>
      <c r="AA152" s="5"/>
      <c r="AB152" s="5"/>
      <c r="AC152" s="5"/>
      <c r="AD152" s="5"/>
      <c r="AE152" s="5"/>
      <c r="AF152" s="2"/>
      <c r="AG152" s="2"/>
      <c r="AH152" s="2"/>
      <c r="AI152" s="2"/>
      <c r="AJ152" s="2"/>
      <c r="AK152" s="2"/>
      <c r="AL152" s="2"/>
      <c r="AM152" s="34"/>
      <c r="AN152" s="34"/>
      <c r="AO152" s="34"/>
      <c r="AP152" s="34"/>
      <c r="AQ152" s="34"/>
      <c r="AR152" s="34"/>
      <c r="AS152" s="34"/>
      <c r="AT152" s="34"/>
      <c r="AU152" s="34"/>
      <c r="AV152" s="34"/>
      <c r="AW152" s="34"/>
      <c r="AX152" s="34"/>
      <c r="AY152" s="34"/>
      <c r="AZ152" s="34"/>
      <c r="BA152" s="34"/>
      <c r="BB152" s="34"/>
      <c r="BC152" s="34"/>
      <c r="BD152" s="34"/>
      <c r="BE152" s="34"/>
      <c r="BF152" s="34"/>
      <c r="BG152" s="34"/>
      <c r="BH152" s="34"/>
      <c r="BI152" s="2"/>
      <c r="BJ152" s="2"/>
      <c r="BK152" s="2"/>
      <c r="BL152" s="2"/>
      <c r="BM152" s="2"/>
      <c r="BN152" s="13"/>
      <c r="BO152" s="13"/>
      <c r="BP152" s="13"/>
      <c r="BQ152" s="13"/>
      <c r="BR152" s="13"/>
      <c r="BS152" s="13"/>
      <c r="BT152" s="13"/>
      <c r="BU152" s="13"/>
      <c r="BV152" s="13"/>
      <c r="BW152" s="13"/>
      <c r="BX152" s="13"/>
      <c r="BY152" s="13"/>
      <c r="BZ152" s="13"/>
      <c r="CA152" s="13"/>
      <c r="CB152" s="13"/>
      <c r="CC152" s="13"/>
      <c r="CD152" s="13"/>
      <c r="CE152" s="13"/>
      <c r="CF152" s="13"/>
      <c r="CG152" s="13"/>
      <c r="CH152" s="13"/>
      <c r="CI152" s="13"/>
      <c r="CJ152" s="13"/>
      <c r="CK152" s="13"/>
      <c r="CL152" s="13"/>
      <c r="CM152" s="13"/>
      <c r="CN152" s="13"/>
      <c r="CO152" s="13"/>
      <c r="CP152" s="13"/>
      <c r="CQ152" s="13"/>
      <c r="CR152" s="13"/>
      <c r="CS152" s="13"/>
      <c r="CT152" s="13"/>
      <c r="CU152" s="13"/>
      <c r="CV152" s="13"/>
      <c r="CW152" s="13"/>
      <c r="CX152" s="13"/>
      <c r="CY152" s="13"/>
      <c r="CZ152" s="13"/>
      <c r="DA152" s="13"/>
      <c r="DB152" s="13"/>
      <c r="DC152" s="13"/>
      <c r="DD152" s="13"/>
      <c r="DE152" s="13"/>
      <c r="DF152" s="13"/>
      <c r="DG152" s="13"/>
      <c r="DH152" s="13"/>
      <c r="DI152" s="13"/>
      <c r="DJ152" s="13"/>
      <c r="DK152" s="13"/>
      <c r="DL152" s="13"/>
      <c r="DM152" s="13"/>
      <c r="DN152" s="13"/>
      <c r="DO152" s="13"/>
      <c r="DP152" s="13"/>
      <c r="DQ152" s="13"/>
      <c r="DR152" s="13"/>
      <c r="DS152" s="13"/>
      <c r="DT152" s="13"/>
      <c r="DU152" s="13"/>
      <c r="DV152" s="13"/>
      <c r="DW152" s="13"/>
      <c r="DX152" s="13"/>
      <c r="DY152" s="13"/>
      <c r="DZ152" s="13"/>
      <c r="EA152" s="13"/>
      <c r="EB152" s="13"/>
      <c r="EC152" s="13"/>
      <c r="ED152" s="13"/>
      <c r="EE152" s="13"/>
      <c r="EF152" s="13"/>
      <c r="EG152" s="13"/>
      <c r="EH152" s="13"/>
      <c r="EI152" s="13"/>
      <c r="EJ152" s="13"/>
      <c r="EK152" s="13"/>
      <c r="EL152" s="13"/>
      <c r="EM152" s="13"/>
      <c r="EN152" s="13"/>
      <c r="EO152" s="13"/>
      <c r="EP152" s="13"/>
      <c r="EQ152" s="13"/>
      <c r="ER152" s="13"/>
      <c r="ES152" s="13"/>
      <c r="ET152" s="13"/>
      <c r="EU152" s="13"/>
      <c r="EV152" s="13"/>
      <c r="EW152" s="13"/>
      <c r="EX152" s="13"/>
      <c r="EY152" s="13"/>
      <c r="EZ152" s="13"/>
      <c r="FA152" s="13"/>
      <c r="FB152" s="13"/>
      <c r="FC152" s="13"/>
      <c r="FD152" s="13"/>
      <c r="FE152" s="13"/>
      <c r="FF152" s="13"/>
      <c r="FG152" s="13"/>
      <c r="FH152" s="13"/>
      <c r="FI152" s="13"/>
      <c r="FJ152" s="13"/>
      <c r="FK152" s="13"/>
      <c r="FL152" s="13"/>
      <c r="FM152" s="13"/>
      <c r="FN152" s="13"/>
      <c r="FO152" s="13"/>
      <c r="FP152" s="13"/>
      <c r="FQ152" s="13"/>
      <c r="FR152" s="13"/>
      <c r="FS152" s="13"/>
      <c r="FT152" s="13"/>
      <c r="FU152" s="13"/>
    </row>
    <row r="153" spans="1:177" ht="15">
      <c r="A153" s="4"/>
      <c r="B153" s="4"/>
      <c r="C153" s="4"/>
      <c r="D153" s="2"/>
      <c r="E153" s="2"/>
      <c r="F153" s="2"/>
      <c r="G153" s="2"/>
      <c r="H153" s="2"/>
      <c r="I153" s="2"/>
      <c r="J153" s="2"/>
      <c r="K153" s="2"/>
      <c r="L153" s="2"/>
      <c r="M153" s="2"/>
      <c r="N153" s="2"/>
      <c r="O153" s="2"/>
      <c r="P153" s="2"/>
      <c r="Q153" s="2"/>
      <c r="R153" s="2"/>
      <c r="S153" s="2"/>
      <c r="T153" s="2"/>
      <c r="U153" s="2"/>
      <c r="V153" s="2"/>
      <c r="W153" s="2"/>
      <c r="X153" s="2"/>
      <c r="Y153" s="2"/>
      <c r="Z153" s="2"/>
      <c r="AA153" s="5"/>
      <c r="AB153" s="5"/>
      <c r="AC153" s="5"/>
      <c r="AD153" s="5"/>
      <c r="AE153" s="5"/>
      <c r="AF153" s="2"/>
      <c r="AG153" s="2"/>
      <c r="AH153" s="2"/>
      <c r="AI153" s="2"/>
      <c r="AJ153" s="2"/>
      <c r="AK153" s="2"/>
      <c r="AL153" s="2"/>
      <c r="AM153" s="34"/>
      <c r="AN153" s="34"/>
      <c r="AO153" s="34"/>
      <c r="AP153" s="34"/>
      <c r="AQ153" s="34"/>
      <c r="AR153" s="34"/>
      <c r="AS153" s="34"/>
      <c r="AT153" s="34"/>
      <c r="AU153" s="34"/>
      <c r="AV153" s="34"/>
      <c r="AW153" s="34"/>
      <c r="AX153" s="34"/>
      <c r="AY153" s="34"/>
      <c r="AZ153" s="34"/>
      <c r="BA153" s="34"/>
      <c r="BB153" s="34"/>
      <c r="BC153" s="34"/>
      <c r="BD153" s="34"/>
      <c r="BE153" s="34"/>
      <c r="BF153" s="34"/>
      <c r="BG153" s="34"/>
      <c r="BH153" s="34"/>
      <c r="BI153" s="2"/>
      <c r="BJ153" s="2"/>
      <c r="BK153" s="2"/>
      <c r="BL153" s="2"/>
      <c r="BM153" s="2"/>
      <c r="BN153" s="13"/>
      <c r="BO153" s="13"/>
      <c r="BP153" s="13"/>
      <c r="BQ153" s="13"/>
      <c r="BR153" s="13"/>
      <c r="BS153" s="13"/>
      <c r="BT153" s="13"/>
      <c r="BU153" s="13"/>
      <c r="BV153" s="13"/>
      <c r="BW153" s="13"/>
      <c r="BX153" s="13"/>
      <c r="BY153" s="13"/>
      <c r="BZ153" s="13"/>
      <c r="CA153" s="13"/>
      <c r="CB153" s="13"/>
      <c r="CC153" s="13"/>
      <c r="CD153" s="13"/>
      <c r="CE153" s="13"/>
      <c r="CF153" s="13"/>
      <c r="CG153" s="13"/>
      <c r="CH153" s="13"/>
      <c r="CI153" s="13"/>
      <c r="CJ153" s="13"/>
      <c r="CK153" s="13"/>
      <c r="CL153" s="13"/>
      <c r="CM153" s="13"/>
      <c r="CN153" s="13"/>
      <c r="CO153" s="13"/>
      <c r="CP153" s="13"/>
      <c r="CQ153" s="13"/>
      <c r="CR153" s="13"/>
      <c r="CS153" s="13"/>
      <c r="CT153" s="13"/>
      <c r="CU153" s="13"/>
      <c r="CV153" s="13"/>
      <c r="CW153" s="13"/>
      <c r="CX153" s="13"/>
      <c r="CY153" s="13"/>
      <c r="CZ153" s="13"/>
      <c r="DA153" s="13"/>
      <c r="DB153" s="13"/>
      <c r="DC153" s="13"/>
      <c r="DD153" s="13"/>
      <c r="DE153" s="13"/>
      <c r="DF153" s="13"/>
      <c r="DG153" s="13"/>
      <c r="DH153" s="13"/>
      <c r="DI153" s="13"/>
      <c r="DJ153" s="13"/>
      <c r="DK153" s="13"/>
      <c r="DL153" s="13"/>
      <c r="DM153" s="13"/>
      <c r="DN153" s="13"/>
      <c r="DO153" s="13"/>
      <c r="DP153" s="13"/>
      <c r="DQ153" s="13"/>
      <c r="DR153" s="13"/>
      <c r="DS153" s="13"/>
      <c r="DT153" s="13"/>
      <c r="DU153" s="13"/>
      <c r="DV153" s="13"/>
      <c r="DW153" s="13"/>
      <c r="DX153" s="13"/>
      <c r="DY153" s="13"/>
      <c r="DZ153" s="13"/>
      <c r="EA153" s="13"/>
      <c r="EB153" s="13"/>
      <c r="EC153" s="13"/>
      <c r="ED153" s="13"/>
      <c r="EE153" s="13"/>
      <c r="EF153" s="13"/>
      <c r="EG153" s="13"/>
      <c r="EH153" s="13"/>
      <c r="EI153" s="13"/>
      <c r="EJ153" s="13"/>
      <c r="EK153" s="13"/>
      <c r="EL153" s="13"/>
      <c r="EM153" s="13"/>
      <c r="EN153" s="13"/>
      <c r="EO153" s="13"/>
      <c r="EP153" s="13"/>
      <c r="EQ153" s="13"/>
      <c r="ER153" s="13"/>
      <c r="ES153" s="13"/>
      <c r="ET153" s="13"/>
      <c r="EU153" s="13"/>
      <c r="EV153" s="13"/>
      <c r="EW153" s="13"/>
      <c r="EX153" s="13"/>
      <c r="EY153" s="13"/>
      <c r="EZ153" s="13"/>
      <c r="FA153" s="13"/>
      <c r="FB153" s="13"/>
      <c r="FC153" s="13"/>
      <c r="FD153" s="13"/>
      <c r="FE153" s="13"/>
      <c r="FF153" s="13"/>
      <c r="FG153" s="13"/>
      <c r="FH153" s="13"/>
      <c r="FI153" s="13"/>
      <c r="FJ153" s="13"/>
      <c r="FK153" s="13"/>
      <c r="FL153" s="13"/>
      <c r="FM153" s="13"/>
      <c r="FN153" s="13"/>
      <c r="FO153" s="13"/>
      <c r="FP153" s="13"/>
      <c r="FQ153" s="13"/>
      <c r="FR153" s="13"/>
      <c r="FS153" s="13"/>
      <c r="FT153" s="13"/>
      <c r="FU153" s="13"/>
    </row>
    <row r="154" spans="1:177" ht="15">
      <c r="A154" s="4"/>
      <c r="B154" s="4"/>
      <c r="C154" s="4"/>
      <c r="D154" s="2"/>
      <c r="E154" s="2"/>
      <c r="F154" s="2"/>
      <c r="G154" s="2"/>
      <c r="H154" s="2"/>
      <c r="I154" s="2"/>
      <c r="J154" s="2"/>
      <c r="K154" s="2"/>
      <c r="L154" s="2"/>
      <c r="M154" s="2"/>
      <c r="N154" s="2"/>
      <c r="O154" s="2"/>
      <c r="P154" s="2"/>
      <c r="Q154" s="2"/>
      <c r="R154" s="2"/>
      <c r="S154" s="2"/>
      <c r="T154" s="2"/>
      <c r="U154" s="2"/>
      <c r="V154" s="2"/>
      <c r="W154" s="2"/>
      <c r="X154" s="2"/>
      <c r="Y154" s="2"/>
      <c r="Z154" s="2"/>
      <c r="AA154" s="5"/>
      <c r="AB154" s="5"/>
      <c r="AC154" s="5"/>
      <c r="AD154" s="5"/>
      <c r="AE154" s="5"/>
      <c r="AF154" s="2"/>
      <c r="AG154" s="2"/>
      <c r="AH154" s="2"/>
      <c r="AI154" s="2"/>
      <c r="AJ154" s="2"/>
      <c r="AK154" s="2"/>
      <c r="AL154" s="2"/>
      <c r="AM154" s="34"/>
      <c r="AN154" s="34"/>
      <c r="AO154" s="34"/>
      <c r="AP154" s="34"/>
      <c r="AQ154" s="34"/>
      <c r="AR154" s="34"/>
      <c r="AS154" s="34"/>
      <c r="AT154" s="34"/>
      <c r="AU154" s="34"/>
      <c r="AV154" s="34"/>
      <c r="AW154" s="34"/>
      <c r="AX154" s="34"/>
      <c r="AY154" s="34"/>
      <c r="AZ154" s="34"/>
      <c r="BA154" s="34"/>
      <c r="BB154" s="34"/>
      <c r="BC154" s="34"/>
      <c r="BD154" s="34"/>
      <c r="BE154" s="34"/>
      <c r="BF154" s="34"/>
      <c r="BG154" s="34"/>
      <c r="BH154" s="34"/>
      <c r="BI154" s="2"/>
      <c r="BJ154" s="2"/>
      <c r="BK154" s="2"/>
      <c r="BL154" s="2"/>
      <c r="BM154" s="2"/>
      <c r="BN154" s="13"/>
      <c r="BO154" s="13"/>
      <c r="BP154" s="13"/>
      <c r="BQ154" s="13"/>
      <c r="BR154" s="13"/>
      <c r="BS154" s="13"/>
      <c r="BT154" s="13"/>
      <c r="BU154" s="13"/>
      <c r="BV154" s="13"/>
      <c r="BW154" s="13"/>
      <c r="BX154" s="13"/>
      <c r="BY154" s="13"/>
      <c r="BZ154" s="13"/>
      <c r="CA154" s="13"/>
      <c r="CB154" s="13"/>
      <c r="CC154" s="13"/>
      <c r="CD154" s="13"/>
      <c r="CE154" s="13"/>
      <c r="CF154" s="13"/>
      <c r="CG154" s="13"/>
      <c r="CH154" s="13"/>
      <c r="CI154" s="13"/>
      <c r="CJ154" s="13"/>
      <c r="CK154" s="13"/>
      <c r="CL154" s="13"/>
      <c r="CM154" s="13"/>
      <c r="CN154" s="13"/>
      <c r="CO154" s="13"/>
      <c r="CP154" s="13"/>
      <c r="CQ154" s="13"/>
      <c r="CR154" s="13"/>
      <c r="CS154" s="13"/>
      <c r="CT154" s="13"/>
      <c r="CU154" s="13"/>
      <c r="CV154" s="13"/>
      <c r="CW154" s="13"/>
      <c r="CX154" s="13"/>
      <c r="CY154" s="13"/>
      <c r="CZ154" s="13"/>
      <c r="DA154" s="13"/>
      <c r="DB154" s="13"/>
      <c r="DC154" s="13"/>
      <c r="DD154" s="13"/>
      <c r="DE154" s="13"/>
      <c r="DF154" s="13"/>
      <c r="DG154" s="13"/>
      <c r="DH154" s="13"/>
      <c r="DI154" s="13"/>
      <c r="DJ154" s="13"/>
      <c r="DK154" s="13"/>
      <c r="DL154" s="13"/>
      <c r="DM154" s="13"/>
      <c r="DN154" s="13"/>
      <c r="DO154" s="13"/>
      <c r="DP154" s="13"/>
      <c r="DQ154" s="13"/>
      <c r="DR154" s="13"/>
      <c r="DS154" s="13"/>
      <c r="DT154" s="13"/>
      <c r="DU154" s="13"/>
      <c r="DV154" s="13"/>
      <c r="DW154" s="13"/>
      <c r="DX154" s="13"/>
      <c r="DY154" s="13"/>
      <c r="DZ154" s="13"/>
      <c r="EA154" s="13"/>
      <c r="EB154" s="13"/>
      <c r="EC154" s="13"/>
      <c r="ED154" s="13"/>
      <c r="EE154" s="13"/>
      <c r="EF154" s="13"/>
      <c r="EG154" s="13"/>
      <c r="EH154" s="13"/>
      <c r="EI154" s="13"/>
      <c r="EJ154" s="13"/>
      <c r="EK154" s="13"/>
      <c r="EL154" s="13"/>
      <c r="EM154" s="13"/>
      <c r="EN154" s="13"/>
      <c r="EO154" s="13"/>
      <c r="EP154" s="13"/>
      <c r="EQ154" s="13"/>
      <c r="ER154" s="13"/>
      <c r="ES154" s="13"/>
      <c r="ET154" s="13"/>
      <c r="EU154" s="13"/>
      <c r="EV154" s="13"/>
      <c r="EW154" s="13"/>
      <c r="EX154" s="13"/>
      <c r="EY154" s="13"/>
      <c r="EZ154" s="13"/>
      <c r="FA154" s="13"/>
      <c r="FB154" s="13"/>
      <c r="FC154" s="13"/>
      <c r="FD154" s="13"/>
      <c r="FE154" s="13"/>
      <c r="FF154" s="13"/>
      <c r="FG154" s="13"/>
      <c r="FH154" s="13"/>
      <c r="FI154" s="13"/>
      <c r="FJ154" s="13"/>
      <c r="FK154" s="13"/>
      <c r="FL154" s="13"/>
      <c r="FM154" s="13"/>
      <c r="FN154" s="13"/>
      <c r="FO154" s="13"/>
      <c r="FP154" s="13"/>
      <c r="FQ154" s="13"/>
      <c r="FR154" s="13"/>
      <c r="FS154" s="13"/>
      <c r="FT154" s="13"/>
      <c r="FU154" s="13"/>
    </row>
    <row r="155" spans="1:177" ht="15">
      <c r="A155" s="4"/>
      <c r="B155" s="4"/>
      <c r="C155" s="4"/>
      <c r="D155" s="2"/>
      <c r="E155" s="2"/>
      <c r="F155" s="2"/>
      <c r="G155" s="2"/>
      <c r="H155" s="2"/>
      <c r="I155" s="2"/>
      <c r="J155" s="2"/>
      <c r="K155" s="2"/>
      <c r="L155" s="2"/>
      <c r="M155" s="2"/>
      <c r="N155" s="2"/>
      <c r="O155" s="2"/>
      <c r="P155" s="2"/>
      <c r="Q155" s="2"/>
      <c r="R155" s="2"/>
      <c r="S155" s="2"/>
      <c r="T155" s="2"/>
      <c r="U155" s="2"/>
      <c r="V155" s="2"/>
      <c r="W155" s="2"/>
      <c r="X155" s="2"/>
      <c r="Y155" s="2"/>
      <c r="Z155" s="2"/>
      <c r="AA155" s="5"/>
      <c r="AB155" s="5"/>
      <c r="AC155" s="5"/>
      <c r="AD155" s="5"/>
      <c r="AE155" s="5"/>
      <c r="AF155" s="2"/>
      <c r="AG155" s="2"/>
      <c r="AH155" s="2"/>
      <c r="AI155" s="2"/>
      <c r="AJ155" s="2"/>
      <c r="AK155" s="2"/>
      <c r="AL155" s="2"/>
      <c r="AM155" s="34"/>
      <c r="AN155" s="34"/>
      <c r="AO155" s="34"/>
      <c r="AP155" s="34"/>
      <c r="AQ155" s="34"/>
      <c r="AR155" s="34"/>
      <c r="AS155" s="34"/>
      <c r="AT155" s="34"/>
      <c r="AU155" s="34"/>
      <c r="AV155" s="34"/>
      <c r="AW155" s="34"/>
      <c r="AX155" s="34"/>
      <c r="AY155" s="34"/>
      <c r="AZ155" s="34"/>
      <c r="BA155" s="34"/>
      <c r="BB155" s="34"/>
      <c r="BC155" s="34"/>
      <c r="BD155" s="34"/>
      <c r="BE155" s="34"/>
      <c r="BF155" s="34"/>
      <c r="BG155" s="34"/>
      <c r="BH155" s="34"/>
      <c r="BI155" s="2"/>
      <c r="BJ155" s="2"/>
      <c r="BK155" s="2"/>
      <c r="BL155" s="2"/>
      <c r="BM155" s="2"/>
      <c r="BN155" s="13"/>
      <c r="BO155" s="13"/>
      <c r="BP155" s="13"/>
      <c r="BQ155" s="13"/>
      <c r="BR155" s="13"/>
      <c r="BS155" s="13"/>
      <c r="BT155" s="13"/>
      <c r="BU155" s="13"/>
      <c r="BV155" s="13"/>
      <c r="BW155" s="13"/>
      <c r="BX155" s="13"/>
      <c r="BY155" s="13"/>
      <c r="BZ155" s="13"/>
      <c r="CA155" s="13"/>
      <c r="CB155" s="13"/>
      <c r="CC155" s="13"/>
      <c r="CD155" s="13"/>
      <c r="CE155" s="13"/>
      <c r="CF155" s="13"/>
      <c r="CG155" s="13"/>
      <c r="CH155" s="13"/>
      <c r="CI155" s="13"/>
      <c r="CJ155" s="13"/>
      <c r="CK155" s="13"/>
      <c r="CL155" s="13"/>
      <c r="CM155" s="13"/>
      <c r="CN155" s="13"/>
      <c r="CO155" s="13"/>
      <c r="CP155" s="13"/>
      <c r="CQ155" s="13"/>
      <c r="CR155" s="13"/>
      <c r="CS155" s="13"/>
      <c r="CT155" s="13"/>
      <c r="CU155" s="13"/>
      <c r="CV155" s="13"/>
      <c r="CW155" s="13"/>
      <c r="CX155" s="13"/>
      <c r="CY155" s="13"/>
      <c r="CZ155" s="13"/>
      <c r="DA155" s="13"/>
      <c r="DB155" s="13"/>
      <c r="DC155" s="13"/>
      <c r="DD155" s="13"/>
      <c r="DE155" s="13"/>
      <c r="DF155" s="13"/>
      <c r="DG155" s="13"/>
      <c r="DH155" s="13"/>
      <c r="DI155" s="13"/>
      <c r="DJ155" s="13"/>
      <c r="DK155" s="13"/>
      <c r="DL155" s="13"/>
      <c r="DM155" s="13"/>
      <c r="DN155" s="13"/>
      <c r="DO155" s="13"/>
      <c r="DP155" s="13"/>
      <c r="DQ155" s="13"/>
      <c r="DR155" s="13"/>
      <c r="DS155" s="13"/>
      <c r="DT155" s="13"/>
      <c r="DU155" s="13"/>
      <c r="DV155" s="13"/>
      <c r="DW155" s="13"/>
      <c r="DX155" s="13"/>
      <c r="DY155" s="13"/>
      <c r="DZ155" s="13"/>
      <c r="EA155" s="13"/>
      <c r="EB155" s="13"/>
      <c r="EC155" s="13"/>
      <c r="ED155" s="13"/>
      <c r="EE155" s="13"/>
      <c r="EF155" s="13"/>
      <c r="EG155" s="13"/>
      <c r="EH155" s="13"/>
      <c r="EI155" s="13"/>
      <c r="EJ155" s="13"/>
      <c r="EK155" s="13"/>
      <c r="EL155" s="13"/>
      <c r="EM155" s="13"/>
      <c r="EN155" s="13"/>
      <c r="EO155" s="13"/>
      <c r="EP155" s="13"/>
      <c r="EQ155" s="13"/>
      <c r="ER155" s="13"/>
      <c r="ES155" s="13"/>
      <c r="ET155" s="13"/>
      <c r="EU155" s="13"/>
      <c r="EV155" s="13"/>
      <c r="EW155" s="13"/>
      <c r="EX155" s="13"/>
      <c r="EY155" s="13"/>
      <c r="EZ155" s="13"/>
      <c r="FA155" s="13"/>
      <c r="FB155" s="13"/>
      <c r="FC155" s="13"/>
      <c r="FD155" s="13"/>
      <c r="FE155" s="13"/>
      <c r="FF155" s="13"/>
      <c r="FG155" s="13"/>
      <c r="FH155" s="13"/>
      <c r="FI155" s="13"/>
      <c r="FJ155" s="13"/>
      <c r="FK155" s="13"/>
      <c r="FL155" s="13"/>
      <c r="FM155" s="13"/>
      <c r="FN155" s="13"/>
      <c r="FO155" s="13"/>
      <c r="FP155" s="13"/>
      <c r="FQ155" s="13"/>
      <c r="FR155" s="13"/>
      <c r="FS155" s="13"/>
      <c r="FT155" s="13"/>
      <c r="FU155" s="13"/>
    </row>
    <row r="156" spans="1:177" ht="15">
      <c r="A156" s="4"/>
      <c r="B156" s="4"/>
      <c r="C156" s="4"/>
      <c r="D156" s="2"/>
      <c r="E156" s="2"/>
      <c r="F156" s="2"/>
      <c r="G156" s="2"/>
      <c r="H156" s="2"/>
      <c r="I156" s="2"/>
      <c r="J156" s="2"/>
      <c r="K156" s="2"/>
      <c r="L156" s="2"/>
      <c r="M156" s="2"/>
      <c r="N156" s="2"/>
      <c r="O156" s="2"/>
      <c r="P156" s="2"/>
      <c r="Q156" s="2"/>
      <c r="R156" s="2"/>
      <c r="S156" s="2"/>
      <c r="T156" s="2"/>
      <c r="U156" s="2"/>
      <c r="V156" s="2"/>
      <c r="W156" s="2"/>
      <c r="X156" s="2"/>
      <c r="Y156" s="2"/>
      <c r="Z156" s="2"/>
      <c r="AA156" s="5"/>
      <c r="AB156" s="5"/>
      <c r="AC156" s="5"/>
      <c r="AD156" s="5"/>
      <c r="AE156" s="5"/>
      <c r="AF156" s="2"/>
      <c r="AG156" s="2"/>
      <c r="AH156" s="2"/>
      <c r="AI156" s="2"/>
      <c r="AJ156" s="2"/>
      <c r="AK156" s="2"/>
      <c r="AL156" s="2"/>
      <c r="AM156" s="34"/>
      <c r="AN156" s="34"/>
      <c r="AO156" s="34"/>
      <c r="AP156" s="34"/>
      <c r="AQ156" s="34"/>
      <c r="AR156" s="34"/>
      <c r="AS156" s="34"/>
      <c r="AT156" s="34"/>
      <c r="AU156" s="34"/>
      <c r="AV156" s="34"/>
      <c r="AW156" s="34"/>
      <c r="AX156" s="34"/>
      <c r="AY156" s="34"/>
      <c r="AZ156" s="34"/>
      <c r="BA156" s="34"/>
      <c r="BB156" s="34"/>
      <c r="BC156" s="34"/>
      <c r="BD156" s="34"/>
      <c r="BE156" s="34"/>
      <c r="BF156" s="34"/>
      <c r="BG156" s="34"/>
      <c r="BH156" s="34"/>
      <c r="BI156" s="2"/>
      <c r="BJ156" s="2"/>
      <c r="BK156" s="2"/>
      <c r="BL156" s="2"/>
      <c r="BM156" s="2"/>
      <c r="BN156" s="13"/>
      <c r="BO156" s="13"/>
      <c r="BP156" s="13"/>
      <c r="BQ156" s="13"/>
      <c r="BR156" s="13"/>
      <c r="BS156" s="13"/>
      <c r="BT156" s="13"/>
      <c r="BU156" s="13"/>
      <c r="BV156" s="13"/>
      <c r="BW156" s="13"/>
      <c r="BX156" s="13"/>
      <c r="BY156" s="13"/>
      <c r="BZ156" s="13"/>
      <c r="CA156" s="13"/>
      <c r="CB156" s="13"/>
      <c r="CC156" s="13"/>
      <c r="CD156" s="13"/>
      <c r="CE156" s="13"/>
      <c r="CF156" s="13"/>
      <c r="CG156" s="13"/>
      <c r="CH156" s="13"/>
      <c r="CI156" s="13"/>
      <c r="CJ156" s="13"/>
      <c r="CK156" s="13"/>
      <c r="CL156" s="13"/>
      <c r="CM156" s="13"/>
      <c r="CN156" s="13"/>
      <c r="CO156" s="13"/>
      <c r="CP156" s="13"/>
      <c r="CQ156" s="13"/>
      <c r="CR156" s="13"/>
      <c r="CS156" s="13"/>
      <c r="CT156" s="13"/>
      <c r="CU156" s="13"/>
      <c r="CV156" s="13"/>
      <c r="CW156" s="13"/>
      <c r="CX156" s="13"/>
      <c r="CY156" s="13"/>
      <c r="CZ156" s="13"/>
      <c r="DA156" s="13"/>
      <c r="DB156" s="13"/>
      <c r="DC156" s="13"/>
      <c r="DD156" s="13"/>
      <c r="DE156" s="13"/>
      <c r="DF156" s="13"/>
      <c r="DG156" s="13"/>
      <c r="DH156" s="13"/>
      <c r="DI156" s="13"/>
      <c r="DJ156" s="13"/>
      <c r="DK156" s="13"/>
      <c r="DL156" s="13"/>
      <c r="DM156" s="13"/>
      <c r="DN156" s="13"/>
      <c r="DO156" s="13"/>
      <c r="DP156" s="13"/>
      <c r="DQ156" s="13"/>
      <c r="DR156" s="13"/>
      <c r="DS156" s="13"/>
      <c r="DT156" s="13"/>
      <c r="DU156" s="13"/>
      <c r="DV156" s="13"/>
      <c r="DW156" s="13"/>
      <c r="DX156" s="13"/>
      <c r="DY156" s="13"/>
      <c r="DZ156" s="13"/>
      <c r="EA156" s="13"/>
      <c r="EB156" s="13"/>
      <c r="EC156" s="13"/>
      <c r="ED156" s="13"/>
      <c r="EE156" s="13"/>
      <c r="EF156" s="13"/>
      <c r="EG156" s="13"/>
      <c r="EH156" s="13"/>
      <c r="EI156" s="13"/>
      <c r="EJ156" s="13"/>
      <c r="EK156" s="13"/>
      <c r="EL156" s="13"/>
      <c r="EM156" s="13"/>
      <c r="EN156" s="13"/>
      <c r="EO156" s="13"/>
      <c r="EP156" s="13"/>
      <c r="EQ156" s="13"/>
      <c r="ER156" s="13"/>
      <c r="ES156" s="13"/>
      <c r="ET156" s="13"/>
      <c r="EU156" s="13"/>
      <c r="EV156" s="13"/>
      <c r="EW156" s="13"/>
      <c r="EX156" s="13"/>
      <c r="EY156" s="13"/>
      <c r="EZ156" s="13"/>
      <c r="FA156" s="13"/>
      <c r="FB156" s="13"/>
      <c r="FC156" s="13"/>
      <c r="FD156" s="13"/>
      <c r="FE156" s="13"/>
      <c r="FF156" s="13"/>
      <c r="FG156" s="13"/>
      <c r="FH156" s="13"/>
      <c r="FI156" s="13"/>
      <c r="FJ156" s="13"/>
      <c r="FK156" s="13"/>
      <c r="FL156" s="13"/>
      <c r="FM156" s="13"/>
      <c r="FN156" s="13"/>
      <c r="FO156" s="13"/>
      <c r="FP156" s="13"/>
      <c r="FQ156" s="13"/>
      <c r="FR156" s="13"/>
      <c r="FS156" s="13"/>
      <c r="FT156" s="13"/>
      <c r="FU156" s="13"/>
    </row>
    <row r="157" spans="1:177" ht="15">
      <c r="A157" s="4"/>
      <c r="B157" s="4"/>
      <c r="C157" s="4"/>
      <c r="D157" s="2"/>
      <c r="E157" s="2"/>
      <c r="F157" s="2"/>
      <c r="G157" s="2"/>
      <c r="H157" s="2"/>
      <c r="I157" s="2"/>
      <c r="J157" s="2"/>
      <c r="K157" s="2"/>
      <c r="L157" s="2"/>
      <c r="M157" s="2"/>
      <c r="N157" s="2"/>
      <c r="O157" s="2"/>
      <c r="P157" s="2"/>
      <c r="Q157" s="2"/>
      <c r="R157" s="2"/>
      <c r="S157" s="2"/>
      <c r="T157" s="2"/>
      <c r="U157" s="2"/>
      <c r="V157" s="2"/>
      <c r="W157" s="2"/>
      <c r="X157" s="2"/>
      <c r="Y157" s="2"/>
      <c r="Z157" s="2"/>
      <c r="AA157" s="5"/>
      <c r="AB157" s="5"/>
      <c r="AC157" s="5"/>
      <c r="AD157" s="5"/>
      <c r="AE157" s="5"/>
      <c r="AF157" s="2"/>
      <c r="AG157" s="2"/>
      <c r="AH157" s="2"/>
      <c r="AI157" s="2"/>
      <c r="AJ157" s="2"/>
      <c r="AK157" s="2"/>
      <c r="AL157" s="2"/>
      <c r="AM157" s="34"/>
      <c r="AN157" s="34"/>
      <c r="AO157" s="34"/>
      <c r="AP157" s="34"/>
      <c r="AQ157" s="34"/>
      <c r="AR157" s="34"/>
      <c r="AS157" s="34"/>
      <c r="AT157" s="34"/>
      <c r="AU157" s="34"/>
      <c r="AV157" s="34"/>
      <c r="AW157" s="34"/>
      <c r="AX157" s="34"/>
      <c r="AY157" s="34"/>
      <c r="AZ157" s="34"/>
      <c r="BA157" s="34"/>
      <c r="BB157" s="34"/>
      <c r="BC157" s="34"/>
      <c r="BD157" s="34"/>
      <c r="BE157" s="34"/>
      <c r="BF157" s="34"/>
      <c r="BG157" s="34"/>
      <c r="BH157" s="34"/>
      <c r="BI157" s="2"/>
      <c r="BJ157" s="2"/>
      <c r="BK157" s="2"/>
      <c r="BL157" s="2"/>
      <c r="BM157" s="2"/>
      <c r="BN157" s="13"/>
      <c r="BO157" s="13"/>
      <c r="BP157" s="13"/>
      <c r="BQ157" s="13"/>
      <c r="BR157" s="13"/>
      <c r="BS157" s="13"/>
      <c r="BT157" s="13"/>
      <c r="BU157" s="13"/>
      <c r="BV157" s="13"/>
      <c r="BW157" s="13"/>
      <c r="BX157" s="13"/>
      <c r="BY157" s="13"/>
      <c r="BZ157" s="13"/>
      <c r="CA157" s="13"/>
      <c r="CB157" s="13"/>
      <c r="CC157" s="13"/>
      <c r="CD157" s="13"/>
      <c r="CE157" s="13"/>
      <c r="CF157" s="13"/>
      <c r="CG157" s="13"/>
      <c r="CH157" s="13"/>
      <c r="CI157" s="13"/>
      <c r="CJ157" s="13"/>
      <c r="CK157" s="13"/>
      <c r="CL157" s="13"/>
      <c r="CM157" s="13"/>
      <c r="CN157" s="13"/>
      <c r="CO157" s="13"/>
      <c r="CP157" s="13"/>
      <c r="CQ157" s="13"/>
      <c r="CR157" s="13"/>
      <c r="CS157" s="13"/>
      <c r="CT157" s="13"/>
      <c r="CU157" s="13"/>
      <c r="CV157" s="13"/>
      <c r="CW157" s="13"/>
      <c r="CX157" s="13"/>
      <c r="CY157" s="13"/>
      <c r="CZ157" s="13"/>
      <c r="DA157" s="13"/>
      <c r="DB157" s="13"/>
      <c r="DC157" s="13"/>
      <c r="DD157" s="13"/>
      <c r="DE157" s="13"/>
      <c r="DF157" s="13"/>
      <c r="DG157" s="13"/>
      <c r="DH157" s="13"/>
      <c r="DI157" s="13"/>
      <c r="DJ157" s="13"/>
      <c r="DK157" s="13"/>
      <c r="DL157" s="13"/>
      <c r="DM157" s="13"/>
      <c r="DN157" s="13"/>
      <c r="DO157" s="13"/>
      <c r="DP157" s="13"/>
      <c r="DQ157" s="13"/>
      <c r="DR157" s="13"/>
      <c r="DS157" s="13"/>
      <c r="DT157" s="13"/>
      <c r="DU157" s="13"/>
      <c r="DV157" s="13"/>
      <c r="DW157" s="13"/>
      <c r="DX157" s="13"/>
      <c r="DY157" s="13"/>
      <c r="DZ157" s="13"/>
      <c r="EA157" s="13"/>
      <c r="EB157" s="13"/>
      <c r="EC157" s="13"/>
      <c r="ED157" s="13"/>
      <c r="EE157" s="13"/>
      <c r="EF157" s="13"/>
      <c r="EG157" s="13"/>
      <c r="EH157" s="13"/>
      <c r="EI157" s="13"/>
      <c r="EJ157" s="13"/>
      <c r="EK157" s="13"/>
      <c r="EL157" s="13"/>
      <c r="EM157" s="13"/>
      <c r="EN157" s="13"/>
      <c r="EO157" s="13"/>
      <c r="EP157" s="13"/>
      <c r="EQ157" s="13"/>
      <c r="ER157" s="13"/>
      <c r="ES157" s="13"/>
      <c r="ET157" s="13"/>
      <c r="EU157" s="13"/>
      <c r="EV157" s="13"/>
      <c r="EW157" s="13"/>
      <c r="EX157" s="13"/>
      <c r="EY157" s="13"/>
      <c r="EZ157" s="13"/>
      <c r="FA157" s="13"/>
      <c r="FB157" s="13"/>
      <c r="FC157" s="13"/>
      <c r="FD157" s="13"/>
      <c r="FE157" s="13"/>
      <c r="FF157" s="13"/>
      <c r="FG157" s="13"/>
      <c r="FH157" s="13"/>
      <c r="FI157" s="13"/>
      <c r="FJ157" s="13"/>
      <c r="FK157" s="13"/>
      <c r="FL157" s="13"/>
      <c r="FM157" s="13"/>
      <c r="FN157" s="13"/>
      <c r="FO157" s="13"/>
      <c r="FP157" s="13"/>
      <c r="FQ157" s="13"/>
      <c r="FR157" s="13"/>
      <c r="FS157" s="13"/>
      <c r="FT157" s="13"/>
      <c r="FU157" s="13"/>
    </row>
    <row r="158" spans="1:177" ht="15">
      <c r="A158" s="4"/>
      <c r="B158" s="4"/>
      <c r="C158" s="4"/>
      <c r="D158" s="2"/>
      <c r="E158" s="2"/>
      <c r="F158" s="2"/>
      <c r="G158" s="2"/>
      <c r="H158" s="2"/>
      <c r="I158" s="2"/>
      <c r="J158" s="2"/>
      <c r="K158" s="2"/>
      <c r="L158" s="2"/>
      <c r="M158" s="2"/>
      <c r="N158" s="2"/>
      <c r="O158" s="2"/>
      <c r="P158" s="2"/>
      <c r="Q158" s="2"/>
      <c r="R158" s="2"/>
      <c r="S158" s="2"/>
      <c r="T158" s="2"/>
      <c r="U158" s="2"/>
      <c r="V158" s="2"/>
      <c r="W158" s="2"/>
      <c r="X158" s="2"/>
      <c r="Y158" s="2"/>
      <c r="Z158" s="2"/>
      <c r="AA158" s="5"/>
      <c r="AB158" s="5"/>
      <c r="AC158" s="5"/>
      <c r="AD158" s="5"/>
      <c r="AE158" s="5"/>
      <c r="AF158" s="2"/>
      <c r="AG158" s="2"/>
      <c r="AH158" s="2"/>
      <c r="AI158" s="2"/>
      <c r="AJ158" s="2"/>
      <c r="AK158" s="2"/>
      <c r="AL158" s="2"/>
      <c r="AM158" s="34"/>
      <c r="AN158" s="34"/>
      <c r="AO158" s="34"/>
      <c r="AP158" s="34"/>
      <c r="AQ158" s="34"/>
      <c r="AR158" s="34"/>
      <c r="AS158" s="34"/>
      <c r="AT158" s="34"/>
      <c r="AU158" s="34"/>
      <c r="AV158" s="34"/>
      <c r="AW158" s="34"/>
      <c r="AX158" s="34"/>
      <c r="AY158" s="34"/>
      <c r="AZ158" s="34"/>
      <c r="BA158" s="34"/>
      <c r="BB158" s="34"/>
      <c r="BC158" s="34"/>
      <c r="BD158" s="34"/>
      <c r="BE158" s="34"/>
      <c r="BF158" s="34"/>
      <c r="BG158" s="34"/>
      <c r="BH158" s="34"/>
      <c r="BI158" s="2"/>
      <c r="BJ158" s="2"/>
      <c r="BK158" s="2"/>
      <c r="BL158" s="2"/>
      <c r="BM158" s="2"/>
      <c r="BN158" s="13"/>
      <c r="BO158" s="13"/>
      <c r="BP158" s="13"/>
      <c r="BQ158" s="13"/>
      <c r="BR158" s="13"/>
      <c r="BS158" s="13"/>
      <c r="BT158" s="13"/>
      <c r="BU158" s="13"/>
      <c r="BV158" s="13"/>
      <c r="BW158" s="13"/>
      <c r="BX158" s="13"/>
      <c r="BY158" s="13"/>
      <c r="BZ158" s="13"/>
      <c r="CA158" s="13"/>
      <c r="CB158" s="13"/>
      <c r="CC158" s="13"/>
      <c r="CD158" s="13"/>
      <c r="CE158" s="13"/>
      <c r="CF158" s="13"/>
      <c r="CG158" s="13"/>
      <c r="CH158" s="13"/>
      <c r="CI158" s="13"/>
      <c r="CJ158" s="13"/>
      <c r="CK158" s="13"/>
      <c r="CL158" s="13"/>
      <c r="CM158" s="13"/>
      <c r="CN158" s="13"/>
      <c r="CO158" s="13"/>
      <c r="CP158" s="13"/>
      <c r="CQ158" s="13"/>
      <c r="CR158" s="13"/>
      <c r="CS158" s="13"/>
      <c r="CT158" s="13"/>
      <c r="CU158" s="13"/>
      <c r="CV158" s="13"/>
      <c r="CW158" s="13"/>
      <c r="CX158" s="13"/>
      <c r="CY158" s="13"/>
      <c r="CZ158" s="13"/>
      <c r="DA158" s="13"/>
      <c r="DB158" s="13"/>
      <c r="DC158" s="13"/>
      <c r="DD158" s="13"/>
      <c r="DE158" s="13"/>
      <c r="DF158" s="13"/>
      <c r="DG158" s="13"/>
      <c r="DH158" s="13"/>
      <c r="DI158" s="13"/>
      <c r="DJ158" s="13"/>
      <c r="DK158" s="13"/>
      <c r="DL158" s="13"/>
      <c r="DM158" s="13"/>
      <c r="DN158" s="13"/>
      <c r="DO158" s="13"/>
      <c r="DP158" s="13"/>
      <c r="DQ158" s="13"/>
      <c r="DR158" s="13"/>
      <c r="DS158" s="13"/>
      <c r="DT158" s="13"/>
      <c r="DU158" s="13"/>
      <c r="DV158" s="13"/>
      <c r="DW158" s="13"/>
      <c r="DX158" s="13"/>
      <c r="DY158" s="13"/>
      <c r="DZ158" s="13"/>
      <c r="EA158" s="13"/>
      <c r="EB158" s="13"/>
      <c r="EC158" s="13"/>
      <c r="ED158" s="13"/>
      <c r="EE158" s="13"/>
      <c r="EF158" s="13"/>
      <c r="EG158" s="13"/>
      <c r="EH158" s="13"/>
      <c r="EI158" s="13"/>
      <c r="EJ158" s="13"/>
      <c r="EK158" s="13"/>
      <c r="EL158" s="13"/>
      <c r="EM158" s="13"/>
      <c r="EN158" s="13"/>
      <c r="EO158" s="13"/>
      <c r="EP158" s="13"/>
      <c r="EQ158" s="13"/>
      <c r="ER158" s="13"/>
      <c r="ES158" s="13"/>
      <c r="ET158" s="13"/>
      <c r="EU158" s="13"/>
      <c r="EV158" s="13"/>
      <c r="EW158" s="13"/>
      <c r="EX158" s="13"/>
      <c r="EY158" s="13"/>
      <c r="EZ158" s="13"/>
      <c r="FA158" s="13"/>
      <c r="FB158" s="13"/>
      <c r="FC158" s="13"/>
      <c r="FD158" s="13"/>
      <c r="FE158" s="13"/>
      <c r="FF158" s="13"/>
      <c r="FG158" s="13"/>
      <c r="FH158" s="13"/>
      <c r="FI158" s="13"/>
      <c r="FJ158" s="13"/>
      <c r="FK158" s="13"/>
      <c r="FL158" s="13"/>
      <c r="FM158" s="13"/>
      <c r="FN158" s="13"/>
      <c r="FO158" s="13"/>
      <c r="FP158" s="13"/>
      <c r="FQ158" s="13"/>
      <c r="FR158" s="13"/>
      <c r="FS158" s="13"/>
      <c r="FT158" s="13"/>
      <c r="FU158" s="13"/>
    </row>
    <row r="159" spans="1:177" ht="15">
      <c r="A159" s="4"/>
      <c r="B159" s="4"/>
      <c r="C159" s="4"/>
      <c r="D159" s="2"/>
      <c r="E159" s="2"/>
      <c r="F159" s="2"/>
      <c r="G159" s="2"/>
      <c r="H159" s="2"/>
      <c r="I159" s="2"/>
      <c r="J159" s="2"/>
      <c r="K159" s="2"/>
      <c r="L159" s="2"/>
      <c r="M159" s="2"/>
      <c r="N159" s="2"/>
      <c r="O159" s="2"/>
      <c r="P159" s="2"/>
      <c r="Q159" s="2"/>
      <c r="R159" s="2"/>
      <c r="S159" s="2"/>
      <c r="T159" s="2"/>
      <c r="U159" s="2"/>
      <c r="V159" s="2"/>
      <c r="W159" s="2"/>
      <c r="X159" s="2"/>
      <c r="Y159" s="2"/>
      <c r="Z159" s="2"/>
      <c r="AA159" s="5"/>
      <c r="AB159" s="5"/>
      <c r="AC159" s="5"/>
      <c r="AD159" s="5"/>
      <c r="AE159" s="5"/>
      <c r="AF159" s="2"/>
      <c r="AG159" s="2"/>
      <c r="AH159" s="2"/>
      <c r="AI159" s="2"/>
      <c r="AJ159" s="2"/>
      <c r="AK159" s="2"/>
      <c r="AL159" s="2"/>
      <c r="AM159" s="34"/>
      <c r="AN159" s="34"/>
      <c r="AO159" s="34"/>
      <c r="AP159" s="34"/>
      <c r="AQ159" s="34"/>
      <c r="AR159" s="34"/>
      <c r="AS159" s="34"/>
      <c r="AT159" s="34"/>
      <c r="AU159" s="34"/>
      <c r="AV159" s="34"/>
      <c r="AW159" s="34"/>
      <c r="AX159" s="34"/>
      <c r="AY159" s="34"/>
      <c r="AZ159" s="34"/>
      <c r="BA159" s="34"/>
      <c r="BB159" s="34"/>
      <c r="BC159" s="34"/>
      <c r="BD159" s="34"/>
      <c r="BE159" s="34"/>
      <c r="BF159" s="34"/>
      <c r="BG159" s="34"/>
      <c r="BH159" s="34"/>
      <c r="BI159" s="2"/>
      <c r="BJ159" s="2"/>
      <c r="BK159" s="2"/>
      <c r="BL159" s="2"/>
      <c r="BM159" s="2"/>
      <c r="BN159" s="13"/>
      <c r="BO159" s="13"/>
      <c r="BP159" s="13"/>
      <c r="BQ159" s="13"/>
      <c r="BR159" s="13"/>
      <c r="BS159" s="13"/>
      <c r="BT159" s="13"/>
      <c r="BU159" s="13"/>
      <c r="BV159" s="13"/>
      <c r="BW159" s="13"/>
      <c r="BX159" s="13"/>
      <c r="BY159" s="13"/>
      <c r="BZ159" s="13"/>
      <c r="CA159" s="13"/>
      <c r="CB159" s="13"/>
      <c r="CC159" s="13"/>
      <c r="CD159" s="13"/>
      <c r="CE159" s="13"/>
      <c r="CF159" s="13"/>
      <c r="CG159" s="13"/>
      <c r="CH159" s="13"/>
      <c r="CI159" s="13"/>
      <c r="CJ159" s="13"/>
      <c r="CK159" s="13"/>
      <c r="CL159" s="13"/>
      <c r="CM159" s="13"/>
      <c r="CN159" s="13"/>
      <c r="CO159" s="13"/>
      <c r="CP159" s="13"/>
      <c r="CQ159" s="13"/>
      <c r="CR159" s="13"/>
      <c r="CS159" s="13"/>
      <c r="CT159" s="13"/>
      <c r="CU159" s="13"/>
      <c r="CV159" s="13"/>
      <c r="CW159" s="13"/>
      <c r="CX159" s="13"/>
      <c r="CY159" s="13"/>
      <c r="CZ159" s="13"/>
      <c r="DA159" s="13"/>
      <c r="DB159" s="13"/>
      <c r="DC159" s="13"/>
      <c r="DD159" s="13"/>
      <c r="DE159" s="13"/>
      <c r="DF159" s="13"/>
      <c r="DG159" s="13"/>
      <c r="DH159" s="13"/>
      <c r="DI159" s="13"/>
      <c r="DJ159" s="13"/>
      <c r="DK159" s="13"/>
      <c r="DL159" s="13"/>
      <c r="DM159" s="13"/>
      <c r="DN159" s="13"/>
      <c r="DO159" s="13"/>
      <c r="DP159" s="13"/>
      <c r="DQ159" s="13"/>
      <c r="DR159" s="13"/>
      <c r="DS159" s="13"/>
      <c r="DT159" s="13"/>
      <c r="DU159" s="13"/>
      <c r="DV159" s="13"/>
      <c r="DW159" s="13"/>
      <c r="DX159" s="13"/>
      <c r="DY159" s="13"/>
      <c r="DZ159" s="13"/>
      <c r="EA159" s="13"/>
      <c r="EB159" s="13"/>
      <c r="EC159" s="13"/>
      <c r="ED159" s="13"/>
      <c r="EE159" s="13"/>
      <c r="EF159" s="13"/>
      <c r="EG159" s="13"/>
      <c r="EH159" s="13"/>
      <c r="EI159" s="13"/>
      <c r="EJ159" s="13"/>
      <c r="EK159" s="13"/>
      <c r="EL159" s="13"/>
      <c r="EM159" s="13"/>
      <c r="EN159" s="13"/>
      <c r="EO159" s="13"/>
      <c r="EP159" s="13"/>
      <c r="EQ159" s="13"/>
      <c r="ER159" s="13"/>
      <c r="ES159" s="13"/>
      <c r="ET159" s="13"/>
      <c r="EU159" s="13"/>
      <c r="EV159" s="13"/>
      <c r="EW159" s="13"/>
      <c r="EX159" s="13"/>
      <c r="EY159" s="13"/>
      <c r="EZ159" s="13"/>
      <c r="FA159" s="13"/>
      <c r="FB159" s="13"/>
      <c r="FC159" s="13"/>
      <c r="FD159" s="13"/>
      <c r="FE159" s="13"/>
      <c r="FF159" s="13"/>
      <c r="FG159" s="13"/>
      <c r="FH159" s="13"/>
      <c r="FI159" s="13"/>
      <c r="FJ159" s="13"/>
      <c r="FK159" s="13"/>
      <c r="FL159" s="13"/>
      <c r="FM159" s="13"/>
      <c r="FN159" s="13"/>
      <c r="FO159" s="13"/>
      <c r="FP159" s="13"/>
      <c r="FQ159" s="13"/>
      <c r="FR159" s="13"/>
      <c r="FS159" s="13"/>
      <c r="FT159" s="13"/>
      <c r="FU159" s="13"/>
    </row>
    <row r="160" spans="1:177" ht="15">
      <c r="A160" s="4"/>
      <c r="B160" s="4"/>
      <c r="C160" s="4"/>
      <c r="D160" s="2"/>
      <c r="E160" s="2"/>
      <c r="F160" s="2"/>
      <c r="G160" s="2"/>
      <c r="H160" s="2"/>
      <c r="I160" s="2"/>
      <c r="J160" s="2"/>
      <c r="K160" s="2"/>
      <c r="L160" s="2"/>
      <c r="M160" s="2"/>
      <c r="N160" s="2"/>
      <c r="O160" s="2"/>
      <c r="P160" s="2"/>
      <c r="Q160" s="2"/>
      <c r="R160" s="2"/>
      <c r="S160" s="2"/>
      <c r="T160" s="2"/>
      <c r="U160" s="2"/>
      <c r="V160" s="2"/>
      <c r="W160" s="2"/>
      <c r="X160" s="2"/>
      <c r="Y160" s="2"/>
      <c r="Z160" s="2"/>
      <c r="AA160" s="5"/>
      <c r="AB160" s="5"/>
      <c r="AC160" s="5"/>
      <c r="AD160" s="5"/>
      <c r="AE160" s="5"/>
      <c r="AF160" s="2"/>
      <c r="AG160" s="2"/>
      <c r="AH160" s="2"/>
      <c r="AI160" s="2"/>
      <c r="AJ160" s="2"/>
      <c r="AK160" s="2"/>
      <c r="AL160" s="2"/>
      <c r="AM160" s="34"/>
      <c r="AN160" s="34"/>
      <c r="AO160" s="34"/>
      <c r="AP160" s="34"/>
      <c r="AQ160" s="34"/>
      <c r="AR160" s="34"/>
      <c r="AS160" s="34"/>
      <c r="AT160" s="34"/>
      <c r="AU160" s="34"/>
      <c r="AV160" s="34"/>
      <c r="AW160" s="34"/>
      <c r="AX160" s="34"/>
      <c r="AY160" s="34"/>
      <c r="AZ160" s="34"/>
      <c r="BA160" s="34"/>
      <c r="BB160" s="34"/>
      <c r="BC160" s="34"/>
      <c r="BD160" s="34"/>
      <c r="BE160" s="34"/>
      <c r="BF160" s="34"/>
      <c r="BG160" s="34"/>
      <c r="BH160" s="34"/>
      <c r="BI160" s="2"/>
      <c r="BJ160" s="2"/>
      <c r="BK160" s="2"/>
      <c r="BL160" s="2"/>
      <c r="BM160" s="2"/>
      <c r="BN160" s="13"/>
      <c r="BO160" s="13"/>
      <c r="BP160" s="13"/>
      <c r="BQ160" s="13"/>
      <c r="BR160" s="13"/>
      <c r="BS160" s="13"/>
      <c r="BT160" s="13"/>
      <c r="BU160" s="13"/>
      <c r="BV160" s="13"/>
      <c r="BW160" s="13"/>
      <c r="BX160" s="13"/>
      <c r="BY160" s="13"/>
      <c r="BZ160" s="13"/>
      <c r="CA160" s="13"/>
      <c r="CB160" s="13"/>
      <c r="CC160" s="13"/>
      <c r="CD160" s="13"/>
      <c r="CE160" s="13"/>
      <c r="CF160" s="13"/>
      <c r="CG160" s="13"/>
      <c r="CH160" s="13"/>
      <c r="CI160" s="13"/>
      <c r="CJ160" s="13"/>
      <c r="CK160" s="13"/>
      <c r="CL160" s="13"/>
      <c r="CM160" s="13"/>
      <c r="CN160" s="13"/>
      <c r="CO160" s="13"/>
      <c r="CP160" s="13"/>
      <c r="CQ160" s="13"/>
      <c r="CR160" s="13"/>
      <c r="CS160" s="13"/>
      <c r="CT160" s="13"/>
      <c r="CU160" s="13"/>
      <c r="CV160" s="13"/>
      <c r="CW160" s="13"/>
      <c r="CX160" s="13"/>
      <c r="CY160" s="13"/>
      <c r="CZ160" s="13"/>
      <c r="DA160" s="13"/>
      <c r="DB160" s="13"/>
      <c r="DC160" s="13"/>
      <c r="DD160" s="13"/>
      <c r="DE160" s="13"/>
      <c r="DF160" s="13"/>
      <c r="DG160" s="13"/>
      <c r="DH160" s="13"/>
      <c r="DI160" s="13"/>
      <c r="DJ160" s="13"/>
      <c r="DK160" s="13"/>
      <c r="DL160" s="13"/>
      <c r="DM160" s="13"/>
      <c r="DN160" s="13"/>
      <c r="DO160" s="13"/>
      <c r="DP160" s="13"/>
      <c r="DQ160" s="13"/>
      <c r="DR160" s="13"/>
      <c r="DS160" s="13"/>
      <c r="DT160" s="13"/>
      <c r="DU160" s="13"/>
      <c r="DV160" s="13"/>
      <c r="DW160" s="13"/>
      <c r="DX160" s="13"/>
      <c r="DY160" s="13"/>
      <c r="DZ160" s="13"/>
      <c r="EA160" s="13"/>
      <c r="EB160" s="13"/>
      <c r="EC160" s="13"/>
      <c r="ED160" s="13"/>
      <c r="EE160" s="13"/>
      <c r="EF160" s="13"/>
      <c r="EG160" s="13"/>
      <c r="EH160" s="13"/>
      <c r="EI160" s="13"/>
      <c r="EJ160" s="13"/>
      <c r="EK160" s="13"/>
      <c r="EL160" s="13"/>
      <c r="EM160" s="13"/>
      <c r="EN160" s="13"/>
      <c r="EO160" s="13"/>
      <c r="EP160" s="13"/>
      <c r="EQ160" s="13"/>
      <c r="ER160" s="13"/>
      <c r="ES160" s="13"/>
      <c r="ET160" s="13"/>
      <c r="EU160" s="13"/>
      <c r="EV160" s="13"/>
      <c r="EW160" s="13"/>
      <c r="EX160" s="13"/>
      <c r="EY160" s="13"/>
      <c r="EZ160" s="13"/>
      <c r="FA160" s="13"/>
      <c r="FB160" s="13"/>
      <c r="FC160" s="13"/>
      <c r="FD160" s="13"/>
      <c r="FE160" s="13"/>
      <c r="FF160" s="13"/>
      <c r="FG160" s="13"/>
      <c r="FH160" s="13"/>
      <c r="FI160" s="13"/>
      <c r="FJ160" s="13"/>
      <c r="FK160" s="13"/>
      <c r="FL160" s="13"/>
      <c r="FM160" s="13"/>
      <c r="FN160" s="13"/>
      <c r="FO160" s="13"/>
      <c r="FP160" s="13"/>
      <c r="FQ160" s="13"/>
      <c r="FR160" s="13"/>
      <c r="FS160" s="13"/>
      <c r="FT160" s="13"/>
      <c r="FU160" s="13"/>
    </row>
    <row r="161" spans="1:177" ht="15">
      <c r="A161" s="4"/>
      <c r="B161" s="4"/>
      <c r="C161" s="4"/>
      <c r="D161" s="2"/>
      <c r="E161" s="2"/>
      <c r="F161" s="2"/>
      <c r="G161" s="2"/>
      <c r="H161" s="2"/>
      <c r="I161" s="2"/>
      <c r="J161" s="2"/>
      <c r="K161" s="2"/>
      <c r="L161" s="2"/>
      <c r="M161" s="2"/>
      <c r="N161" s="2"/>
      <c r="O161" s="2"/>
      <c r="P161" s="2"/>
      <c r="Q161" s="2"/>
      <c r="R161" s="2"/>
      <c r="S161" s="2"/>
      <c r="T161" s="2"/>
      <c r="U161" s="2"/>
      <c r="V161" s="2"/>
      <c r="W161" s="2"/>
      <c r="X161" s="2"/>
      <c r="Y161" s="2"/>
      <c r="Z161" s="2"/>
      <c r="AA161" s="5"/>
      <c r="AB161" s="5"/>
      <c r="AC161" s="5"/>
      <c r="AD161" s="5"/>
      <c r="AE161" s="5"/>
      <c r="AF161" s="2"/>
      <c r="AG161" s="2"/>
      <c r="AH161" s="2"/>
      <c r="AI161" s="2"/>
      <c r="AJ161" s="2"/>
      <c r="AK161" s="2"/>
      <c r="AL161" s="2"/>
      <c r="AM161" s="34"/>
      <c r="AN161" s="34"/>
      <c r="AO161" s="34"/>
      <c r="AP161" s="34"/>
      <c r="AQ161" s="34"/>
      <c r="AR161" s="34"/>
      <c r="AS161" s="34"/>
      <c r="AT161" s="34"/>
      <c r="AU161" s="34"/>
      <c r="AV161" s="34"/>
      <c r="AW161" s="34"/>
      <c r="AX161" s="34"/>
      <c r="AY161" s="34"/>
      <c r="AZ161" s="34"/>
      <c r="BA161" s="34"/>
      <c r="BB161" s="34"/>
      <c r="BC161" s="34"/>
      <c r="BD161" s="34"/>
      <c r="BE161" s="34"/>
      <c r="BF161" s="34"/>
      <c r="BG161" s="34"/>
      <c r="BH161" s="34"/>
      <c r="BI161" s="2"/>
      <c r="BJ161" s="2"/>
      <c r="BK161" s="2"/>
      <c r="BL161" s="2"/>
      <c r="BM161" s="2"/>
      <c r="BN161" s="13"/>
      <c r="BO161" s="13"/>
      <c r="BP161" s="13"/>
      <c r="BQ161" s="13"/>
      <c r="BR161" s="13"/>
      <c r="BS161" s="13"/>
      <c r="BT161" s="13"/>
      <c r="BU161" s="13"/>
      <c r="BV161" s="13"/>
      <c r="BW161" s="13"/>
      <c r="BX161" s="13"/>
      <c r="BY161" s="13"/>
      <c r="BZ161" s="13"/>
      <c r="CA161" s="13"/>
      <c r="CB161" s="13"/>
      <c r="CC161" s="13"/>
      <c r="CD161" s="13"/>
      <c r="CE161" s="13"/>
      <c r="CF161" s="13"/>
      <c r="CG161" s="13"/>
      <c r="CH161" s="13"/>
      <c r="CI161" s="13"/>
      <c r="CJ161" s="13"/>
      <c r="CK161" s="13"/>
      <c r="CL161" s="13"/>
      <c r="CM161" s="13"/>
      <c r="CN161" s="13"/>
      <c r="CO161" s="13"/>
      <c r="CP161" s="13"/>
      <c r="CQ161" s="13"/>
      <c r="CR161" s="13"/>
      <c r="CS161" s="13"/>
      <c r="CT161" s="13"/>
      <c r="CU161" s="13"/>
      <c r="CV161" s="13"/>
      <c r="CW161" s="13"/>
      <c r="CX161" s="13"/>
      <c r="CY161" s="13"/>
      <c r="CZ161" s="13"/>
      <c r="DA161" s="13"/>
      <c r="DB161" s="13"/>
      <c r="DC161" s="13"/>
      <c r="DD161" s="13"/>
      <c r="DE161" s="13"/>
      <c r="DF161" s="13"/>
      <c r="DG161" s="13"/>
      <c r="DH161" s="13"/>
      <c r="DI161" s="13"/>
      <c r="DJ161" s="13"/>
      <c r="DK161" s="13"/>
      <c r="DL161" s="13"/>
      <c r="DM161" s="13"/>
      <c r="DN161" s="13"/>
      <c r="DO161" s="13"/>
      <c r="DP161" s="13"/>
      <c r="DQ161" s="13"/>
      <c r="DR161" s="13"/>
      <c r="DS161" s="13"/>
      <c r="DT161" s="13"/>
      <c r="DU161" s="13"/>
      <c r="DV161" s="13"/>
      <c r="DW161" s="13"/>
      <c r="DX161" s="13"/>
      <c r="DY161" s="13"/>
      <c r="DZ161" s="13"/>
      <c r="EA161" s="13"/>
      <c r="EB161" s="13"/>
      <c r="EC161" s="13"/>
      <c r="ED161" s="13"/>
      <c r="EE161" s="13"/>
      <c r="EF161" s="13"/>
      <c r="EG161" s="13"/>
      <c r="EH161" s="13"/>
      <c r="EI161" s="13"/>
      <c r="EJ161" s="13"/>
      <c r="EK161" s="13"/>
      <c r="EL161" s="13"/>
      <c r="EM161" s="13"/>
      <c r="EN161" s="13"/>
      <c r="EO161" s="13"/>
      <c r="EP161" s="13"/>
      <c r="EQ161" s="13"/>
      <c r="ER161" s="13"/>
      <c r="ES161" s="13"/>
      <c r="ET161" s="13"/>
      <c r="EU161" s="13"/>
      <c r="EV161" s="13"/>
      <c r="EW161" s="13"/>
      <c r="EX161" s="13"/>
      <c r="EY161" s="13"/>
      <c r="EZ161" s="13"/>
      <c r="FA161" s="13"/>
      <c r="FB161" s="13"/>
      <c r="FC161" s="13"/>
      <c r="FD161" s="13"/>
      <c r="FE161" s="13"/>
      <c r="FF161" s="13"/>
      <c r="FG161" s="13"/>
      <c r="FH161" s="13"/>
      <c r="FI161" s="13"/>
      <c r="FJ161" s="13"/>
      <c r="FK161" s="13"/>
      <c r="FL161" s="13"/>
      <c r="FM161" s="13"/>
      <c r="FN161" s="13"/>
      <c r="FO161" s="13"/>
      <c r="FP161" s="13"/>
      <c r="FQ161" s="13"/>
      <c r="FR161" s="13"/>
      <c r="FS161" s="13"/>
      <c r="FT161" s="13"/>
      <c r="FU161" s="13"/>
    </row>
    <row r="162" spans="1:177" ht="15">
      <c r="A162" s="4"/>
      <c r="B162" s="4"/>
      <c r="C162" s="4"/>
      <c r="D162" s="2"/>
      <c r="E162" s="2"/>
      <c r="F162" s="2"/>
      <c r="G162" s="2"/>
      <c r="H162" s="2"/>
      <c r="I162" s="2"/>
      <c r="J162" s="2"/>
      <c r="K162" s="2"/>
      <c r="L162" s="2"/>
      <c r="M162" s="2"/>
      <c r="N162" s="2"/>
      <c r="O162" s="2"/>
      <c r="P162" s="2"/>
      <c r="Q162" s="2"/>
      <c r="R162" s="2"/>
      <c r="S162" s="2"/>
      <c r="T162" s="2"/>
      <c r="U162" s="2"/>
      <c r="V162" s="2"/>
      <c r="W162" s="2"/>
      <c r="X162" s="2"/>
      <c r="Y162" s="2"/>
      <c r="Z162" s="2"/>
      <c r="AA162" s="5"/>
      <c r="AB162" s="5"/>
      <c r="AC162" s="5"/>
      <c r="AD162" s="5"/>
      <c r="AE162" s="5"/>
      <c r="AF162" s="2"/>
      <c r="AG162" s="2"/>
      <c r="AH162" s="2"/>
      <c r="AI162" s="2"/>
      <c r="AJ162" s="2"/>
      <c r="AK162" s="2"/>
      <c r="AL162" s="2"/>
      <c r="AM162" s="34"/>
      <c r="AN162" s="34"/>
      <c r="AO162" s="34"/>
      <c r="AP162" s="34"/>
      <c r="AQ162" s="34"/>
      <c r="AR162" s="34"/>
      <c r="AS162" s="34"/>
      <c r="AT162" s="34"/>
      <c r="AU162" s="34"/>
      <c r="AV162" s="34"/>
      <c r="AW162" s="34"/>
      <c r="AX162" s="34"/>
      <c r="AY162" s="34"/>
      <c r="AZ162" s="34"/>
      <c r="BA162" s="34"/>
      <c r="BB162" s="34"/>
      <c r="BC162" s="34"/>
      <c r="BD162" s="34"/>
      <c r="BE162" s="34"/>
      <c r="BF162" s="34"/>
      <c r="BG162" s="34"/>
      <c r="BH162" s="34"/>
      <c r="BI162" s="2"/>
      <c r="BJ162" s="2"/>
      <c r="BK162" s="2"/>
      <c r="BL162" s="2"/>
      <c r="BM162" s="2"/>
      <c r="BN162" s="13"/>
      <c r="BO162" s="13"/>
      <c r="BP162" s="13"/>
      <c r="BQ162" s="13"/>
      <c r="BR162" s="13"/>
      <c r="BS162" s="13"/>
      <c r="BT162" s="13"/>
      <c r="BU162" s="13"/>
      <c r="BV162" s="13"/>
      <c r="BW162" s="13"/>
      <c r="BX162" s="13"/>
      <c r="BY162" s="13"/>
      <c r="BZ162" s="13"/>
      <c r="CA162" s="13"/>
      <c r="CB162" s="13"/>
      <c r="CC162" s="13"/>
      <c r="CD162" s="13"/>
      <c r="CE162" s="13"/>
      <c r="CF162" s="13"/>
      <c r="CG162" s="13"/>
      <c r="CH162" s="13"/>
      <c r="CI162" s="13"/>
      <c r="CJ162" s="13"/>
      <c r="CK162" s="13"/>
      <c r="CL162" s="13"/>
      <c r="CM162" s="13"/>
      <c r="CN162" s="13"/>
      <c r="CO162" s="13"/>
      <c r="CP162" s="13"/>
      <c r="CQ162" s="13"/>
      <c r="CR162" s="13"/>
      <c r="CS162" s="13"/>
      <c r="CT162" s="13"/>
      <c r="CU162" s="13"/>
      <c r="CV162" s="13"/>
      <c r="CW162" s="13"/>
      <c r="CX162" s="13"/>
      <c r="CY162" s="13"/>
      <c r="CZ162" s="13"/>
      <c r="DA162" s="13"/>
      <c r="DB162" s="13"/>
      <c r="DC162" s="13"/>
      <c r="DD162" s="13"/>
      <c r="DE162" s="13"/>
      <c r="DF162" s="13"/>
      <c r="DG162" s="13"/>
      <c r="DH162" s="13"/>
      <c r="DI162" s="13"/>
      <c r="DJ162" s="13"/>
      <c r="DK162" s="13"/>
      <c r="DL162" s="13"/>
      <c r="DM162" s="13"/>
      <c r="DN162" s="13"/>
      <c r="DO162" s="13"/>
      <c r="DP162" s="13"/>
      <c r="DQ162" s="13"/>
      <c r="DR162" s="13"/>
      <c r="DS162" s="13"/>
      <c r="DT162" s="13"/>
      <c r="DU162" s="13"/>
      <c r="DV162" s="13"/>
      <c r="DW162" s="13"/>
      <c r="DX162" s="13"/>
      <c r="DY162" s="13"/>
      <c r="DZ162" s="13"/>
      <c r="EA162" s="13"/>
      <c r="EB162" s="13"/>
      <c r="EC162" s="13"/>
      <c r="ED162" s="13"/>
      <c r="EE162" s="13"/>
      <c r="EF162" s="13"/>
      <c r="EG162" s="13"/>
      <c r="EH162" s="13"/>
      <c r="EI162" s="13"/>
      <c r="EJ162" s="13"/>
      <c r="EK162" s="13"/>
      <c r="EL162" s="13"/>
      <c r="EM162" s="13"/>
      <c r="EN162" s="13"/>
      <c r="EO162" s="13"/>
      <c r="EP162" s="13"/>
      <c r="EQ162" s="13"/>
      <c r="ER162" s="13"/>
      <c r="ES162" s="13"/>
      <c r="ET162" s="13"/>
      <c r="EU162" s="13"/>
      <c r="EV162" s="13"/>
      <c r="EW162" s="13"/>
      <c r="EX162" s="13"/>
      <c r="EY162" s="13"/>
      <c r="EZ162" s="13"/>
      <c r="FA162" s="13"/>
      <c r="FB162" s="13"/>
      <c r="FC162" s="13"/>
      <c r="FD162" s="13"/>
      <c r="FE162" s="13"/>
      <c r="FF162" s="13"/>
      <c r="FG162" s="13"/>
      <c r="FH162" s="13"/>
      <c r="FI162" s="13"/>
      <c r="FJ162" s="13"/>
      <c r="FK162" s="13"/>
      <c r="FL162" s="13"/>
      <c r="FM162" s="13"/>
      <c r="FN162" s="13"/>
      <c r="FO162" s="13"/>
      <c r="FP162" s="13"/>
      <c r="FQ162" s="13"/>
      <c r="FR162" s="13"/>
      <c r="FS162" s="13"/>
      <c r="FT162" s="13"/>
      <c r="FU162" s="13"/>
    </row>
    <row r="163" spans="1:177" ht="15">
      <c r="A163" s="4"/>
      <c r="B163" s="4"/>
      <c r="C163" s="4"/>
      <c r="D163" s="2"/>
      <c r="E163" s="2"/>
      <c r="F163" s="2"/>
      <c r="G163" s="2"/>
      <c r="H163" s="2"/>
      <c r="I163" s="2"/>
      <c r="J163" s="2"/>
      <c r="K163" s="2"/>
      <c r="L163" s="2"/>
      <c r="M163" s="2"/>
      <c r="N163" s="2"/>
      <c r="O163" s="2"/>
      <c r="P163" s="2"/>
      <c r="Q163" s="2"/>
      <c r="R163" s="2"/>
      <c r="S163" s="2"/>
      <c r="T163" s="2"/>
      <c r="U163" s="2"/>
      <c r="V163" s="2"/>
      <c r="W163" s="2"/>
      <c r="X163" s="2"/>
      <c r="Y163" s="2"/>
      <c r="Z163" s="2"/>
      <c r="AA163" s="5"/>
      <c r="AB163" s="5"/>
      <c r="AC163" s="5"/>
      <c r="AD163" s="5"/>
      <c r="AE163" s="5"/>
      <c r="AF163" s="2"/>
      <c r="AG163" s="2"/>
      <c r="AH163" s="2"/>
      <c r="AI163" s="2"/>
      <c r="AJ163" s="2"/>
      <c r="AK163" s="2"/>
      <c r="AL163" s="2"/>
      <c r="AM163" s="34"/>
      <c r="AN163" s="34"/>
      <c r="AO163" s="34"/>
      <c r="AP163" s="34"/>
      <c r="AQ163" s="34"/>
      <c r="AR163" s="34"/>
      <c r="AS163" s="34"/>
      <c r="AT163" s="34"/>
      <c r="AU163" s="34"/>
      <c r="AV163" s="34"/>
      <c r="AW163" s="34"/>
      <c r="AX163" s="34"/>
      <c r="AY163" s="34"/>
      <c r="AZ163" s="34"/>
      <c r="BA163" s="34"/>
      <c r="BB163" s="34"/>
      <c r="BC163" s="34"/>
      <c r="BD163" s="34"/>
      <c r="BE163" s="34"/>
      <c r="BF163" s="34"/>
      <c r="BG163" s="34"/>
      <c r="BH163" s="34"/>
      <c r="BI163" s="2"/>
      <c r="BJ163" s="2"/>
      <c r="BK163" s="2"/>
      <c r="BL163" s="2"/>
      <c r="BM163" s="2"/>
      <c r="BN163" s="13"/>
      <c r="BO163" s="13"/>
      <c r="BP163" s="13"/>
      <c r="BQ163" s="13"/>
      <c r="BR163" s="13"/>
      <c r="BS163" s="13"/>
      <c r="BT163" s="13"/>
      <c r="BU163" s="13"/>
      <c r="BV163" s="13"/>
      <c r="BW163" s="13"/>
      <c r="BX163" s="13"/>
      <c r="BY163" s="13"/>
      <c r="BZ163" s="13"/>
      <c r="CA163" s="13"/>
      <c r="CB163" s="13"/>
      <c r="CC163" s="13"/>
      <c r="CD163" s="13"/>
      <c r="CE163" s="13"/>
      <c r="CF163" s="13"/>
      <c r="CG163" s="13"/>
      <c r="CH163" s="13"/>
      <c r="CI163" s="13"/>
      <c r="CJ163" s="13"/>
      <c r="CK163" s="13"/>
      <c r="CL163" s="13"/>
      <c r="CM163" s="13"/>
      <c r="CN163" s="13"/>
      <c r="CO163" s="13"/>
      <c r="CP163" s="13"/>
      <c r="CQ163" s="13"/>
      <c r="CR163" s="13"/>
      <c r="CS163" s="13"/>
      <c r="CT163" s="13"/>
      <c r="CU163" s="13"/>
      <c r="CV163" s="13"/>
      <c r="CW163" s="13"/>
      <c r="CX163" s="13"/>
      <c r="CY163" s="13"/>
      <c r="CZ163" s="13"/>
      <c r="DA163" s="13"/>
      <c r="DB163" s="13"/>
      <c r="DC163" s="13"/>
      <c r="DD163" s="13"/>
      <c r="DE163" s="13"/>
      <c r="DF163" s="13"/>
      <c r="DG163" s="13"/>
      <c r="DH163" s="13"/>
      <c r="DI163" s="13"/>
      <c r="DJ163" s="13"/>
      <c r="DK163" s="13"/>
      <c r="DL163" s="13"/>
      <c r="DM163" s="13"/>
      <c r="DN163" s="13"/>
      <c r="DO163" s="13"/>
      <c r="DP163" s="13"/>
      <c r="DQ163" s="13"/>
      <c r="DR163" s="13"/>
      <c r="DS163" s="13"/>
      <c r="DT163" s="13"/>
      <c r="DU163" s="13"/>
      <c r="DV163" s="13"/>
      <c r="DW163" s="13"/>
      <c r="DX163" s="13"/>
      <c r="DY163" s="13"/>
      <c r="DZ163" s="13"/>
      <c r="EA163" s="13"/>
      <c r="EB163" s="13"/>
      <c r="EC163" s="13"/>
      <c r="ED163" s="13"/>
      <c r="EE163" s="13"/>
      <c r="EF163" s="13"/>
      <c r="EG163" s="13"/>
      <c r="EH163" s="13"/>
      <c r="EI163" s="13"/>
      <c r="EJ163" s="13"/>
      <c r="EK163" s="13"/>
      <c r="EL163" s="13"/>
      <c r="EM163" s="13"/>
      <c r="EN163" s="13"/>
      <c r="EO163" s="13"/>
      <c r="EP163" s="13"/>
      <c r="EQ163" s="13"/>
      <c r="ER163" s="13"/>
      <c r="ES163" s="13"/>
      <c r="ET163" s="13"/>
      <c r="EU163" s="13"/>
      <c r="EV163" s="13"/>
      <c r="EW163" s="13"/>
      <c r="EX163" s="13"/>
      <c r="EY163" s="13"/>
      <c r="EZ163" s="13"/>
      <c r="FA163" s="13"/>
      <c r="FB163" s="13"/>
      <c r="FC163" s="13"/>
      <c r="FD163" s="13"/>
      <c r="FE163" s="13"/>
      <c r="FF163" s="13"/>
      <c r="FG163" s="13"/>
      <c r="FH163" s="13"/>
      <c r="FI163" s="13"/>
      <c r="FJ163" s="13"/>
      <c r="FK163" s="13"/>
      <c r="FL163" s="13"/>
      <c r="FM163" s="13"/>
      <c r="FN163" s="13"/>
      <c r="FO163" s="13"/>
      <c r="FP163" s="13"/>
      <c r="FQ163" s="13"/>
      <c r="FR163" s="13"/>
      <c r="FS163" s="13"/>
      <c r="FT163" s="13"/>
      <c r="FU163" s="13"/>
    </row>
    <row r="164" spans="1:177" ht="15">
      <c r="A164" s="4"/>
      <c r="B164" s="4"/>
      <c r="C164" s="4"/>
      <c r="D164" s="2"/>
      <c r="E164" s="2"/>
      <c r="F164" s="2"/>
      <c r="G164" s="2"/>
      <c r="H164" s="2"/>
      <c r="I164" s="2"/>
      <c r="J164" s="2"/>
      <c r="K164" s="2"/>
      <c r="L164" s="2"/>
      <c r="M164" s="2"/>
      <c r="N164" s="2"/>
      <c r="O164" s="2"/>
      <c r="P164" s="2"/>
      <c r="Q164" s="2"/>
      <c r="R164" s="2"/>
      <c r="S164" s="2"/>
      <c r="T164" s="2"/>
      <c r="U164" s="2"/>
      <c r="V164" s="2"/>
      <c r="W164" s="2"/>
      <c r="X164" s="2"/>
      <c r="Y164" s="2"/>
      <c r="Z164" s="2"/>
      <c r="AA164" s="5"/>
      <c r="AB164" s="5"/>
      <c r="AC164" s="5"/>
      <c r="AD164" s="5"/>
      <c r="AE164" s="5"/>
      <c r="AF164" s="2"/>
      <c r="AG164" s="2"/>
      <c r="AH164" s="2"/>
      <c r="AI164" s="2"/>
      <c r="AJ164" s="2"/>
      <c r="AK164" s="2"/>
      <c r="AL164" s="2"/>
      <c r="AM164" s="34"/>
      <c r="AN164" s="34"/>
      <c r="AO164" s="34"/>
      <c r="AP164" s="34"/>
      <c r="AQ164" s="34"/>
      <c r="AR164" s="34"/>
      <c r="AS164" s="34"/>
      <c r="AT164" s="34"/>
      <c r="AU164" s="34"/>
      <c r="AV164" s="34"/>
      <c r="AW164" s="34"/>
      <c r="AX164" s="34"/>
      <c r="AY164" s="34"/>
      <c r="AZ164" s="34"/>
      <c r="BA164" s="34"/>
      <c r="BB164" s="34"/>
      <c r="BC164" s="34"/>
      <c r="BD164" s="34"/>
      <c r="BE164" s="34"/>
      <c r="BF164" s="34"/>
      <c r="BG164" s="34"/>
      <c r="BH164" s="34"/>
      <c r="BI164" s="2"/>
      <c r="BJ164" s="2"/>
      <c r="BK164" s="2"/>
      <c r="BL164" s="2"/>
      <c r="BM164" s="2"/>
      <c r="BN164" s="13"/>
      <c r="BO164" s="13"/>
      <c r="BP164" s="13"/>
      <c r="BQ164" s="13"/>
      <c r="BR164" s="13"/>
      <c r="BS164" s="13"/>
      <c r="BT164" s="13"/>
      <c r="BU164" s="13"/>
      <c r="BV164" s="13"/>
      <c r="BW164" s="13"/>
      <c r="BX164" s="13"/>
      <c r="BY164" s="13"/>
      <c r="BZ164" s="13"/>
      <c r="CA164" s="13"/>
      <c r="CB164" s="13"/>
      <c r="CC164" s="13"/>
      <c r="CD164" s="13"/>
      <c r="CE164" s="13"/>
      <c r="CF164" s="13"/>
      <c r="CG164" s="13"/>
      <c r="CH164" s="13"/>
      <c r="CI164" s="13"/>
      <c r="CJ164" s="13"/>
      <c r="CK164" s="13"/>
      <c r="CL164" s="13"/>
      <c r="CM164" s="13"/>
      <c r="CN164" s="13"/>
      <c r="CO164" s="13"/>
      <c r="CP164" s="13"/>
      <c r="CQ164" s="13"/>
      <c r="CR164" s="13"/>
      <c r="CS164" s="13"/>
      <c r="CT164" s="13"/>
      <c r="CU164" s="13"/>
      <c r="CV164" s="13"/>
      <c r="CW164" s="13"/>
      <c r="CX164" s="13"/>
      <c r="CY164" s="13"/>
      <c r="CZ164" s="13"/>
      <c r="DA164" s="13"/>
      <c r="DB164" s="13"/>
      <c r="DC164" s="13"/>
      <c r="DD164" s="13"/>
      <c r="DE164" s="13"/>
      <c r="DF164" s="13"/>
      <c r="DG164" s="13"/>
      <c r="DH164" s="13"/>
      <c r="DI164" s="13"/>
      <c r="DJ164" s="13"/>
      <c r="DK164" s="13"/>
      <c r="DL164" s="13"/>
      <c r="DM164" s="13"/>
      <c r="DN164" s="13"/>
      <c r="DO164" s="13"/>
      <c r="DP164" s="13"/>
      <c r="DQ164" s="13"/>
      <c r="DR164" s="13"/>
      <c r="DS164" s="13"/>
      <c r="DT164" s="13"/>
      <c r="DU164" s="13"/>
      <c r="DV164" s="13"/>
      <c r="DW164" s="13"/>
      <c r="DX164" s="13"/>
      <c r="DY164" s="13"/>
      <c r="DZ164" s="13"/>
      <c r="EA164" s="13"/>
      <c r="EB164" s="13"/>
      <c r="EC164" s="13"/>
      <c r="ED164" s="13"/>
      <c r="EE164" s="13"/>
      <c r="EF164" s="13"/>
      <c r="EG164" s="13"/>
      <c r="EH164" s="13"/>
      <c r="EI164" s="13"/>
      <c r="EJ164" s="13"/>
      <c r="EK164" s="13"/>
      <c r="EL164" s="13"/>
      <c r="EM164" s="13"/>
      <c r="EN164" s="13"/>
      <c r="EO164" s="13"/>
      <c r="EP164" s="13"/>
      <c r="EQ164" s="13"/>
      <c r="ER164" s="13"/>
      <c r="ES164" s="13"/>
      <c r="ET164" s="13"/>
      <c r="EU164" s="13"/>
      <c r="EV164" s="13"/>
      <c r="EW164" s="13"/>
      <c r="EX164" s="13"/>
      <c r="EY164" s="13"/>
      <c r="EZ164" s="13"/>
      <c r="FA164" s="13"/>
      <c r="FB164" s="13"/>
      <c r="FC164" s="13"/>
      <c r="FD164" s="13"/>
      <c r="FE164" s="13"/>
      <c r="FF164" s="13"/>
      <c r="FG164" s="13"/>
      <c r="FH164" s="13"/>
      <c r="FI164" s="13"/>
      <c r="FJ164" s="13"/>
      <c r="FK164" s="13"/>
      <c r="FL164" s="13"/>
      <c r="FM164" s="13"/>
      <c r="FN164" s="13"/>
      <c r="FO164" s="13"/>
      <c r="FP164" s="13"/>
      <c r="FQ164" s="13"/>
      <c r="FR164" s="13"/>
      <c r="FS164" s="13"/>
      <c r="FT164" s="13"/>
      <c r="FU164" s="13"/>
    </row>
    <row r="165" spans="1:177" ht="15">
      <c r="A165" s="4"/>
      <c r="B165" s="4"/>
      <c r="C165" s="4"/>
      <c r="D165" s="2"/>
      <c r="E165" s="2"/>
      <c r="F165" s="2"/>
      <c r="G165" s="2"/>
      <c r="H165" s="2"/>
      <c r="I165" s="2"/>
      <c r="J165" s="2"/>
      <c r="K165" s="2"/>
      <c r="L165" s="2"/>
      <c r="M165" s="2"/>
      <c r="N165" s="2"/>
      <c r="O165" s="2"/>
      <c r="P165" s="2"/>
      <c r="Q165" s="2"/>
      <c r="R165" s="2"/>
      <c r="S165" s="2"/>
      <c r="T165" s="2"/>
      <c r="U165" s="2"/>
      <c r="V165" s="2"/>
      <c r="W165" s="2"/>
      <c r="X165" s="2"/>
      <c r="Y165" s="2"/>
      <c r="Z165" s="2"/>
      <c r="AA165" s="5"/>
      <c r="AB165" s="5"/>
      <c r="AC165" s="5"/>
      <c r="AD165" s="5"/>
      <c r="AE165" s="5"/>
      <c r="AF165" s="2"/>
      <c r="AG165" s="2"/>
      <c r="AH165" s="2"/>
      <c r="AI165" s="2"/>
      <c r="AJ165" s="2"/>
      <c r="AK165" s="2"/>
      <c r="AL165" s="2"/>
      <c r="AM165" s="34"/>
      <c r="AN165" s="34"/>
      <c r="AO165" s="34"/>
      <c r="AP165" s="34"/>
      <c r="AQ165" s="34"/>
      <c r="AR165" s="34"/>
      <c r="AS165" s="34"/>
      <c r="AT165" s="34"/>
      <c r="AU165" s="34"/>
      <c r="AV165" s="34"/>
      <c r="AW165" s="34"/>
      <c r="AX165" s="34"/>
      <c r="AY165" s="34"/>
      <c r="AZ165" s="34"/>
      <c r="BA165" s="34"/>
      <c r="BB165" s="34"/>
      <c r="BC165" s="34"/>
      <c r="BD165" s="34"/>
      <c r="BE165" s="34"/>
      <c r="BF165" s="34"/>
      <c r="BG165" s="34"/>
      <c r="BH165" s="34"/>
      <c r="BI165" s="2"/>
      <c r="BJ165" s="2"/>
      <c r="BK165" s="2"/>
      <c r="BL165" s="2"/>
      <c r="BM165" s="2"/>
      <c r="BN165" s="13"/>
      <c r="BO165" s="13"/>
      <c r="BP165" s="13"/>
      <c r="BQ165" s="13"/>
      <c r="BR165" s="13"/>
      <c r="BS165" s="13"/>
      <c r="BT165" s="13"/>
      <c r="BU165" s="13"/>
      <c r="BV165" s="13"/>
      <c r="BW165" s="13"/>
      <c r="BX165" s="13"/>
      <c r="BY165" s="13"/>
      <c r="BZ165" s="13"/>
      <c r="CA165" s="13"/>
      <c r="CB165" s="13"/>
      <c r="CC165" s="13"/>
      <c r="CD165" s="13"/>
      <c r="CE165" s="13"/>
      <c r="CF165" s="13"/>
      <c r="CG165" s="13"/>
      <c r="CH165" s="13"/>
      <c r="CI165" s="13"/>
      <c r="CJ165" s="13"/>
      <c r="CK165" s="13"/>
      <c r="CL165" s="13"/>
      <c r="CM165" s="13"/>
      <c r="CN165" s="13"/>
      <c r="CO165" s="13"/>
      <c r="CP165" s="13"/>
      <c r="CQ165" s="13"/>
      <c r="CR165" s="13"/>
      <c r="CS165" s="13"/>
      <c r="CT165" s="13"/>
      <c r="CU165" s="13"/>
      <c r="CV165" s="13"/>
      <c r="CW165" s="13"/>
      <c r="CX165" s="13"/>
      <c r="CY165" s="13"/>
      <c r="CZ165" s="13"/>
      <c r="DA165" s="13"/>
      <c r="DB165" s="13"/>
      <c r="DC165" s="13"/>
      <c r="DD165" s="13"/>
      <c r="DE165" s="13"/>
      <c r="DF165" s="13"/>
      <c r="DG165" s="13"/>
      <c r="DH165" s="13"/>
      <c r="DI165" s="13"/>
      <c r="DJ165" s="13"/>
      <c r="DK165" s="13"/>
      <c r="DL165" s="13"/>
      <c r="DM165" s="13"/>
      <c r="DN165" s="13"/>
      <c r="DO165" s="13"/>
      <c r="DP165" s="13"/>
      <c r="DQ165" s="13"/>
      <c r="DR165" s="13"/>
      <c r="DS165" s="13"/>
      <c r="DT165" s="13"/>
      <c r="DU165" s="13"/>
      <c r="DV165" s="13"/>
      <c r="DW165" s="13"/>
      <c r="DX165" s="13"/>
      <c r="DY165" s="13"/>
      <c r="DZ165" s="13"/>
      <c r="EA165" s="13"/>
      <c r="EB165" s="13"/>
      <c r="EC165" s="13"/>
      <c r="ED165" s="13"/>
      <c r="EE165" s="13"/>
      <c r="EF165" s="13"/>
      <c r="EG165" s="13"/>
      <c r="EH165" s="13"/>
      <c r="EI165" s="13"/>
      <c r="EJ165" s="13"/>
      <c r="EK165" s="13"/>
      <c r="EL165" s="13"/>
      <c r="EM165" s="13"/>
      <c r="EN165" s="13"/>
      <c r="EO165" s="13"/>
      <c r="EP165" s="13"/>
      <c r="EQ165" s="13"/>
      <c r="ER165" s="13"/>
      <c r="ES165" s="13"/>
      <c r="ET165" s="13"/>
      <c r="EU165" s="13"/>
      <c r="EV165" s="13"/>
      <c r="EW165" s="13"/>
      <c r="EX165" s="13"/>
      <c r="EY165" s="13"/>
      <c r="EZ165" s="13"/>
      <c r="FA165" s="13"/>
      <c r="FB165" s="13"/>
      <c r="FC165" s="13"/>
      <c r="FD165" s="13"/>
      <c r="FE165" s="13"/>
      <c r="FF165" s="13"/>
      <c r="FG165" s="13"/>
      <c r="FH165" s="13"/>
      <c r="FI165" s="13"/>
      <c r="FJ165" s="13"/>
      <c r="FK165" s="13"/>
      <c r="FL165" s="13"/>
      <c r="FM165" s="13"/>
      <c r="FN165" s="13"/>
      <c r="FO165" s="13"/>
      <c r="FP165" s="13"/>
      <c r="FQ165" s="13"/>
      <c r="FR165" s="13"/>
      <c r="FS165" s="13"/>
      <c r="FT165" s="13"/>
      <c r="FU165" s="13"/>
    </row>
    <row r="166" spans="1:177" ht="15">
      <c r="A166" s="4"/>
      <c r="B166" s="4"/>
      <c r="C166" s="4"/>
      <c r="D166" s="2"/>
      <c r="E166" s="2"/>
      <c r="F166" s="2"/>
      <c r="G166" s="2"/>
      <c r="H166" s="2"/>
      <c r="I166" s="2"/>
      <c r="J166" s="2"/>
      <c r="K166" s="2"/>
      <c r="L166" s="2"/>
      <c r="M166" s="2"/>
      <c r="N166" s="2"/>
      <c r="O166" s="2"/>
      <c r="P166" s="2"/>
      <c r="Q166" s="2"/>
      <c r="R166" s="2"/>
      <c r="S166" s="2"/>
      <c r="T166" s="2"/>
      <c r="U166" s="2"/>
      <c r="V166" s="2"/>
      <c r="W166" s="2"/>
      <c r="X166" s="2"/>
      <c r="Y166" s="2"/>
      <c r="Z166" s="2"/>
      <c r="AA166" s="5"/>
      <c r="AB166" s="5"/>
      <c r="AC166" s="5"/>
      <c r="AD166" s="5"/>
      <c r="AE166" s="5"/>
      <c r="AF166" s="2"/>
      <c r="AG166" s="2"/>
      <c r="AH166" s="2"/>
      <c r="AI166" s="2"/>
      <c r="AJ166" s="2"/>
      <c r="AK166" s="2"/>
      <c r="AL166" s="2"/>
      <c r="AM166" s="34"/>
      <c r="AN166" s="34"/>
      <c r="AO166" s="34"/>
      <c r="AP166" s="34"/>
      <c r="AQ166" s="34"/>
      <c r="AR166" s="34"/>
      <c r="AS166" s="34"/>
      <c r="AT166" s="34"/>
      <c r="AU166" s="34"/>
      <c r="AV166" s="34"/>
      <c r="AW166" s="34"/>
      <c r="AX166" s="34"/>
      <c r="AY166" s="34"/>
      <c r="AZ166" s="34"/>
      <c r="BA166" s="34"/>
      <c r="BB166" s="34"/>
      <c r="BC166" s="34"/>
      <c r="BD166" s="34"/>
      <c r="BE166" s="34"/>
      <c r="BF166" s="34"/>
      <c r="BG166" s="34"/>
      <c r="BH166" s="34"/>
      <c r="BI166" s="2"/>
      <c r="BJ166" s="2"/>
      <c r="BK166" s="2"/>
      <c r="BL166" s="2"/>
      <c r="BM166" s="2"/>
      <c r="BN166" s="13"/>
      <c r="BO166" s="13"/>
      <c r="BP166" s="13"/>
      <c r="BQ166" s="13"/>
      <c r="BR166" s="13"/>
      <c r="BS166" s="13"/>
      <c r="BT166" s="13"/>
      <c r="BU166" s="13"/>
      <c r="BV166" s="13"/>
      <c r="BW166" s="13"/>
      <c r="BX166" s="13"/>
      <c r="BY166" s="13"/>
      <c r="BZ166" s="13"/>
      <c r="CA166" s="13"/>
      <c r="CB166" s="13"/>
      <c r="CC166" s="13"/>
      <c r="CD166" s="13"/>
      <c r="CE166" s="13"/>
      <c r="CF166" s="13"/>
      <c r="CG166" s="13"/>
      <c r="CH166" s="13"/>
      <c r="CI166" s="13"/>
      <c r="CJ166" s="13"/>
      <c r="CK166" s="13"/>
      <c r="CL166" s="13"/>
      <c r="CM166" s="13"/>
      <c r="CN166" s="13"/>
      <c r="CO166" s="13"/>
      <c r="CP166" s="13"/>
      <c r="CQ166" s="13"/>
      <c r="CR166" s="13"/>
      <c r="CS166" s="13"/>
      <c r="CT166" s="13"/>
      <c r="CU166" s="13"/>
      <c r="CV166" s="13"/>
      <c r="CW166" s="13"/>
      <c r="CX166" s="13"/>
      <c r="CY166" s="13"/>
      <c r="CZ166" s="13"/>
      <c r="DA166" s="13"/>
      <c r="DB166" s="13"/>
      <c r="DC166" s="13"/>
      <c r="DD166" s="13"/>
      <c r="DE166" s="13"/>
      <c r="DF166" s="13"/>
      <c r="DG166" s="13"/>
      <c r="DH166" s="13"/>
      <c r="DI166" s="13"/>
      <c r="DJ166" s="13"/>
      <c r="DK166" s="13"/>
      <c r="DL166" s="13"/>
      <c r="DM166" s="13"/>
      <c r="DN166" s="13"/>
      <c r="DO166" s="13"/>
      <c r="DP166" s="13"/>
      <c r="DQ166" s="13"/>
      <c r="DR166" s="13"/>
      <c r="DS166" s="13"/>
      <c r="DT166" s="13"/>
      <c r="DU166" s="13"/>
      <c r="DV166" s="13"/>
      <c r="DW166" s="13"/>
      <c r="DX166" s="13"/>
      <c r="DY166" s="13"/>
      <c r="DZ166" s="13"/>
      <c r="EA166" s="13"/>
      <c r="EB166" s="13"/>
      <c r="EC166" s="13"/>
      <c r="ED166" s="13"/>
      <c r="EE166" s="13"/>
      <c r="EF166" s="13"/>
      <c r="EG166" s="13"/>
      <c r="EH166" s="13"/>
      <c r="EI166" s="13"/>
      <c r="EJ166" s="13"/>
      <c r="EK166" s="13"/>
      <c r="EL166" s="13"/>
      <c r="EM166" s="13"/>
      <c r="EN166" s="13"/>
      <c r="EO166" s="13"/>
      <c r="EP166" s="13"/>
      <c r="EQ166" s="13"/>
      <c r="ER166" s="13"/>
      <c r="ES166" s="13"/>
      <c r="ET166" s="13"/>
      <c r="EU166" s="13"/>
      <c r="EV166" s="13"/>
      <c r="EW166" s="13"/>
      <c r="EX166" s="13"/>
      <c r="EY166" s="13"/>
      <c r="EZ166" s="13"/>
      <c r="FA166" s="13"/>
      <c r="FB166" s="13"/>
      <c r="FC166" s="13"/>
      <c r="FD166" s="13"/>
      <c r="FE166" s="13"/>
      <c r="FF166" s="13"/>
      <c r="FG166" s="13"/>
      <c r="FH166" s="13"/>
      <c r="FI166" s="13"/>
      <c r="FJ166" s="13"/>
      <c r="FK166" s="13"/>
      <c r="FL166" s="13"/>
      <c r="FM166" s="13"/>
      <c r="FN166" s="13"/>
      <c r="FO166" s="13"/>
      <c r="FP166" s="13"/>
      <c r="FQ166" s="13"/>
      <c r="FR166" s="13"/>
      <c r="FS166" s="13"/>
      <c r="FT166" s="13"/>
      <c r="FU166" s="13"/>
    </row>
    <row r="167" spans="1:177" ht="15">
      <c r="A167" s="4"/>
      <c r="B167" s="4"/>
      <c r="C167" s="4"/>
      <c r="D167" s="2"/>
      <c r="E167" s="2"/>
      <c r="F167" s="2"/>
      <c r="G167" s="2"/>
      <c r="H167" s="2"/>
      <c r="I167" s="2"/>
      <c r="J167" s="2"/>
      <c r="K167" s="2"/>
      <c r="L167" s="2"/>
      <c r="M167" s="2"/>
      <c r="N167" s="2"/>
      <c r="O167" s="2"/>
      <c r="P167" s="2"/>
      <c r="Q167" s="2"/>
      <c r="R167" s="2"/>
      <c r="S167" s="2"/>
      <c r="T167" s="2"/>
      <c r="U167" s="2"/>
      <c r="V167" s="2"/>
      <c r="W167" s="2"/>
      <c r="X167" s="2"/>
      <c r="Y167" s="2"/>
      <c r="Z167" s="2"/>
      <c r="AA167" s="5"/>
      <c r="AB167" s="5"/>
      <c r="AC167" s="5"/>
      <c r="AD167" s="5"/>
      <c r="AE167" s="5"/>
      <c r="AF167" s="2"/>
      <c r="AG167" s="2"/>
      <c r="AH167" s="2"/>
      <c r="AI167" s="2"/>
      <c r="AJ167" s="2"/>
      <c r="AK167" s="2"/>
      <c r="AL167" s="2"/>
      <c r="AM167" s="34"/>
      <c r="AN167" s="34"/>
      <c r="AO167" s="34"/>
      <c r="AP167" s="34"/>
      <c r="AQ167" s="34"/>
      <c r="AR167" s="34"/>
      <c r="AS167" s="34"/>
      <c r="AT167" s="34"/>
      <c r="AU167" s="34"/>
      <c r="AV167" s="34"/>
      <c r="AW167" s="34"/>
      <c r="AX167" s="34"/>
      <c r="AY167" s="34"/>
      <c r="AZ167" s="34"/>
      <c r="BA167" s="34"/>
      <c r="BB167" s="34"/>
      <c r="BC167" s="34"/>
      <c r="BD167" s="34"/>
      <c r="BE167" s="34"/>
      <c r="BF167" s="34"/>
      <c r="BG167" s="34"/>
      <c r="BH167" s="34"/>
      <c r="BI167" s="2"/>
      <c r="BJ167" s="2"/>
      <c r="BK167" s="2"/>
      <c r="BL167" s="2"/>
      <c r="BM167" s="2"/>
      <c r="BN167" s="13"/>
      <c r="BO167" s="13"/>
      <c r="BP167" s="13"/>
      <c r="BQ167" s="13"/>
      <c r="BR167" s="13"/>
      <c r="BS167" s="13"/>
      <c r="BT167" s="13"/>
      <c r="BU167" s="13"/>
      <c r="BV167" s="13"/>
      <c r="BW167" s="13"/>
      <c r="BX167" s="13"/>
      <c r="BY167" s="13"/>
      <c r="BZ167" s="13"/>
      <c r="CA167" s="13"/>
      <c r="CB167" s="13"/>
      <c r="CC167" s="13"/>
      <c r="CD167" s="13"/>
      <c r="CE167" s="13"/>
      <c r="CF167" s="13"/>
      <c r="CG167" s="13"/>
      <c r="CH167" s="13"/>
      <c r="CI167" s="13"/>
      <c r="CJ167" s="13"/>
      <c r="CK167" s="13"/>
      <c r="CL167" s="13"/>
      <c r="CM167" s="13"/>
      <c r="CN167" s="13"/>
      <c r="CO167" s="13"/>
      <c r="CP167" s="13"/>
      <c r="CQ167" s="13"/>
      <c r="CR167" s="13"/>
      <c r="CS167" s="13"/>
      <c r="CT167" s="13"/>
      <c r="CU167" s="13"/>
      <c r="CV167" s="13"/>
      <c r="CW167" s="13"/>
      <c r="CX167" s="13"/>
      <c r="CY167" s="13"/>
      <c r="CZ167" s="13"/>
      <c r="DA167" s="13"/>
      <c r="DB167" s="13"/>
      <c r="DC167" s="13"/>
      <c r="DD167" s="13"/>
      <c r="DE167" s="13"/>
      <c r="DF167" s="13"/>
      <c r="DG167" s="13"/>
      <c r="DH167" s="13"/>
      <c r="DI167" s="13"/>
      <c r="DJ167" s="13"/>
      <c r="DK167" s="13"/>
      <c r="DL167" s="13"/>
      <c r="DM167" s="13"/>
      <c r="DN167" s="13"/>
      <c r="DO167" s="13"/>
      <c r="DP167" s="13"/>
      <c r="DQ167" s="13"/>
      <c r="DR167" s="13"/>
      <c r="DS167" s="13"/>
      <c r="DT167" s="13"/>
      <c r="DU167" s="13"/>
      <c r="DV167" s="13"/>
      <c r="DW167" s="13"/>
      <c r="DX167" s="13"/>
      <c r="DY167" s="13"/>
      <c r="DZ167" s="13"/>
      <c r="EA167" s="13"/>
      <c r="EB167" s="13"/>
      <c r="EC167" s="13"/>
      <c r="ED167" s="13"/>
      <c r="EE167" s="13"/>
      <c r="EF167" s="13"/>
      <c r="EG167" s="13"/>
      <c r="EH167" s="13"/>
      <c r="EI167" s="13"/>
      <c r="EJ167" s="13"/>
      <c r="EK167" s="13"/>
      <c r="EL167" s="13"/>
      <c r="EM167" s="13"/>
      <c r="EN167" s="13"/>
      <c r="EO167" s="13"/>
      <c r="EP167" s="13"/>
      <c r="EQ167" s="13"/>
      <c r="ER167" s="13"/>
      <c r="ES167" s="13"/>
      <c r="ET167" s="13"/>
      <c r="EU167" s="13"/>
      <c r="EV167" s="13"/>
      <c r="EW167" s="13"/>
      <c r="EX167" s="13"/>
      <c r="EY167" s="13"/>
      <c r="EZ167" s="13"/>
      <c r="FA167" s="13"/>
      <c r="FB167" s="13"/>
      <c r="FC167" s="13"/>
      <c r="FD167" s="13"/>
      <c r="FE167" s="13"/>
      <c r="FF167" s="13"/>
      <c r="FG167" s="13"/>
      <c r="FH167" s="13"/>
      <c r="FI167" s="13"/>
      <c r="FJ167" s="13"/>
      <c r="FK167" s="13"/>
      <c r="FL167" s="13"/>
      <c r="FM167" s="13"/>
      <c r="FN167" s="13"/>
      <c r="FO167" s="13"/>
      <c r="FP167" s="13"/>
      <c r="FQ167" s="13"/>
      <c r="FR167" s="13"/>
      <c r="FS167" s="13"/>
      <c r="FT167" s="13"/>
      <c r="FU167" s="13"/>
    </row>
    <row r="168" spans="1:177" ht="15">
      <c r="A168" s="4"/>
      <c r="B168" s="4"/>
      <c r="C168" s="4"/>
      <c r="D168" s="2"/>
      <c r="E168" s="2"/>
      <c r="F168" s="2"/>
      <c r="G168" s="2"/>
      <c r="H168" s="2"/>
      <c r="I168" s="2"/>
      <c r="J168" s="2"/>
      <c r="K168" s="2"/>
      <c r="L168" s="2"/>
      <c r="M168" s="2"/>
      <c r="N168" s="2"/>
      <c r="O168" s="2"/>
      <c r="P168" s="2"/>
      <c r="Q168" s="2"/>
      <c r="R168" s="2"/>
      <c r="S168" s="2"/>
      <c r="T168" s="2"/>
      <c r="U168" s="2"/>
      <c r="V168" s="2"/>
      <c r="W168" s="2"/>
      <c r="X168" s="2"/>
      <c r="Y168" s="2"/>
      <c r="Z168" s="2"/>
      <c r="AA168" s="5"/>
      <c r="AB168" s="5"/>
      <c r="AC168" s="5"/>
      <c r="AD168" s="5"/>
      <c r="AE168" s="5"/>
      <c r="AF168" s="2"/>
      <c r="AG168" s="2"/>
      <c r="AH168" s="2"/>
      <c r="AI168" s="2"/>
      <c r="AJ168" s="2"/>
      <c r="AK168" s="2"/>
      <c r="AL168" s="2"/>
      <c r="AM168" s="34"/>
      <c r="AN168" s="34"/>
      <c r="AO168" s="34"/>
      <c r="AP168" s="34"/>
      <c r="AQ168" s="34"/>
      <c r="AR168" s="34"/>
      <c r="AS168" s="34"/>
      <c r="AT168" s="34"/>
      <c r="AU168" s="34"/>
      <c r="AV168" s="34"/>
      <c r="AW168" s="34"/>
      <c r="AX168" s="34"/>
      <c r="AY168" s="34"/>
      <c r="AZ168" s="34"/>
      <c r="BA168" s="34"/>
      <c r="BB168" s="34"/>
      <c r="BC168" s="34"/>
      <c r="BD168" s="34"/>
      <c r="BE168" s="34"/>
      <c r="BF168" s="34"/>
      <c r="BG168" s="34"/>
      <c r="BH168" s="34"/>
      <c r="BI168" s="2"/>
      <c r="BJ168" s="2"/>
      <c r="BK168" s="2"/>
      <c r="BL168" s="2"/>
      <c r="BM168" s="2"/>
      <c r="BN168" s="13"/>
      <c r="BO168" s="13"/>
      <c r="BP168" s="13"/>
      <c r="BQ168" s="13"/>
      <c r="BR168" s="13"/>
      <c r="BS168" s="13"/>
      <c r="BT168" s="13"/>
      <c r="BU168" s="13"/>
      <c r="BV168" s="13"/>
      <c r="BW168" s="13"/>
      <c r="BX168" s="13"/>
      <c r="BY168" s="13"/>
      <c r="BZ168" s="13"/>
      <c r="CA168" s="13"/>
      <c r="CB168" s="13"/>
      <c r="CC168" s="13"/>
      <c r="CD168" s="13"/>
      <c r="CE168" s="13"/>
      <c r="CF168" s="13"/>
      <c r="CG168" s="13"/>
      <c r="CH168" s="13"/>
      <c r="CI168" s="13"/>
      <c r="CJ168" s="13"/>
      <c r="CK168" s="13"/>
      <c r="CL168" s="13"/>
      <c r="CM168" s="13"/>
      <c r="CN168" s="13"/>
      <c r="CO168" s="13"/>
      <c r="CP168" s="13"/>
      <c r="CQ168" s="13"/>
      <c r="CR168" s="13"/>
      <c r="CS168" s="13"/>
      <c r="CT168" s="13"/>
      <c r="CU168" s="13"/>
      <c r="CV168" s="13"/>
      <c r="CW168" s="13"/>
      <c r="CX168" s="13"/>
      <c r="CY168" s="13"/>
      <c r="CZ168" s="13"/>
      <c r="DA168" s="13"/>
      <c r="DB168" s="13"/>
      <c r="DC168" s="13"/>
      <c r="DD168" s="13"/>
      <c r="DE168" s="13"/>
      <c r="DF168" s="13"/>
      <c r="DG168" s="13"/>
      <c r="DH168" s="13"/>
      <c r="DI168" s="13"/>
      <c r="DJ168" s="13"/>
      <c r="DK168" s="13"/>
      <c r="DL168" s="13"/>
      <c r="DM168" s="13"/>
      <c r="DN168" s="13"/>
      <c r="DO168" s="13"/>
      <c r="DP168" s="13"/>
      <c r="DQ168" s="13"/>
      <c r="DR168" s="13"/>
      <c r="DS168" s="13"/>
      <c r="DT168" s="13"/>
      <c r="DU168" s="13"/>
      <c r="DV168" s="13"/>
      <c r="DW168" s="13"/>
      <c r="DX168" s="13"/>
      <c r="DY168" s="13"/>
      <c r="DZ168" s="13"/>
      <c r="EA168" s="13"/>
      <c r="EB168" s="13"/>
      <c r="EC168" s="13"/>
      <c r="ED168" s="13"/>
      <c r="EE168" s="13"/>
      <c r="EF168" s="13"/>
      <c r="EG168" s="13"/>
      <c r="EH168" s="13"/>
      <c r="EI168" s="13"/>
      <c r="EJ168" s="13"/>
      <c r="EK168" s="13"/>
      <c r="EL168" s="13"/>
      <c r="EM168" s="13"/>
      <c r="EN168" s="13"/>
      <c r="EO168" s="13"/>
      <c r="EP168" s="13"/>
      <c r="EQ168" s="13"/>
      <c r="ER168" s="13"/>
      <c r="ES168" s="13"/>
      <c r="ET168" s="13"/>
      <c r="EU168" s="13"/>
      <c r="EV168" s="13"/>
      <c r="EW168" s="13"/>
      <c r="EX168" s="13"/>
      <c r="EY168" s="13"/>
      <c r="EZ168" s="13"/>
      <c r="FA168" s="13"/>
      <c r="FB168" s="13"/>
      <c r="FC168" s="13"/>
      <c r="FD168" s="13"/>
      <c r="FE168" s="13"/>
      <c r="FF168" s="13"/>
      <c r="FG168" s="13"/>
      <c r="FH168" s="13"/>
      <c r="FI168" s="13"/>
      <c r="FJ168" s="13"/>
      <c r="FK168" s="13"/>
      <c r="FL168" s="13"/>
      <c r="FM168" s="13"/>
      <c r="FN168" s="13"/>
      <c r="FO168" s="13"/>
      <c r="FP168" s="13"/>
      <c r="FQ168" s="13"/>
      <c r="FR168" s="13"/>
      <c r="FS168" s="13"/>
      <c r="FT168" s="13"/>
      <c r="FU168" s="13"/>
    </row>
    <row r="169" spans="1:177" ht="15">
      <c r="A169" s="4"/>
      <c r="B169" s="4"/>
      <c r="C169" s="4"/>
      <c r="D169" s="2"/>
      <c r="E169" s="2"/>
      <c r="F169" s="2"/>
      <c r="G169" s="2"/>
      <c r="H169" s="2"/>
      <c r="I169" s="2"/>
      <c r="J169" s="2"/>
      <c r="K169" s="2"/>
      <c r="L169" s="2"/>
      <c r="M169" s="2"/>
      <c r="N169" s="2"/>
      <c r="O169" s="2"/>
      <c r="P169" s="2"/>
      <c r="Q169" s="2"/>
      <c r="R169" s="2"/>
      <c r="S169" s="2"/>
      <c r="T169" s="2"/>
      <c r="U169" s="2"/>
      <c r="V169" s="2"/>
      <c r="W169" s="2"/>
      <c r="X169" s="2"/>
      <c r="Y169" s="2"/>
      <c r="Z169" s="2"/>
      <c r="AA169" s="5"/>
      <c r="AB169" s="5"/>
      <c r="AC169" s="5"/>
      <c r="AD169" s="5"/>
      <c r="AE169" s="5"/>
      <c r="AF169" s="2"/>
      <c r="AG169" s="2"/>
      <c r="AH169" s="2"/>
      <c r="AI169" s="2"/>
      <c r="AJ169" s="2"/>
      <c r="AK169" s="2"/>
      <c r="AL169" s="2"/>
      <c r="AM169" s="34"/>
      <c r="AN169" s="34"/>
      <c r="AO169" s="34"/>
      <c r="AP169" s="34"/>
      <c r="AQ169" s="34"/>
      <c r="AR169" s="34"/>
      <c r="AS169" s="34"/>
      <c r="AT169" s="34"/>
      <c r="AU169" s="34"/>
      <c r="AV169" s="34"/>
      <c r="AW169" s="34"/>
      <c r="AX169" s="34"/>
      <c r="AY169" s="34"/>
      <c r="AZ169" s="34"/>
      <c r="BA169" s="34"/>
      <c r="BB169" s="34"/>
      <c r="BC169" s="34"/>
      <c r="BD169" s="34"/>
      <c r="BE169" s="34"/>
      <c r="BF169" s="34"/>
      <c r="BG169" s="34"/>
      <c r="BH169" s="34"/>
      <c r="BI169" s="2"/>
      <c r="BJ169" s="2"/>
      <c r="BK169" s="2"/>
      <c r="BL169" s="2"/>
      <c r="BM169" s="2"/>
      <c r="BN169" s="13"/>
      <c r="BO169" s="13"/>
      <c r="BP169" s="13"/>
      <c r="BQ169" s="13"/>
      <c r="BR169" s="13"/>
      <c r="BS169" s="13"/>
      <c r="BT169" s="13"/>
      <c r="BU169" s="13"/>
      <c r="BV169" s="13"/>
      <c r="BW169" s="13"/>
      <c r="BX169" s="13"/>
      <c r="BY169" s="13"/>
      <c r="BZ169" s="13"/>
      <c r="CA169" s="13"/>
      <c r="CB169" s="13"/>
      <c r="CC169" s="13"/>
      <c r="CD169" s="13"/>
      <c r="CE169" s="13"/>
      <c r="CF169" s="13"/>
      <c r="CG169" s="13"/>
      <c r="CH169" s="13"/>
      <c r="CI169" s="13"/>
      <c r="CJ169" s="13"/>
      <c r="CK169" s="13"/>
      <c r="CL169" s="13"/>
      <c r="CM169" s="13"/>
      <c r="CN169" s="13"/>
      <c r="CO169" s="13"/>
      <c r="CP169" s="13"/>
      <c r="CQ169" s="13"/>
      <c r="CR169" s="13"/>
      <c r="CS169" s="13"/>
      <c r="CT169" s="13"/>
      <c r="CU169" s="13"/>
      <c r="CV169" s="13"/>
      <c r="CW169" s="13"/>
      <c r="CX169" s="13"/>
      <c r="CY169" s="13"/>
      <c r="CZ169" s="13"/>
      <c r="DA169" s="13"/>
      <c r="DB169" s="13"/>
      <c r="DC169" s="13"/>
      <c r="DD169" s="13"/>
      <c r="DE169" s="13"/>
      <c r="DF169" s="13"/>
      <c r="DG169" s="13"/>
      <c r="DH169" s="13"/>
      <c r="DI169" s="13"/>
      <c r="DJ169" s="13"/>
      <c r="DK169" s="13"/>
      <c r="DL169" s="13"/>
      <c r="DM169" s="13"/>
      <c r="DN169" s="13"/>
      <c r="DO169" s="13"/>
      <c r="DP169" s="13"/>
      <c r="DQ169" s="13"/>
      <c r="DR169" s="13"/>
      <c r="DS169" s="13"/>
      <c r="DT169" s="13"/>
      <c r="DU169" s="13"/>
      <c r="DV169" s="13"/>
      <c r="DW169" s="13"/>
      <c r="DX169" s="13"/>
      <c r="DY169" s="13"/>
      <c r="DZ169" s="13"/>
      <c r="EA169" s="13"/>
      <c r="EB169" s="13"/>
      <c r="EC169" s="13"/>
      <c r="ED169" s="13"/>
      <c r="EE169" s="13"/>
      <c r="EF169" s="13"/>
      <c r="EG169" s="13"/>
      <c r="EH169" s="13"/>
      <c r="EI169" s="13"/>
      <c r="EJ169" s="13"/>
      <c r="EK169" s="13"/>
      <c r="EL169" s="13"/>
      <c r="EM169" s="13"/>
      <c r="EN169" s="13"/>
      <c r="EO169" s="13"/>
      <c r="EP169" s="13"/>
      <c r="EQ169" s="13"/>
      <c r="ER169" s="13"/>
      <c r="ES169" s="13"/>
      <c r="ET169" s="13"/>
      <c r="EU169" s="13"/>
      <c r="EV169" s="13"/>
      <c r="EW169" s="13"/>
      <c r="EX169" s="13"/>
      <c r="EY169" s="13"/>
      <c r="EZ169" s="13"/>
      <c r="FA169" s="13"/>
      <c r="FB169" s="13"/>
      <c r="FC169" s="13"/>
      <c r="FD169" s="13"/>
      <c r="FE169" s="13"/>
      <c r="FF169" s="13"/>
      <c r="FG169" s="13"/>
      <c r="FH169" s="13"/>
      <c r="FI169" s="13"/>
      <c r="FJ169" s="13"/>
      <c r="FK169" s="13"/>
      <c r="FL169" s="13"/>
      <c r="FM169" s="13"/>
      <c r="FN169" s="13"/>
      <c r="FO169" s="13"/>
      <c r="FP169" s="13"/>
      <c r="FQ169" s="13"/>
      <c r="FR169" s="13"/>
      <c r="FS169" s="13"/>
      <c r="FT169" s="13"/>
      <c r="FU169" s="13"/>
    </row>
    <row r="170" spans="1:177" ht="15">
      <c r="A170" s="4"/>
      <c r="B170" s="4"/>
      <c r="C170" s="4"/>
      <c r="D170" s="2"/>
      <c r="E170" s="2"/>
      <c r="F170" s="2"/>
      <c r="G170" s="2"/>
      <c r="H170" s="2"/>
      <c r="I170" s="2"/>
      <c r="J170" s="2"/>
      <c r="K170" s="2"/>
      <c r="L170" s="2"/>
      <c r="M170" s="2"/>
      <c r="N170" s="2"/>
      <c r="O170" s="2"/>
      <c r="P170" s="2"/>
      <c r="Q170" s="2"/>
      <c r="R170" s="2"/>
      <c r="S170" s="2"/>
      <c r="T170" s="2"/>
      <c r="U170" s="2"/>
      <c r="V170" s="2"/>
      <c r="W170" s="2"/>
      <c r="X170" s="2"/>
      <c r="Y170" s="2"/>
      <c r="Z170" s="2"/>
      <c r="AA170" s="5"/>
      <c r="AB170" s="5"/>
      <c r="AC170" s="5"/>
      <c r="AD170" s="5"/>
      <c r="AE170" s="5"/>
      <c r="AF170" s="2"/>
      <c r="AG170" s="2"/>
      <c r="AH170" s="2"/>
      <c r="AI170" s="2"/>
      <c r="AJ170" s="2"/>
      <c r="AK170" s="2"/>
      <c r="AL170" s="2"/>
      <c r="AM170" s="34"/>
      <c r="AN170" s="34"/>
      <c r="AO170" s="34"/>
      <c r="AP170" s="34"/>
      <c r="AQ170" s="34"/>
      <c r="AR170" s="34"/>
      <c r="AS170" s="34"/>
      <c r="AT170" s="34"/>
      <c r="AU170" s="34"/>
      <c r="AV170" s="34"/>
      <c r="AW170" s="34"/>
      <c r="AX170" s="34"/>
      <c r="AY170" s="34"/>
      <c r="AZ170" s="34"/>
      <c r="BA170" s="34"/>
      <c r="BB170" s="34"/>
      <c r="BC170" s="34"/>
      <c r="BD170" s="34"/>
      <c r="BE170" s="34"/>
      <c r="BF170" s="34"/>
      <c r="BG170" s="34"/>
      <c r="BH170" s="34"/>
      <c r="BI170" s="2"/>
      <c r="BJ170" s="2"/>
      <c r="BK170" s="2"/>
      <c r="BL170" s="2"/>
      <c r="BM170" s="2"/>
      <c r="BN170" s="13"/>
      <c r="BO170" s="13"/>
      <c r="BP170" s="13"/>
      <c r="BQ170" s="13"/>
      <c r="BR170" s="13"/>
      <c r="BS170" s="13"/>
      <c r="BT170" s="13"/>
      <c r="BU170" s="13"/>
      <c r="BV170" s="13"/>
      <c r="BW170" s="13"/>
      <c r="BX170" s="13"/>
      <c r="BY170" s="13"/>
      <c r="BZ170" s="13"/>
      <c r="CA170" s="13"/>
      <c r="CB170" s="13"/>
      <c r="CC170" s="13"/>
      <c r="CD170" s="13"/>
      <c r="CE170" s="13"/>
      <c r="CF170" s="13"/>
      <c r="CG170" s="13"/>
      <c r="CH170" s="13"/>
      <c r="CI170" s="13"/>
      <c r="CJ170" s="13"/>
      <c r="CK170" s="13"/>
      <c r="CL170" s="13"/>
      <c r="CM170" s="13"/>
      <c r="CN170" s="13"/>
      <c r="CO170" s="13"/>
      <c r="CP170" s="13"/>
      <c r="CQ170" s="13"/>
      <c r="CR170" s="13"/>
      <c r="CS170" s="13"/>
      <c r="CT170" s="13"/>
      <c r="CU170" s="13"/>
      <c r="CV170" s="13"/>
      <c r="CW170" s="13"/>
      <c r="CX170" s="13"/>
      <c r="CY170" s="13"/>
      <c r="CZ170" s="13"/>
      <c r="DA170" s="13"/>
      <c r="DB170" s="13"/>
      <c r="DC170" s="13"/>
      <c r="DD170" s="13"/>
      <c r="DE170" s="13"/>
      <c r="DF170" s="13"/>
      <c r="DG170" s="13"/>
      <c r="DH170" s="13"/>
      <c r="DI170" s="13"/>
      <c r="DJ170" s="13"/>
      <c r="DK170" s="13"/>
      <c r="DL170" s="13"/>
      <c r="DM170" s="13"/>
      <c r="DN170" s="13"/>
      <c r="DO170" s="13"/>
      <c r="DP170" s="13"/>
      <c r="DQ170" s="13"/>
      <c r="DR170" s="13"/>
      <c r="DS170" s="13"/>
      <c r="DT170" s="13"/>
      <c r="DU170" s="13"/>
      <c r="DV170" s="13"/>
      <c r="DW170" s="13"/>
      <c r="DX170" s="13"/>
      <c r="DY170" s="13"/>
      <c r="DZ170" s="13"/>
      <c r="EA170" s="13"/>
      <c r="EB170" s="13"/>
      <c r="EC170" s="13"/>
      <c r="ED170" s="13"/>
      <c r="EE170" s="13"/>
      <c r="EF170" s="13"/>
      <c r="EG170" s="13"/>
      <c r="EH170" s="13"/>
      <c r="EI170" s="13"/>
      <c r="EJ170" s="13"/>
      <c r="EK170" s="13"/>
      <c r="EL170" s="13"/>
      <c r="EM170" s="13"/>
      <c r="EN170" s="13"/>
      <c r="EO170" s="13"/>
      <c r="EP170" s="13"/>
      <c r="EQ170" s="13"/>
      <c r="ER170" s="13"/>
      <c r="ES170" s="13"/>
      <c r="ET170" s="13"/>
      <c r="EU170" s="13"/>
      <c r="EV170" s="13"/>
      <c r="EW170" s="13"/>
      <c r="EX170" s="13"/>
      <c r="EY170" s="13"/>
      <c r="EZ170" s="13"/>
      <c r="FA170" s="13"/>
      <c r="FB170" s="13"/>
      <c r="FC170" s="13"/>
      <c r="FD170" s="13"/>
      <c r="FE170" s="13"/>
      <c r="FF170" s="13"/>
      <c r="FG170" s="13"/>
      <c r="FH170" s="13"/>
      <c r="FI170" s="13"/>
      <c r="FJ170" s="13"/>
      <c r="FK170" s="13"/>
      <c r="FL170" s="13"/>
      <c r="FM170" s="13"/>
      <c r="FN170" s="13"/>
      <c r="FO170" s="13"/>
      <c r="FP170" s="13"/>
      <c r="FQ170" s="13"/>
      <c r="FR170" s="13"/>
      <c r="FS170" s="13"/>
      <c r="FT170" s="13"/>
      <c r="FU170" s="13"/>
    </row>
    <row r="171" spans="1:177" ht="15">
      <c r="A171" s="4"/>
      <c r="B171" s="4"/>
      <c r="C171" s="4"/>
      <c r="D171" s="2"/>
      <c r="E171" s="2"/>
      <c r="F171" s="2"/>
      <c r="G171" s="2"/>
      <c r="H171" s="2"/>
      <c r="I171" s="2"/>
      <c r="J171" s="2"/>
      <c r="K171" s="2"/>
      <c r="L171" s="2"/>
      <c r="M171" s="2"/>
      <c r="N171" s="2"/>
      <c r="O171" s="2"/>
      <c r="P171" s="2"/>
      <c r="Q171" s="2"/>
      <c r="R171" s="2"/>
      <c r="S171" s="2"/>
      <c r="T171" s="2"/>
      <c r="U171" s="2"/>
      <c r="V171" s="2"/>
      <c r="W171" s="2"/>
      <c r="X171" s="2"/>
      <c r="Y171" s="2"/>
      <c r="Z171" s="2"/>
      <c r="AA171" s="5"/>
      <c r="AB171" s="5"/>
      <c r="AC171" s="5"/>
      <c r="AD171" s="5"/>
      <c r="AE171" s="5"/>
      <c r="AF171" s="2"/>
      <c r="AG171" s="2"/>
      <c r="AH171" s="2"/>
      <c r="AI171" s="2"/>
      <c r="AJ171" s="2"/>
      <c r="AK171" s="2"/>
      <c r="AL171" s="2"/>
      <c r="AM171" s="34"/>
      <c r="AN171" s="34"/>
      <c r="AO171" s="34"/>
      <c r="AP171" s="34"/>
      <c r="AQ171" s="34"/>
      <c r="AR171" s="34"/>
      <c r="AS171" s="34"/>
      <c r="AT171" s="34"/>
      <c r="AU171" s="34"/>
      <c r="AV171" s="34"/>
      <c r="AW171" s="34"/>
      <c r="AX171" s="34"/>
      <c r="AY171" s="34"/>
      <c r="AZ171" s="34"/>
      <c r="BA171" s="34"/>
      <c r="BB171" s="34"/>
      <c r="BC171" s="34"/>
      <c r="BD171" s="34"/>
      <c r="BE171" s="34"/>
      <c r="BF171" s="34"/>
      <c r="BG171" s="34"/>
      <c r="BH171" s="34"/>
      <c r="BI171" s="2"/>
      <c r="BJ171" s="2"/>
      <c r="BK171" s="2"/>
      <c r="BL171" s="2"/>
      <c r="BM171" s="2"/>
      <c r="BN171" s="13"/>
      <c r="BO171" s="13"/>
      <c r="BP171" s="13"/>
      <c r="BQ171" s="13"/>
      <c r="BR171" s="13"/>
      <c r="BS171" s="13"/>
      <c r="BT171" s="13"/>
      <c r="BU171" s="13"/>
      <c r="BV171" s="13"/>
      <c r="BW171" s="13"/>
      <c r="BX171" s="13"/>
      <c r="BY171" s="13"/>
      <c r="BZ171" s="13"/>
      <c r="CA171" s="13"/>
      <c r="CB171" s="13"/>
      <c r="CC171" s="13"/>
      <c r="CD171" s="13"/>
      <c r="CE171" s="13"/>
      <c r="CF171" s="13"/>
      <c r="CG171" s="13"/>
      <c r="CH171" s="13"/>
      <c r="CI171" s="13"/>
      <c r="CJ171" s="13"/>
      <c r="CK171" s="13"/>
      <c r="CL171" s="13"/>
      <c r="CM171" s="13"/>
      <c r="CN171" s="13"/>
      <c r="CO171" s="13"/>
      <c r="CP171" s="13"/>
      <c r="CQ171" s="13"/>
      <c r="CR171" s="13"/>
      <c r="CS171" s="13"/>
      <c r="CT171" s="13"/>
      <c r="CU171" s="13"/>
      <c r="CV171" s="13"/>
      <c r="CW171" s="13"/>
      <c r="CX171" s="13"/>
      <c r="CY171" s="13"/>
      <c r="CZ171" s="13"/>
      <c r="DA171" s="13"/>
      <c r="DB171" s="13"/>
      <c r="DC171" s="13"/>
      <c r="DD171" s="13"/>
      <c r="DE171" s="13"/>
      <c r="DF171" s="13"/>
      <c r="DG171" s="13"/>
      <c r="DH171" s="13"/>
      <c r="DI171" s="13"/>
      <c r="DJ171" s="13"/>
      <c r="DK171" s="13"/>
      <c r="DL171" s="13"/>
      <c r="DM171" s="13"/>
      <c r="DN171" s="13"/>
      <c r="DO171" s="13"/>
      <c r="DP171" s="13"/>
      <c r="DQ171" s="13"/>
      <c r="DR171" s="13"/>
      <c r="DS171" s="13"/>
      <c r="DT171" s="13"/>
      <c r="DU171" s="13"/>
      <c r="DV171" s="13"/>
      <c r="DW171" s="13"/>
      <c r="DX171" s="13"/>
      <c r="DY171" s="13"/>
      <c r="DZ171" s="13"/>
      <c r="EA171" s="13"/>
      <c r="EB171" s="13"/>
      <c r="EC171" s="13"/>
      <c r="ED171" s="13"/>
      <c r="EE171" s="13"/>
      <c r="EF171" s="13"/>
      <c r="EG171" s="13"/>
      <c r="EH171" s="13"/>
      <c r="EI171" s="13"/>
      <c r="EJ171" s="13"/>
      <c r="EK171" s="13"/>
      <c r="EL171" s="13"/>
      <c r="EM171" s="13"/>
      <c r="EN171" s="13"/>
      <c r="EO171" s="13"/>
      <c r="EP171" s="13"/>
      <c r="EQ171" s="13"/>
      <c r="ER171" s="13"/>
      <c r="ES171" s="13"/>
      <c r="ET171" s="13"/>
      <c r="EU171" s="13"/>
      <c r="EV171" s="13"/>
      <c r="EW171" s="13"/>
      <c r="EX171" s="13"/>
      <c r="EY171" s="13"/>
      <c r="EZ171" s="13"/>
      <c r="FA171" s="13"/>
      <c r="FB171" s="13"/>
      <c r="FC171" s="13"/>
      <c r="FD171" s="13"/>
      <c r="FE171" s="13"/>
      <c r="FF171" s="13"/>
      <c r="FG171" s="13"/>
      <c r="FH171" s="13"/>
      <c r="FI171" s="13"/>
      <c r="FJ171" s="13"/>
      <c r="FK171" s="13"/>
      <c r="FL171" s="13"/>
      <c r="FM171" s="13"/>
      <c r="FN171" s="13"/>
      <c r="FO171" s="13"/>
      <c r="FP171" s="13"/>
      <c r="FQ171" s="13"/>
      <c r="FR171" s="13"/>
      <c r="FS171" s="13"/>
      <c r="FT171" s="13"/>
      <c r="FU171" s="13"/>
    </row>
    <row r="172" spans="1:177" ht="15">
      <c r="A172" s="4"/>
      <c r="B172" s="4"/>
      <c r="C172" s="4"/>
      <c r="D172" s="2"/>
      <c r="E172" s="2"/>
      <c r="F172" s="2"/>
      <c r="G172" s="2"/>
      <c r="H172" s="2"/>
      <c r="I172" s="2"/>
      <c r="J172" s="2"/>
      <c r="K172" s="2"/>
      <c r="L172" s="2"/>
      <c r="M172" s="2"/>
      <c r="N172" s="2"/>
      <c r="O172" s="2"/>
      <c r="P172" s="2"/>
      <c r="Q172" s="2"/>
      <c r="R172" s="2"/>
      <c r="S172" s="2"/>
      <c r="T172" s="2"/>
      <c r="U172" s="2"/>
      <c r="V172" s="2"/>
      <c r="W172" s="2"/>
      <c r="X172" s="2"/>
      <c r="Y172" s="2"/>
      <c r="Z172" s="2"/>
      <c r="AA172" s="5"/>
      <c r="AB172" s="5"/>
      <c r="AC172" s="5"/>
      <c r="AD172" s="5"/>
      <c r="AE172" s="5"/>
      <c r="AF172" s="2"/>
      <c r="AG172" s="2"/>
      <c r="AH172" s="2"/>
      <c r="AI172" s="2"/>
      <c r="AJ172" s="2"/>
      <c r="AK172" s="2"/>
      <c r="AL172" s="2"/>
      <c r="AM172" s="34"/>
      <c r="AN172" s="34"/>
      <c r="AO172" s="34"/>
      <c r="AP172" s="34"/>
      <c r="AQ172" s="34"/>
      <c r="AR172" s="34"/>
      <c r="AS172" s="34"/>
      <c r="AT172" s="34"/>
      <c r="AU172" s="34"/>
      <c r="AV172" s="34"/>
      <c r="AW172" s="34"/>
      <c r="AX172" s="34"/>
      <c r="AY172" s="34"/>
      <c r="AZ172" s="34"/>
      <c r="BA172" s="34"/>
      <c r="BB172" s="34"/>
      <c r="BC172" s="34"/>
      <c r="BD172" s="34"/>
      <c r="BE172" s="34"/>
      <c r="BF172" s="34"/>
      <c r="BG172" s="34"/>
      <c r="BH172" s="34"/>
      <c r="BI172" s="2"/>
      <c r="BJ172" s="2"/>
      <c r="BK172" s="2"/>
      <c r="BL172" s="2"/>
      <c r="BM172" s="2"/>
      <c r="BN172" s="13"/>
      <c r="BO172" s="13"/>
      <c r="BP172" s="13"/>
      <c r="BQ172" s="13"/>
      <c r="BR172" s="13"/>
      <c r="BS172" s="13"/>
      <c r="BT172" s="13"/>
      <c r="BU172" s="13"/>
      <c r="BV172" s="13"/>
      <c r="BW172" s="13"/>
      <c r="BX172" s="13"/>
      <c r="BY172" s="13"/>
      <c r="BZ172" s="13"/>
      <c r="CA172" s="13"/>
      <c r="CB172" s="13"/>
      <c r="CC172" s="13"/>
      <c r="CD172" s="13"/>
      <c r="CE172" s="13"/>
      <c r="CF172" s="13"/>
      <c r="CG172" s="13"/>
      <c r="CH172" s="13"/>
      <c r="CI172" s="13"/>
      <c r="CJ172" s="13"/>
      <c r="CK172" s="13"/>
      <c r="CL172" s="13"/>
      <c r="CM172" s="13"/>
      <c r="CN172" s="13"/>
      <c r="CO172" s="13"/>
      <c r="CP172" s="13"/>
      <c r="CQ172" s="13"/>
      <c r="CR172" s="13"/>
      <c r="CS172" s="13"/>
      <c r="CT172" s="13"/>
      <c r="CU172" s="13"/>
      <c r="CV172" s="13"/>
      <c r="CW172" s="13"/>
      <c r="CX172" s="13"/>
      <c r="CY172" s="13"/>
      <c r="CZ172" s="13"/>
      <c r="DA172" s="13"/>
      <c r="DB172" s="13"/>
      <c r="DC172" s="13"/>
      <c r="DD172" s="13"/>
      <c r="DE172" s="13"/>
      <c r="DF172" s="13"/>
      <c r="DG172" s="13"/>
      <c r="DH172" s="13"/>
      <c r="DI172" s="13"/>
      <c r="DJ172" s="13"/>
      <c r="DK172" s="13"/>
      <c r="DL172" s="13"/>
      <c r="DM172" s="13"/>
      <c r="DN172" s="13"/>
      <c r="DO172" s="13"/>
      <c r="DP172" s="13"/>
      <c r="DQ172" s="13"/>
      <c r="DR172" s="13"/>
      <c r="DS172" s="13"/>
      <c r="DT172" s="13"/>
      <c r="DU172" s="13"/>
      <c r="DV172" s="13"/>
      <c r="DW172" s="13"/>
      <c r="DX172" s="13"/>
      <c r="DY172" s="13"/>
      <c r="DZ172" s="13"/>
      <c r="EA172" s="13"/>
      <c r="EB172" s="13"/>
      <c r="EC172" s="13"/>
      <c r="ED172" s="13"/>
      <c r="EE172" s="13"/>
      <c r="EF172" s="13"/>
      <c r="EG172" s="13"/>
      <c r="EH172" s="13"/>
      <c r="EI172" s="13"/>
      <c r="EJ172" s="13"/>
      <c r="EK172" s="13"/>
      <c r="EL172" s="13"/>
      <c r="EM172" s="13"/>
      <c r="EN172" s="13"/>
      <c r="EO172" s="13"/>
      <c r="EP172" s="13"/>
      <c r="EQ172" s="13"/>
      <c r="ER172" s="13"/>
      <c r="ES172" s="13"/>
      <c r="ET172" s="13"/>
      <c r="EU172" s="13"/>
      <c r="EV172" s="13"/>
      <c r="EW172" s="13"/>
      <c r="EX172" s="13"/>
      <c r="EY172" s="13"/>
      <c r="EZ172" s="13"/>
      <c r="FA172" s="13"/>
      <c r="FB172" s="13"/>
      <c r="FC172" s="13"/>
      <c r="FD172" s="13"/>
      <c r="FE172" s="13"/>
      <c r="FF172" s="13"/>
      <c r="FG172" s="13"/>
      <c r="FH172" s="13"/>
      <c r="FI172" s="13"/>
      <c r="FJ172" s="13"/>
      <c r="FK172" s="13"/>
      <c r="FL172" s="13"/>
      <c r="FM172" s="13"/>
      <c r="FN172" s="13"/>
      <c r="FO172" s="13"/>
      <c r="FP172" s="13"/>
      <c r="FQ172" s="13"/>
      <c r="FR172" s="13"/>
      <c r="FS172" s="13"/>
      <c r="FT172" s="13"/>
      <c r="FU172" s="13"/>
    </row>
    <row r="173" spans="1:177" ht="15">
      <c r="A173" s="4"/>
      <c r="B173" s="4"/>
      <c r="C173" s="4"/>
      <c r="D173" s="2"/>
      <c r="E173" s="2"/>
      <c r="F173" s="2"/>
      <c r="G173" s="2"/>
      <c r="H173" s="2"/>
      <c r="I173" s="2"/>
      <c r="J173" s="2"/>
      <c r="K173" s="2"/>
      <c r="L173" s="2"/>
      <c r="M173" s="2"/>
      <c r="N173" s="2"/>
      <c r="O173" s="2"/>
      <c r="P173" s="2"/>
      <c r="Q173" s="2"/>
      <c r="R173" s="2"/>
      <c r="S173" s="2"/>
      <c r="T173" s="2"/>
      <c r="U173" s="2"/>
      <c r="V173" s="2"/>
      <c r="W173" s="2"/>
      <c r="X173" s="2"/>
      <c r="Y173" s="2"/>
      <c r="Z173" s="2"/>
      <c r="AA173" s="5"/>
      <c r="AB173" s="5"/>
      <c r="AC173" s="5"/>
      <c r="AD173" s="5"/>
      <c r="AE173" s="5"/>
      <c r="AF173" s="2"/>
      <c r="AG173" s="2"/>
      <c r="AH173" s="2"/>
      <c r="AI173" s="2"/>
      <c r="AJ173" s="2"/>
      <c r="AK173" s="2"/>
      <c r="AL173" s="2"/>
      <c r="AM173" s="34"/>
      <c r="AN173" s="34"/>
      <c r="AO173" s="34"/>
      <c r="AP173" s="34"/>
      <c r="AQ173" s="34"/>
      <c r="AR173" s="34"/>
      <c r="AS173" s="34"/>
      <c r="AT173" s="34"/>
      <c r="AU173" s="34"/>
      <c r="AV173" s="34"/>
      <c r="AW173" s="34"/>
      <c r="AX173" s="34"/>
      <c r="AY173" s="34"/>
      <c r="AZ173" s="34"/>
      <c r="BA173" s="34"/>
      <c r="BB173" s="34"/>
      <c r="BC173" s="34"/>
      <c r="BD173" s="34"/>
      <c r="BE173" s="34"/>
      <c r="BF173" s="34"/>
      <c r="BG173" s="34"/>
      <c r="BH173" s="34"/>
      <c r="BI173" s="2"/>
      <c r="BJ173" s="2"/>
      <c r="BK173" s="2"/>
      <c r="BL173" s="2"/>
      <c r="BM173" s="2"/>
      <c r="BN173" s="13"/>
      <c r="BO173" s="13"/>
      <c r="BP173" s="13"/>
      <c r="BQ173" s="13"/>
      <c r="BR173" s="13"/>
      <c r="BS173" s="13"/>
      <c r="BT173" s="13"/>
      <c r="BU173" s="13"/>
      <c r="BV173" s="13"/>
      <c r="BW173" s="13"/>
      <c r="BX173" s="13"/>
      <c r="BY173" s="13"/>
      <c r="BZ173" s="13"/>
      <c r="CA173" s="13"/>
      <c r="CB173" s="13"/>
      <c r="CC173" s="13"/>
      <c r="CD173" s="13"/>
      <c r="CE173" s="13"/>
      <c r="CF173" s="13"/>
      <c r="CG173" s="13"/>
      <c r="CH173" s="13"/>
      <c r="CI173" s="13"/>
      <c r="CJ173" s="13"/>
      <c r="CK173" s="13"/>
      <c r="CL173" s="13"/>
      <c r="CM173" s="13"/>
      <c r="CN173" s="13"/>
      <c r="CO173" s="13"/>
      <c r="CP173" s="13"/>
      <c r="CQ173" s="13"/>
      <c r="CR173" s="13"/>
      <c r="CS173" s="13"/>
      <c r="CT173" s="13"/>
      <c r="CU173" s="13"/>
      <c r="CV173" s="13"/>
      <c r="CW173" s="13"/>
      <c r="CX173" s="13"/>
      <c r="CY173" s="13"/>
      <c r="CZ173" s="13"/>
      <c r="DA173" s="13"/>
      <c r="DB173" s="13"/>
      <c r="DC173" s="13"/>
      <c r="DD173" s="13"/>
      <c r="DE173" s="13"/>
      <c r="DF173" s="13"/>
      <c r="DG173" s="13"/>
      <c r="DH173" s="13"/>
      <c r="DI173" s="13"/>
      <c r="DJ173" s="13"/>
      <c r="DK173" s="13"/>
      <c r="DL173" s="13"/>
      <c r="DM173" s="13"/>
      <c r="DN173" s="13"/>
      <c r="DO173" s="13"/>
      <c r="DP173" s="13"/>
      <c r="DQ173" s="13"/>
      <c r="DR173" s="13"/>
      <c r="DS173" s="13"/>
      <c r="DT173" s="13"/>
      <c r="DU173" s="13"/>
      <c r="DV173" s="13"/>
      <c r="DW173" s="13"/>
      <c r="DX173" s="13"/>
      <c r="DY173" s="13"/>
      <c r="DZ173" s="13"/>
      <c r="EA173" s="13"/>
      <c r="EB173" s="13"/>
      <c r="EC173" s="13"/>
      <c r="ED173" s="13"/>
      <c r="EE173" s="13"/>
      <c r="EF173" s="13"/>
      <c r="EG173" s="13"/>
      <c r="EH173" s="13"/>
      <c r="EI173" s="13"/>
      <c r="EJ173" s="13"/>
      <c r="EK173" s="13"/>
      <c r="EL173" s="13"/>
      <c r="EM173" s="13"/>
      <c r="EN173" s="13"/>
      <c r="EO173" s="13"/>
      <c r="EP173" s="13"/>
      <c r="EQ173" s="13"/>
      <c r="ER173" s="13"/>
      <c r="ES173" s="13"/>
      <c r="ET173" s="13"/>
      <c r="EU173" s="13"/>
      <c r="EV173" s="13"/>
      <c r="EW173" s="13"/>
      <c r="EX173" s="13"/>
      <c r="EY173" s="13"/>
      <c r="EZ173" s="13"/>
      <c r="FA173" s="13"/>
      <c r="FB173" s="13"/>
      <c r="FC173" s="13"/>
      <c r="FD173" s="13"/>
      <c r="FE173" s="13"/>
      <c r="FF173" s="13"/>
      <c r="FG173" s="13"/>
      <c r="FH173" s="13"/>
      <c r="FI173" s="13"/>
      <c r="FJ173" s="13"/>
      <c r="FK173" s="13"/>
      <c r="FL173" s="13"/>
      <c r="FM173" s="13"/>
      <c r="FN173" s="13"/>
      <c r="FO173" s="13"/>
      <c r="FP173" s="13"/>
      <c r="FQ173" s="13"/>
      <c r="FR173" s="13"/>
      <c r="FS173" s="13"/>
      <c r="FT173" s="13"/>
      <c r="FU173" s="13"/>
    </row>
    <row r="174" spans="1:177" ht="15">
      <c r="A174" s="4"/>
      <c r="B174" s="4"/>
      <c r="C174" s="4"/>
      <c r="D174" s="2"/>
      <c r="E174" s="2"/>
      <c r="F174" s="2"/>
      <c r="G174" s="2"/>
      <c r="H174" s="2"/>
      <c r="I174" s="2"/>
      <c r="J174" s="2"/>
      <c r="K174" s="2"/>
      <c r="L174" s="2"/>
      <c r="M174" s="2"/>
      <c r="N174" s="2"/>
      <c r="O174" s="2"/>
      <c r="P174" s="2"/>
      <c r="Q174" s="2"/>
      <c r="R174" s="2"/>
      <c r="S174" s="2"/>
      <c r="T174" s="2"/>
      <c r="U174" s="2"/>
      <c r="V174" s="2"/>
      <c r="W174" s="2"/>
      <c r="X174" s="2"/>
      <c r="Y174" s="2"/>
      <c r="Z174" s="2"/>
      <c r="AA174" s="5"/>
      <c r="AB174" s="5"/>
      <c r="AC174" s="5"/>
      <c r="AD174" s="5"/>
      <c r="AE174" s="5"/>
      <c r="AF174" s="2"/>
      <c r="AG174" s="2"/>
      <c r="AH174" s="2"/>
      <c r="AI174" s="2"/>
      <c r="AJ174" s="2"/>
      <c r="AK174" s="2"/>
      <c r="AL174" s="2"/>
      <c r="AM174" s="34"/>
      <c r="AN174" s="34"/>
      <c r="AO174" s="34"/>
      <c r="AP174" s="34"/>
      <c r="AQ174" s="34"/>
      <c r="AR174" s="34"/>
      <c r="AS174" s="34"/>
      <c r="AT174" s="34"/>
      <c r="AU174" s="34"/>
      <c r="AV174" s="34"/>
      <c r="AW174" s="34"/>
      <c r="AX174" s="34"/>
      <c r="AY174" s="34"/>
      <c r="AZ174" s="34"/>
      <c r="BA174" s="34"/>
      <c r="BB174" s="34"/>
      <c r="BC174" s="34"/>
      <c r="BD174" s="34"/>
      <c r="BE174" s="34"/>
      <c r="BF174" s="34"/>
      <c r="BG174" s="34"/>
      <c r="BH174" s="34"/>
      <c r="BI174" s="2"/>
      <c r="BJ174" s="2"/>
      <c r="BK174" s="2"/>
      <c r="BL174" s="2"/>
      <c r="BM174" s="2"/>
      <c r="BN174" s="13"/>
      <c r="BO174" s="13"/>
      <c r="BP174" s="13"/>
      <c r="BQ174" s="13"/>
      <c r="BR174" s="13"/>
      <c r="BS174" s="13"/>
      <c r="BT174" s="13"/>
      <c r="BU174" s="13"/>
      <c r="BV174" s="13"/>
      <c r="BW174" s="13"/>
      <c r="BX174" s="13"/>
      <c r="BY174" s="13"/>
      <c r="BZ174" s="13"/>
      <c r="CA174" s="13"/>
      <c r="CB174" s="13"/>
      <c r="CC174" s="13"/>
      <c r="CD174" s="13"/>
      <c r="CE174" s="13"/>
      <c r="CF174" s="13"/>
      <c r="CG174" s="13"/>
      <c r="CH174" s="13"/>
      <c r="CI174" s="13"/>
      <c r="CJ174" s="13"/>
      <c r="CK174" s="13"/>
      <c r="CL174" s="13"/>
      <c r="CM174" s="13"/>
      <c r="CN174" s="13"/>
      <c r="CO174" s="13"/>
      <c r="CP174" s="13"/>
      <c r="CQ174" s="13"/>
      <c r="CR174" s="13"/>
      <c r="CS174" s="13"/>
      <c r="CT174" s="13"/>
      <c r="CU174" s="13"/>
      <c r="CV174" s="13"/>
      <c r="CW174" s="13"/>
      <c r="CX174" s="13"/>
      <c r="CY174" s="13"/>
      <c r="CZ174" s="13"/>
      <c r="DA174" s="13"/>
      <c r="DB174" s="13"/>
      <c r="DC174" s="13"/>
      <c r="DD174" s="13"/>
      <c r="DE174" s="13"/>
      <c r="DF174" s="13"/>
      <c r="DG174" s="13"/>
      <c r="DH174" s="13"/>
      <c r="DI174" s="13"/>
      <c r="DJ174" s="13"/>
      <c r="DK174" s="13"/>
      <c r="DL174" s="13"/>
      <c r="DM174" s="13"/>
      <c r="DN174" s="13"/>
      <c r="DO174" s="13"/>
      <c r="DP174" s="13"/>
      <c r="DQ174" s="13"/>
      <c r="DR174" s="13"/>
      <c r="DS174" s="13"/>
      <c r="DT174" s="13"/>
      <c r="DU174" s="13"/>
      <c r="DV174" s="13"/>
      <c r="DW174" s="13"/>
      <c r="DX174" s="13"/>
      <c r="DY174" s="13"/>
      <c r="DZ174" s="13"/>
      <c r="EA174" s="13"/>
      <c r="EB174" s="13"/>
      <c r="EC174" s="13"/>
      <c r="ED174" s="13"/>
      <c r="EE174" s="13"/>
      <c r="EF174" s="13"/>
      <c r="EG174" s="13"/>
      <c r="EH174" s="13"/>
      <c r="EI174" s="13"/>
      <c r="EJ174" s="13"/>
      <c r="EK174" s="13"/>
      <c r="EL174" s="13"/>
      <c r="EM174" s="13"/>
      <c r="EN174" s="13"/>
      <c r="EO174" s="13"/>
      <c r="EP174" s="13"/>
      <c r="EQ174" s="13"/>
      <c r="ER174" s="13"/>
      <c r="ES174" s="13"/>
      <c r="ET174" s="13"/>
      <c r="EU174" s="13"/>
      <c r="EV174" s="13"/>
      <c r="EW174" s="13"/>
      <c r="EX174" s="13"/>
      <c r="EY174" s="13"/>
      <c r="EZ174" s="13"/>
      <c r="FA174" s="13"/>
      <c r="FB174" s="13"/>
      <c r="FC174" s="13"/>
      <c r="FD174" s="13"/>
      <c r="FE174" s="13"/>
      <c r="FF174" s="13"/>
      <c r="FG174" s="13"/>
      <c r="FH174" s="13"/>
      <c r="FI174" s="13"/>
      <c r="FJ174" s="13"/>
      <c r="FK174" s="13"/>
      <c r="FL174" s="13"/>
      <c r="FM174" s="13"/>
      <c r="FN174" s="13"/>
      <c r="FO174" s="13"/>
      <c r="FP174" s="13"/>
      <c r="FQ174" s="13"/>
      <c r="FR174" s="13"/>
      <c r="FS174" s="13"/>
      <c r="FT174" s="13"/>
      <c r="FU174" s="13"/>
    </row>
    <row r="175" spans="1:177" ht="15">
      <c r="A175" s="4"/>
      <c r="B175" s="4"/>
      <c r="C175" s="4"/>
      <c r="D175" s="2"/>
      <c r="E175" s="2"/>
      <c r="F175" s="2"/>
      <c r="G175" s="2"/>
      <c r="H175" s="2"/>
      <c r="I175" s="2"/>
      <c r="J175" s="2"/>
      <c r="K175" s="2"/>
      <c r="L175" s="2"/>
      <c r="M175" s="2"/>
      <c r="N175" s="2"/>
      <c r="O175" s="2"/>
      <c r="P175" s="2"/>
      <c r="Q175" s="2"/>
      <c r="R175" s="2"/>
      <c r="S175" s="2"/>
      <c r="T175" s="2"/>
      <c r="U175" s="2"/>
      <c r="V175" s="2"/>
      <c r="W175" s="2"/>
      <c r="X175" s="2"/>
      <c r="Y175" s="2"/>
      <c r="Z175" s="2"/>
      <c r="AA175" s="5"/>
      <c r="AB175" s="5"/>
      <c r="AC175" s="5"/>
      <c r="AD175" s="5"/>
      <c r="AE175" s="5"/>
      <c r="AF175" s="2"/>
      <c r="AG175" s="2"/>
      <c r="AH175" s="2"/>
      <c r="AI175" s="2"/>
      <c r="AJ175" s="2"/>
      <c r="AK175" s="2"/>
      <c r="AL175" s="2"/>
      <c r="AM175" s="34"/>
      <c r="AN175" s="34"/>
      <c r="AO175" s="34"/>
      <c r="AP175" s="34"/>
      <c r="AQ175" s="34"/>
      <c r="AR175" s="34"/>
      <c r="AS175" s="34"/>
      <c r="AT175" s="34"/>
      <c r="AU175" s="34"/>
      <c r="AV175" s="34"/>
      <c r="AW175" s="34"/>
      <c r="AX175" s="34"/>
      <c r="AY175" s="34"/>
      <c r="AZ175" s="34"/>
      <c r="BA175" s="34"/>
      <c r="BB175" s="34"/>
      <c r="BC175" s="34"/>
      <c r="BD175" s="34"/>
      <c r="BE175" s="34"/>
      <c r="BF175" s="34"/>
      <c r="BG175" s="34"/>
      <c r="BH175" s="34"/>
      <c r="BI175" s="2"/>
      <c r="BJ175" s="2"/>
      <c r="BK175" s="2"/>
      <c r="BL175" s="2"/>
      <c r="BM175" s="2"/>
      <c r="BN175" s="13"/>
      <c r="BO175" s="13"/>
      <c r="BP175" s="13"/>
      <c r="BQ175" s="13"/>
      <c r="BR175" s="13"/>
      <c r="BS175" s="13"/>
      <c r="BT175" s="13"/>
      <c r="BU175" s="13"/>
      <c r="BV175" s="13"/>
      <c r="BW175" s="13"/>
      <c r="BX175" s="13"/>
      <c r="BY175" s="13"/>
      <c r="BZ175" s="13"/>
      <c r="CA175" s="13"/>
      <c r="CB175" s="13"/>
      <c r="CC175" s="13"/>
      <c r="CD175" s="13"/>
      <c r="CE175" s="13"/>
      <c r="CF175" s="13"/>
      <c r="CG175" s="13"/>
      <c r="CH175" s="13"/>
      <c r="CI175" s="13"/>
      <c r="CJ175" s="13"/>
      <c r="CK175" s="13"/>
      <c r="CL175" s="13"/>
      <c r="CM175" s="13"/>
      <c r="CN175" s="13"/>
      <c r="CO175" s="13"/>
      <c r="CP175" s="13"/>
      <c r="CQ175" s="13"/>
      <c r="CR175" s="13"/>
      <c r="CS175" s="13"/>
      <c r="CT175" s="13"/>
      <c r="CU175" s="13"/>
      <c r="CV175" s="13"/>
      <c r="CW175" s="13"/>
      <c r="CX175" s="13"/>
      <c r="CY175" s="13"/>
      <c r="CZ175" s="13"/>
      <c r="DA175" s="13"/>
      <c r="DB175" s="13"/>
      <c r="DC175" s="13"/>
      <c r="DD175" s="13"/>
      <c r="DE175" s="13"/>
      <c r="DF175" s="13"/>
      <c r="DG175" s="13"/>
      <c r="DH175" s="13"/>
      <c r="DI175" s="13"/>
      <c r="DJ175" s="13"/>
      <c r="DK175" s="13"/>
      <c r="DL175" s="13"/>
      <c r="DM175" s="13"/>
      <c r="DN175" s="13"/>
      <c r="DO175" s="13"/>
      <c r="DP175" s="13"/>
      <c r="DQ175" s="13"/>
      <c r="DR175" s="13"/>
      <c r="DS175" s="13"/>
      <c r="DT175" s="13"/>
      <c r="DU175" s="13"/>
      <c r="DV175" s="13"/>
      <c r="DW175" s="13"/>
      <c r="DX175" s="13"/>
      <c r="DY175" s="13"/>
      <c r="DZ175" s="13"/>
      <c r="EA175" s="13"/>
      <c r="EB175" s="13"/>
      <c r="EC175" s="13"/>
      <c r="ED175" s="13"/>
      <c r="EE175" s="13"/>
      <c r="EF175" s="13"/>
      <c r="EG175" s="13"/>
      <c r="EH175" s="13"/>
      <c r="EI175" s="13"/>
      <c r="EJ175" s="13"/>
      <c r="EK175" s="13"/>
      <c r="EL175" s="13"/>
      <c r="EM175" s="13"/>
      <c r="EN175" s="13"/>
      <c r="EO175" s="13"/>
      <c r="EP175" s="13"/>
      <c r="EQ175" s="13"/>
      <c r="ER175" s="13"/>
      <c r="ES175" s="13"/>
      <c r="ET175" s="13"/>
      <c r="EU175" s="13"/>
      <c r="EV175" s="13"/>
      <c r="EW175" s="13"/>
      <c r="EX175" s="13"/>
      <c r="EY175" s="13"/>
      <c r="EZ175" s="13"/>
      <c r="FA175" s="13"/>
      <c r="FB175" s="13"/>
      <c r="FC175" s="13"/>
      <c r="FD175" s="13"/>
      <c r="FE175" s="13"/>
      <c r="FF175" s="13"/>
      <c r="FG175" s="13"/>
      <c r="FH175" s="13"/>
      <c r="FI175" s="13"/>
      <c r="FJ175" s="13"/>
      <c r="FK175" s="13"/>
      <c r="FL175" s="13"/>
      <c r="FM175" s="13"/>
      <c r="FN175" s="13"/>
      <c r="FO175" s="13"/>
      <c r="FP175" s="13"/>
      <c r="FQ175" s="13"/>
      <c r="FR175" s="13"/>
      <c r="FS175" s="13"/>
      <c r="FT175" s="13"/>
      <c r="FU175" s="13"/>
    </row>
    <row r="176" spans="1:177" ht="15">
      <c r="A176" s="4"/>
      <c r="B176" s="4"/>
      <c r="C176" s="4"/>
      <c r="D176" s="2"/>
      <c r="E176" s="2"/>
      <c r="F176" s="2"/>
      <c r="G176" s="2"/>
      <c r="H176" s="2"/>
      <c r="I176" s="2"/>
      <c r="J176" s="2"/>
      <c r="K176" s="2"/>
      <c r="L176" s="2"/>
      <c r="M176" s="2"/>
      <c r="N176" s="2"/>
      <c r="O176" s="2"/>
      <c r="P176" s="2"/>
      <c r="Q176" s="2"/>
      <c r="R176" s="2"/>
      <c r="S176" s="2"/>
      <c r="T176" s="2"/>
      <c r="U176" s="2"/>
      <c r="V176" s="2"/>
      <c r="W176" s="2"/>
      <c r="X176" s="2"/>
      <c r="Y176" s="2"/>
      <c r="Z176" s="2"/>
      <c r="AA176" s="5"/>
      <c r="AB176" s="5"/>
      <c r="AC176" s="5"/>
      <c r="AD176" s="5"/>
      <c r="AE176" s="5"/>
      <c r="AF176" s="2"/>
      <c r="AG176" s="2"/>
      <c r="AH176" s="2"/>
      <c r="AI176" s="2"/>
      <c r="AJ176" s="2"/>
      <c r="AK176" s="2"/>
      <c r="AL176" s="2"/>
      <c r="AM176" s="34"/>
      <c r="AN176" s="34"/>
      <c r="AO176" s="34"/>
      <c r="AP176" s="34"/>
      <c r="AQ176" s="34"/>
      <c r="AR176" s="34"/>
      <c r="AS176" s="34"/>
      <c r="AT176" s="34"/>
      <c r="AU176" s="34"/>
      <c r="AV176" s="34"/>
      <c r="AW176" s="34"/>
      <c r="AX176" s="34"/>
      <c r="AY176" s="34"/>
      <c r="AZ176" s="34"/>
      <c r="BA176" s="34"/>
      <c r="BB176" s="34"/>
      <c r="BC176" s="34"/>
      <c r="BD176" s="34"/>
      <c r="BE176" s="34"/>
      <c r="BF176" s="34"/>
      <c r="BG176" s="34"/>
      <c r="BH176" s="34"/>
      <c r="BI176" s="2"/>
      <c r="BJ176" s="2"/>
      <c r="BK176" s="2"/>
      <c r="BL176" s="2"/>
      <c r="BM176" s="2"/>
      <c r="BN176" s="13"/>
      <c r="BO176" s="13"/>
      <c r="BP176" s="13"/>
      <c r="BQ176" s="13"/>
      <c r="BR176" s="13"/>
      <c r="BS176" s="13"/>
      <c r="BT176" s="13"/>
      <c r="BU176" s="13"/>
      <c r="BV176" s="13"/>
      <c r="BW176" s="13"/>
      <c r="BX176" s="13"/>
      <c r="BY176" s="13"/>
      <c r="BZ176" s="13"/>
      <c r="CA176" s="13"/>
      <c r="CB176" s="13"/>
      <c r="CC176" s="13"/>
      <c r="CD176" s="13"/>
      <c r="CE176" s="13"/>
      <c r="CF176" s="13"/>
      <c r="CG176" s="13"/>
      <c r="CH176" s="13"/>
      <c r="CI176" s="13"/>
      <c r="CJ176" s="13"/>
      <c r="CK176" s="13"/>
      <c r="CL176" s="13"/>
      <c r="CM176" s="13"/>
      <c r="CN176" s="13"/>
      <c r="CO176" s="13"/>
      <c r="CP176" s="13"/>
      <c r="CQ176" s="13"/>
      <c r="CR176" s="13"/>
      <c r="CS176" s="13"/>
      <c r="CT176" s="13"/>
      <c r="CU176" s="13"/>
      <c r="CV176" s="13"/>
      <c r="CW176" s="13"/>
      <c r="CX176" s="13"/>
      <c r="CY176" s="13"/>
      <c r="CZ176" s="13"/>
      <c r="DA176" s="13"/>
      <c r="DB176" s="13"/>
      <c r="DC176" s="13"/>
      <c r="DD176" s="13"/>
      <c r="DE176" s="13"/>
      <c r="DF176" s="13"/>
      <c r="DG176" s="13"/>
      <c r="DH176" s="13"/>
      <c r="DI176" s="13"/>
      <c r="DJ176" s="13"/>
      <c r="DK176" s="13"/>
      <c r="DL176" s="13"/>
      <c r="DM176" s="13"/>
      <c r="DN176" s="13"/>
      <c r="DO176" s="13"/>
      <c r="DP176" s="13"/>
      <c r="DQ176" s="13"/>
      <c r="DR176" s="13"/>
      <c r="DS176" s="13"/>
      <c r="DT176" s="13"/>
      <c r="DU176" s="13"/>
      <c r="DV176" s="13"/>
      <c r="DW176" s="13"/>
      <c r="DX176" s="13"/>
      <c r="DY176" s="13"/>
      <c r="DZ176" s="13"/>
      <c r="EA176" s="13"/>
      <c r="EB176" s="13"/>
      <c r="EC176" s="13"/>
      <c r="ED176" s="13"/>
      <c r="EE176" s="13"/>
      <c r="EF176" s="13"/>
      <c r="EG176" s="13"/>
      <c r="EH176" s="13"/>
      <c r="EI176" s="13"/>
      <c r="EJ176" s="13"/>
      <c r="EK176" s="13"/>
      <c r="EL176" s="13"/>
      <c r="EM176" s="13"/>
      <c r="EN176" s="13"/>
      <c r="EO176" s="13"/>
      <c r="EP176" s="13"/>
      <c r="EQ176" s="13"/>
      <c r="ER176" s="13"/>
      <c r="ES176" s="13"/>
      <c r="ET176" s="13"/>
      <c r="EU176" s="13"/>
      <c r="EV176" s="13"/>
      <c r="EW176" s="13"/>
      <c r="EX176" s="13"/>
      <c r="EY176" s="13"/>
      <c r="EZ176" s="13"/>
      <c r="FA176" s="13"/>
      <c r="FB176" s="13"/>
      <c r="FC176" s="13"/>
      <c r="FD176" s="13"/>
      <c r="FE176" s="13"/>
      <c r="FF176" s="13"/>
      <c r="FG176" s="13"/>
      <c r="FH176" s="13"/>
      <c r="FI176" s="13"/>
      <c r="FJ176" s="13"/>
      <c r="FK176" s="13"/>
      <c r="FL176" s="13"/>
      <c r="FM176" s="13"/>
      <c r="FN176" s="13"/>
      <c r="FO176" s="13"/>
      <c r="FP176" s="13"/>
      <c r="FQ176" s="13"/>
      <c r="FR176" s="13"/>
      <c r="FS176" s="13"/>
      <c r="FT176" s="13"/>
      <c r="FU176" s="13"/>
    </row>
    <row r="177" spans="1:177" ht="15">
      <c r="A177" s="4"/>
      <c r="B177" s="4"/>
      <c r="C177" s="4"/>
      <c r="D177" s="2"/>
      <c r="E177" s="2"/>
      <c r="F177" s="2"/>
      <c r="G177" s="2"/>
      <c r="H177" s="2"/>
      <c r="I177" s="2"/>
      <c r="J177" s="2"/>
      <c r="K177" s="2"/>
      <c r="L177" s="2"/>
      <c r="M177" s="2"/>
      <c r="N177" s="2"/>
      <c r="O177" s="2"/>
      <c r="P177" s="2"/>
      <c r="Q177" s="2"/>
      <c r="R177" s="2"/>
      <c r="S177" s="2"/>
      <c r="T177" s="2"/>
      <c r="U177" s="2"/>
      <c r="V177" s="2"/>
      <c r="W177" s="2"/>
      <c r="X177" s="2"/>
      <c r="Y177" s="2"/>
      <c r="Z177" s="2"/>
      <c r="AA177" s="5"/>
      <c r="AB177" s="5"/>
      <c r="AC177" s="5"/>
      <c r="AD177" s="5"/>
      <c r="AE177" s="5"/>
      <c r="AF177" s="2"/>
      <c r="AG177" s="2"/>
      <c r="AH177" s="2"/>
      <c r="AI177" s="2"/>
      <c r="AJ177" s="2"/>
      <c r="AK177" s="2"/>
      <c r="AL177" s="2"/>
      <c r="AM177" s="34"/>
      <c r="AN177" s="34"/>
      <c r="AO177" s="34"/>
      <c r="AP177" s="34"/>
      <c r="AQ177" s="34"/>
      <c r="AR177" s="34"/>
      <c r="AS177" s="34"/>
      <c r="AT177" s="34"/>
      <c r="AU177" s="34"/>
      <c r="AV177" s="34"/>
      <c r="AW177" s="34"/>
      <c r="AX177" s="34"/>
      <c r="AY177" s="34"/>
      <c r="AZ177" s="34"/>
      <c r="BA177" s="34"/>
      <c r="BB177" s="34"/>
      <c r="BC177" s="34"/>
      <c r="BD177" s="34"/>
      <c r="BE177" s="34"/>
      <c r="BF177" s="34"/>
      <c r="BG177" s="34"/>
      <c r="BH177" s="34"/>
      <c r="BI177" s="2"/>
      <c r="BJ177" s="2"/>
      <c r="BK177" s="2"/>
      <c r="BL177" s="2"/>
      <c r="BM177" s="2"/>
      <c r="BN177" s="13"/>
      <c r="BO177" s="13"/>
      <c r="BP177" s="13"/>
      <c r="BQ177" s="13"/>
      <c r="BR177" s="13"/>
      <c r="BS177" s="13"/>
      <c r="BT177" s="13"/>
      <c r="BU177" s="13"/>
      <c r="BV177" s="13"/>
      <c r="BW177" s="13"/>
      <c r="BX177" s="13"/>
      <c r="BY177" s="13"/>
      <c r="BZ177" s="13"/>
      <c r="CA177" s="13"/>
      <c r="CB177" s="13"/>
      <c r="CC177" s="13"/>
      <c r="CD177" s="13"/>
      <c r="CE177" s="13"/>
      <c r="CF177" s="13"/>
      <c r="CG177" s="13"/>
      <c r="CH177" s="13"/>
      <c r="CI177" s="13"/>
      <c r="CJ177" s="13"/>
      <c r="CK177" s="13"/>
      <c r="CL177" s="13"/>
      <c r="CM177" s="13"/>
      <c r="CN177" s="13"/>
      <c r="CO177" s="13"/>
      <c r="CP177" s="13"/>
      <c r="CQ177" s="13"/>
      <c r="CR177" s="13"/>
      <c r="CS177" s="13"/>
      <c r="CT177" s="13"/>
      <c r="CU177" s="13"/>
      <c r="CV177" s="13"/>
      <c r="CW177" s="13"/>
      <c r="CX177" s="13"/>
      <c r="CY177" s="13"/>
      <c r="CZ177" s="13"/>
      <c r="DA177" s="13"/>
      <c r="DB177" s="13"/>
      <c r="DC177" s="13"/>
      <c r="DD177" s="13"/>
      <c r="DE177" s="13"/>
      <c r="DF177" s="13"/>
      <c r="DG177" s="13"/>
      <c r="DH177" s="13"/>
      <c r="DI177" s="13"/>
      <c r="DJ177" s="13"/>
      <c r="DK177" s="13"/>
      <c r="DL177" s="13"/>
      <c r="DM177" s="13"/>
      <c r="DN177" s="13"/>
      <c r="DO177" s="13"/>
      <c r="DP177" s="13"/>
      <c r="DQ177" s="13"/>
      <c r="DR177" s="13"/>
      <c r="DS177" s="13"/>
      <c r="DT177" s="13"/>
      <c r="DU177" s="13"/>
      <c r="DV177" s="13"/>
      <c r="DW177" s="13"/>
      <c r="DX177" s="13"/>
      <c r="DY177" s="13"/>
      <c r="DZ177" s="13"/>
      <c r="EA177" s="13"/>
      <c r="EB177" s="13"/>
      <c r="EC177" s="13"/>
      <c r="ED177" s="13"/>
      <c r="EE177" s="13"/>
      <c r="EF177" s="13"/>
      <c r="EG177" s="13"/>
      <c r="EH177" s="13"/>
      <c r="EI177" s="13"/>
      <c r="EJ177" s="13"/>
      <c r="EK177" s="13"/>
      <c r="EL177" s="13"/>
      <c r="EM177" s="13"/>
      <c r="EN177" s="13"/>
      <c r="EO177" s="13"/>
      <c r="EP177" s="13"/>
      <c r="EQ177" s="13"/>
      <c r="ER177" s="13"/>
      <c r="ES177" s="13"/>
      <c r="ET177" s="13"/>
      <c r="EU177" s="13"/>
      <c r="EV177" s="13"/>
      <c r="EW177" s="13"/>
      <c r="EX177" s="13"/>
      <c r="EY177" s="13"/>
      <c r="EZ177" s="13"/>
      <c r="FA177" s="13"/>
      <c r="FB177" s="13"/>
      <c r="FC177" s="13"/>
      <c r="FD177" s="13"/>
      <c r="FE177" s="13"/>
      <c r="FF177" s="13"/>
      <c r="FG177" s="13"/>
      <c r="FH177" s="13"/>
      <c r="FI177" s="13"/>
      <c r="FJ177" s="13"/>
      <c r="FK177" s="13"/>
      <c r="FL177" s="13"/>
      <c r="FM177" s="13"/>
      <c r="FN177" s="13"/>
      <c r="FO177" s="13"/>
      <c r="FP177" s="13"/>
      <c r="FQ177" s="13"/>
      <c r="FR177" s="13"/>
      <c r="FS177" s="13"/>
      <c r="FT177" s="13"/>
      <c r="FU177" s="13"/>
    </row>
    <row r="178" spans="1:177" ht="15">
      <c r="A178" s="4"/>
      <c r="B178" s="4"/>
      <c r="C178" s="4"/>
      <c r="D178" s="2"/>
      <c r="E178" s="2"/>
      <c r="F178" s="2"/>
      <c r="G178" s="2"/>
      <c r="H178" s="2"/>
      <c r="I178" s="2"/>
      <c r="J178" s="2"/>
      <c r="K178" s="2"/>
      <c r="L178" s="2"/>
      <c r="M178" s="2"/>
      <c r="N178" s="2"/>
      <c r="O178" s="2"/>
      <c r="P178" s="2"/>
      <c r="Q178" s="2"/>
      <c r="R178" s="2"/>
      <c r="S178" s="2"/>
      <c r="T178" s="2"/>
      <c r="U178" s="2"/>
      <c r="V178" s="2"/>
      <c r="W178" s="2"/>
      <c r="X178" s="2"/>
      <c r="Y178" s="2"/>
      <c r="Z178" s="2"/>
      <c r="AA178" s="5"/>
      <c r="AB178" s="5"/>
      <c r="AC178" s="5"/>
      <c r="AD178" s="5"/>
      <c r="AE178" s="5"/>
      <c r="AF178" s="2"/>
      <c r="AG178" s="2"/>
      <c r="AH178" s="2"/>
      <c r="AI178" s="2"/>
      <c r="AJ178" s="2"/>
      <c r="AK178" s="2"/>
      <c r="AL178" s="2"/>
      <c r="AM178" s="34"/>
      <c r="AN178" s="34"/>
      <c r="AO178" s="34"/>
      <c r="AP178" s="34"/>
      <c r="AQ178" s="34"/>
      <c r="AR178" s="34"/>
      <c r="AS178" s="34"/>
      <c r="AT178" s="34"/>
      <c r="AU178" s="34"/>
      <c r="AV178" s="34"/>
      <c r="AW178" s="34"/>
      <c r="AX178" s="34"/>
      <c r="AY178" s="34"/>
      <c r="AZ178" s="34"/>
      <c r="BA178" s="34"/>
      <c r="BB178" s="34"/>
      <c r="BC178" s="34"/>
      <c r="BD178" s="34"/>
      <c r="BE178" s="34"/>
      <c r="BF178" s="34"/>
      <c r="BG178" s="34"/>
      <c r="BH178" s="34"/>
      <c r="BI178" s="2"/>
      <c r="BJ178" s="2"/>
      <c r="BK178" s="2"/>
      <c r="BL178" s="2"/>
      <c r="BM178" s="2"/>
      <c r="BN178" s="13"/>
      <c r="BO178" s="13"/>
      <c r="BP178" s="13"/>
      <c r="BQ178" s="13"/>
      <c r="BR178" s="13"/>
      <c r="BS178" s="13"/>
      <c r="BT178" s="13"/>
      <c r="BU178" s="13"/>
      <c r="BV178" s="13"/>
      <c r="BW178" s="13"/>
      <c r="BX178" s="13"/>
      <c r="BY178" s="13"/>
      <c r="BZ178" s="13"/>
      <c r="CA178" s="13"/>
      <c r="CB178" s="13"/>
      <c r="CC178" s="13"/>
      <c r="CD178" s="13"/>
      <c r="CE178" s="13"/>
      <c r="CF178" s="13"/>
      <c r="CG178" s="13"/>
      <c r="CH178" s="13"/>
      <c r="CI178" s="13"/>
      <c r="CJ178" s="13"/>
      <c r="CK178" s="13"/>
      <c r="CL178" s="13"/>
      <c r="CM178" s="13"/>
      <c r="CN178" s="13"/>
      <c r="CO178" s="13"/>
      <c r="CP178" s="13"/>
      <c r="CQ178" s="13"/>
      <c r="CR178" s="13"/>
      <c r="CS178" s="13"/>
      <c r="CT178" s="13"/>
      <c r="CU178" s="13"/>
      <c r="CV178" s="13"/>
      <c r="CW178" s="13"/>
      <c r="CX178" s="13"/>
      <c r="CY178" s="13"/>
      <c r="CZ178" s="13"/>
      <c r="DA178" s="13"/>
      <c r="DB178" s="13"/>
      <c r="DC178" s="13"/>
      <c r="DD178" s="13"/>
      <c r="DE178" s="13"/>
      <c r="DF178" s="13"/>
      <c r="DG178" s="13"/>
      <c r="DH178" s="13"/>
      <c r="DI178" s="13"/>
      <c r="DJ178" s="13"/>
      <c r="DK178" s="13"/>
      <c r="DL178" s="13"/>
      <c r="DM178" s="13"/>
      <c r="DN178" s="13"/>
      <c r="DO178" s="13"/>
      <c r="DP178" s="13"/>
      <c r="DQ178" s="13"/>
      <c r="DR178" s="13"/>
      <c r="DS178" s="13"/>
      <c r="DT178" s="13"/>
      <c r="DU178" s="13"/>
      <c r="DV178" s="13"/>
      <c r="DW178" s="13"/>
      <c r="DX178" s="13"/>
      <c r="DY178" s="13"/>
      <c r="DZ178" s="13"/>
      <c r="EA178" s="13"/>
      <c r="EB178" s="13"/>
      <c r="EC178" s="13"/>
      <c r="ED178" s="13"/>
      <c r="EE178" s="13"/>
      <c r="EF178" s="13"/>
      <c r="EG178" s="13"/>
      <c r="EH178" s="13"/>
      <c r="EI178" s="13"/>
      <c r="EJ178" s="13"/>
      <c r="EK178" s="13"/>
      <c r="EL178" s="13"/>
      <c r="EM178" s="13"/>
      <c r="EN178" s="13"/>
      <c r="EO178" s="13"/>
      <c r="EP178" s="13"/>
      <c r="EQ178" s="13"/>
      <c r="ER178" s="13"/>
      <c r="ES178" s="13"/>
      <c r="ET178" s="13"/>
      <c r="EU178" s="13"/>
      <c r="EV178" s="13"/>
      <c r="EW178" s="13"/>
      <c r="EX178" s="13"/>
      <c r="EY178" s="13"/>
      <c r="EZ178" s="13"/>
      <c r="FA178" s="13"/>
      <c r="FB178" s="13"/>
      <c r="FC178" s="13"/>
      <c r="FD178" s="13"/>
      <c r="FE178" s="13"/>
      <c r="FF178" s="13"/>
      <c r="FG178" s="13"/>
      <c r="FH178" s="13"/>
      <c r="FI178" s="13"/>
      <c r="FJ178" s="13"/>
      <c r="FK178" s="13"/>
      <c r="FL178" s="13"/>
      <c r="FM178" s="13"/>
      <c r="FN178" s="13"/>
      <c r="FO178" s="13"/>
      <c r="FP178" s="13"/>
      <c r="FQ178" s="13"/>
      <c r="FR178" s="13"/>
      <c r="FS178" s="13"/>
      <c r="FT178" s="13"/>
      <c r="FU178" s="13"/>
    </row>
    <row r="179" spans="1:177" ht="15">
      <c r="A179" s="4"/>
      <c r="B179" s="4"/>
      <c r="C179" s="4"/>
      <c r="D179" s="2"/>
      <c r="E179" s="2"/>
      <c r="F179" s="2"/>
      <c r="G179" s="2"/>
      <c r="H179" s="2"/>
      <c r="I179" s="2"/>
      <c r="J179" s="2"/>
      <c r="K179" s="2"/>
      <c r="L179" s="2"/>
      <c r="M179" s="2"/>
      <c r="N179" s="2"/>
      <c r="O179" s="2"/>
      <c r="P179" s="2"/>
      <c r="Q179" s="2"/>
      <c r="R179" s="2"/>
      <c r="S179" s="2"/>
      <c r="T179" s="2"/>
      <c r="U179" s="2"/>
      <c r="V179" s="2"/>
      <c r="W179" s="2"/>
      <c r="X179" s="2"/>
      <c r="Y179" s="2"/>
      <c r="Z179" s="2"/>
      <c r="AA179" s="5"/>
      <c r="AB179" s="5"/>
      <c r="AC179" s="5"/>
      <c r="AD179" s="5"/>
      <c r="AE179" s="5"/>
      <c r="AF179" s="2"/>
      <c r="AG179" s="2"/>
      <c r="AH179" s="2"/>
      <c r="AI179" s="2"/>
      <c r="AJ179" s="2"/>
      <c r="AK179" s="2"/>
      <c r="AL179" s="2"/>
      <c r="AM179" s="34"/>
      <c r="AN179" s="34"/>
      <c r="AO179" s="34"/>
      <c r="AP179" s="34"/>
      <c r="AQ179" s="34"/>
      <c r="AR179" s="34"/>
      <c r="AS179" s="34"/>
      <c r="AT179" s="34"/>
      <c r="AU179" s="34"/>
      <c r="AV179" s="34"/>
      <c r="AW179" s="34"/>
      <c r="AX179" s="34"/>
      <c r="AY179" s="34"/>
      <c r="AZ179" s="34"/>
      <c r="BA179" s="34"/>
      <c r="BB179" s="34"/>
      <c r="BC179" s="34"/>
      <c r="BD179" s="34"/>
      <c r="BE179" s="34"/>
      <c r="BF179" s="34"/>
      <c r="BG179" s="34"/>
      <c r="BH179" s="34"/>
      <c r="BI179" s="2"/>
      <c r="BJ179" s="2"/>
      <c r="BK179" s="2"/>
      <c r="BL179" s="2"/>
      <c r="BM179" s="2"/>
      <c r="BN179" s="13"/>
      <c r="BO179" s="13"/>
      <c r="BP179" s="13"/>
      <c r="BQ179" s="13"/>
      <c r="BR179" s="13"/>
      <c r="BS179" s="13"/>
      <c r="BT179" s="13"/>
      <c r="BU179" s="13"/>
      <c r="BV179" s="13"/>
      <c r="BW179" s="13"/>
      <c r="BX179" s="13"/>
      <c r="BY179" s="13"/>
      <c r="BZ179" s="13"/>
      <c r="CA179" s="13"/>
      <c r="CB179" s="13"/>
      <c r="CC179" s="13"/>
      <c r="CD179" s="13"/>
      <c r="CE179" s="13"/>
      <c r="CF179" s="13"/>
      <c r="CG179" s="13"/>
      <c r="CH179" s="13"/>
      <c r="CI179" s="13"/>
      <c r="CJ179" s="13"/>
      <c r="CK179" s="13"/>
      <c r="CL179" s="13"/>
      <c r="CM179" s="13"/>
      <c r="CN179" s="13"/>
      <c r="CO179" s="13"/>
      <c r="CP179" s="13"/>
      <c r="CQ179" s="13"/>
      <c r="CR179" s="13"/>
      <c r="CS179" s="13"/>
      <c r="CT179" s="13"/>
      <c r="CU179" s="13"/>
      <c r="CV179" s="13"/>
      <c r="CW179" s="13"/>
      <c r="CX179" s="13"/>
      <c r="CY179" s="13"/>
      <c r="CZ179" s="13"/>
      <c r="DA179" s="13"/>
      <c r="DB179" s="13"/>
      <c r="DC179" s="13"/>
      <c r="DD179" s="13"/>
      <c r="DE179" s="13"/>
      <c r="DF179" s="13"/>
      <c r="DG179" s="13"/>
      <c r="DH179" s="13"/>
      <c r="DI179" s="13"/>
      <c r="DJ179" s="13"/>
      <c r="DK179" s="13"/>
      <c r="DL179" s="13"/>
      <c r="DM179" s="13"/>
      <c r="DN179" s="13"/>
      <c r="DO179" s="13"/>
      <c r="DP179" s="13"/>
      <c r="DQ179" s="13"/>
      <c r="DR179" s="13"/>
      <c r="DS179" s="13"/>
      <c r="DT179" s="13"/>
      <c r="DU179" s="13"/>
      <c r="DV179" s="13"/>
      <c r="DW179" s="13"/>
      <c r="DX179" s="13"/>
      <c r="DY179" s="13"/>
      <c r="DZ179" s="13"/>
      <c r="EA179" s="13"/>
      <c r="EB179" s="13"/>
      <c r="EC179" s="13"/>
      <c r="ED179" s="13"/>
      <c r="EE179" s="13"/>
      <c r="EF179" s="13"/>
      <c r="EG179" s="13"/>
      <c r="EH179" s="13"/>
      <c r="EI179" s="13"/>
      <c r="EJ179" s="13"/>
      <c r="EK179" s="13"/>
      <c r="EL179" s="13"/>
      <c r="EM179" s="13"/>
      <c r="EN179" s="13"/>
      <c r="EO179" s="13"/>
      <c r="EP179" s="13"/>
      <c r="EQ179" s="13"/>
      <c r="ER179" s="13"/>
      <c r="ES179" s="13"/>
      <c r="ET179" s="13"/>
      <c r="EU179" s="13"/>
      <c r="EV179" s="13"/>
      <c r="EW179" s="13"/>
      <c r="EX179" s="13"/>
      <c r="EY179" s="13"/>
      <c r="EZ179" s="13"/>
      <c r="FA179" s="13"/>
      <c r="FB179" s="13"/>
      <c r="FC179" s="13"/>
      <c r="FD179" s="13"/>
      <c r="FE179" s="13"/>
      <c r="FF179" s="13"/>
      <c r="FG179" s="13"/>
      <c r="FH179" s="13"/>
      <c r="FI179" s="13"/>
      <c r="FJ179" s="13"/>
      <c r="FK179" s="13"/>
      <c r="FL179" s="13"/>
      <c r="FM179" s="13"/>
      <c r="FN179" s="13"/>
      <c r="FO179" s="13"/>
      <c r="FP179" s="13"/>
      <c r="FQ179" s="13"/>
      <c r="FR179" s="13"/>
      <c r="FS179" s="13"/>
      <c r="FT179" s="13"/>
      <c r="FU179" s="13"/>
    </row>
    <row r="180" spans="1:177" ht="15">
      <c r="A180" s="4"/>
      <c r="C180" s="4"/>
      <c r="D180" s="2"/>
      <c r="E180" s="2"/>
      <c r="F180" s="2"/>
      <c r="G180" s="2"/>
      <c r="H180" s="2"/>
      <c r="I180" s="2"/>
      <c r="J180" s="2"/>
      <c r="K180" s="2"/>
      <c r="L180" s="2"/>
      <c r="M180" s="2"/>
      <c r="N180" s="2"/>
      <c r="O180" s="2"/>
      <c r="P180" s="2"/>
      <c r="Q180" s="2"/>
      <c r="R180" s="2"/>
      <c r="S180" s="2"/>
      <c r="T180" s="2"/>
      <c r="U180" s="2"/>
      <c r="V180" s="2"/>
      <c r="W180" s="2"/>
      <c r="X180" s="2"/>
      <c r="Y180" s="2"/>
      <c r="Z180" s="2"/>
      <c r="AA180" s="5"/>
      <c r="AB180" s="5"/>
      <c r="AC180" s="5"/>
      <c r="AD180" s="5"/>
      <c r="AE180" s="5"/>
      <c r="AF180" s="2"/>
      <c r="AG180" s="2"/>
      <c r="AH180" s="2"/>
      <c r="AI180" s="2"/>
      <c r="AJ180" s="2"/>
      <c r="AK180" s="2"/>
      <c r="AL180" s="2"/>
      <c r="AM180" s="34"/>
      <c r="AN180" s="34"/>
      <c r="AO180" s="34"/>
      <c r="AP180" s="34"/>
      <c r="AQ180" s="34"/>
      <c r="AR180" s="34"/>
      <c r="AS180" s="34"/>
      <c r="AT180" s="34"/>
      <c r="AU180" s="34"/>
      <c r="AV180" s="34"/>
      <c r="AW180" s="34"/>
      <c r="AX180" s="34"/>
      <c r="AY180" s="34"/>
      <c r="AZ180" s="34"/>
      <c r="BA180" s="34"/>
      <c r="BB180" s="34"/>
      <c r="BC180" s="34"/>
      <c r="BD180" s="34"/>
      <c r="BE180" s="34"/>
      <c r="BF180" s="34"/>
      <c r="BG180" s="34"/>
      <c r="BH180" s="34"/>
      <c r="BI180" s="2"/>
      <c r="BJ180" s="2"/>
      <c r="BK180" s="2"/>
      <c r="BL180" s="2"/>
      <c r="BM180" s="2"/>
      <c r="BN180" s="13"/>
      <c r="BO180" s="13"/>
      <c r="BP180" s="13"/>
      <c r="BQ180" s="13"/>
      <c r="BR180" s="13"/>
      <c r="BS180" s="13"/>
      <c r="BT180" s="13"/>
      <c r="BU180" s="13"/>
      <c r="BV180" s="13"/>
      <c r="BW180" s="13"/>
      <c r="BX180" s="13"/>
      <c r="BY180" s="13"/>
      <c r="BZ180" s="13"/>
      <c r="CA180" s="13"/>
      <c r="CB180" s="13"/>
      <c r="CC180" s="13"/>
      <c r="CD180" s="13"/>
      <c r="CE180" s="13"/>
      <c r="CF180" s="13"/>
      <c r="CG180" s="13"/>
      <c r="CH180" s="13"/>
      <c r="CI180" s="13"/>
      <c r="CJ180" s="13"/>
      <c r="CK180" s="13"/>
      <c r="CL180" s="13"/>
      <c r="CM180" s="13"/>
      <c r="CN180" s="13"/>
      <c r="CO180" s="13"/>
      <c r="CP180" s="13"/>
      <c r="CQ180" s="13"/>
      <c r="CR180" s="13"/>
      <c r="CS180" s="13"/>
      <c r="CT180" s="13"/>
      <c r="CU180" s="13"/>
      <c r="CV180" s="13"/>
      <c r="CW180" s="13"/>
      <c r="CX180" s="13"/>
      <c r="CY180" s="13"/>
      <c r="CZ180" s="13"/>
      <c r="DA180" s="13"/>
      <c r="DB180" s="13"/>
      <c r="DC180" s="13"/>
      <c r="DD180" s="13"/>
      <c r="DE180" s="13"/>
      <c r="DF180" s="13"/>
      <c r="DG180" s="13"/>
      <c r="DH180" s="13"/>
      <c r="DI180" s="13"/>
      <c r="DJ180" s="13"/>
      <c r="DK180" s="13"/>
      <c r="DL180" s="13"/>
      <c r="DM180" s="13"/>
      <c r="DN180" s="13"/>
      <c r="DO180" s="13"/>
      <c r="DP180" s="13"/>
      <c r="DQ180" s="13"/>
      <c r="DR180" s="13"/>
      <c r="DS180" s="13"/>
      <c r="DT180" s="13"/>
      <c r="DU180" s="13"/>
      <c r="DV180" s="13"/>
      <c r="DW180" s="13"/>
      <c r="DX180" s="13"/>
      <c r="DY180" s="13"/>
      <c r="DZ180" s="13"/>
      <c r="EA180" s="13"/>
      <c r="EB180" s="13"/>
      <c r="EC180" s="13"/>
      <c r="ED180" s="13"/>
      <c r="EE180" s="13"/>
      <c r="EF180" s="13"/>
      <c r="EG180" s="13"/>
      <c r="EH180" s="13"/>
      <c r="EI180" s="13"/>
      <c r="EJ180" s="13"/>
      <c r="EK180" s="13"/>
      <c r="EL180" s="13"/>
      <c r="EM180" s="13"/>
      <c r="EN180" s="13"/>
      <c r="EO180" s="13"/>
      <c r="EP180" s="13"/>
      <c r="EQ180" s="13"/>
      <c r="ER180" s="13"/>
      <c r="ES180" s="13"/>
      <c r="ET180" s="13"/>
      <c r="EU180" s="13"/>
      <c r="EV180" s="13"/>
      <c r="EW180" s="13"/>
      <c r="EX180" s="13"/>
      <c r="EY180" s="13"/>
      <c r="EZ180" s="13"/>
      <c r="FA180" s="13"/>
      <c r="FB180" s="13"/>
      <c r="FC180" s="13"/>
      <c r="FD180" s="13"/>
      <c r="FE180" s="13"/>
      <c r="FF180" s="13"/>
      <c r="FG180" s="13"/>
      <c r="FH180" s="13"/>
      <c r="FI180" s="13"/>
      <c r="FJ180" s="13"/>
      <c r="FK180" s="13"/>
      <c r="FL180" s="13"/>
      <c r="FM180" s="13"/>
      <c r="FN180" s="13"/>
      <c r="FO180" s="13"/>
      <c r="FP180" s="13"/>
      <c r="FQ180" s="13"/>
      <c r="FR180" s="13"/>
      <c r="FS180" s="13"/>
      <c r="FT180" s="13"/>
      <c r="FU180" s="13"/>
    </row>
    <row r="181" spans="27:177" ht="15">
      <c r="AA181" s="11"/>
      <c r="AB181" s="11"/>
      <c r="AC181" s="11"/>
      <c r="AD181" s="11"/>
      <c r="AE181" s="11"/>
      <c r="AM181" s="35"/>
      <c r="AN181" s="35"/>
      <c r="AO181" s="35"/>
      <c r="AP181" s="35"/>
      <c r="AQ181" s="35"/>
      <c r="AR181" s="35"/>
      <c r="AS181" s="35"/>
      <c r="AT181" s="35"/>
      <c r="AU181" s="35"/>
      <c r="AV181" s="35"/>
      <c r="AW181" s="35"/>
      <c r="AX181" s="35"/>
      <c r="AY181" s="35"/>
      <c r="AZ181" s="35"/>
      <c r="BA181" s="35"/>
      <c r="BB181" s="35"/>
      <c r="BC181" s="35"/>
      <c r="BD181" s="35"/>
      <c r="BE181" s="35"/>
      <c r="BF181" s="35"/>
      <c r="BG181" s="35"/>
      <c r="BH181" s="35"/>
      <c r="BN181" s="13"/>
      <c r="BO181" s="13"/>
      <c r="BP181" s="13"/>
      <c r="BQ181" s="13"/>
      <c r="BR181" s="13"/>
      <c r="BS181" s="13"/>
      <c r="BT181" s="13"/>
      <c r="BU181" s="13"/>
      <c r="BV181" s="13"/>
      <c r="BW181" s="13"/>
      <c r="BX181" s="13"/>
      <c r="BY181" s="13"/>
      <c r="BZ181" s="13"/>
      <c r="CA181" s="13"/>
      <c r="CB181" s="13"/>
      <c r="CC181" s="13"/>
      <c r="CD181" s="13"/>
      <c r="CE181" s="13"/>
      <c r="CF181" s="13"/>
      <c r="CG181" s="13"/>
      <c r="CH181" s="13"/>
      <c r="CI181" s="13"/>
      <c r="CJ181" s="13"/>
      <c r="CK181" s="13"/>
      <c r="CL181" s="13"/>
      <c r="CM181" s="13"/>
      <c r="CN181" s="13"/>
      <c r="CO181" s="13"/>
      <c r="CP181" s="13"/>
      <c r="CQ181" s="13"/>
      <c r="CR181" s="13"/>
      <c r="CS181" s="13"/>
      <c r="CT181" s="13"/>
      <c r="CU181" s="13"/>
      <c r="CV181" s="13"/>
      <c r="CW181" s="13"/>
      <c r="CX181" s="13"/>
      <c r="CY181" s="13"/>
      <c r="CZ181" s="13"/>
      <c r="DA181" s="13"/>
      <c r="DB181" s="13"/>
      <c r="DC181" s="13"/>
      <c r="DD181" s="13"/>
      <c r="DE181" s="13"/>
      <c r="DF181" s="13"/>
      <c r="DG181" s="13"/>
      <c r="DH181" s="13"/>
      <c r="DI181" s="13"/>
      <c r="DJ181" s="13"/>
      <c r="DK181" s="13"/>
      <c r="DL181" s="13"/>
      <c r="DM181" s="13"/>
      <c r="DN181" s="13"/>
      <c r="DO181" s="13"/>
      <c r="DP181" s="13"/>
      <c r="DQ181" s="13"/>
      <c r="DR181" s="13"/>
      <c r="DS181" s="13"/>
      <c r="DT181" s="13"/>
      <c r="DU181" s="13"/>
      <c r="DV181" s="13"/>
      <c r="DW181" s="13"/>
      <c r="DX181" s="13"/>
      <c r="DY181" s="13"/>
      <c r="DZ181" s="13"/>
      <c r="EA181" s="13"/>
      <c r="EB181" s="13"/>
      <c r="EC181" s="13"/>
      <c r="ED181" s="13"/>
      <c r="EE181" s="13"/>
      <c r="EF181" s="13"/>
      <c r="EG181" s="13"/>
      <c r="EH181" s="13"/>
      <c r="EI181" s="13"/>
      <c r="EJ181" s="13"/>
      <c r="EK181" s="13"/>
      <c r="EL181" s="13"/>
      <c r="EM181" s="13"/>
      <c r="EN181" s="13"/>
      <c r="EO181" s="13"/>
      <c r="EP181" s="13"/>
      <c r="EQ181" s="13"/>
      <c r="ER181" s="13"/>
      <c r="ES181" s="13"/>
      <c r="ET181" s="13"/>
      <c r="EU181" s="13"/>
      <c r="EV181" s="13"/>
      <c r="EW181" s="13"/>
      <c r="EX181" s="13"/>
      <c r="EY181" s="13"/>
      <c r="EZ181" s="13"/>
      <c r="FA181" s="13"/>
      <c r="FB181" s="13"/>
      <c r="FC181" s="13"/>
      <c r="FD181" s="13"/>
      <c r="FE181" s="13"/>
      <c r="FF181" s="13"/>
      <c r="FG181" s="13"/>
      <c r="FH181" s="13"/>
      <c r="FI181" s="13"/>
      <c r="FJ181" s="13"/>
      <c r="FK181" s="13"/>
      <c r="FL181" s="13"/>
      <c r="FM181" s="13"/>
      <c r="FN181" s="13"/>
      <c r="FO181" s="13"/>
      <c r="FP181" s="13"/>
      <c r="FQ181" s="13"/>
      <c r="FR181" s="13"/>
      <c r="FS181" s="13"/>
      <c r="FT181" s="13"/>
      <c r="FU181" s="13"/>
    </row>
    <row r="182" spans="27:60" ht="15">
      <c r="AA182" s="11"/>
      <c r="AB182" s="11"/>
      <c r="AC182" s="11"/>
      <c r="AD182" s="11"/>
      <c r="AE182" s="11"/>
      <c r="AM182" s="35"/>
      <c r="AN182" s="35"/>
      <c r="AO182" s="35"/>
      <c r="AP182" s="35"/>
      <c r="AQ182" s="35"/>
      <c r="AR182" s="35"/>
      <c r="AS182" s="35"/>
      <c r="AT182" s="35"/>
      <c r="AU182" s="35"/>
      <c r="AV182" s="35"/>
      <c r="AW182" s="35"/>
      <c r="AX182" s="35"/>
      <c r="AY182" s="35"/>
      <c r="AZ182" s="35"/>
      <c r="BA182" s="35"/>
      <c r="BB182" s="35"/>
      <c r="BC182" s="35"/>
      <c r="BD182" s="35"/>
      <c r="BE182" s="35"/>
      <c r="BF182" s="35"/>
      <c r="BG182" s="35"/>
      <c r="BH182" s="35"/>
    </row>
    <row r="183" spans="27:60" ht="15">
      <c r="AA183" s="11"/>
      <c r="AB183" s="11"/>
      <c r="AC183" s="11"/>
      <c r="AD183" s="11"/>
      <c r="AE183" s="11"/>
      <c r="AM183" s="35"/>
      <c r="AN183" s="35"/>
      <c r="AO183" s="35"/>
      <c r="AP183" s="35"/>
      <c r="AQ183" s="35"/>
      <c r="AR183" s="35"/>
      <c r="AS183" s="35"/>
      <c r="AT183" s="35"/>
      <c r="AU183" s="35"/>
      <c r="AV183" s="35"/>
      <c r="AW183" s="35"/>
      <c r="AX183" s="35"/>
      <c r="AY183" s="35"/>
      <c r="AZ183" s="35"/>
      <c r="BA183" s="35"/>
      <c r="BB183" s="35"/>
      <c r="BC183" s="35"/>
      <c r="BD183" s="35"/>
      <c r="BE183" s="35"/>
      <c r="BF183" s="35"/>
      <c r="BG183" s="35"/>
      <c r="BH183" s="35"/>
    </row>
    <row r="184" spans="27:60" ht="15">
      <c r="AA184" s="11"/>
      <c r="AB184" s="11"/>
      <c r="AC184" s="11"/>
      <c r="AD184" s="11"/>
      <c r="AE184" s="11"/>
      <c r="AM184" s="35"/>
      <c r="AN184" s="35"/>
      <c r="AO184" s="35"/>
      <c r="AP184" s="35"/>
      <c r="AQ184" s="35"/>
      <c r="AR184" s="35"/>
      <c r="AS184" s="35"/>
      <c r="AT184" s="35"/>
      <c r="AU184" s="35"/>
      <c r="AV184" s="35"/>
      <c r="AW184" s="35"/>
      <c r="AX184" s="35"/>
      <c r="AY184" s="35"/>
      <c r="AZ184" s="35"/>
      <c r="BA184" s="35"/>
      <c r="BB184" s="35"/>
      <c r="BC184" s="35"/>
      <c r="BD184" s="35"/>
      <c r="BE184" s="35"/>
      <c r="BF184" s="35"/>
      <c r="BG184" s="35"/>
      <c r="BH184" s="35"/>
    </row>
    <row r="185" spans="27:60" ht="15">
      <c r="AA185" s="11"/>
      <c r="AB185" s="11"/>
      <c r="AC185" s="11"/>
      <c r="AD185" s="11"/>
      <c r="AE185" s="11"/>
      <c r="AM185" s="35"/>
      <c r="AN185" s="35"/>
      <c r="AO185" s="35"/>
      <c r="AP185" s="35"/>
      <c r="AQ185" s="35"/>
      <c r="AR185" s="35"/>
      <c r="AS185" s="35"/>
      <c r="AT185" s="35"/>
      <c r="AU185" s="35"/>
      <c r="AV185" s="35"/>
      <c r="AW185" s="35"/>
      <c r="AX185" s="35"/>
      <c r="AY185" s="35"/>
      <c r="AZ185" s="35"/>
      <c r="BA185" s="35"/>
      <c r="BB185" s="35"/>
      <c r="BC185" s="35"/>
      <c r="BD185" s="35"/>
      <c r="BE185" s="35"/>
      <c r="BF185" s="35"/>
      <c r="BG185" s="35"/>
      <c r="BH185" s="35"/>
    </row>
    <row r="186" spans="27:60" ht="15">
      <c r="AA186" s="11"/>
      <c r="AB186" s="11"/>
      <c r="AC186" s="11"/>
      <c r="AD186" s="11"/>
      <c r="AE186" s="11"/>
      <c r="AM186" s="35"/>
      <c r="AN186" s="35"/>
      <c r="AO186" s="35"/>
      <c r="AP186" s="35"/>
      <c r="AQ186" s="35"/>
      <c r="AR186" s="35"/>
      <c r="AS186" s="35"/>
      <c r="AT186" s="35"/>
      <c r="AU186" s="35"/>
      <c r="AV186" s="35"/>
      <c r="AW186" s="35"/>
      <c r="AX186" s="35"/>
      <c r="AY186" s="35"/>
      <c r="AZ186" s="35"/>
      <c r="BA186" s="35"/>
      <c r="BB186" s="35"/>
      <c r="BC186" s="35"/>
      <c r="BD186" s="35"/>
      <c r="BE186" s="35"/>
      <c r="BF186" s="35"/>
      <c r="BG186" s="35"/>
      <c r="BH186" s="35"/>
    </row>
    <row r="187" spans="27:60" ht="15">
      <c r="AA187" s="11"/>
      <c r="AB187" s="11"/>
      <c r="AC187" s="11"/>
      <c r="AD187" s="11"/>
      <c r="AE187" s="11"/>
      <c r="AM187" s="35"/>
      <c r="AN187" s="35"/>
      <c r="AO187" s="35"/>
      <c r="AP187" s="35"/>
      <c r="AQ187" s="35"/>
      <c r="AR187" s="35"/>
      <c r="AS187" s="35"/>
      <c r="AT187" s="35"/>
      <c r="AU187" s="35"/>
      <c r="AV187" s="35"/>
      <c r="AW187" s="35"/>
      <c r="AX187" s="35"/>
      <c r="AY187" s="35"/>
      <c r="AZ187" s="35"/>
      <c r="BA187" s="35"/>
      <c r="BB187" s="35"/>
      <c r="BC187" s="35"/>
      <c r="BD187" s="35"/>
      <c r="BE187" s="35"/>
      <c r="BF187" s="35"/>
      <c r="BG187" s="35"/>
      <c r="BH187" s="35"/>
    </row>
    <row r="188" spans="27:60" ht="15">
      <c r="AA188" s="11"/>
      <c r="AB188" s="11"/>
      <c r="AC188" s="11"/>
      <c r="AD188" s="11"/>
      <c r="AE188" s="11"/>
      <c r="AM188" s="35"/>
      <c r="AN188" s="35"/>
      <c r="AO188" s="35"/>
      <c r="AP188" s="35"/>
      <c r="AQ188" s="35"/>
      <c r="AR188" s="35"/>
      <c r="AS188" s="35"/>
      <c r="AT188" s="35"/>
      <c r="AU188" s="35"/>
      <c r="AV188" s="35"/>
      <c r="AW188" s="35"/>
      <c r="AX188" s="35"/>
      <c r="AY188" s="35"/>
      <c r="AZ188" s="35"/>
      <c r="BA188" s="35"/>
      <c r="BB188" s="35"/>
      <c r="BC188" s="35"/>
      <c r="BD188" s="35"/>
      <c r="BE188" s="35"/>
      <c r="BF188" s="35"/>
      <c r="BG188" s="35"/>
      <c r="BH188" s="35"/>
    </row>
    <row r="189" spans="27:60" ht="15">
      <c r="AA189" s="11"/>
      <c r="AB189" s="11"/>
      <c r="AC189" s="11"/>
      <c r="AD189" s="11"/>
      <c r="AE189" s="11"/>
      <c r="AM189" s="35"/>
      <c r="AN189" s="35"/>
      <c r="AO189" s="35"/>
      <c r="AP189" s="35"/>
      <c r="AQ189" s="35"/>
      <c r="AR189" s="35"/>
      <c r="AS189" s="35"/>
      <c r="AT189" s="35"/>
      <c r="AU189" s="35"/>
      <c r="AV189" s="35"/>
      <c r="AW189" s="35"/>
      <c r="AX189" s="35"/>
      <c r="AY189" s="35"/>
      <c r="AZ189" s="35"/>
      <c r="BA189" s="35"/>
      <c r="BB189" s="35"/>
      <c r="BC189" s="35"/>
      <c r="BD189" s="35"/>
      <c r="BE189" s="35"/>
      <c r="BF189" s="35"/>
      <c r="BG189" s="35"/>
      <c r="BH189" s="35"/>
    </row>
    <row r="190" spans="27:60" ht="15">
      <c r="AA190" s="11"/>
      <c r="AB190" s="11"/>
      <c r="AC190" s="11"/>
      <c r="AD190" s="11"/>
      <c r="AE190" s="11"/>
      <c r="AM190" s="35"/>
      <c r="AN190" s="35"/>
      <c r="AO190" s="35"/>
      <c r="AP190" s="35"/>
      <c r="AQ190" s="35"/>
      <c r="AR190" s="35"/>
      <c r="AS190" s="35"/>
      <c r="AT190" s="35"/>
      <c r="AU190" s="35"/>
      <c r="AV190" s="35"/>
      <c r="AW190" s="35"/>
      <c r="AX190" s="35"/>
      <c r="AY190" s="35"/>
      <c r="AZ190" s="35"/>
      <c r="BA190" s="35"/>
      <c r="BB190" s="35"/>
      <c r="BC190" s="35"/>
      <c r="BD190" s="35"/>
      <c r="BE190" s="35"/>
      <c r="BF190" s="35"/>
      <c r="BG190" s="35"/>
      <c r="BH190" s="35"/>
    </row>
    <row r="191" spans="27:60" ht="15">
      <c r="AA191" s="11"/>
      <c r="AB191" s="11"/>
      <c r="AC191" s="11"/>
      <c r="AD191" s="11"/>
      <c r="AE191" s="11"/>
      <c r="AM191" s="35"/>
      <c r="AN191" s="35"/>
      <c r="AO191" s="35"/>
      <c r="AP191" s="35"/>
      <c r="AQ191" s="35"/>
      <c r="AR191" s="35"/>
      <c r="AS191" s="35"/>
      <c r="AT191" s="35"/>
      <c r="AU191" s="35"/>
      <c r="AV191" s="35"/>
      <c r="AW191" s="35"/>
      <c r="AX191" s="35"/>
      <c r="AY191" s="35"/>
      <c r="AZ191" s="35"/>
      <c r="BA191" s="35"/>
      <c r="BB191" s="35"/>
      <c r="BC191" s="35"/>
      <c r="BD191" s="35"/>
      <c r="BE191" s="35"/>
      <c r="BF191" s="35"/>
      <c r="BG191" s="35"/>
      <c r="BH191" s="35"/>
    </row>
    <row r="192" spans="27:60" ht="15">
      <c r="AA192" s="11"/>
      <c r="AB192" s="11"/>
      <c r="AC192" s="11"/>
      <c r="AD192" s="11"/>
      <c r="AE192" s="11"/>
      <c r="AM192" s="35"/>
      <c r="AN192" s="35"/>
      <c r="AO192" s="35"/>
      <c r="AP192" s="35"/>
      <c r="AQ192" s="35"/>
      <c r="AR192" s="35"/>
      <c r="AS192" s="35"/>
      <c r="AT192" s="35"/>
      <c r="AU192" s="35"/>
      <c r="AV192" s="35"/>
      <c r="AW192" s="35"/>
      <c r="AX192" s="35"/>
      <c r="AY192" s="35"/>
      <c r="AZ192" s="35"/>
      <c r="BA192" s="35"/>
      <c r="BB192" s="35"/>
      <c r="BC192" s="35"/>
      <c r="BD192" s="35"/>
      <c r="BE192" s="35"/>
      <c r="BF192" s="35"/>
      <c r="BG192" s="35"/>
      <c r="BH192" s="35"/>
    </row>
    <row r="193" spans="27:60" ht="15">
      <c r="AA193" s="11"/>
      <c r="AB193" s="11"/>
      <c r="AC193" s="11"/>
      <c r="AD193" s="11"/>
      <c r="AE193" s="11"/>
      <c r="AM193" s="35"/>
      <c r="AN193" s="35"/>
      <c r="AO193" s="35"/>
      <c r="AP193" s="35"/>
      <c r="AQ193" s="35"/>
      <c r="AR193" s="35"/>
      <c r="AS193" s="35"/>
      <c r="AT193" s="35"/>
      <c r="AU193" s="35"/>
      <c r="AV193" s="35"/>
      <c r="AW193" s="35"/>
      <c r="AX193" s="35"/>
      <c r="AY193" s="35"/>
      <c r="AZ193" s="35"/>
      <c r="BA193" s="35"/>
      <c r="BB193" s="35"/>
      <c r="BC193" s="35"/>
      <c r="BD193" s="35"/>
      <c r="BE193" s="35"/>
      <c r="BF193" s="35"/>
      <c r="BG193" s="35"/>
      <c r="BH193" s="35"/>
    </row>
    <row r="194" spans="27:60" ht="15">
      <c r="AA194" s="11"/>
      <c r="AB194" s="11"/>
      <c r="AC194" s="11"/>
      <c r="AD194" s="11"/>
      <c r="AE194" s="11"/>
      <c r="AM194" s="35"/>
      <c r="AN194" s="35"/>
      <c r="AO194" s="35"/>
      <c r="AP194" s="35"/>
      <c r="AQ194" s="35"/>
      <c r="AR194" s="35"/>
      <c r="AS194" s="35"/>
      <c r="AT194" s="35"/>
      <c r="AU194" s="35"/>
      <c r="AV194" s="35"/>
      <c r="AW194" s="35"/>
      <c r="AX194" s="35"/>
      <c r="AY194" s="35"/>
      <c r="AZ194" s="35"/>
      <c r="BA194" s="35"/>
      <c r="BB194" s="35"/>
      <c r="BC194" s="35"/>
      <c r="BD194" s="35"/>
      <c r="BE194" s="35"/>
      <c r="BF194" s="35"/>
      <c r="BG194" s="35"/>
      <c r="BH194" s="35"/>
    </row>
    <row r="195" spans="27:60" ht="15">
      <c r="AA195" s="11"/>
      <c r="AB195" s="11"/>
      <c r="AC195" s="11"/>
      <c r="AD195" s="11"/>
      <c r="AE195" s="11"/>
      <c r="AM195" s="35"/>
      <c r="AN195" s="35"/>
      <c r="AO195" s="35"/>
      <c r="AP195" s="35"/>
      <c r="AQ195" s="35"/>
      <c r="AR195" s="35"/>
      <c r="AS195" s="35"/>
      <c r="AT195" s="35"/>
      <c r="AU195" s="35"/>
      <c r="AV195" s="35"/>
      <c r="AW195" s="35"/>
      <c r="AX195" s="35"/>
      <c r="AY195" s="35"/>
      <c r="AZ195" s="35"/>
      <c r="BA195" s="35"/>
      <c r="BB195" s="35"/>
      <c r="BC195" s="35"/>
      <c r="BD195" s="35"/>
      <c r="BE195" s="35"/>
      <c r="BF195" s="35"/>
      <c r="BG195" s="35"/>
      <c r="BH195" s="35"/>
    </row>
    <row r="196" spans="27:60" ht="15">
      <c r="AA196" s="11"/>
      <c r="AB196" s="11"/>
      <c r="AC196" s="11"/>
      <c r="AD196" s="11"/>
      <c r="AE196" s="11"/>
      <c r="AM196" s="35"/>
      <c r="AN196" s="35"/>
      <c r="AO196" s="35"/>
      <c r="AP196" s="35"/>
      <c r="AQ196" s="35"/>
      <c r="AR196" s="35"/>
      <c r="AS196" s="35"/>
      <c r="AT196" s="35"/>
      <c r="AU196" s="35"/>
      <c r="AV196" s="35"/>
      <c r="AW196" s="35"/>
      <c r="AX196" s="35"/>
      <c r="AY196" s="35"/>
      <c r="AZ196" s="35"/>
      <c r="BA196" s="35"/>
      <c r="BB196" s="35"/>
      <c r="BC196" s="35"/>
      <c r="BD196" s="35"/>
      <c r="BE196" s="35"/>
      <c r="BF196" s="35"/>
      <c r="BG196" s="35"/>
      <c r="BH196" s="35"/>
    </row>
    <row r="197" spans="27:60" ht="15">
      <c r="AA197" s="11"/>
      <c r="AB197" s="11"/>
      <c r="AC197" s="11"/>
      <c r="AD197" s="11"/>
      <c r="AE197" s="11"/>
      <c r="AM197" s="35"/>
      <c r="AN197" s="35"/>
      <c r="AO197" s="35"/>
      <c r="AP197" s="35"/>
      <c r="AQ197" s="35"/>
      <c r="AR197" s="35"/>
      <c r="AS197" s="35"/>
      <c r="AT197" s="35"/>
      <c r="AU197" s="35"/>
      <c r="AV197" s="35"/>
      <c r="AW197" s="35"/>
      <c r="AX197" s="35"/>
      <c r="AY197" s="35"/>
      <c r="AZ197" s="35"/>
      <c r="BA197" s="35"/>
      <c r="BB197" s="35"/>
      <c r="BC197" s="35"/>
      <c r="BD197" s="35"/>
      <c r="BE197" s="35"/>
      <c r="BF197" s="35"/>
      <c r="BG197" s="35"/>
      <c r="BH197" s="35"/>
    </row>
    <row r="198" spans="27:60" ht="15">
      <c r="AA198" s="11"/>
      <c r="AB198" s="11"/>
      <c r="AC198" s="11"/>
      <c r="AD198" s="11"/>
      <c r="AE198" s="11"/>
      <c r="AM198" s="35"/>
      <c r="AN198" s="35"/>
      <c r="AO198" s="35"/>
      <c r="AP198" s="35"/>
      <c r="AQ198" s="35"/>
      <c r="AR198" s="35"/>
      <c r="AS198" s="35"/>
      <c r="AT198" s="35"/>
      <c r="AU198" s="35"/>
      <c r="AV198" s="35"/>
      <c r="AW198" s="35"/>
      <c r="AX198" s="35"/>
      <c r="AY198" s="35"/>
      <c r="AZ198" s="35"/>
      <c r="BA198" s="35"/>
      <c r="BB198" s="35"/>
      <c r="BC198" s="35"/>
      <c r="BD198" s="35"/>
      <c r="BE198" s="35"/>
      <c r="BF198" s="35"/>
      <c r="BG198" s="35"/>
      <c r="BH198" s="35"/>
    </row>
    <row r="199" spans="27:60" ht="15">
      <c r="AA199" s="11"/>
      <c r="AB199" s="11"/>
      <c r="AC199" s="11"/>
      <c r="AD199" s="11"/>
      <c r="AE199" s="11"/>
      <c r="AM199" s="35"/>
      <c r="AN199" s="35"/>
      <c r="AO199" s="35"/>
      <c r="AP199" s="35"/>
      <c r="AQ199" s="35"/>
      <c r="AR199" s="35"/>
      <c r="AS199" s="35"/>
      <c r="AT199" s="35"/>
      <c r="AU199" s="35"/>
      <c r="AV199" s="35"/>
      <c r="AW199" s="35"/>
      <c r="AX199" s="35"/>
      <c r="AY199" s="35"/>
      <c r="AZ199" s="35"/>
      <c r="BA199" s="35"/>
      <c r="BB199" s="35"/>
      <c r="BC199" s="35"/>
      <c r="BD199" s="35"/>
      <c r="BE199" s="35"/>
      <c r="BF199" s="35"/>
      <c r="BG199" s="35"/>
      <c r="BH199" s="35"/>
    </row>
    <row r="200" spans="27:60" ht="15">
      <c r="AA200" s="11"/>
      <c r="AB200" s="11"/>
      <c r="AC200" s="11"/>
      <c r="AD200" s="11"/>
      <c r="AE200" s="11"/>
      <c r="AM200" s="35"/>
      <c r="AN200" s="35"/>
      <c r="AO200" s="35"/>
      <c r="AP200" s="35"/>
      <c r="AQ200" s="35"/>
      <c r="AR200" s="35"/>
      <c r="AS200" s="35"/>
      <c r="AT200" s="35"/>
      <c r="AU200" s="35"/>
      <c r="AV200" s="35"/>
      <c r="AW200" s="35"/>
      <c r="AX200" s="35"/>
      <c r="AY200" s="35"/>
      <c r="AZ200" s="35"/>
      <c r="BA200" s="35"/>
      <c r="BB200" s="35"/>
      <c r="BC200" s="35"/>
      <c r="BD200" s="35"/>
      <c r="BE200" s="35"/>
      <c r="BF200" s="35"/>
      <c r="BG200" s="35"/>
      <c r="BH200" s="35"/>
    </row>
    <row r="201" spans="27:60" ht="15">
      <c r="AA201" s="11"/>
      <c r="AB201" s="11"/>
      <c r="AC201" s="11"/>
      <c r="AD201" s="11"/>
      <c r="AE201" s="11"/>
      <c r="AM201" s="35"/>
      <c r="AN201" s="35"/>
      <c r="AO201" s="35"/>
      <c r="AP201" s="35"/>
      <c r="AQ201" s="35"/>
      <c r="AR201" s="35"/>
      <c r="AS201" s="35"/>
      <c r="AT201" s="35"/>
      <c r="AU201" s="35"/>
      <c r="AV201" s="35"/>
      <c r="AW201" s="35"/>
      <c r="AX201" s="35"/>
      <c r="AY201" s="35"/>
      <c r="AZ201" s="35"/>
      <c r="BA201" s="35"/>
      <c r="BB201" s="35"/>
      <c r="BC201" s="35"/>
      <c r="BD201" s="35"/>
      <c r="BE201" s="35"/>
      <c r="BF201" s="35"/>
      <c r="BG201" s="35"/>
      <c r="BH201" s="35"/>
    </row>
    <row r="202" spans="27:60" ht="15">
      <c r="AA202" s="11"/>
      <c r="AB202" s="11"/>
      <c r="AC202" s="11"/>
      <c r="AD202" s="11"/>
      <c r="AE202" s="11"/>
      <c r="AM202" s="35"/>
      <c r="AN202" s="35"/>
      <c r="AO202" s="35"/>
      <c r="AP202" s="35"/>
      <c r="AQ202" s="35"/>
      <c r="AR202" s="35"/>
      <c r="AS202" s="35"/>
      <c r="AT202" s="35"/>
      <c r="AU202" s="35"/>
      <c r="AV202" s="35"/>
      <c r="AW202" s="35"/>
      <c r="AX202" s="35"/>
      <c r="AY202" s="35"/>
      <c r="AZ202" s="35"/>
      <c r="BA202" s="35"/>
      <c r="BB202" s="35"/>
      <c r="BC202" s="35"/>
      <c r="BD202" s="35"/>
      <c r="BE202" s="35"/>
      <c r="BF202" s="35"/>
      <c r="BG202" s="35"/>
      <c r="BH202" s="35"/>
    </row>
    <row r="203" spans="27:60" ht="15">
      <c r="AA203" s="11"/>
      <c r="AB203" s="11"/>
      <c r="AC203" s="11"/>
      <c r="AD203" s="11"/>
      <c r="AE203" s="11"/>
      <c r="AM203" s="35"/>
      <c r="AN203" s="35"/>
      <c r="AO203" s="35"/>
      <c r="AP203" s="35"/>
      <c r="AQ203" s="35"/>
      <c r="AR203" s="35"/>
      <c r="AS203" s="35"/>
      <c r="AT203" s="35"/>
      <c r="AU203" s="35"/>
      <c r="AV203" s="35"/>
      <c r="AW203" s="35"/>
      <c r="AX203" s="35"/>
      <c r="AY203" s="35"/>
      <c r="AZ203" s="35"/>
      <c r="BA203" s="35"/>
      <c r="BB203" s="35"/>
      <c r="BC203" s="35"/>
      <c r="BD203" s="35"/>
      <c r="BE203" s="35"/>
      <c r="BF203" s="35"/>
      <c r="BG203" s="35"/>
      <c r="BH203" s="35"/>
    </row>
    <row r="204" spans="27:60" ht="15">
      <c r="AA204" s="11"/>
      <c r="AB204" s="11"/>
      <c r="AC204" s="11"/>
      <c r="AD204" s="11"/>
      <c r="AE204" s="11"/>
      <c r="AM204" s="35"/>
      <c r="AN204" s="35"/>
      <c r="AO204" s="35"/>
      <c r="AP204" s="35"/>
      <c r="AQ204" s="35"/>
      <c r="AR204" s="35"/>
      <c r="AS204" s="35"/>
      <c r="AT204" s="35"/>
      <c r="AU204" s="35"/>
      <c r="AV204" s="35"/>
      <c r="AW204" s="35"/>
      <c r="AX204" s="35"/>
      <c r="AY204" s="35"/>
      <c r="AZ204" s="35"/>
      <c r="BA204" s="35"/>
      <c r="BB204" s="35"/>
      <c r="BC204" s="35"/>
      <c r="BD204" s="35"/>
      <c r="BE204" s="35"/>
      <c r="BF204" s="35"/>
      <c r="BG204" s="35"/>
      <c r="BH204" s="35"/>
    </row>
    <row r="205" spans="27:60" ht="15">
      <c r="AA205" s="11"/>
      <c r="AB205" s="11"/>
      <c r="AC205" s="11"/>
      <c r="AD205" s="11"/>
      <c r="AE205" s="11"/>
      <c r="AM205" s="35"/>
      <c r="AN205" s="35"/>
      <c r="AO205" s="35"/>
      <c r="AP205" s="35"/>
      <c r="AQ205" s="35"/>
      <c r="AR205" s="35"/>
      <c r="AS205" s="35"/>
      <c r="AT205" s="35"/>
      <c r="AU205" s="35"/>
      <c r="AV205" s="35"/>
      <c r="AW205" s="35"/>
      <c r="AX205" s="35"/>
      <c r="AY205" s="35"/>
      <c r="AZ205" s="35"/>
      <c r="BA205" s="35"/>
      <c r="BB205" s="35"/>
      <c r="BC205" s="35"/>
      <c r="BD205" s="35"/>
      <c r="BE205" s="35"/>
      <c r="BF205" s="35"/>
      <c r="BG205" s="35"/>
      <c r="BH205" s="35"/>
    </row>
    <row r="206" spans="27:60" ht="15">
      <c r="AA206" s="11"/>
      <c r="AB206" s="11"/>
      <c r="AC206" s="11"/>
      <c r="AD206" s="11"/>
      <c r="AE206" s="11"/>
      <c r="AM206" s="35"/>
      <c r="AN206" s="35"/>
      <c r="AO206" s="35"/>
      <c r="AP206" s="35"/>
      <c r="AQ206" s="35"/>
      <c r="AR206" s="35"/>
      <c r="AS206" s="35"/>
      <c r="AT206" s="35"/>
      <c r="AU206" s="35"/>
      <c r="AV206" s="35"/>
      <c r="AW206" s="35"/>
      <c r="AX206" s="35"/>
      <c r="AY206" s="35"/>
      <c r="AZ206" s="35"/>
      <c r="BA206" s="35"/>
      <c r="BB206" s="35"/>
      <c r="BC206" s="35"/>
      <c r="BD206" s="35"/>
      <c r="BE206" s="35"/>
      <c r="BF206" s="35"/>
      <c r="BG206" s="35"/>
      <c r="BH206" s="35"/>
    </row>
    <row r="207" spans="27:60" ht="15">
      <c r="AA207" s="11"/>
      <c r="AB207" s="11"/>
      <c r="AC207" s="11"/>
      <c r="AD207" s="11"/>
      <c r="AE207" s="11"/>
      <c r="AM207" s="35"/>
      <c r="AN207" s="35"/>
      <c r="AO207" s="35"/>
      <c r="AP207" s="35"/>
      <c r="AQ207" s="35"/>
      <c r="AR207" s="35"/>
      <c r="AS207" s="35"/>
      <c r="AT207" s="35"/>
      <c r="AU207" s="35"/>
      <c r="AV207" s="35"/>
      <c r="AW207" s="35"/>
      <c r="AX207" s="35"/>
      <c r="AY207" s="35"/>
      <c r="AZ207" s="35"/>
      <c r="BA207" s="35"/>
      <c r="BB207" s="35"/>
      <c r="BC207" s="35"/>
      <c r="BD207" s="35"/>
      <c r="BE207" s="35"/>
      <c r="BF207" s="35"/>
      <c r="BG207" s="35"/>
      <c r="BH207" s="35"/>
    </row>
    <row r="208" spans="27:60" ht="15">
      <c r="AA208" s="11"/>
      <c r="AB208" s="11"/>
      <c r="AC208" s="11"/>
      <c r="AD208" s="11"/>
      <c r="AE208" s="11"/>
      <c r="AM208" s="35"/>
      <c r="AN208" s="35"/>
      <c r="AO208" s="35"/>
      <c r="AP208" s="35"/>
      <c r="AQ208" s="35"/>
      <c r="AR208" s="35"/>
      <c r="AS208" s="35"/>
      <c r="AT208" s="35"/>
      <c r="AU208" s="35"/>
      <c r="AV208" s="35"/>
      <c r="AW208" s="35"/>
      <c r="AX208" s="35"/>
      <c r="AY208" s="35"/>
      <c r="AZ208" s="35"/>
      <c r="BA208" s="35"/>
      <c r="BB208" s="35"/>
      <c r="BC208" s="35"/>
      <c r="BD208" s="35"/>
      <c r="BE208" s="35"/>
      <c r="BF208" s="35"/>
      <c r="BG208" s="35"/>
      <c r="BH208" s="35"/>
    </row>
    <row r="209" spans="27:60" ht="15">
      <c r="AA209" s="11"/>
      <c r="AB209" s="11"/>
      <c r="AC209" s="11"/>
      <c r="AD209" s="11"/>
      <c r="AE209" s="11"/>
      <c r="AM209" s="35"/>
      <c r="AN209" s="35"/>
      <c r="AO209" s="35"/>
      <c r="AP209" s="35"/>
      <c r="AQ209" s="35"/>
      <c r="AR209" s="35"/>
      <c r="AS209" s="35"/>
      <c r="AT209" s="35"/>
      <c r="AU209" s="35"/>
      <c r="AV209" s="35"/>
      <c r="AW209" s="35"/>
      <c r="AX209" s="35"/>
      <c r="AY209" s="35"/>
      <c r="AZ209" s="35"/>
      <c r="BA209" s="35"/>
      <c r="BB209" s="35"/>
      <c r="BC209" s="35"/>
      <c r="BD209" s="35"/>
      <c r="BE209" s="35"/>
      <c r="BF209" s="35"/>
      <c r="BG209" s="35"/>
      <c r="BH209" s="35"/>
    </row>
    <row r="210" spans="27:60" ht="15">
      <c r="AA210" s="11"/>
      <c r="AB210" s="11"/>
      <c r="AC210" s="11"/>
      <c r="AD210" s="11"/>
      <c r="AE210" s="11"/>
      <c r="AM210" s="35"/>
      <c r="AN210" s="35"/>
      <c r="AO210" s="35"/>
      <c r="AP210" s="35"/>
      <c r="AQ210" s="35"/>
      <c r="AR210" s="35"/>
      <c r="AS210" s="35"/>
      <c r="AT210" s="35"/>
      <c r="AU210" s="35"/>
      <c r="AV210" s="35"/>
      <c r="AW210" s="35"/>
      <c r="AX210" s="35"/>
      <c r="AY210" s="35"/>
      <c r="AZ210" s="35"/>
      <c r="BA210" s="35"/>
      <c r="BB210" s="35"/>
      <c r="BC210" s="35"/>
      <c r="BD210" s="35"/>
      <c r="BE210" s="35"/>
      <c r="BF210" s="35"/>
      <c r="BG210" s="35"/>
      <c r="BH210" s="35"/>
    </row>
    <row r="211" spans="27:60" ht="15">
      <c r="AA211" s="11"/>
      <c r="AB211" s="11"/>
      <c r="AC211" s="11"/>
      <c r="AD211" s="11"/>
      <c r="AE211" s="11"/>
      <c r="AM211" s="35"/>
      <c r="AN211" s="35"/>
      <c r="AO211" s="35"/>
      <c r="AP211" s="35"/>
      <c r="AQ211" s="35"/>
      <c r="AR211" s="35"/>
      <c r="AS211" s="35"/>
      <c r="AT211" s="35"/>
      <c r="AU211" s="35"/>
      <c r="AV211" s="35"/>
      <c r="AW211" s="35"/>
      <c r="AX211" s="35"/>
      <c r="AY211" s="35"/>
      <c r="AZ211" s="35"/>
      <c r="BA211" s="35"/>
      <c r="BB211" s="35"/>
      <c r="BC211" s="35"/>
      <c r="BD211" s="35"/>
      <c r="BE211" s="35"/>
      <c r="BF211" s="35"/>
      <c r="BG211" s="35"/>
      <c r="BH211" s="35"/>
    </row>
    <row r="212" spans="27:60" ht="15">
      <c r="AA212" s="11"/>
      <c r="AB212" s="11"/>
      <c r="AC212" s="11"/>
      <c r="AD212" s="11"/>
      <c r="AE212" s="11"/>
      <c r="AM212" s="35"/>
      <c r="AN212" s="35"/>
      <c r="AO212" s="35"/>
      <c r="AP212" s="35"/>
      <c r="AQ212" s="35"/>
      <c r="AR212" s="35"/>
      <c r="AS212" s="35"/>
      <c r="AT212" s="35"/>
      <c r="AU212" s="35"/>
      <c r="AV212" s="35"/>
      <c r="AW212" s="35"/>
      <c r="AX212" s="35"/>
      <c r="AY212" s="35"/>
      <c r="AZ212" s="35"/>
      <c r="BA212" s="35"/>
      <c r="BB212" s="35"/>
      <c r="BC212" s="35"/>
      <c r="BD212" s="35"/>
      <c r="BE212" s="35"/>
      <c r="BF212" s="35"/>
      <c r="BG212" s="35"/>
      <c r="BH212" s="35"/>
    </row>
    <row r="213" spans="27:60" ht="15">
      <c r="AA213" s="11"/>
      <c r="AB213" s="11"/>
      <c r="AC213" s="11"/>
      <c r="AD213" s="11"/>
      <c r="AE213" s="11"/>
      <c r="AM213" s="35"/>
      <c r="AN213" s="35"/>
      <c r="AO213" s="35"/>
      <c r="AP213" s="35"/>
      <c r="AQ213" s="35"/>
      <c r="AR213" s="35"/>
      <c r="AS213" s="35"/>
      <c r="AT213" s="35"/>
      <c r="AU213" s="35"/>
      <c r="AV213" s="35"/>
      <c r="AW213" s="35"/>
      <c r="AX213" s="35"/>
      <c r="AY213" s="35"/>
      <c r="AZ213" s="35"/>
      <c r="BA213" s="35"/>
      <c r="BB213" s="35"/>
      <c r="BC213" s="35"/>
      <c r="BD213" s="35"/>
      <c r="BE213" s="35"/>
      <c r="BF213" s="35"/>
      <c r="BG213" s="35"/>
      <c r="BH213" s="35"/>
    </row>
    <row r="214" spans="27:60" ht="15">
      <c r="AA214" s="11"/>
      <c r="AB214" s="11"/>
      <c r="AC214" s="11"/>
      <c r="AD214" s="11"/>
      <c r="AE214" s="11"/>
      <c r="AM214" s="35"/>
      <c r="AN214" s="35"/>
      <c r="AO214" s="35"/>
      <c r="AP214" s="35"/>
      <c r="AQ214" s="35"/>
      <c r="AR214" s="35"/>
      <c r="AS214" s="35"/>
      <c r="AT214" s="35"/>
      <c r="AU214" s="35"/>
      <c r="AV214" s="35"/>
      <c r="AW214" s="35"/>
      <c r="AX214" s="35"/>
      <c r="AY214" s="35"/>
      <c r="AZ214" s="35"/>
      <c r="BA214" s="35"/>
      <c r="BB214" s="35"/>
      <c r="BC214" s="35"/>
      <c r="BD214" s="35"/>
      <c r="BE214" s="35"/>
      <c r="BF214" s="35"/>
      <c r="BG214" s="35"/>
      <c r="BH214" s="35"/>
    </row>
    <row r="215" spans="27:60" ht="15">
      <c r="AA215" s="11"/>
      <c r="AB215" s="11"/>
      <c r="AC215" s="11"/>
      <c r="AD215" s="11"/>
      <c r="AE215" s="11"/>
      <c r="AM215" s="35"/>
      <c r="AN215" s="35"/>
      <c r="AO215" s="35"/>
      <c r="AP215" s="35"/>
      <c r="AQ215" s="35"/>
      <c r="AR215" s="35"/>
      <c r="AS215" s="35"/>
      <c r="AT215" s="35"/>
      <c r="AU215" s="35"/>
      <c r="AV215" s="35"/>
      <c r="AW215" s="35"/>
      <c r="AX215" s="35"/>
      <c r="AY215" s="35"/>
      <c r="AZ215" s="35"/>
      <c r="BA215" s="35"/>
      <c r="BB215" s="35"/>
      <c r="BC215" s="35"/>
      <c r="BD215" s="35"/>
      <c r="BE215" s="35"/>
      <c r="BF215" s="35"/>
      <c r="BG215" s="35"/>
      <c r="BH215" s="35"/>
    </row>
    <row r="216" spans="27:60" ht="15">
      <c r="AA216" s="11"/>
      <c r="AB216" s="11"/>
      <c r="AC216" s="11"/>
      <c r="AD216" s="11"/>
      <c r="AE216" s="11"/>
      <c r="AM216" s="35"/>
      <c r="AN216" s="35"/>
      <c r="AO216" s="35"/>
      <c r="AP216" s="35"/>
      <c r="AQ216" s="35"/>
      <c r="AR216" s="35"/>
      <c r="AS216" s="35"/>
      <c r="AT216" s="35"/>
      <c r="AU216" s="35"/>
      <c r="AV216" s="35"/>
      <c r="AW216" s="35"/>
      <c r="AX216" s="35"/>
      <c r="AY216" s="35"/>
      <c r="AZ216" s="35"/>
      <c r="BA216" s="35"/>
      <c r="BB216" s="35"/>
      <c r="BC216" s="35"/>
      <c r="BD216" s="35"/>
      <c r="BE216" s="35"/>
      <c r="BF216" s="35"/>
      <c r="BG216" s="35"/>
      <c r="BH216" s="35"/>
    </row>
    <row r="217" spans="27:60" ht="15">
      <c r="AA217" s="11"/>
      <c r="AB217" s="11"/>
      <c r="AC217" s="11"/>
      <c r="AD217" s="11"/>
      <c r="AE217" s="11"/>
      <c r="AM217" s="35"/>
      <c r="AN217" s="35"/>
      <c r="AO217" s="35"/>
      <c r="AP217" s="35"/>
      <c r="AQ217" s="35"/>
      <c r="AR217" s="35"/>
      <c r="AS217" s="35"/>
      <c r="AT217" s="35"/>
      <c r="AU217" s="35"/>
      <c r="AV217" s="35"/>
      <c r="AW217" s="35"/>
      <c r="AX217" s="35"/>
      <c r="AY217" s="35"/>
      <c r="AZ217" s="35"/>
      <c r="BA217" s="35"/>
      <c r="BB217" s="35"/>
      <c r="BC217" s="35"/>
      <c r="BD217" s="35"/>
      <c r="BE217" s="35"/>
      <c r="BF217" s="35"/>
      <c r="BG217" s="35"/>
      <c r="BH217" s="35"/>
    </row>
    <row r="218" spans="27:60" ht="15">
      <c r="AA218" s="11"/>
      <c r="AB218" s="11"/>
      <c r="AC218" s="11"/>
      <c r="AD218" s="11"/>
      <c r="AE218" s="11"/>
      <c r="AM218" s="35"/>
      <c r="AN218" s="35"/>
      <c r="AO218" s="35"/>
      <c r="AP218" s="35"/>
      <c r="AQ218" s="35"/>
      <c r="AR218" s="35"/>
      <c r="AS218" s="35"/>
      <c r="AT218" s="35"/>
      <c r="AU218" s="35"/>
      <c r="AV218" s="35"/>
      <c r="AW218" s="35"/>
      <c r="AX218" s="35"/>
      <c r="AY218" s="35"/>
      <c r="AZ218" s="35"/>
      <c r="BA218" s="35"/>
      <c r="BB218" s="35"/>
      <c r="BC218" s="35"/>
      <c r="BD218" s="35"/>
      <c r="BE218" s="35"/>
      <c r="BF218" s="35"/>
      <c r="BG218" s="35"/>
      <c r="BH218" s="35"/>
    </row>
    <row r="219" spans="27:60" ht="15">
      <c r="AA219" s="11"/>
      <c r="AB219" s="11"/>
      <c r="AC219" s="11"/>
      <c r="AD219" s="11"/>
      <c r="AE219" s="11"/>
      <c r="AM219" s="35"/>
      <c r="AN219" s="35"/>
      <c r="AO219" s="35"/>
      <c r="AP219" s="35"/>
      <c r="AQ219" s="35"/>
      <c r="AR219" s="35"/>
      <c r="AS219" s="35"/>
      <c r="AT219" s="35"/>
      <c r="AU219" s="35"/>
      <c r="AV219" s="35"/>
      <c r="AW219" s="35"/>
      <c r="AX219" s="35"/>
      <c r="AY219" s="35"/>
      <c r="AZ219" s="35"/>
      <c r="BA219" s="35"/>
      <c r="BB219" s="35"/>
      <c r="BC219" s="35"/>
      <c r="BD219" s="35"/>
      <c r="BE219" s="35"/>
      <c r="BF219" s="35"/>
      <c r="BG219" s="35"/>
      <c r="BH219" s="35"/>
    </row>
    <row r="220" spans="27:60" ht="15">
      <c r="AA220" s="11"/>
      <c r="AB220" s="11"/>
      <c r="AC220" s="11"/>
      <c r="AD220" s="11"/>
      <c r="AE220" s="11"/>
      <c r="AM220" s="35"/>
      <c r="AN220" s="35"/>
      <c r="AO220" s="35"/>
      <c r="AP220" s="35"/>
      <c r="AQ220" s="35"/>
      <c r="AR220" s="35"/>
      <c r="AS220" s="35"/>
      <c r="AT220" s="35"/>
      <c r="AU220" s="35"/>
      <c r="AV220" s="35"/>
      <c r="AW220" s="35"/>
      <c r="AX220" s="35"/>
      <c r="AY220" s="35"/>
      <c r="AZ220" s="35"/>
      <c r="BA220" s="35"/>
      <c r="BB220" s="35"/>
      <c r="BC220" s="35"/>
      <c r="BD220" s="35"/>
      <c r="BE220" s="35"/>
      <c r="BF220" s="35"/>
      <c r="BG220" s="35"/>
      <c r="BH220" s="35"/>
    </row>
    <row r="221" spans="27:60" ht="15">
      <c r="AA221" s="11"/>
      <c r="AB221" s="11"/>
      <c r="AC221" s="11"/>
      <c r="AD221" s="11"/>
      <c r="AE221" s="11"/>
      <c r="AM221" s="35"/>
      <c r="AN221" s="35"/>
      <c r="AO221" s="35"/>
      <c r="AP221" s="35"/>
      <c r="AQ221" s="35"/>
      <c r="AR221" s="35"/>
      <c r="AS221" s="35"/>
      <c r="AT221" s="35"/>
      <c r="AU221" s="35"/>
      <c r="AV221" s="35"/>
      <c r="AW221" s="35"/>
      <c r="AX221" s="35"/>
      <c r="AY221" s="35"/>
      <c r="AZ221" s="35"/>
      <c r="BA221" s="35"/>
      <c r="BB221" s="35"/>
      <c r="BC221" s="35"/>
      <c r="BD221" s="35"/>
      <c r="BE221" s="35"/>
      <c r="BF221" s="35"/>
      <c r="BG221" s="35"/>
      <c r="BH221" s="35"/>
    </row>
    <row r="222" spans="27:60" ht="15">
      <c r="AA222" s="11"/>
      <c r="AB222" s="11"/>
      <c r="AC222" s="11"/>
      <c r="AD222" s="11"/>
      <c r="AE222" s="11"/>
      <c r="AM222" s="35"/>
      <c r="AN222" s="35"/>
      <c r="AO222" s="35"/>
      <c r="AP222" s="35"/>
      <c r="AQ222" s="35"/>
      <c r="AR222" s="35"/>
      <c r="AS222" s="35"/>
      <c r="AT222" s="35"/>
      <c r="AU222" s="35"/>
      <c r="AV222" s="35"/>
      <c r="AW222" s="35"/>
      <c r="AX222" s="35"/>
      <c r="AY222" s="35"/>
      <c r="AZ222" s="35"/>
      <c r="BA222" s="35"/>
      <c r="BB222" s="35"/>
      <c r="BC222" s="35"/>
      <c r="BD222" s="35"/>
      <c r="BE222" s="35"/>
      <c r="BF222" s="35"/>
      <c r="BG222" s="35"/>
      <c r="BH222" s="35"/>
    </row>
    <row r="223" spans="27:60" ht="15">
      <c r="AA223" s="11"/>
      <c r="AB223" s="11"/>
      <c r="AC223" s="11"/>
      <c r="AD223" s="11"/>
      <c r="AE223" s="11"/>
      <c r="AM223" s="35"/>
      <c r="AN223" s="35"/>
      <c r="AO223" s="35"/>
      <c r="AP223" s="35"/>
      <c r="AQ223" s="35"/>
      <c r="AR223" s="35"/>
      <c r="AS223" s="35"/>
      <c r="AT223" s="35"/>
      <c r="AU223" s="35"/>
      <c r="AV223" s="35"/>
      <c r="AW223" s="35"/>
      <c r="AX223" s="35"/>
      <c r="AY223" s="35"/>
      <c r="AZ223" s="35"/>
      <c r="BA223" s="35"/>
      <c r="BB223" s="35"/>
      <c r="BC223" s="35"/>
      <c r="BD223" s="35"/>
      <c r="BE223" s="35"/>
      <c r="BF223" s="35"/>
      <c r="BG223" s="35"/>
      <c r="BH223" s="35"/>
    </row>
    <row r="224" spans="27:60" ht="15">
      <c r="AA224" s="11"/>
      <c r="AB224" s="11"/>
      <c r="AC224" s="11"/>
      <c r="AD224" s="11"/>
      <c r="AE224" s="11"/>
      <c r="AM224" s="35"/>
      <c r="AN224" s="35"/>
      <c r="AO224" s="35"/>
      <c r="AP224" s="35"/>
      <c r="AQ224" s="35"/>
      <c r="AR224" s="35"/>
      <c r="AS224" s="35"/>
      <c r="AT224" s="35"/>
      <c r="AU224" s="35"/>
      <c r="AV224" s="35"/>
      <c r="AW224" s="35"/>
      <c r="AX224" s="35"/>
      <c r="AY224" s="35"/>
      <c r="AZ224" s="35"/>
      <c r="BA224" s="35"/>
      <c r="BB224" s="35"/>
      <c r="BC224" s="35"/>
      <c r="BD224" s="35"/>
      <c r="BE224" s="35"/>
      <c r="BF224" s="35"/>
      <c r="BG224" s="35"/>
      <c r="BH224" s="35"/>
    </row>
    <row r="225" spans="27:60" ht="15">
      <c r="AA225" s="11"/>
      <c r="AB225" s="11"/>
      <c r="AC225" s="11"/>
      <c r="AD225" s="11"/>
      <c r="AE225" s="11"/>
      <c r="AM225" s="35"/>
      <c r="AN225" s="35"/>
      <c r="AO225" s="35"/>
      <c r="AP225" s="35"/>
      <c r="AQ225" s="35"/>
      <c r="AR225" s="35"/>
      <c r="AS225" s="35"/>
      <c r="AT225" s="35"/>
      <c r="AU225" s="35"/>
      <c r="AV225" s="35"/>
      <c r="AW225" s="35"/>
      <c r="AX225" s="35"/>
      <c r="AY225" s="35"/>
      <c r="AZ225" s="35"/>
      <c r="BA225" s="35"/>
      <c r="BB225" s="35"/>
      <c r="BC225" s="35"/>
      <c r="BD225" s="35"/>
      <c r="BE225" s="35"/>
      <c r="BF225" s="35"/>
      <c r="BG225" s="35"/>
      <c r="BH225" s="35"/>
    </row>
    <row r="226" spans="27:60" ht="15">
      <c r="AA226" s="11"/>
      <c r="AB226" s="11"/>
      <c r="AC226" s="11"/>
      <c r="AD226" s="11"/>
      <c r="AE226" s="11"/>
      <c r="AM226" s="35"/>
      <c r="AN226" s="35"/>
      <c r="AO226" s="35"/>
      <c r="AP226" s="35"/>
      <c r="AQ226" s="35"/>
      <c r="AR226" s="35"/>
      <c r="AS226" s="35"/>
      <c r="AT226" s="35"/>
      <c r="AU226" s="35"/>
      <c r="AV226" s="35"/>
      <c r="AW226" s="35"/>
      <c r="AX226" s="35"/>
      <c r="AY226" s="35"/>
      <c r="AZ226" s="35"/>
      <c r="BA226" s="35"/>
      <c r="BB226" s="35"/>
      <c r="BC226" s="35"/>
      <c r="BD226" s="35"/>
      <c r="BE226" s="35"/>
      <c r="BF226" s="35"/>
      <c r="BG226" s="35"/>
      <c r="BH226" s="35"/>
    </row>
    <row r="227" spans="27:60" ht="15">
      <c r="AA227" s="11"/>
      <c r="AB227" s="11"/>
      <c r="AC227" s="11"/>
      <c r="AD227" s="11"/>
      <c r="AE227" s="11"/>
      <c r="AM227" s="35"/>
      <c r="AN227" s="35"/>
      <c r="AO227" s="35"/>
      <c r="AP227" s="35"/>
      <c r="AQ227" s="35"/>
      <c r="AR227" s="35"/>
      <c r="AS227" s="35"/>
      <c r="AT227" s="35"/>
      <c r="AU227" s="35"/>
      <c r="AV227" s="35"/>
      <c r="AW227" s="35"/>
      <c r="AX227" s="35"/>
      <c r="AY227" s="35"/>
      <c r="AZ227" s="35"/>
      <c r="BA227" s="35"/>
      <c r="BB227" s="35"/>
      <c r="BC227" s="35"/>
      <c r="BD227" s="35"/>
      <c r="BE227" s="35"/>
      <c r="BF227" s="35"/>
      <c r="BG227" s="35"/>
      <c r="BH227" s="35"/>
    </row>
    <row r="228" spans="27:60" ht="15">
      <c r="AA228" s="11"/>
      <c r="AB228" s="11"/>
      <c r="AC228" s="11"/>
      <c r="AD228" s="11"/>
      <c r="AE228" s="11"/>
      <c r="AM228" s="35"/>
      <c r="AN228" s="35"/>
      <c r="AO228" s="35"/>
      <c r="AP228" s="35"/>
      <c r="AQ228" s="35"/>
      <c r="AR228" s="35"/>
      <c r="AS228" s="35"/>
      <c r="AT228" s="35"/>
      <c r="AU228" s="35"/>
      <c r="AV228" s="35"/>
      <c r="AW228" s="35"/>
      <c r="AX228" s="35"/>
      <c r="AY228" s="35"/>
      <c r="AZ228" s="35"/>
      <c r="BA228" s="35"/>
      <c r="BB228" s="35"/>
      <c r="BC228" s="35"/>
      <c r="BD228" s="35"/>
      <c r="BE228" s="35"/>
      <c r="BF228" s="35"/>
      <c r="BG228" s="35"/>
      <c r="BH228" s="35"/>
    </row>
    <row r="229" spans="27:60" ht="15">
      <c r="AA229" s="11"/>
      <c r="AB229" s="11"/>
      <c r="AC229" s="11"/>
      <c r="AD229" s="11"/>
      <c r="AE229" s="11"/>
      <c r="AM229" s="35"/>
      <c r="AN229" s="35"/>
      <c r="AO229" s="35"/>
      <c r="AP229" s="35"/>
      <c r="AQ229" s="35"/>
      <c r="AR229" s="35"/>
      <c r="AS229" s="35"/>
      <c r="AT229" s="35"/>
      <c r="AU229" s="35"/>
      <c r="AV229" s="35"/>
      <c r="AW229" s="35"/>
      <c r="AX229" s="35"/>
      <c r="AY229" s="35"/>
      <c r="AZ229" s="35"/>
      <c r="BA229" s="35"/>
      <c r="BB229" s="35"/>
      <c r="BC229" s="35"/>
      <c r="BD229" s="35"/>
      <c r="BE229" s="35"/>
      <c r="BF229" s="35"/>
      <c r="BG229" s="35"/>
      <c r="BH229" s="35"/>
    </row>
    <row r="230" spans="27:60" ht="15">
      <c r="AA230" s="11"/>
      <c r="AB230" s="11"/>
      <c r="AC230" s="11"/>
      <c r="AD230" s="11"/>
      <c r="AE230" s="11"/>
      <c r="AM230" s="35"/>
      <c r="AN230" s="35"/>
      <c r="AO230" s="35"/>
      <c r="AP230" s="35"/>
      <c r="AQ230" s="35"/>
      <c r="AR230" s="35"/>
      <c r="AS230" s="35"/>
      <c r="AT230" s="35"/>
      <c r="AU230" s="35"/>
      <c r="AV230" s="35"/>
      <c r="AW230" s="35"/>
      <c r="AX230" s="35"/>
      <c r="AY230" s="35"/>
      <c r="AZ230" s="35"/>
      <c r="BA230" s="35"/>
      <c r="BB230" s="35"/>
      <c r="BC230" s="35"/>
      <c r="BD230" s="35"/>
      <c r="BE230" s="35"/>
      <c r="BF230" s="35"/>
      <c r="BG230" s="35"/>
      <c r="BH230" s="35"/>
    </row>
    <row r="231" spans="27:60" ht="15">
      <c r="AA231" s="11"/>
      <c r="AB231" s="11"/>
      <c r="AC231" s="11"/>
      <c r="AD231" s="11"/>
      <c r="AE231" s="11"/>
      <c r="AM231" s="35"/>
      <c r="AN231" s="35"/>
      <c r="AO231" s="35"/>
      <c r="AP231" s="35"/>
      <c r="AQ231" s="35"/>
      <c r="AR231" s="35"/>
      <c r="AS231" s="35"/>
      <c r="AT231" s="35"/>
      <c r="AU231" s="35"/>
      <c r="AV231" s="35"/>
      <c r="AW231" s="35"/>
      <c r="AX231" s="35"/>
      <c r="AY231" s="35"/>
      <c r="AZ231" s="35"/>
      <c r="BA231" s="35"/>
      <c r="BB231" s="35"/>
      <c r="BC231" s="35"/>
      <c r="BD231" s="35"/>
      <c r="BE231" s="35"/>
      <c r="BF231" s="35"/>
      <c r="BG231" s="35"/>
      <c r="BH231" s="35"/>
    </row>
    <row r="232" spans="27:60" ht="15">
      <c r="AA232" s="11"/>
      <c r="AB232" s="11"/>
      <c r="AC232" s="11"/>
      <c r="AD232" s="11"/>
      <c r="AE232" s="11"/>
      <c r="AM232" s="35"/>
      <c r="AN232" s="35"/>
      <c r="AO232" s="35"/>
      <c r="AP232" s="35"/>
      <c r="AQ232" s="35"/>
      <c r="AR232" s="35"/>
      <c r="AS232" s="35"/>
      <c r="AT232" s="35"/>
      <c r="AU232" s="35"/>
      <c r="AV232" s="35"/>
      <c r="AW232" s="35"/>
      <c r="AX232" s="35"/>
      <c r="AY232" s="35"/>
      <c r="AZ232" s="35"/>
      <c r="BA232" s="35"/>
      <c r="BB232" s="35"/>
      <c r="BC232" s="35"/>
      <c r="BD232" s="35"/>
      <c r="BE232" s="35"/>
      <c r="BF232" s="35"/>
      <c r="BG232" s="35"/>
      <c r="BH232" s="35"/>
    </row>
    <row r="233" spans="27:60" ht="15">
      <c r="AA233" s="11"/>
      <c r="AB233" s="11"/>
      <c r="AC233" s="11"/>
      <c r="AD233" s="11"/>
      <c r="AE233" s="11"/>
      <c r="AM233" s="35"/>
      <c r="AN233" s="35"/>
      <c r="AO233" s="35"/>
      <c r="AP233" s="35"/>
      <c r="AQ233" s="35"/>
      <c r="AR233" s="35"/>
      <c r="AS233" s="35"/>
      <c r="AT233" s="35"/>
      <c r="AU233" s="35"/>
      <c r="AV233" s="35"/>
      <c r="AW233" s="35"/>
      <c r="AX233" s="35"/>
      <c r="AY233" s="35"/>
      <c r="AZ233" s="35"/>
      <c r="BA233" s="35"/>
      <c r="BB233" s="35"/>
      <c r="BC233" s="35"/>
      <c r="BD233" s="35"/>
      <c r="BE233" s="35"/>
      <c r="BF233" s="35"/>
      <c r="BG233" s="35"/>
      <c r="BH233" s="35"/>
    </row>
    <row r="234" spans="27:60" ht="15">
      <c r="AA234" s="11"/>
      <c r="AB234" s="11"/>
      <c r="AC234" s="11"/>
      <c r="AD234" s="11"/>
      <c r="AE234" s="11"/>
      <c r="AM234" s="35"/>
      <c r="AN234" s="35"/>
      <c r="AO234" s="35"/>
      <c r="AP234" s="35"/>
      <c r="AQ234" s="35"/>
      <c r="AR234" s="35"/>
      <c r="AS234" s="35"/>
      <c r="AT234" s="35"/>
      <c r="AU234" s="35"/>
      <c r="AV234" s="35"/>
      <c r="AW234" s="35"/>
      <c r="AX234" s="35"/>
      <c r="AY234" s="35"/>
      <c r="AZ234" s="35"/>
      <c r="BA234" s="35"/>
      <c r="BB234" s="35"/>
      <c r="BC234" s="35"/>
      <c r="BD234" s="35"/>
      <c r="BE234" s="35"/>
      <c r="BF234" s="35"/>
      <c r="BG234" s="35"/>
      <c r="BH234" s="35"/>
    </row>
    <row r="235" spans="27:60" ht="15">
      <c r="AA235" s="11"/>
      <c r="AB235" s="11"/>
      <c r="AC235" s="11"/>
      <c r="AD235" s="11"/>
      <c r="AE235" s="11"/>
      <c r="AM235" s="35"/>
      <c r="AN235" s="35"/>
      <c r="AO235" s="35"/>
      <c r="AP235" s="35"/>
      <c r="AQ235" s="35"/>
      <c r="AR235" s="35"/>
      <c r="AS235" s="35"/>
      <c r="AT235" s="35"/>
      <c r="AU235" s="35"/>
      <c r="AV235" s="35"/>
      <c r="AW235" s="35"/>
      <c r="AX235" s="35"/>
      <c r="AY235" s="35"/>
      <c r="AZ235" s="35"/>
      <c r="BA235" s="35"/>
      <c r="BB235" s="35"/>
      <c r="BC235" s="35"/>
      <c r="BD235" s="35"/>
      <c r="BE235" s="35"/>
      <c r="BF235" s="35"/>
      <c r="BG235" s="35"/>
      <c r="BH235" s="35"/>
    </row>
    <row r="236" spans="27:60" ht="15">
      <c r="AA236" s="11"/>
      <c r="AB236" s="11"/>
      <c r="AC236" s="11"/>
      <c r="AD236" s="11"/>
      <c r="AE236" s="11"/>
      <c r="AM236" s="35"/>
      <c r="AN236" s="35"/>
      <c r="AO236" s="35"/>
      <c r="AP236" s="35"/>
      <c r="AQ236" s="35"/>
      <c r="AR236" s="35"/>
      <c r="AS236" s="35"/>
      <c r="AT236" s="35"/>
      <c r="AU236" s="35"/>
      <c r="AV236" s="35"/>
      <c r="AW236" s="35"/>
      <c r="AX236" s="35"/>
      <c r="AY236" s="35"/>
      <c r="AZ236" s="35"/>
      <c r="BA236" s="35"/>
      <c r="BB236" s="35"/>
      <c r="BC236" s="35"/>
      <c r="BD236" s="35"/>
      <c r="BE236" s="35"/>
      <c r="BF236" s="35"/>
      <c r="BG236" s="35"/>
      <c r="BH236" s="35"/>
    </row>
    <row r="237" spans="27:60" ht="15">
      <c r="AA237" s="11"/>
      <c r="AB237" s="11"/>
      <c r="AC237" s="11"/>
      <c r="AD237" s="11"/>
      <c r="AE237" s="11"/>
      <c r="AM237" s="35"/>
      <c r="AN237" s="35"/>
      <c r="AO237" s="35"/>
      <c r="AP237" s="35"/>
      <c r="AQ237" s="35"/>
      <c r="AR237" s="35"/>
      <c r="AS237" s="35"/>
      <c r="AT237" s="35"/>
      <c r="AU237" s="35"/>
      <c r="AV237" s="35"/>
      <c r="AW237" s="35"/>
      <c r="AX237" s="35"/>
      <c r="AY237" s="35"/>
      <c r="AZ237" s="35"/>
      <c r="BA237" s="35"/>
      <c r="BB237" s="35"/>
      <c r="BC237" s="35"/>
      <c r="BD237" s="35"/>
      <c r="BE237" s="35"/>
      <c r="BF237" s="35"/>
      <c r="BG237" s="35"/>
      <c r="BH237" s="35"/>
    </row>
    <row r="238" spans="27:60" ht="15">
      <c r="AA238" s="11"/>
      <c r="AB238" s="11"/>
      <c r="AC238" s="11"/>
      <c r="AD238" s="11"/>
      <c r="AE238" s="11"/>
      <c r="AM238" s="35"/>
      <c r="AN238" s="35"/>
      <c r="AO238" s="35"/>
      <c r="AP238" s="35"/>
      <c r="AQ238" s="35"/>
      <c r="AR238" s="35"/>
      <c r="AS238" s="35"/>
      <c r="AT238" s="35"/>
      <c r="AU238" s="35"/>
      <c r="AV238" s="35"/>
      <c r="AW238" s="35"/>
      <c r="AX238" s="35"/>
      <c r="AY238" s="35"/>
      <c r="AZ238" s="35"/>
      <c r="BA238" s="35"/>
      <c r="BB238" s="35"/>
      <c r="BC238" s="35"/>
      <c r="BD238" s="35"/>
      <c r="BE238" s="35"/>
      <c r="BF238" s="35"/>
      <c r="BG238" s="35"/>
      <c r="BH238" s="35"/>
    </row>
    <row r="239" spans="27:60" ht="15">
      <c r="AA239" s="11"/>
      <c r="AB239" s="11"/>
      <c r="AC239" s="11"/>
      <c r="AD239" s="11"/>
      <c r="AE239" s="11"/>
      <c r="AM239" s="35"/>
      <c r="AN239" s="35"/>
      <c r="AO239" s="35"/>
      <c r="AP239" s="35"/>
      <c r="AQ239" s="35"/>
      <c r="AR239" s="35"/>
      <c r="AS239" s="35"/>
      <c r="AT239" s="35"/>
      <c r="AU239" s="35"/>
      <c r="AV239" s="35"/>
      <c r="AW239" s="35"/>
      <c r="AX239" s="35"/>
      <c r="AY239" s="35"/>
      <c r="AZ239" s="35"/>
      <c r="BA239" s="35"/>
      <c r="BB239" s="35"/>
      <c r="BC239" s="35"/>
      <c r="BD239" s="35"/>
      <c r="BE239" s="35"/>
      <c r="BF239" s="35"/>
      <c r="BG239" s="35"/>
      <c r="BH239" s="35"/>
    </row>
    <row r="240" spans="27:60" ht="15">
      <c r="AA240" s="11"/>
      <c r="AB240" s="11"/>
      <c r="AC240" s="11"/>
      <c r="AD240" s="11"/>
      <c r="AE240" s="11"/>
      <c r="AM240" s="35"/>
      <c r="AN240" s="35"/>
      <c r="AO240" s="35"/>
      <c r="AP240" s="35"/>
      <c r="AQ240" s="35"/>
      <c r="AR240" s="35"/>
      <c r="AS240" s="35"/>
      <c r="AT240" s="35"/>
      <c r="AU240" s="35"/>
      <c r="AV240" s="35"/>
      <c r="AW240" s="35"/>
      <c r="AX240" s="35"/>
      <c r="AY240" s="35"/>
      <c r="AZ240" s="35"/>
      <c r="BA240" s="35"/>
      <c r="BB240" s="35"/>
      <c r="BC240" s="35"/>
      <c r="BD240" s="35"/>
      <c r="BE240" s="35"/>
      <c r="BF240" s="35"/>
      <c r="BG240" s="35"/>
      <c r="BH240" s="35"/>
    </row>
    <row r="241" spans="27:60" ht="15">
      <c r="AA241" s="11"/>
      <c r="AB241" s="11"/>
      <c r="AC241" s="11"/>
      <c r="AD241" s="11"/>
      <c r="AE241" s="11"/>
      <c r="AM241" s="35"/>
      <c r="AN241" s="35"/>
      <c r="AO241" s="35"/>
      <c r="AP241" s="35"/>
      <c r="AQ241" s="35"/>
      <c r="AR241" s="35"/>
      <c r="AS241" s="35"/>
      <c r="AT241" s="35"/>
      <c r="AU241" s="35"/>
      <c r="AV241" s="35"/>
      <c r="AW241" s="35"/>
      <c r="AX241" s="35"/>
      <c r="AY241" s="35"/>
      <c r="AZ241" s="35"/>
      <c r="BA241" s="35"/>
      <c r="BB241" s="35"/>
      <c r="BC241" s="35"/>
      <c r="BD241" s="35"/>
      <c r="BE241" s="35"/>
      <c r="BF241" s="35"/>
      <c r="BG241" s="35"/>
      <c r="BH241" s="35"/>
    </row>
    <row r="242" spans="27:60" ht="15">
      <c r="AA242" s="11"/>
      <c r="AB242" s="11"/>
      <c r="AC242" s="11"/>
      <c r="AD242" s="11"/>
      <c r="AE242" s="11"/>
      <c r="AM242" s="35"/>
      <c r="AN242" s="35"/>
      <c r="AO242" s="35"/>
      <c r="AP242" s="35"/>
      <c r="AQ242" s="35"/>
      <c r="AR242" s="35"/>
      <c r="AS242" s="35"/>
      <c r="AT242" s="35"/>
      <c r="AU242" s="35"/>
      <c r="AV242" s="35"/>
      <c r="AW242" s="35"/>
      <c r="AX242" s="35"/>
      <c r="AY242" s="35"/>
      <c r="AZ242" s="35"/>
      <c r="BA242" s="35"/>
      <c r="BB242" s="35"/>
      <c r="BC242" s="35"/>
      <c r="BD242" s="35"/>
      <c r="BE242" s="35"/>
      <c r="BF242" s="35"/>
      <c r="BG242" s="35"/>
      <c r="BH242" s="35"/>
    </row>
    <row r="243" spans="27:60" ht="15">
      <c r="AA243" s="11"/>
      <c r="AB243" s="11"/>
      <c r="AC243" s="11"/>
      <c r="AD243" s="11"/>
      <c r="AE243" s="11"/>
      <c r="AM243" s="35"/>
      <c r="AN243" s="35"/>
      <c r="AO243" s="35"/>
      <c r="AP243" s="35"/>
      <c r="AQ243" s="35"/>
      <c r="AR243" s="35"/>
      <c r="AS243" s="35"/>
      <c r="AT243" s="35"/>
      <c r="AU243" s="35"/>
      <c r="AV243" s="35"/>
      <c r="AW243" s="35"/>
      <c r="AX243" s="35"/>
      <c r="AY243" s="35"/>
      <c r="AZ243" s="35"/>
      <c r="BA243" s="35"/>
      <c r="BB243" s="35"/>
      <c r="BC243" s="35"/>
      <c r="BD243" s="35"/>
      <c r="BE243" s="35"/>
      <c r="BF243" s="35"/>
      <c r="BG243" s="35"/>
      <c r="BH243" s="35"/>
    </row>
    <row r="244" spans="27:60" ht="15">
      <c r="AA244" s="11"/>
      <c r="AB244" s="11"/>
      <c r="AC244" s="11"/>
      <c r="AD244" s="11"/>
      <c r="AE244" s="11"/>
      <c r="AM244" s="35"/>
      <c r="AN244" s="35"/>
      <c r="AO244" s="35"/>
      <c r="AP244" s="35"/>
      <c r="AQ244" s="35"/>
      <c r="AR244" s="35"/>
      <c r="AS244" s="35"/>
      <c r="AT244" s="35"/>
      <c r="AU244" s="35"/>
      <c r="AV244" s="35"/>
      <c r="AW244" s="35"/>
      <c r="AX244" s="35"/>
      <c r="AY244" s="35"/>
      <c r="AZ244" s="35"/>
      <c r="BA244" s="35"/>
      <c r="BB244" s="35"/>
      <c r="BC244" s="35"/>
      <c r="BD244" s="35"/>
      <c r="BE244" s="35"/>
      <c r="BF244" s="35"/>
      <c r="BG244" s="35"/>
      <c r="BH244" s="35"/>
    </row>
    <row r="245" spans="27:60" ht="15">
      <c r="AA245" s="11"/>
      <c r="AB245" s="11"/>
      <c r="AC245" s="11"/>
      <c r="AD245" s="11"/>
      <c r="AE245" s="11"/>
      <c r="AM245" s="35"/>
      <c r="AN245" s="35"/>
      <c r="AO245" s="35"/>
      <c r="AP245" s="35"/>
      <c r="AQ245" s="35"/>
      <c r="AR245" s="35"/>
      <c r="AS245" s="35"/>
      <c r="AT245" s="35"/>
      <c r="AU245" s="35"/>
      <c r="AV245" s="35"/>
      <c r="AW245" s="35"/>
      <c r="AX245" s="35"/>
      <c r="AY245" s="35"/>
      <c r="AZ245" s="35"/>
      <c r="BA245" s="35"/>
      <c r="BB245" s="35"/>
      <c r="BC245" s="35"/>
      <c r="BD245" s="35"/>
      <c r="BE245" s="35"/>
      <c r="BF245" s="35"/>
      <c r="BG245" s="35"/>
      <c r="BH245" s="35"/>
    </row>
    <row r="246" spans="27:60" ht="15">
      <c r="AA246" s="11"/>
      <c r="AB246" s="11"/>
      <c r="AC246" s="11"/>
      <c r="AD246" s="11"/>
      <c r="AE246" s="11"/>
      <c r="AM246" s="35"/>
      <c r="AN246" s="35"/>
      <c r="AO246" s="35"/>
      <c r="AP246" s="35"/>
      <c r="AQ246" s="35"/>
      <c r="AR246" s="35"/>
      <c r="AS246" s="35"/>
      <c r="AT246" s="35"/>
      <c r="AU246" s="35"/>
      <c r="AV246" s="35"/>
      <c r="AW246" s="35"/>
      <c r="AX246" s="35"/>
      <c r="AY246" s="35"/>
      <c r="AZ246" s="35"/>
      <c r="BA246" s="35"/>
      <c r="BB246" s="35"/>
      <c r="BC246" s="35"/>
      <c r="BD246" s="35"/>
      <c r="BE246" s="35"/>
      <c r="BF246" s="35"/>
      <c r="BG246" s="35"/>
      <c r="BH246" s="35"/>
    </row>
    <row r="247" spans="27:60" ht="15">
      <c r="AA247" s="11"/>
      <c r="AB247" s="11"/>
      <c r="AC247" s="11"/>
      <c r="AD247" s="11"/>
      <c r="AE247" s="11"/>
      <c r="AM247" s="35"/>
      <c r="AN247" s="35"/>
      <c r="AO247" s="35"/>
      <c r="AP247" s="35"/>
      <c r="AQ247" s="35"/>
      <c r="AR247" s="35"/>
      <c r="AS247" s="35"/>
      <c r="AT247" s="35"/>
      <c r="AU247" s="35"/>
      <c r="AV247" s="35"/>
      <c r="AW247" s="35"/>
      <c r="AX247" s="35"/>
      <c r="AY247" s="35"/>
      <c r="AZ247" s="35"/>
      <c r="BA247" s="35"/>
      <c r="BB247" s="35"/>
      <c r="BC247" s="35"/>
      <c r="BD247" s="35"/>
      <c r="BE247" s="35"/>
      <c r="BF247" s="35"/>
      <c r="BG247" s="35"/>
      <c r="BH247" s="35"/>
    </row>
    <row r="248" spans="27:60" ht="15">
      <c r="AA248" s="11"/>
      <c r="AB248" s="11"/>
      <c r="AC248" s="11"/>
      <c r="AD248" s="11"/>
      <c r="AE248" s="11"/>
      <c r="AM248" s="35"/>
      <c r="AN248" s="35"/>
      <c r="AO248" s="35"/>
      <c r="AP248" s="35"/>
      <c r="AQ248" s="35"/>
      <c r="AR248" s="35"/>
      <c r="AS248" s="35"/>
      <c r="AT248" s="35"/>
      <c r="AU248" s="35"/>
      <c r="AV248" s="35"/>
      <c r="AW248" s="35"/>
      <c r="AX248" s="35"/>
      <c r="AY248" s="35"/>
      <c r="AZ248" s="35"/>
      <c r="BA248" s="35"/>
      <c r="BB248" s="35"/>
      <c r="BC248" s="35"/>
      <c r="BD248" s="35"/>
      <c r="BE248" s="35"/>
      <c r="BF248" s="35"/>
      <c r="BG248" s="35"/>
      <c r="BH248" s="35"/>
    </row>
    <row r="249" spans="27:60" ht="15">
      <c r="AA249" s="11"/>
      <c r="AB249" s="11"/>
      <c r="AC249" s="11"/>
      <c r="AD249" s="11"/>
      <c r="AE249" s="11"/>
      <c r="AM249" s="35"/>
      <c r="AN249" s="35"/>
      <c r="AO249" s="35"/>
      <c r="AP249" s="35"/>
      <c r="AQ249" s="35"/>
      <c r="AR249" s="35"/>
      <c r="AS249" s="35"/>
      <c r="AT249" s="35"/>
      <c r="AU249" s="35"/>
      <c r="AV249" s="35"/>
      <c r="AW249" s="35"/>
      <c r="AX249" s="35"/>
      <c r="AY249" s="35"/>
      <c r="AZ249" s="35"/>
      <c r="BA249" s="35"/>
      <c r="BB249" s="35"/>
      <c r="BC249" s="35"/>
      <c r="BD249" s="35"/>
      <c r="BE249" s="35"/>
      <c r="BF249" s="35"/>
      <c r="BG249" s="35"/>
      <c r="BH249" s="35"/>
    </row>
    <row r="250" spans="27:60" ht="15">
      <c r="AA250" s="11"/>
      <c r="AB250" s="11"/>
      <c r="AC250" s="11"/>
      <c r="AD250" s="11"/>
      <c r="AE250" s="11"/>
      <c r="AM250" s="35"/>
      <c r="AN250" s="35"/>
      <c r="AO250" s="35"/>
      <c r="AP250" s="35"/>
      <c r="AQ250" s="35"/>
      <c r="AR250" s="35"/>
      <c r="AS250" s="35"/>
      <c r="AT250" s="35"/>
      <c r="AU250" s="35"/>
      <c r="AV250" s="35"/>
      <c r="AW250" s="35"/>
      <c r="AX250" s="35"/>
      <c r="AY250" s="35"/>
      <c r="AZ250" s="35"/>
      <c r="BA250" s="35"/>
      <c r="BB250" s="35"/>
      <c r="BC250" s="35"/>
      <c r="BD250" s="35"/>
      <c r="BE250" s="35"/>
      <c r="BF250" s="35"/>
      <c r="BG250" s="35"/>
      <c r="BH250" s="35"/>
    </row>
    <row r="251" spans="27:60" ht="15">
      <c r="AA251" s="11"/>
      <c r="AB251" s="11"/>
      <c r="AC251" s="11"/>
      <c r="AD251" s="11"/>
      <c r="AE251" s="11"/>
      <c r="AM251" s="35"/>
      <c r="AN251" s="35"/>
      <c r="AO251" s="35"/>
      <c r="AP251" s="35"/>
      <c r="AQ251" s="35"/>
      <c r="AR251" s="35"/>
      <c r="AS251" s="35"/>
      <c r="AT251" s="35"/>
      <c r="AU251" s="35"/>
      <c r="AV251" s="35"/>
      <c r="AW251" s="35"/>
      <c r="AX251" s="35"/>
      <c r="AY251" s="35"/>
      <c r="AZ251" s="35"/>
      <c r="BA251" s="35"/>
      <c r="BB251" s="35"/>
      <c r="BC251" s="35"/>
      <c r="BD251" s="35"/>
      <c r="BE251" s="35"/>
      <c r="BF251" s="35"/>
      <c r="BG251" s="35"/>
      <c r="BH251" s="35"/>
    </row>
    <row r="252" spans="27:60" ht="15">
      <c r="AA252" s="11"/>
      <c r="AB252" s="11"/>
      <c r="AC252" s="11"/>
      <c r="AD252" s="11"/>
      <c r="AE252" s="11"/>
      <c r="AM252" s="35"/>
      <c r="AN252" s="35"/>
      <c r="AO252" s="35"/>
      <c r="AP252" s="35"/>
      <c r="AQ252" s="35"/>
      <c r="AR252" s="35"/>
      <c r="AS252" s="35"/>
      <c r="AT252" s="35"/>
      <c r="AU252" s="35"/>
      <c r="AV252" s="35"/>
      <c r="AW252" s="35"/>
      <c r="AX252" s="35"/>
      <c r="AY252" s="35"/>
      <c r="AZ252" s="35"/>
      <c r="BA252" s="35"/>
      <c r="BB252" s="35"/>
      <c r="BC252" s="35"/>
      <c r="BD252" s="35"/>
      <c r="BE252" s="35"/>
      <c r="BF252" s="35"/>
      <c r="BG252" s="35"/>
      <c r="BH252" s="35"/>
    </row>
    <row r="253" spans="27:60" ht="15">
      <c r="AA253" s="11"/>
      <c r="AB253" s="11"/>
      <c r="AC253" s="11"/>
      <c r="AD253" s="11"/>
      <c r="AE253" s="11"/>
      <c r="AM253" s="35"/>
      <c r="AN253" s="35"/>
      <c r="AO253" s="35"/>
      <c r="AP253" s="35"/>
      <c r="AQ253" s="35"/>
      <c r="AR253" s="35"/>
      <c r="AS253" s="35"/>
      <c r="AT253" s="35"/>
      <c r="AU253" s="35"/>
      <c r="AV253" s="35"/>
      <c r="AW253" s="35"/>
      <c r="AX253" s="35"/>
      <c r="AY253" s="35"/>
      <c r="AZ253" s="35"/>
      <c r="BA253" s="35"/>
      <c r="BB253" s="35"/>
      <c r="BC253" s="35"/>
      <c r="BD253" s="35"/>
      <c r="BE253" s="35"/>
      <c r="BF253" s="35"/>
      <c r="BG253" s="35"/>
      <c r="BH253" s="35"/>
    </row>
    <row r="254" spans="27:60" ht="15">
      <c r="AA254" s="11"/>
      <c r="AB254" s="11"/>
      <c r="AC254" s="11"/>
      <c r="AD254" s="11"/>
      <c r="AE254" s="11"/>
      <c r="AM254" s="35"/>
      <c r="AN254" s="35"/>
      <c r="AO254" s="35"/>
      <c r="AP254" s="35"/>
      <c r="AQ254" s="35"/>
      <c r="AR254" s="35"/>
      <c r="AS254" s="35"/>
      <c r="AT254" s="35"/>
      <c r="AU254" s="35"/>
      <c r="AV254" s="35"/>
      <c r="AW254" s="35"/>
      <c r="AX254" s="35"/>
      <c r="AY254" s="35"/>
      <c r="AZ254" s="35"/>
      <c r="BA254" s="35"/>
      <c r="BB254" s="35"/>
      <c r="BC254" s="35"/>
      <c r="BD254" s="35"/>
      <c r="BE254" s="35"/>
      <c r="BF254" s="35"/>
      <c r="BG254" s="35"/>
      <c r="BH254" s="35"/>
    </row>
    <row r="255" spans="27:60" ht="15">
      <c r="AA255" s="11"/>
      <c r="AB255" s="11"/>
      <c r="AC255" s="11"/>
      <c r="AD255" s="11"/>
      <c r="AE255" s="11"/>
      <c r="AM255" s="35"/>
      <c r="AN255" s="35"/>
      <c r="AO255" s="35"/>
      <c r="AP255" s="35"/>
      <c r="AQ255" s="35"/>
      <c r="AR255" s="35"/>
      <c r="AS255" s="35"/>
      <c r="AT255" s="35"/>
      <c r="AU255" s="35"/>
      <c r="AV255" s="35"/>
      <c r="AW255" s="35"/>
      <c r="AX255" s="35"/>
      <c r="AY255" s="35"/>
      <c r="AZ255" s="35"/>
      <c r="BA255" s="35"/>
      <c r="BB255" s="35"/>
      <c r="BC255" s="35"/>
      <c r="BD255" s="35"/>
      <c r="BE255" s="35"/>
      <c r="BF255" s="35"/>
      <c r="BG255" s="35"/>
      <c r="BH255" s="35"/>
    </row>
    <row r="256" spans="27:60" ht="15">
      <c r="AA256" s="11"/>
      <c r="AB256" s="11"/>
      <c r="AC256" s="11"/>
      <c r="AD256" s="11"/>
      <c r="AE256" s="11"/>
      <c r="AM256" s="35"/>
      <c r="AN256" s="35"/>
      <c r="AO256" s="35"/>
      <c r="AP256" s="35"/>
      <c r="AQ256" s="35"/>
      <c r="AR256" s="35"/>
      <c r="AS256" s="35"/>
      <c r="AT256" s="35"/>
      <c r="AU256" s="35"/>
      <c r="AV256" s="35"/>
      <c r="AW256" s="35"/>
      <c r="AX256" s="35"/>
      <c r="AY256" s="35"/>
      <c r="AZ256" s="35"/>
      <c r="BA256" s="35"/>
      <c r="BB256" s="35"/>
      <c r="BC256" s="35"/>
      <c r="BD256" s="35"/>
      <c r="BE256" s="35"/>
      <c r="BF256" s="35"/>
      <c r="BG256" s="35"/>
      <c r="BH256" s="35"/>
    </row>
    <row r="257" spans="27:60" ht="15">
      <c r="AA257" s="11"/>
      <c r="AB257" s="11"/>
      <c r="AC257" s="11"/>
      <c r="AD257" s="11"/>
      <c r="AE257" s="11"/>
      <c r="AM257" s="35"/>
      <c r="AN257" s="35"/>
      <c r="AO257" s="35"/>
      <c r="AP257" s="35"/>
      <c r="AQ257" s="35"/>
      <c r="AR257" s="35"/>
      <c r="AS257" s="35"/>
      <c r="AT257" s="35"/>
      <c r="AU257" s="35"/>
      <c r="AV257" s="35"/>
      <c r="AW257" s="35"/>
      <c r="AX257" s="35"/>
      <c r="AY257" s="35"/>
      <c r="AZ257" s="35"/>
      <c r="BA257" s="35"/>
      <c r="BB257" s="35"/>
      <c r="BC257" s="35"/>
      <c r="BD257" s="35"/>
      <c r="BE257" s="35"/>
      <c r="BF257" s="35"/>
      <c r="BG257" s="35"/>
      <c r="BH257" s="35"/>
    </row>
    <row r="258" spans="27:60" ht="15">
      <c r="AA258" s="11"/>
      <c r="AB258" s="11"/>
      <c r="AC258" s="11"/>
      <c r="AD258" s="11"/>
      <c r="AE258" s="11"/>
      <c r="AM258" s="35"/>
      <c r="AN258" s="35"/>
      <c r="AO258" s="35"/>
      <c r="AP258" s="35"/>
      <c r="AQ258" s="35"/>
      <c r="AR258" s="35"/>
      <c r="AS258" s="35"/>
      <c r="AT258" s="35"/>
      <c r="AU258" s="35"/>
      <c r="AV258" s="35"/>
      <c r="AW258" s="35"/>
      <c r="AX258" s="35"/>
      <c r="AY258" s="35"/>
      <c r="AZ258" s="35"/>
      <c r="BA258" s="35"/>
      <c r="BB258" s="35"/>
      <c r="BC258" s="35"/>
      <c r="BD258" s="35"/>
      <c r="BE258" s="35"/>
      <c r="BF258" s="35"/>
      <c r="BG258" s="35"/>
      <c r="BH258" s="35"/>
    </row>
    <row r="259" spans="27:60" ht="15">
      <c r="AA259" s="11"/>
      <c r="AB259" s="11"/>
      <c r="AC259" s="11"/>
      <c r="AD259" s="11"/>
      <c r="AE259" s="11"/>
      <c r="AM259" s="35"/>
      <c r="AN259" s="35"/>
      <c r="AO259" s="35"/>
      <c r="AP259" s="35"/>
      <c r="AQ259" s="35"/>
      <c r="AR259" s="35"/>
      <c r="AS259" s="35"/>
      <c r="AT259" s="35"/>
      <c r="AU259" s="35"/>
      <c r="AV259" s="35"/>
      <c r="AW259" s="35"/>
      <c r="AX259" s="35"/>
      <c r="AY259" s="35"/>
      <c r="AZ259" s="35"/>
      <c r="BA259" s="35"/>
      <c r="BB259" s="35"/>
      <c r="BC259" s="35"/>
      <c r="BD259" s="35"/>
      <c r="BE259" s="35"/>
      <c r="BF259" s="35"/>
      <c r="BG259" s="35"/>
      <c r="BH259" s="35"/>
    </row>
    <row r="260" spans="27:60" ht="15">
      <c r="AA260" s="11"/>
      <c r="AB260" s="11"/>
      <c r="AC260" s="11"/>
      <c r="AD260" s="11"/>
      <c r="AE260" s="11"/>
      <c r="AM260" s="35"/>
      <c r="AN260" s="35"/>
      <c r="AO260" s="35"/>
      <c r="AP260" s="35"/>
      <c r="AQ260" s="35"/>
      <c r="AR260" s="35"/>
      <c r="AS260" s="35"/>
      <c r="AT260" s="35"/>
      <c r="AU260" s="35"/>
      <c r="AV260" s="35"/>
      <c r="AW260" s="35"/>
      <c r="AX260" s="35"/>
      <c r="AY260" s="35"/>
      <c r="AZ260" s="35"/>
      <c r="BA260" s="35"/>
      <c r="BB260" s="35"/>
      <c r="BC260" s="35"/>
      <c r="BD260" s="35"/>
      <c r="BE260" s="35"/>
      <c r="BF260" s="35"/>
      <c r="BG260" s="35"/>
      <c r="BH260" s="35"/>
    </row>
    <row r="261" spans="27:60" ht="15">
      <c r="AA261" s="11"/>
      <c r="AB261" s="11"/>
      <c r="AC261" s="11"/>
      <c r="AD261" s="11"/>
      <c r="AE261" s="11"/>
      <c r="AM261" s="35"/>
      <c r="AN261" s="35"/>
      <c r="AO261" s="35"/>
      <c r="AP261" s="35"/>
      <c r="AQ261" s="35"/>
      <c r="AR261" s="35"/>
      <c r="AS261" s="35"/>
      <c r="AT261" s="35"/>
      <c r="AU261" s="35"/>
      <c r="AV261" s="35"/>
      <c r="AW261" s="35"/>
      <c r="AX261" s="35"/>
      <c r="AY261" s="35"/>
      <c r="AZ261" s="35"/>
      <c r="BA261" s="35"/>
      <c r="BB261" s="35"/>
      <c r="BC261" s="35"/>
      <c r="BD261" s="35"/>
      <c r="BE261" s="35"/>
      <c r="BF261" s="35"/>
      <c r="BG261" s="35"/>
      <c r="BH261" s="35"/>
    </row>
    <row r="262" spans="27:60" ht="15">
      <c r="AA262" s="11"/>
      <c r="AB262" s="11"/>
      <c r="AC262" s="11"/>
      <c r="AD262" s="11"/>
      <c r="AE262" s="11"/>
      <c r="AM262" s="35"/>
      <c r="AN262" s="35"/>
      <c r="AO262" s="35"/>
      <c r="AP262" s="35"/>
      <c r="AQ262" s="35"/>
      <c r="AR262" s="35"/>
      <c r="AS262" s="35"/>
      <c r="AT262" s="35"/>
      <c r="AU262" s="35"/>
      <c r="AV262" s="35"/>
      <c r="AW262" s="35"/>
      <c r="AX262" s="35"/>
      <c r="AY262" s="35"/>
      <c r="AZ262" s="35"/>
      <c r="BA262" s="35"/>
      <c r="BB262" s="35"/>
      <c r="BC262" s="35"/>
      <c r="BD262" s="35"/>
      <c r="BE262" s="35"/>
      <c r="BF262" s="35"/>
      <c r="BG262" s="35"/>
      <c r="BH262" s="35"/>
    </row>
    <row r="263" spans="27:60" ht="15">
      <c r="AA263" s="11"/>
      <c r="AB263" s="11"/>
      <c r="AC263" s="11"/>
      <c r="AD263" s="11"/>
      <c r="AE263" s="11"/>
      <c r="AM263" s="35"/>
      <c r="AN263" s="35"/>
      <c r="AO263" s="35"/>
      <c r="AP263" s="35"/>
      <c r="AQ263" s="35"/>
      <c r="AR263" s="35"/>
      <c r="AS263" s="35"/>
      <c r="AT263" s="35"/>
      <c r="AU263" s="35"/>
      <c r="AV263" s="35"/>
      <c r="AW263" s="35"/>
      <c r="AX263" s="35"/>
      <c r="AY263" s="35"/>
      <c r="AZ263" s="35"/>
      <c r="BA263" s="35"/>
      <c r="BB263" s="35"/>
      <c r="BC263" s="35"/>
      <c r="BD263" s="35"/>
      <c r="BE263" s="35"/>
      <c r="BF263" s="35"/>
      <c r="BG263" s="35"/>
      <c r="BH263" s="35"/>
    </row>
    <row r="264" spans="27:60" ht="15">
      <c r="AA264" s="11"/>
      <c r="AB264" s="11"/>
      <c r="AC264" s="11"/>
      <c r="AD264" s="11"/>
      <c r="AE264" s="11"/>
      <c r="AM264" s="35"/>
      <c r="AN264" s="35"/>
      <c r="AO264" s="35"/>
      <c r="AP264" s="35"/>
      <c r="AQ264" s="35"/>
      <c r="AR264" s="35"/>
      <c r="AS264" s="35"/>
      <c r="AT264" s="35"/>
      <c r="AU264" s="35"/>
      <c r="AV264" s="35"/>
      <c r="AW264" s="35"/>
      <c r="AX264" s="35"/>
      <c r="AY264" s="35"/>
      <c r="AZ264" s="35"/>
      <c r="BA264" s="35"/>
      <c r="BB264" s="35"/>
      <c r="BC264" s="35"/>
      <c r="BD264" s="35"/>
      <c r="BE264" s="35"/>
      <c r="BF264" s="35"/>
      <c r="BG264" s="35"/>
      <c r="BH264" s="35"/>
    </row>
    <row r="265" spans="27:60" ht="15">
      <c r="AA265" s="11"/>
      <c r="AB265" s="11"/>
      <c r="AC265" s="11"/>
      <c r="AD265" s="11"/>
      <c r="AE265" s="11"/>
      <c r="AM265" s="35"/>
      <c r="AN265" s="35"/>
      <c r="AO265" s="35"/>
      <c r="AP265" s="35"/>
      <c r="AQ265" s="35"/>
      <c r="AR265" s="35"/>
      <c r="AS265" s="35"/>
      <c r="AT265" s="35"/>
      <c r="AU265" s="35"/>
      <c r="AV265" s="35"/>
      <c r="AW265" s="35"/>
      <c r="AX265" s="35"/>
      <c r="AY265" s="35"/>
      <c r="AZ265" s="35"/>
      <c r="BA265" s="35"/>
      <c r="BB265" s="35"/>
      <c r="BC265" s="35"/>
      <c r="BD265" s="35"/>
      <c r="BE265" s="35"/>
      <c r="BF265" s="35"/>
      <c r="BG265" s="35"/>
      <c r="BH265" s="35"/>
    </row>
    <row r="266" spans="27:60" ht="15">
      <c r="AA266" s="11"/>
      <c r="AB266" s="11"/>
      <c r="AC266" s="11"/>
      <c r="AD266" s="11"/>
      <c r="AE266" s="11"/>
      <c r="AM266" s="35"/>
      <c r="AN266" s="35"/>
      <c r="AO266" s="35"/>
      <c r="AP266" s="35"/>
      <c r="AQ266" s="35"/>
      <c r="AR266" s="35"/>
      <c r="AS266" s="35"/>
      <c r="AT266" s="35"/>
      <c r="AU266" s="35"/>
      <c r="AV266" s="35"/>
      <c r="AW266" s="35"/>
      <c r="AX266" s="35"/>
      <c r="AY266" s="35"/>
      <c r="AZ266" s="35"/>
      <c r="BA266" s="35"/>
      <c r="BB266" s="35"/>
      <c r="BC266" s="35"/>
      <c r="BD266" s="35"/>
      <c r="BE266" s="35"/>
      <c r="BF266" s="35"/>
      <c r="BG266" s="35"/>
      <c r="BH266" s="35"/>
    </row>
    <row r="267" spans="27:60" ht="15">
      <c r="AA267" s="11"/>
      <c r="AB267" s="11"/>
      <c r="AC267" s="11"/>
      <c r="AD267" s="11"/>
      <c r="AE267" s="11"/>
      <c r="AM267" s="35"/>
      <c r="AN267" s="35"/>
      <c r="AO267" s="35"/>
      <c r="AP267" s="35"/>
      <c r="AQ267" s="35"/>
      <c r="AR267" s="35"/>
      <c r="AS267" s="35"/>
      <c r="AT267" s="35"/>
      <c r="AU267" s="35"/>
      <c r="AV267" s="35"/>
      <c r="AW267" s="35"/>
      <c r="AX267" s="35"/>
      <c r="AY267" s="35"/>
      <c r="AZ267" s="35"/>
      <c r="BA267" s="35"/>
      <c r="BB267" s="35"/>
      <c r="BC267" s="35"/>
      <c r="BD267" s="35"/>
      <c r="BE267" s="35"/>
      <c r="BF267" s="35"/>
      <c r="BG267" s="35"/>
      <c r="BH267" s="35"/>
    </row>
    <row r="268" spans="27:60" ht="15">
      <c r="AA268" s="11"/>
      <c r="AB268" s="11"/>
      <c r="AC268" s="11"/>
      <c r="AD268" s="11"/>
      <c r="AE268" s="11"/>
      <c r="AM268" s="35"/>
      <c r="AN268" s="35"/>
      <c r="AO268" s="35"/>
      <c r="AP268" s="35"/>
      <c r="AQ268" s="35"/>
      <c r="AR268" s="35"/>
      <c r="AS268" s="35"/>
      <c r="AT268" s="35"/>
      <c r="AU268" s="35"/>
      <c r="AV268" s="35"/>
      <c r="AW268" s="35"/>
      <c r="AX268" s="35"/>
      <c r="AY268" s="35"/>
      <c r="AZ268" s="35"/>
      <c r="BA268" s="35"/>
      <c r="BB268" s="35"/>
      <c r="BC268" s="35"/>
      <c r="BD268" s="35"/>
      <c r="BE268" s="35"/>
      <c r="BF268" s="35"/>
      <c r="BG268" s="35"/>
      <c r="BH268" s="35"/>
    </row>
    <row r="269" spans="27:60" ht="15">
      <c r="AA269" s="11"/>
      <c r="AB269" s="11"/>
      <c r="AC269" s="11"/>
      <c r="AD269" s="11"/>
      <c r="AE269" s="11"/>
      <c r="AM269" s="35"/>
      <c r="AN269" s="35"/>
      <c r="AO269" s="35"/>
      <c r="AP269" s="35"/>
      <c r="AQ269" s="35"/>
      <c r="AR269" s="35"/>
      <c r="AS269" s="35"/>
      <c r="AT269" s="35"/>
      <c r="AU269" s="35"/>
      <c r="AV269" s="35"/>
      <c r="AW269" s="35"/>
      <c r="AX269" s="35"/>
      <c r="AY269" s="35"/>
      <c r="AZ269" s="35"/>
      <c r="BA269" s="35"/>
      <c r="BB269" s="35"/>
      <c r="BC269" s="35"/>
      <c r="BD269" s="35"/>
      <c r="BE269" s="35"/>
      <c r="BF269" s="35"/>
      <c r="BG269" s="35"/>
      <c r="BH269" s="35"/>
    </row>
    <row r="270" spans="27:60" ht="15">
      <c r="AA270" s="11"/>
      <c r="AB270" s="11"/>
      <c r="AC270" s="11"/>
      <c r="AD270" s="11"/>
      <c r="AE270" s="11"/>
      <c r="AM270" s="35"/>
      <c r="AN270" s="35"/>
      <c r="AO270" s="35"/>
      <c r="AP270" s="35"/>
      <c r="AQ270" s="35"/>
      <c r="AR270" s="35"/>
      <c r="AS270" s="35"/>
      <c r="AT270" s="35"/>
      <c r="AU270" s="35"/>
      <c r="AV270" s="35"/>
      <c r="AW270" s="35"/>
      <c r="AX270" s="35"/>
      <c r="AY270" s="35"/>
      <c r="AZ270" s="35"/>
      <c r="BA270" s="35"/>
      <c r="BB270" s="35"/>
      <c r="BC270" s="35"/>
      <c r="BD270" s="35"/>
      <c r="BE270" s="35"/>
      <c r="BF270" s="35"/>
      <c r="BG270" s="35"/>
      <c r="BH270" s="35"/>
    </row>
    <row r="271" spans="27:60" ht="15">
      <c r="AA271" s="11"/>
      <c r="AB271" s="11"/>
      <c r="AC271" s="11"/>
      <c r="AD271" s="11"/>
      <c r="AE271" s="11"/>
      <c r="AM271" s="35"/>
      <c r="AN271" s="35"/>
      <c r="AO271" s="35"/>
      <c r="AP271" s="35"/>
      <c r="AQ271" s="35"/>
      <c r="AR271" s="35"/>
      <c r="AS271" s="35"/>
      <c r="AT271" s="35"/>
      <c r="AU271" s="35"/>
      <c r="AV271" s="35"/>
      <c r="AW271" s="35"/>
      <c r="AX271" s="35"/>
      <c r="AY271" s="35"/>
      <c r="AZ271" s="35"/>
      <c r="BA271" s="35"/>
      <c r="BB271" s="35"/>
      <c r="BC271" s="35"/>
      <c r="BD271" s="35"/>
      <c r="BE271" s="35"/>
      <c r="BF271" s="35"/>
      <c r="BG271" s="35"/>
      <c r="BH271" s="35"/>
    </row>
    <row r="272" spans="27:60" ht="15">
      <c r="AA272" s="11"/>
      <c r="AB272" s="11"/>
      <c r="AC272" s="11"/>
      <c r="AD272" s="11"/>
      <c r="AE272" s="11"/>
      <c r="AM272" s="35"/>
      <c r="AN272" s="35"/>
      <c r="AO272" s="35"/>
      <c r="AP272" s="35"/>
      <c r="AQ272" s="35"/>
      <c r="AR272" s="35"/>
      <c r="AS272" s="35"/>
      <c r="AT272" s="35"/>
      <c r="AU272" s="35"/>
      <c r="AV272" s="35"/>
      <c r="AW272" s="35"/>
      <c r="AX272" s="35"/>
      <c r="AY272" s="35"/>
      <c r="AZ272" s="35"/>
      <c r="BA272" s="35"/>
      <c r="BB272" s="35"/>
      <c r="BC272" s="35"/>
      <c r="BD272" s="35"/>
      <c r="BE272" s="35"/>
      <c r="BF272" s="35"/>
      <c r="BG272" s="35"/>
      <c r="BH272" s="35"/>
    </row>
    <row r="273" spans="27:60" ht="15">
      <c r="AA273" s="11"/>
      <c r="AB273" s="11"/>
      <c r="AC273" s="11"/>
      <c r="AD273" s="11"/>
      <c r="AE273" s="11"/>
      <c r="AM273" s="35"/>
      <c r="AN273" s="35"/>
      <c r="AO273" s="35"/>
      <c r="AP273" s="35"/>
      <c r="AQ273" s="35"/>
      <c r="AR273" s="35"/>
      <c r="AS273" s="35"/>
      <c r="AT273" s="35"/>
      <c r="AU273" s="35"/>
      <c r="AV273" s="35"/>
      <c r="AW273" s="35"/>
      <c r="AX273" s="35"/>
      <c r="AY273" s="35"/>
      <c r="AZ273" s="35"/>
      <c r="BA273" s="35"/>
      <c r="BB273" s="35"/>
      <c r="BC273" s="35"/>
      <c r="BD273" s="35"/>
      <c r="BE273" s="35"/>
      <c r="BF273" s="35"/>
      <c r="BG273" s="35"/>
      <c r="BH273" s="35"/>
    </row>
    <row r="274" spans="27:60" ht="15">
      <c r="AA274" s="11"/>
      <c r="AB274" s="11"/>
      <c r="AC274" s="11"/>
      <c r="AD274" s="11"/>
      <c r="AE274" s="11"/>
      <c r="AM274" s="35"/>
      <c r="AN274" s="35"/>
      <c r="AO274" s="35"/>
      <c r="AP274" s="35"/>
      <c r="AQ274" s="35"/>
      <c r="AR274" s="35"/>
      <c r="AS274" s="35"/>
      <c r="AT274" s="35"/>
      <c r="AU274" s="35"/>
      <c r="AV274" s="35"/>
      <c r="AW274" s="35"/>
      <c r="AX274" s="35"/>
      <c r="AY274" s="35"/>
      <c r="AZ274" s="35"/>
      <c r="BA274" s="35"/>
      <c r="BB274" s="35"/>
      <c r="BC274" s="35"/>
      <c r="BD274" s="35"/>
      <c r="BE274" s="35"/>
      <c r="BF274" s="35"/>
      <c r="BG274" s="35"/>
      <c r="BH274" s="35"/>
    </row>
    <row r="275" spans="27:60" ht="15">
      <c r="AA275" s="11"/>
      <c r="AB275" s="11"/>
      <c r="AC275" s="11"/>
      <c r="AD275" s="11"/>
      <c r="AE275" s="11"/>
      <c r="AM275" s="35"/>
      <c r="AN275" s="35"/>
      <c r="AO275" s="35"/>
      <c r="AP275" s="35"/>
      <c r="AQ275" s="35"/>
      <c r="AR275" s="35"/>
      <c r="AS275" s="35"/>
      <c r="AT275" s="35"/>
      <c r="AU275" s="35"/>
      <c r="AV275" s="35"/>
      <c r="AW275" s="35"/>
      <c r="AX275" s="35"/>
      <c r="AY275" s="35"/>
      <c r="AZ275" s="35"/>
      <c r="BA275" s="35"/>
      <c r="BB275" s="35"/>
      <c r="BC275" s="35"/>
      <c r="BD275" s="35"/>
      <c r="BE275" s="35"/>
      <c r="BF275" s="35"/>
      <c r="BG275" s="35"/>
      <c r="BH275" s="35"/>
    </row>
    <row r="276" spans="27:60" ht="15">
      <c r="AA276" s="11"/>
      <c r="AB276" s="11"/>
      <c r="AC276" s="11"/>
      <c r="AD276" s="11"/>
      <c r="AE276" s="11"/>
      <c r="AM276" s="35"/>
      <c r="AN276" s="35"/>
      <c r="AO276" s="35"/>
      <c r="AP276" s="35"/>
      <c r="AQ276" s="35"/>
      <c r="AR276" s="35"/>
      <c r="AS276" s="35"/>
      <c r="AT276" s="35"/>
      <c r="AU276" s="35"/>
      <c r="AV276" s="35"/>
      <c r="AW276" s="35"/>
      <c r="AX276" s="35"/>
      <c r="AY276" s="35"/>
      <c r="AZ276" s="35"/>
      <c r="BA276" s="35"/>
      <c r="BB276" s="35"/>
      <c r="BC276" s="35"/>
      <c r="BD276" s="35"/>
      <c r="BE276" s="35"/>
      <c r="BF276" s="35"/>
      <c r="BG276" s="35"/>
      <c r="BH276" s="35"/>
    </row>
    <row r="277" spans="27:60" ht="15">
      <c r="AA277" s="11"/>
      <c r="AB277" s="11"/>
      <c r="AC277" s="11"/>
      <c r="AD277" s="11"/>
      <c r="AE277" s="11"/>
      <c r="AM277" s="35"/>
      <c r="AN277" s="35"/>
      <c r="AO277" s="35"/>
      <c r="AP277" s="35"/>
      <c r="AQ277" s="35"/>
      <c r="AR277" s="35"/>
      <c r="AS277" s="35"/>
      <c r="AT277" s="35"/>
      <c r="AU277" s="35"/>
      <c r="AV277" s="35"/>
      <c r="AW277" s="35"/>
      <c r="AX277" s="35"/>
      <c r="AY277" s="35"/>
      <c r="AZ277" s="35"/>
      <c r="BA277" s="35"/>
      <c r="BB277" s="35"/>
      <c r="BC277" s="35"/>
      <c r="BD277" s="35"/>
      <c r="BE277" s="35"/>
      <c r="BF277" s="35"/>
      <c r="BG277" s="35"/>
      <c r="BH277" s="35"/>
    </row>
    <row r="278" spans="27:60" ht="15">
      <c r="AA278" s="11"/>
      <c r="AB278" s="11"/>
      <c r="AC278" s="11"/>
      <c r="AD278" s="11"/>
      <c r="AE278" s="11"/>
      <c r="AM278" s="35"/>
      <c r="AN278" s="35"/>
      <c r="AO278" s="35"/>
      <c r="AP278" s="35"/>
      <c r="AQ278" s="35"/>
      <c r="AR278" s="35"/>
      <c r="AS278" s="35"/>
      <c r="AT278" s="35"/>
      <c r="AU278" s="35"/>
      <c r="AV278" s="35"/>
      <c r="AW278" s="35"/>
      <c r="AX278" s="35"/>
      <c r="AY278" s="35"/>
      <c r="AZ278" s="35"/>
      <c r="BA278" s="35"/>
      <c r="BB278" s="35"/>
      <c r="BC278" s="35"/>
      <c r="BD278" s="35"/>
      <c r="BE278" s="35"/>
      <c r="BF278" s="35"/>
      <c r="BG278" s="35"/>
      <c r="BH278" s="35"/>
    </row>
    <row r="279" spans="27:60" ht="15">
      <c r="AA279" s="11"/>
      <c r="AB279" s="11"/>
      <c r="AC279" s="11"/>
      <c r="AD279" s="11"/>
      <c r="AE279" s="11"/>
      <c r="AM279" s="35"/>
      <c r="AN279" s="35"/>
      <c r="AO279" s="35"/>
      <c r="AP279" s="35"/>
      <c r="AQ279" s="35"/>
      <c r="AR279" s="35"/>
      <c r="AS279" s="35"/>
      <c r="AT279" s="35"/>
      <c r="AU279" s="35"/>
      <c r="AV279" s="35"/>
      <c r="AW279" s="35"/>
      <c r="AX279" s="35"/>
      <c r="AY279" s="35"/>
      <c r="AZ279" s="35"/>
      <c r="BA279" s="35"/>
      <c r="BB279" s="35"/>
      <c r="BC279" s="35"/>
      <c r="BD279" s="35"/>
      <c r="BE279" s="35"/>
      <c r="BF279" s="35"/>
      <c r="BG279" s="35"/>
      <c r="BH279" s="35"/>
    </row>
    <row r="280" spans="27:60" ht="15">
      <c r="AA280" s="11"/>
      <c r="AB280" s="11"/>
      <c r="AC280" s="11"/>
      <c r="AD280" s="11"/>
      <c r="AE280" s="11"/>
      <c r="AM280" s="35"/>
      <c r="AN280" s="35"/>
      <c r="AO280" s="35"/>
      <c r="AP280" s="35"/>
      <c r="AQ280" s="35"/>
      <c r="AR280" s="35"/>
      <c r="AS280" s="35"/>
      <c r="AT280" s="35"/>
      <c r="AU280" s="35"/>
      <c r="AV280" s="35"/>
      <c r="AW280" s="35"/>
      <c r="AX280" s="35"/>
      <c r="AY280" s="35"/>
      <c r="AZ280" s="35"/>
      <c r="BA280" s="35"/>
      <c r="BB280" s="35"/>
      <c r="BC280" s="35"/>
      <c r="BD280" s="35"/>
      <c r="BE280" s="35"/>
      <c r="BF280" s="35"/>
      <c r="BG280" s="35"/>
      <c r="BH280" s="35"/>
    </row>
    <row r="281" spans="27:60" ht="15">
      <c r="AA281" s="11"/>
      <c r="AB281" s="11"/>
      <c r="AC281" s="11"/>
      <c r="AD281" s="11"/>
      <c r="AE281" s="11"/>
      <c r="AM281" s="35"/>
      <c r="AN281" s="35"/>
      <c r="AO281" s="35"/>
      <c r="AP281" s="35"/>
      <c r="AQ281" s="35"/>
      <c r="AR281" s="35"/>
      <c r="AS281" s="35"/>
      <c r="AT281" s="35"/>
      <c r="AU281" s="35"/>
      <c r="AV281" s="35"/>
      <c r="AW281" s="35"/>
      <c r="AX281" s="35"/>
      <c r="AY281" s="35"/>
      <c r="AZ281" s="35"/>
      <c r="BA281" s="35"/>
      <c r="BB281" s="35"/>
      <c r="BC281" s="35"/>
      <c r="BD281" s="35"/>
      <c r="BE281" s="35"/>
      <c r="BF281" s="35"/>
      <c r="BG281" s="35"/>
      <c r="BH281" s="35"/>
    </row>
    <row r="282" spans="27:60" ht="15">
      <c r="AA282" s="11"/>
      <c r="AB282" s="11"/>
      <c r="AC282" s="11"/>
      <c r="AD282" s="11"/>
      <c r="AE282" s="11"/>
      <c r="AM282" s="35"/>
      <c r="AN282" s="35"/>
      <c r="AO282" s="35"/>
      <c r="AP282" s="35"/>
      <c r="AQ282" s="35"/>
      <c r="AR282" s="35"/>
      <c r="AS282" s="35"/>
      <c r="AT282" s="35"/>
      <c r="AU282" s="35"/>
      <c r="AV282" s="35"/>
      <c r="AW282" s="35"/>
      <c r="AX282" s="35"/>
      <c r="AY282" s="35"/>
      <c r="AZ282" s="35"/>
      <c r="BA282" s="35"/>
      <c r="BB282" s="35"/>
      <c r="BC282" s="35"/>
      <c r="BD282" s="35"/>
      <c r="BE282" s="35"/>
      <c r="BF282" s="35"/>
      <c r="BG282" s="35"/>
      <c r="BH282" s="35"/>
    </row>
    <row r="283" spans="27:60" ht="15">
      <c r="AA283" s="11"/>
      <c r="AB283" s="11"/>
      <c r="AC283" s="11"/>
      <c r="AD283" s="11"/>
      <c r="AE283" s="11"/>
      <c r="AM283" s="35"/>
      <c r="AN283" s="35"/>
      <c r="AO283" s="35"/>
      <c r="AP283" s="35"/>
      <c r="AQ283" s="35"/>
      <c r="AR283" s="35"/>
      <c r="AS283" s="35"/>
      <c r="AT283" s="35"/>
      <c r="AU283" s="35"/>
      <c r="AV283" s="35"/>
      <c r="AW283" s="35"/>
      <c r="AX283" s="35"/>
      <c r="AY283" s="35"/>
      <c r="AZ283" s="35"/>
      <c r="BA283" s="35"/>
      <c r="BB283" s="35"/>
      <c r="BC283" s="35"/>
      <c r="BD283" s="35"/>
      <c r="BE283" s="35"/>
      <c r="BF283" s="35"/>
      <c r="BG283" s="35"/>
      <c r="BH283" s="35"/>
    </row>
    <row r="284" spans="27:60" ht="15">
      <c r="AA284" s="11"/>
      <c r="AB284" s="11"/>
      <c r="AC284" s="11"/>
      <c r="AD284" s="11"/>
      <c r="AE284" s="11"/>
      <c r="AM284" s="35"/>
      <c r="AN284" s="35"/>
      <c r="AO284" s="35"/>
      <c r="AP284" s="35"/>
      <c r="AQ284" s="35"/>
      <c r="AR284" s="35"/>
      <c r="AS284" s="35"/>
      <c r="AT284" s="35"/>
      <c r="AU284" s="35"/>
      <c r="AV284" s="35"/>
      <c r="AW284" s="35"/>
      <c r="AX284" s="35"/>
      <c r="AY284" s="35"/>
      <c r="AZ284" s="35"/>
      <c r="BA284" s="35"/>
      <c r="BB284" s="35"/>
      <c r="BC284" s="35"/>
      <c r="BD284" s="35"/>
      <c r="BE284" s="35"/>
      <c r="BF284" s="35"/>
      <c r="BG284" s="35"/>
      <c r="BH284" s="35"/>
    </row>
    <row r="285" spans="27:60" ht="15">
      <c r="AA285" s="11"/>
      <c r="AB285" s="11"/>
      <c r="AC285" s="11"/>
      <c r="AD285" s="11"/>
      <c r="AE285" s="11"/>
      <c r="AM285" s="35"/>
      <c r="AN285" s="35"/>
      <c r="AO285" s="35"/>
      <c r="AP285" s="35"/>
      <c r="AQ285" s="35"/>
      <c r="AR285" s="35"/>
      <c r="AS285" s="35"/>
      <c r="AT285" s="35"/>
      <c r="AU285" s="35"/>
      <c r="AV285" s="35"/>
      <c r="AW285" s="35"/>
      <c r="AX285" s="35"/>
      <c r="AY285" s="35"/>
      <c r="AZ285" s="35"/>
      <c r="BA285" s="35"/>
      <c r="BB285" s="35"/>
      <c r="BC285" s="35"/>
      <c r="BD285" s="35"/>
      <c r="BE285" s="35"/>
      <c r="BF285" s="35"/>
      <c r="BG285" s="35"/>
      <c r="BH285" s="35"/>
    </row>
    <row r="286" spans="27:60" ht="15">
      <c r="AA286" s="11"/>
      <c r="AB286" s="11"/>
      <c r="AC286" s="11"/>
      <c r="AD286" s="11"/>
      <c r="AE286" s="11"/>
      <c r="AM286" s="35"/>
      <c r="AN286" s="35"/>
      <c r="AO286" s="35"/>
      <c r="AP286" s="35"/>
      <c r="AQ286" s="35"/>
      <c r="AR286" s="35"/>
      <c r="AS286" s="35"/>
      <c r="AT286" s="35"/>
      <c r="AU286" s="35"/>
      <c r="AV286" s="35"/>
      <c r="AW286" s="35"/>
      <c r="AX286" s="35"/>
      <c r="AY286" s="35"/>
      <c r="AZ286" s="35"/>
      <c r="BA286" s="35"/>
      <c r="BB286" s="35"/>
      <c r="BC286" s="35"/>
      <c r="BD286" s="35"/>
      <c r="BE286" s="35"/>
      <c r="BF286" s="35"/>
      <c r="BG286" s="35"/>
      <c r="BH286" s="35"/>
    </row>
    <row r="287" spans="27:60" ht="15">
      <c r="AA287" s="11"/>
      <c r="AB287" s="11"/>
      <c r="AC287" s="11"/>
      <c r="AD287" s="11"/>
      <c r="AE287" s="11"/>
      <c r="AM287" s="35"/>
      <c r="AN287" s="35"/>
      <c r="AO287" s="35"/>
      <c r="AP287" s="35"/>
      <c r="AQ287" s="35"/>
      <c r="AR287" s="35"/>
      <c r="AS287" s="35"/>
      <c r="AT287" s="35"/>
      <c r="AU287" s="35"/>
      <c r="AV287" s="35"/>
      <c r="AW287" s="35"/>
      <c r="AX287" s="35"/>
      <c r="AY287" s="35"/>
      <c r="AZ287" s="35"/>
      <c r="BA287" s="35"/>
      <c r="BB287" s="35"/>
      <c r="BC287" s="35"/>
      <c r="BD287" s="35"/>
      <c r="BE287" s="35"/>
      <c r="BF287" s="35"/>
      <c r="BG287" s="35"/>
      <c r="BH287" s="35"/>
    </row>
    <row r="288" spans="27:60" ht="15">
      <c r="AA288" s="11"/>
      <c r="AB288" s="11"/>
      <c r="AC288" s="11"/>
      <c r="AD288" s="11"/>
      <c r="AE288" s="11"/>
      <c r="AM288" s="35"/>
      <c r="AN288" s="35"/>
      <c r="AO288" s="35"/>
      <c r="AP288" s="35"/>
      <c r="AQ288" s="35"/>
      <c r="AR288" s="35"/>
      <c r="AS288" s="35"/>
      <c r="AT288" s="35"/>
      <c r="AU288" s="35"/>
      <c r="AV288" s="35"/>
      <c r="AW288" s="35"/>
      <c r="AX288" s="35"/>
      <c r="AY288" s="35"/>
      <c r="AZ288" s="35"/>
      <c r="BA288" s="35"/>
      <c r="BB288" s="35"/>
      <c r="BC288" s="35"/>
      <c r="BD288" s="35"/>
      <c r="BE288" s="35"/>
      <c r="BF288" s="35"/>
      <c r="BG288" s="35"/>
      <c r="BH288" s="35"/>
    </row>
    <row r="289" spans="27:60" ht="15">
      <c r="AA289" s="11"/>
      <c r="AB289" s="11"/>
      <c r="AC289" s="11"/>
      <c r="AD289" s="11"/>
      <c r="AE289" s="11"/>
      <c r="AM289" s="35"/>
      <c r="AN289" s="35"/>
      <c r="AO289" s="35"/>
      <c r="AP289" s="35"/>
      <c r="AQ289" s="35"/>
      <c r="AR289" s="35"/>
      <c r="AS289" s="35"/>
      <c r="AT289" s="35"/>
      <c r="AU289" s="35"/>
      <c r="AV289" s="35"/>
      <c r="AW289" s="35"/>
      <c r="AX289" s="35"/>
      <c r="AY289" s="35"/>
      <c r="AZ289" s="35"/>
      <c r="BA289" s="35"/>
      <c r="BB289" s="35"/>
      <c r="BC289" s="35"/>
      <c r="BD289" s="35"/>
      <c r="BE289" s="35"/>
      <c r="BF289" s="35"/>
      <c r="BG289" s="35"/>
      <c r="BH289" s="35"/>
    </row>
    <row r="290" spans="27:60" ht="15">
      <c r="AA290" s="11"/>
      <c r="AB290" s="11"/>
      <c r="AC290" s="11"/>
      <c r="AD290" s="11"/>
      <c r="AE290" s="11"/>
      <c r="AM290" s="35"/>
      <c r="AN290" s="35"/>
      <c r="AO290" s="35"/>
      <c r="AP290" s="35"/>
      <c r="AQ290" s="35"/>
      <c r="AR290" s="35"/>
      <c r="AS290" s="35"/>
      <c r="AT290" s="35"/>
      <c r="AU290" s="35"/>
      <c r="AV290" s="35"/>
      <c r="AW290" s="35"/>
      <c r="AX290" s="35"/>
      <c r="AY290" s="35"/>
      <c r="AZ290" s="35"/>
      <c r="BA290" s="35"/>
      <c r="BB290" s="35"/>
      <c r="BC290" s="35"/>
      <c r="BD290" s="35"/>
      <c r="BE290" s="35"/>
      <c r="BF290" s="35"/>
      <c r="BG290" s="35"/>
      <c r="BH290" s="35"/>
    </row>
    <row r="291" spans="27:60" ht="15">
      <c r="AA291" s="11"/>
      <c r="AB291" s="11"/>
      <c r="AC291" s="11"/>
      <c r="AD291" s="11"/>
      <c r="AE291" s="11"/>
      <c r="AM291" s="35"/>
      <c r="AN291" s="35"/>
      <c r="AO291" s="35"/>
      <c r="AP291" s="35"/>
      <c r="AQ291" s="35"/>
      <c r="AR291" s="35"/>
      <c r="AS291" s="35"/>
      <c r="AT291" s="35"/>
      <c r="AU291" s="35"/>
      <c r="AV291" s="35"/>
      <c r="AW291" s="35"/>
      <c r="AX291" s="35"/>
      <c r="AY291" s="35"/>
      <c r="AZ291" s="35"/>
      <c r="BA291" s="35"/>
      <c r="BB291" s="35"/>
      <c r="BC291" s="35"/>
      <c r="BD291" s="35"/>
      <c r="BE291" s="35"/>
      <c r="BF291" s="35"/>
      <c r="BG291" s="35"/>
      <c r="BH291" s="35"/>
    </row>
    <row r="292" spans="27:60" ht="15">
      <c r="AA292" s="11"/>
      <c r="AB292" s="11"/>
      <c r="AC292" s="11"/>
      <c r="AD292" s="11"/>
      <c r="AE292" s="11"/>
      <c r="AM292" s="35"/>
      <c r="AN292" s="35"/>
      <c r="AO292" s="35"/>
      <c r="AP292" s="35"/>
      <c r="AQ292" s="35"/>
      <c r="AR292" s="35"/>
      <c r="AS292" s="35"/>
      <c r="AT292" s="35"/>
      <c r="AU292" s="35"/>
      <c r="AV292" s="35"/>
      <c r="AW292" s="35"/>
      <c r="AX292" s="35"/>
      <c r="AY292" s="35"/>
      <c r="AZ292" s="35"/>
      <c r="BA292" s="35"/>
      <c r="BB292" s="35"/>
      <c r="BC292" s="35"/>
      <c r="BD292" s="35"/>
      <c r="BE292" s="35"/>
      <c r="BF292" s="35"/>
      <c r="BG292" s="35"/>
      <c r="BH292" s="35"/>
    </row>
    <row r="293" spans="27:60" ht="15">
      <c r="AA293" s="11"/>
      <c r="AB293" s="11"/>
      <c r="AC293" s="11"/>
      <c r="AD293" s="11"/>
      <c r="AE293" s="11"/>
      <c r="AM293" s="35"/>
      <c r="AN293" s="35"/>
      <c r="AO293" s="35"/>
      <c r="AP293" s="35"/>
      <c r="AQ293" s="35"/>
      <c r="AR293" s="35"/>
      <c r="AS293" s="35"/>
      <c r="AT293" s="35"/>
      <c r="AU293" s="35"/>
      <c r="AV293" s="35"/>
      <c r="AW293" s="35"/>
      <c r="AX293" s="35"/>
      <c r="AY293" s="35"/>
      <c r="AZ293" s="35"/>
      <c r="BA293" s="35"/>
      <c r="BB293" s="35"/>
      <c r="BC293" s="35"/>
      <c r="BD293" s="35"/>
      <c r="BE293" s="35"/>
      <c r="BF293" s="35"/>
      <c r="BG293" s="35"/>
      <c r="BH293" s="35"/>
    </row>
    <row r="294" spans="27:60" ht="15">
      <c r="AA294" s="11"/>
      <c r="AB294" s="11"/>
      <c r="AC294" s="11"/>
      <c r="AD294" s="11"/>
      <c r="AE294" s="11"/>
      <c r="AM294" s="35"/>
      <c r="AN294" s="35"/>
      <c r="AO294" s="35"/>
      <c r="AP294" s="35"/>
      <c r="AQ294" s="35"/>
      <c r="AR294" s="35"/>
      <c r="AS294" s="35"/>
      <c r="AT294" s="35"/>
      <c r="AU294" s="35"/>
      <c r="AV294" s="35"/>
      <c r="AW294" s="35"/>
      <c r="AX294" s="35"/>
      <c r="AY294" s="35"/>
      <c r="AZ294" s="35"/>
      <c r="BA294" s="35"/>
      <c r="BB294" s="35"/>
      <c r="BC294" s="35"/>
      <c r="BD294" s="35"/>
      <c r="BE294" s="35"/>
      <c r="BF294" s="35"/>
      <c r="BG294" s="35"/>
      <c r="BH294" s="35"/>
    </row>
    <row r="295" spans="27:60" ht="15">
      <c r="AA295" s="11"/>
      <c r="AB295" s="11"/>
      <c r="AC295" s="11"/>
      <c r="AD295" s="11"/>
      <c r="AE295" s="11"/>
      <c r="AM295" s="35"/>
      <c r="AN295" s="35"/>
      <c r="AO295" s="35"/>
      <c r="AP295" s="35"/>
      <c r="AQ295" s="35"/>
      <c r="AR295" s="35"/>
      <c r="AS295" s="35"/>
      <c r="AT295" s="35"/>
      <c r="AU295" s="35"/>
      <c r="AV295" s="35"/>
      <c r="AW295" s="35"/>
      <c r="AX295" s="35"/>
      <c r="AY295" s="35"/>
      <c r="AZ295" s="35"/>
      <c r="BA295" s="35"/>
      <c r="BB295" s="35"/>
      <c r="BC295" s="35"/>
      <c r="BD295" s="35"/>
      <c r="BE295" s="35"/>
      <c r="BF295" s="35"/>
      <c r="BG295" s="35"/>
      <c r="BH295" s="35"/>
    </row>
    <row r="296" spans="27:60" ht="15">
      <c r="AA296" s="11"/>
      <c r="AB296" s="11"/>
      <c r="AC296" s="11"/>
      <c r="AD296" s="11"/>
      <c r="AE296" s="11"/>
      <c r="AM296" s="35"/>
      <c r="AN296" s="35"/>
      <c r="AO296" s="35"/>
      <c r="AP296" s="35"/>
      <c r="AQ296" s="35"/>
      <c r="AR296" s="35"/>
      <c r="AS296" s="35"/>
      <c r="AT296" s="35"/>
      <c r="AU296" s="35"/>
      <c r="AV296" s="35"/>
      <c r="AW296" s="35"/>
      <c r="AX296" s="35"/>
      <c r="AY296" s="35"/>
      <c r="AZ296" s="35"/>
      <c r="BA296" s="35"/>
      <c r="BB296" s="35"/>
      <c r="BC296" s="35"/>
      <c r="BD296" s="35"/>
      <c r="BE296" s="35"/>
      <c r="BF296" s="35"/>
      <c r="BG296" s="35"/>
      <c r="BH296" s="35"/>
    </row>
    <row r="297" spans="27:60" ht="15">
      <c r="AA297" s="11"/>
      <c r="AB297" s="11"/>
      <c r="AC297" s="11"/>
      <c r="AD297" s="11"/>
      <c r="AE297" s="11"/>
      <c r="AM297" s="35"/>
      <c r="AN297" s="35"/>
      <c r="AO297" s="35"/>
      <c r="AP297" s="35"/>
      <c r="AQ297" s="35"/>
      <c r="AR297" s="35"/>
      <c r="AS297" s="35"/>
      <c r="AT297" s="35"/>
      <c r="AU297" s="35"/>
      <c r="AV297" s="35"/>
      <c r="AW297" s="35"/>
      <c r="AX297" s="35"/>
      <c r="AY297" s="35"/>
      <c r="AZ297" s="35"/>
      <c r="BA297" s="35"/>
      <c r="BB297" s="35"/>
      <c r="BC297" s="35"/>
      <c r="BD297" s="35"/>
      <c r="BE297" s="35"/>
      <c r="BF297" s="35"/>
      <c r="BG297" s="35"/>
      <c r="BH297" s="35"/>
    </row>
    <row r="298" spans="27:60" ht="15">
      <c r="AA298" s="11"/>
      <c r="AB298" s="11"/>
      <c r="AC298" s="11"/>
      <c r="AD298" s="11"/>
      <c r="AE298" s="11"/>
      <c r="AM298" s="35"/>
      <c r="AN298" s="35"/>
      <c r="AO298" s="35"/>
      <c r="AP298" s="35"/>
      <c r="AQ298" s="35"/>
      <c r="AR298" s="35"/>
      <c r="AS298" s="35"/>
      <c r="AT298" s="35"/>
      <c r="AU298" s="35"/>
      <c r="AV298" s="35"/>
      <c r="AW298" s="35"/>
      <c r="AX298" s="35"/>
      <c r="AY298" s="35"/>
      <c r="AZ298" s="35"/>
      <c r="BA298" s="35"/>
      <c r="BB298" s="35"/>
      <c r="BC298" s="35"/>
      <c r="BD298" s="35"/>
      <c r="BE298" s="35"/>
      <c r="BF298" s="35"/>
      <c r="BG298" s="35"/>
      <c r="BH298" s="35"/>
    </row>
    <row r="299" spans="27:60" ht="15">
      <c r="AA299" s="11"/>
      <c r="AB299" s="11"/>
      <c r="AC299" s="11"/>
      <c r="AD299" s="11"/>
      <c r="AE299" s="11"/>
      <c r="AM299" s="35"/>
      <c r="AN299" s="35"/>
      <c r="AO299" s="35"/>
      <c r="AP299" s="35"/>
      <c r="AQ299" s="35"/>
      <c r="AR299" s="35"/>
      <c r="AS299" s="35"/>
      <c r="AT299" s="35"/>
      <c r="AU299" s="35"/>
      <c r="AV299" s="35"/>
      <c r="AW299" s="35"/>
      <c r="AX299" s="35"/>
      <c r="AY299" s="35"/>
      <c r="AZ299" s="35"/>
      <c r="BA299" s="35"/>
      <c r="BB299" s="35"/>
      <c r="BC299" s="35"/>
      <c r="BD299" s="35"/>
      <c r="BE299" s="35"/>
      <c r="BF299" s="35"/>
      <c r="BG299" s="35"/>
      <c r="BH299" s="35"/>
    </row>
    <row r="300" spans="27:60" ht="15">
      <c r="AA300" s="11"/>
      <c r="AB300" s="11"/>
      <c r="AC300" s="11"/>
      <c r="AD300" s="11"/>
      <c r="AE300" s="11"/>
      <c r="AM300" s="35"/>
      <c r="AN300" s="35"/>
      <c r="AO300" s="35"/>
      <c r="AP300" s="35"/>
      <c r="AQ300" s="35"/>
      <c r="AR300" s="35"/>
      <c r="AS300" s="35"/>
      <c r="AT300" s="35"/>
      <c r="AU300" s="35"/>
      <c r="AV300" s="35"/>
      <c r="AW300" s="35"/>
      <c r="AX300" s="35"/>
      <c r="AY300" s="35"/>
      <c r="AZ300" s="35"/>
      <c r="BA300" s="35"/>
      <c r="BB300" s="35"/>
      <c r="BC300" s="35"/>
      <c r="BD300" s="35"/>
      <c r="BE300" s="35"/>
      <c r="BF300" s="35"/>
      <c r="BG300" s="35"/>
      <c r="BH300" s="35"/>
    </row>
    <row r="301" spans="27:60" ht="15">
      <c r="AA301" s="11"/>
      <c r="AB301" s="11"/>
      <c r="AC301" s="11"/>
      <c r="AD301" s="11"/>
      <c r="AE301" s="11"/>
      <c r="AM301" s="35"/>
      <c r="AN301" s="35"/>
      <c r="AO301" s="35"/>
      <c r="AP301" s="35"/>
      <c r="AQ301" s="35"/>
      <c r="AR301" s="35"/>
      <c r="AS301" s="35"/>
      <c r="AT301" s="35"/>
      <c r="AU301" s="35"/>
      <c r="AV301" s="35"/>
      <c r="AW301" s="35"/>
      <c r="AX301" s="35"/>
      <c r="AY301" s="35"/>
      <c r="AZ301" s="35"/>
      <c r="BA301" s="35"/>
      <c r="BB301" s="35"/>
      <c r="BC301" s="35"/>
      <c r="BD301" s="35"/>
      <c r="BE301" s="35"/>
      <c r="BF301" s="35"/>
      <c r="BG301" s="35"/>
      <c r="BH301" s="35"/>
    </row>
    <row r="302" spans="27:60" ht="15">
      <c r="AA302" s="11"/>
      <c r="AB302" s="11"/>
      <c r="AC302" s="11"/>
      <c r="AD302" s="11"/>
      <c r="AE302" s="11"/>
      <c r="AM302" s="35"/>
      <c r="AN302" s="35"/>
      <c r="AO302" s="35"/>
      <c r="AP302" s="35"/>
      <c r="AQ302" s="35"/>
      <c r="AR302" s="35"/>
      <c r="AS302" s="35"/>
      <c r="AT302" s="35"/>
      <c r="AU302" s="35"/>
      <c r="AV302" s="35"/>
      <c r="AW302" s="35"/>
      <c r="AX302" s="35"/>
      <c r="AY302" s="35"/>
      <c r="AZ302" s="35"/>
      <c r="BA302" s="35"/>
      <c r="BB302" s="35"/>
      <c r="BC302" s="35"/>
      <c r="BD302" s="35"/>
      <c r="BE302" s="35"/>
      <c r="BF302" s="35"/>
      <c r="BG302" s="35"/>
      <c r="BH302" s="35"/>
    </row>
    <row r="303" spans="27:60" ht="15">
      <c r="AA303" s="11"/>
      <c r="AB303" s="11"/>
      <c r="AC303" s="11"/>
      <c r="AD303" s="11"/>
      <c r="AE303" s="11"/>
      <c r="AM303" s="35"/>
      <c r="AN303" s="35"/>
      <c r="AO303" s="35"/>
      <c r="AP303" s="35"/>
      <c r="AQ303" s="35"/>
      <c r="AR303" s="35"/>
      <c r="AS303" s="35"/>
      <c r="AT303" s="35"/>
      <c r="AU303" s="35"/>
      <c r="AV303" s="35"/>
      <c r="AW303" s="35"/>
      <c r="AX303" s="35"/>
      <c r="AY303" s="35"/>
      <c r="AZ303" s="35"/>
      <c r="BA303" s="35"/>
      <c r="BB303" s="35"/>
      <c r="BC303" s="35"/>
      <c r="BD303" s="35"/>
      <c r="BE303" s="35"/>
      <c r="BF303" s="35"/>
      <c r="BG303" s="35"/>
      <c r="BH303" s="35"/>
    </row>
    <row r="304" spans="27:60" ht="15">
      <c r="AA304" s="11"/>
      <c r="AB304" s="11"/>
      <c r="AC304" s="11"/>
      <c r="AD304" s="11"/>
      <c r="AE304" s="11"/>
      <c r="AM304" s="35"/>
      <c r="AN304" s="35"/>
      <c r="AO304" s="35"/>
      <c r="AP304" s="35"/>
      <c r="AQ304" s="35"/>
      <c r="AR304" s="35"/>
      <c r="AS304" s="35"/>
      <c r="AT304" s="35"/>
      <c r="AU304" s="35"/>
      <c r="AV304" s="35"/>
      <c r="AW304" s="35"/>
      <c r="AX304" s="35"/>
      <c r="AY304" s="35"/>
      <c r="AZ304" s="35"/>
      <c r="BA304" s="35"/>
      <c r="BB304" s="35"/>
      <c r="BC304" s="35"/>
      <c r="BD304" s="35"/>
      <c r="BE304" s="35"/>
      <c r="BF304" s="35"/>
      <c r="BG304" s="35"/>
      <c r="BH304" s="35"/>
    </row>
    <row r="305" spans="27:60" ht="15">
      <c r="AA305" s="11"/>
      <c r="AB305" s="11"/>
      <c r="AC305" s="11"/>
      <c r="AD305" s="11"/>
      <c r="AE305" s="11"/>
      <c r="AM305" s="35"/>
      <c r="AN305" s="35"/>
      <c r="AO305" s="35"/>
      <c r="AP305" s="35"/>
      <c r="AQ305" s="35"/>
      <c r="AR305" s="35"/>
      <c r="AS305" s="35"/>
      <c r="AT305" s="35"/>
      <c r="AU305" s="35"/>
      <c r="AV305" s="35"/>
      <c r="AW305" s="35"/>
      <c r="AX305" s="35"/>
      <c r="AY305" s="35"/>
      <c r="AZ305" s="35"/>
      <c r="BA305" s="35"/>
      <c r="BB305" s="35"/>
      <c r="BC305" s="35"/>
      <c r="BD305" s="35"/>
      <c r="BE305" s="35"/>
      <c r="BF305" s="35"/>
      <c r="BG305" s="35"/>
      <c r="BH305" s="35"/>
    </row>
    <row r="306" spans="27:60" ht="15">
      <c r="AA306" s="11"/>
      <c r="AB306" s="11"/>
      <c r="AC306" s="11"/>
      <c r="AD306" s="11"/>
      <c r="AE306" s="11"/>
      <c r="AM306" s="35"/>
      <c r="AN306" s="35"/>
      <c r="AO306" s="35"/>
      <c r="AP306" s="35"/>
      <c r="AQ306" s="35"/>
      <c r="AR306" s="35"/>
      <c r="AS306" s="35"/>
      <c r="AT306" s="35"/>
      <c r="AU306" s="35"/>
      <c r="AV306" s="35"/>
      <c r="AW306" s="35"/>
      <c r="AX306" s="35"/>
      <c r="AY306" s="35"/>
      <c r="AZ306" s="35"/>
      <c r="BA306" s="35"/>
      <c r="BB306" s="35"/>
      <c r="BC306" s="35"/>
      <c r="BD306" s="35"/>
      <c r="BE306" s="35"/>
      <c r="BF306" s="35"/>
      <c r="BG306" s="35"/>
      <c r="BH306" s="35"/>
    </row>
    <row r="307" spans="27:60" ht="15">
      <c r="AA307" s="11"/>
      <c r="AB307" s="11"/>
      <c r="AC307" s="11"/>
      <c r="AD307" s="11"/>
      <c r="AE307" s="11"/>
      <c r="AM307" s="35"/>
      <c r="AN307" s="35"/>
      <c r="AO307" s="35"/>
      <c r="AP307" s="35"/>
      <c r="AQ307" s="35"/>
      <c r="AR307" s="35"/>
      <c r="AS307" s="35"/>
      <c r="AT307" s="35"/>
      <c r="AU307" s="35"/>
      <c r="AV307" s="35"/>
      <c r="AW307" s="35"/>
      <c r="AX307" s="35"/>
      <c r="AY307" s="35"/>
      <c r="AZ307" s="35"/>
      <c r="BA307" s="35"/>
      <c r="BB307" s="35"/>
      <c r="BC307" s="35"/>
      <c r="BD307" s="35"/>
      <c r="BE307" s="35"/>
      <c r="BF307" s="35"/>
      <c r="BG307" s="35"/>
      <c r="BH307" s="35"/>
    </row>
    <row r="308" spans="27:60" ht="15">
      <c r="AA308" s="11"/>
      <c r="AB308" s="11"/>
      <c r="AC308" s="11"/>
      <c r="AD308" s="11"/>
      <c r="AE308" s="11"/>
      <c r="AM308" s="35"/>
      <c r="AN308" s="35"/>
      <c r="AO308" s="35"/>
      <c r="AP308" s="35"/>
      <c r="AQ308" s="35"/>
      <c r="AR308" s="35"/>
      <c r="AS308" s="35"/>
      <c r="AT308" s="35"/>
      <c r="AU308" s="35"/>
      <c r="AV308" s="35"/>
      <c r="AW308" s="35"/>
      <c r="AX308" s="35"/>
      <c r="AY308" s="35"/>
      <c r="AZ308" s="35"/>
      <c r="BA308" s="35"/>
      <c r="BB308" s="35"/>
      <c r="BC308" s="35"/>
      <c r="BD308" s="35"/>
      <c r="BE308" s="35"/>
      <c r="BF308" s="35"/>
      <c r="BG308" s="35"/>
      <c r="BH308" s="35"/>
    </row>
    <row r="309" spans="27:60" ht="15">
      <c r="AA309" s="11"/>
      <c r="AB309" s="11"/>
      <c r="AC309" s="11"/>
      <c r="AD309" s="11"/>
      <c r="AE309" s="11"/>
      <c r="AM309" s="35"/>
      <c r="AN309" s="35"/>
      <c r="AO309" s="35"/>
      <c r="AP309" s="35"/>
      <c r="AQ309" s="35"/>
      <c r="AR309" s="35"/>
      <c r="AS309" s="35"/>
      <c r="AT309" s="35"/>
      <c r="AU309" s="35"/>
      <c r="AV309" s="35"/>
      <c r="AW309" s="35"/>
      <c r="AX309" s="35"/>
      <c r="AY309" s="35"/>
      <c r="AZ309" s="35"/>
      <c r="BA309" s="35"/>
      <c r="BB309" s="35"/>
      <c r="BC309" s="35"/>
      <c r="BD309" s="35"/>
      <c r="BE309" s="35"/>
      <c r="BF309" s="35"/>
      <c r="BG309" s="35"/>
      <c r="BH309" s="35"/>
    </row>
    <row r="310" spans="27:60" ht="15">
      <c r="AA310" s="11"/>
      <c r="AB310" s="11"/>
      <c r="AC310" s="11"/>
      <c r="AD310" s="11"/>
      <c r="AE310" s="11"/>
      <c r="AM310" s="35"/>
      <c r="AN310" s="35"/>
      <c r="AO310" s="35"/>
      <c r="AP310" s="35"/>
      <c r="AQ310" s="35"/>
      <c r="AR310" s="35"/>
      <c r="AS310" s="35"/>
      <c r="AT310" s="35"/>
      <c r="AU310" s="35"/>
      <c r="AV310" s="35"/>
      <c r="AW310" s="35"/>
      <c r="AX310" s="35"/>
      <c r="AY310" s="35"/>
      <c r="AZ310" s="35"/>
      <c r="BA310" s="35"/>
      <c r="BB310" s="35"/>
      <c r="BC310" s="35"/>
      <c r="BD310" s="35"/>
      <c r="BE310" s="35"/>
      <c r="BF310" s="35"/>
      <c r="BG310" s="35"/>
      <c r="BH310" s="35"/>
    </row>
    <row r="311" spans="27:60" ht="15">
      <c r="AA311" s="11"/>
      <c r="AB311" s="11"/>
      <c r="AC311" s="11"/>
      <c r="AD311" s="11"/>
      <c r="AE311" s="11"/>
      <c r="AM311" s="35"/>
      <c r="AN311" s="35"/>
      <c r="AO311" s="35"/>
      <c r="AP311" s="35"/>
      <c r="AQ311" s="35"/>
      <c r="AR311" s="35"/>
      <c r="AS311" s="35"/>
      <c r="AT311" s="35"/>
      <c r="AU311" s="35"/>
      <c r="AV311" s="35"/>
      <c r="AW311" s="35"/>
      <c r="AX311" s="35"/>
      <c r="AY311" s="35"/>
      <c r="AZ311" s="35"/>
      <c r="BA311" s="35"/>
      <c r="BB311" s="35"/>
      <c r="BC311" s="35"/>
      <c r="BD311" s="35"/>
      <c r="BE311" s="35"/>
      <c r="BF311" s="35"/>
      <c r="BG311" s="35"/>
      <c r="BH311" s="35"/>
    </row>
    <row r="312" spans="27:60" ht="15">
      <c r="AA312" s="11"/>
      <c r="AB312" s="11"/>
      <c r="AC312" s="11"/>
      <c r="AD312" s="11"/>
      <c r="AE312" s="11"/>
      <c r="AM312" s="35"/>
      <c r="AN312" s="35"/>
      <c r="AO312" s="35"/>
      <c r="AP312" s="35"/>
      <c r="AQ312" s="35"/>
      <c r="AR312" s="35"/>
      <c r="AS312" s="35"/>
      <c r="AT312" s="35"/>
      <c r="AU312" s="35"/>
      <c r="AV312" s="35"/>
      <c r="AW312" s="35"/>
      <c r="AX312" s="35"/>
      <c r="AY312" s="35"/>
      <c r="AZ312" s="35"/>
      <c r="BA312" s="35"/>
      <c r="BB312" s="35"/>
      <c r="BC312" s="35"/>
      <c r="BD312" s="35"/>
      <c r="BE312" s="35"/>
      <c r="BF312" s="35"/>
      <c r="BG312" s="35"/>
      <c r="BH312" s="35"/>
    </row>
    <row r="313" spans="27:60" ht="15">
      <c r="AA313" s="11"/>
      <c r="AB313" s="11"/>
      <c r="AC313" s="11"/>
      <c r="AD313" s="11"/>
      <c r="AE313" s="11"/>
      <c r="AM313" s="35"/>
      <c r="AN313" s="35"/>
      <c r="AO313" s="35"/>
      <c r="AP313" s="35"/>
      <c r="AQ313" s="35"/>
      <c r="AR313" s="35"/>
      <c r="AS313" s="35"/>
      <c r="AT313" s="35"/>
      <c r="AU313" s="35"/>
      <c r="AV313" s="35"/>
      <c r="AW313" s="35"/>
      <c r="AX313" s="35"/>
      <c r="AY313" s="35"/>
      <c r="AZ313" s="35"/>
      <c r="BA313" s="35"/>
      <c r="BB313" s="35"/>
      <c r="BC313" s="35"/>
      <c r="BD313" s="35"/>
      <c r="BE313" s="35"/>
      <c r="BF313" s="35"/>
      <c r="BG313" s="35"/>
      <c r="BH313" s="35"/>
    </row>
    <row r="314" spans="27:60" ht="15">
      <c r="AA314" s="11"/>
      <c r="AB314" s="11"/>
      <c r="AC314" s="11"/>
      <c r="AD314" s="11"/>
      <c r="AE314" s="11"/>
      <c r="AM314" s="35"/>
      <c r="AN314" s="35"/>
      <c r="AO314" s="35"/>
      <c r="AP314" s="35"/>
      <c r="AQ314" s="35"/>
      <c r="AR314" s="35"/>
      <c r="AS314" s="35"/>
      <c r="AT314" s="35"/>
      <c r="AU314" s="35"/>
      <c r="AV314" s="35"/>
      <c r="AW314" s="35"/>
      <c r="AX314" s="35"/>
      <c r="AY314" s="35"/>
      <c r="AZ314" s="35"/>
      <c r="BA314" s="35"/>
      <c r="BB314" s="35"/>
      <c r="BC314" s="35"/>
      <c r="BD314" s="35"/>
      <c r="BE314" s="35"/>
      <c r="BF314" s="35"/>
      <c r="BG314" s="35"/>
      <c r="BH314" s="35"/>
    </row>
    <row r="315" spans="27:60" ht="15">
      <c r="AA315" s="11"/>
      <c r="AB315" s="11"/>
      <c r="AC315" s="11"/>
      <c r="AD315" s="11"/>
      <c r="AE315" s="11"/>
      <c r="AM315" s="35"/>
      <c r="AN315" s="35"/>
      <c r="AO315" s="35"/>
      <c r="AP315" s="35"/>
      <c r="AQ315" s="35"/>
      <c r="AR315" s="35"/>
      <c r="AS315" s="35"/>
      <c r="AT315" s="35"/>
      <c r="AU315" s="35"/>
      <c r="AV315" s="35"/>
      <c r="AW315" s="35"/>
      <c r="AX315" s="35"/>
      <c r="AY315" s="35"/>
      <c r="AZ315" s="35"/>
      <c r="BA315" s="35"/>
      <c r="BB315" s="35"/>
      <c r="BC315" s="35"/>
      <c r="BD315" s="35"/>
      <c r="BE315" s="35"/>
      <c r="BF315" s="35"/>
      <c r="BG315" s="35"/>
      <c r="BH315" s="35"/>
    </row>
    <row r="316" spans="27:60" ht="15">
      <c r="AA316" s="11"/>
      <c r="AB316" s="11"/>
      <c r="AC316" s="11"/>
      <c r="AD316" s="11"/>
      <c r="AE316" s="11"/>
      <c r="AM316" s="35"/>
      <c r="AN316" s="35"/>
      <c r="AO316" s="35"/>
      <c r="AP316" s="35"/>
      <c r="AQ316" s="35"/>
      <c r="AR316" s="35"/>
      <c r="AS316" s="35"/>
      <c r="AT316" s="35"/>
      <c r="AU316" s="35"/>
      <c r="AV316" s="35"/>
      <c r="AW316" s="35"/>
      <c r="AX316" s="35"/>
      <c r="AY316" s="35"/>
      <c r="AZ316" s="35"/>
      <c r="BA316" s="35"/>
      <c r="BB316" s="35"/>
      <c r="BC316" s="35"/>
      <c r="BD316" s="35"/>
      <c r="BE316" s="35"/>
      <c r="BF316" s="35"/>
      <c r="BG316" s="35"/>
      <c r="BH316" s="35"/>
    </row>
    <row r="317" spans="27:60" ht="15">
      <c r="AA317" s="11"/>
      <c r="AB317" s="11"/>
      <c r="AC317" s="11"/>
      <c r="AD317" s="11"/>
      <c r="AE317" s="11"/>
      <c r="AM317" s="35"/>
      <c r="AN317" s="35"/>
      <c r="AO317" s="35"/>
      <c r="AP317" s="35"/>
      <c r="AQ317" s="35"/>
      <c r="AR317" s="35"/>
      <c r="AS317" s="35"/>
      <c r="AT317" s="35"/>
      <c r="AU317" s="35"/>
      <c r="AV317" s="35"/>
      <c r="AW317" s="35"/>
      <c r="AX317" s="35"/>
      <c r="AY317" s="35"/>
      <c r="AZ317" s="35"/>
      <c r="BA317" s="35"/>
      <c r="BB317" s="35"/>
      <c r="BC317" s="35"/>
      <c r="BD317" s="35"/>
      <c r="BE317" s="35"/>
      <c r="BF317" s="35"/>
      <c r="BG317" s="35"/>
      <c r="BH317" s="35"/>
    </row>
    <row r="318" spans="27:60" ht="15">
      <c r="AA318" s="11"/>
      <c r="AB318" s="11"/>
      <c r="AC318" s="11"/>
      <c r="AD318" s="11"/>
      <c r="AE318" s="11"/>
      <c r="AM318" s="35"/>
      <c r="AN318" s="35"/>
      <c r="AO318" s="35"/>
      <c r="AP318" s="35"/>
      <c r="AQ318" s="35"/>
      <c r="AR318" s="35"/>
      <c r="AS318" s="35"/>
      <c r="AT318" s="35"/>
      <c r="AU318" s="35"/>
      <c r="AV318" s="35"/>
      <c r="AW318" s="35"/>
      <c r="AX318" s="35"/>
      <c r="AY318" s="35"/>
      <c r="AZ318" s="35"/>
      <c r="BA318" s="35"/>
      <c r="BB318" s="35"/>
      <c r="BC318" s="35"/>
      <c r="BD318" s="35"/>
      <c r="BE318" s="35"/>
      <c r="BF318" s="35"/>
      <c r="BG318" s="35"/>
      <c r="BH318" s="35"/>
    </row>
    <row r="319" spans="27:60" ht="15">
      <c r="AA319" s="11"/>
      <c r="AB319" s="11"/>
      <c r="AC319" s="11"/>
      <c r="AD319" s="11"/>
      <c r="AE319" s="11"/>
      <c r="AM319" s="35"/>
      <c r="AN319" s="35"/>
      <c r="AO319" s="35"/>
      <c r="AP319" s="35"/>
      <c r="AQ319" s="35"/>
      <c r="AR319" s="35"/>
      <c r="AS319" s="35"/>
      <c r="AT319" s="35"/>
      <c r="AU319" s="35"/>
      <c r="AV319" s="35"/>
      <c r="AW319" s="35"/>
      <c r="AX319" s="35"/>
      <c r="AY319" s="35"/>
      <c r="AZ319" s="35"/>
      <c r="BA319" s="35"/>
      <c r="BB319" s="35"/>
      <c r="BC319" s="35"/>
      <c r="BD319" s="35"/>
      <c r="BE319" s="35"/>
      <c r="BF319" s="35"/>
      <c r="BG319" s="35"/>
      <c r="BH319" s="35"/>
    </row>
    <row r="320" spans="27:60" ht="15">
      <c r="AA320" s="11"/>
      <c r="AB320" s="11"/>
      <c r="AC320" s="11"/>
      <c r="AD320" s="11"/>
      <c r="AE320" s="11"/>
      <c r="AM320" s="35"/>
      <c r="AN320" s="35"/>
      <c r="AO320" s="35"/>
      <c r="AP320" s="35"/>
      <c r="AQ320" s="35"/>
      <c r="AR320" s="35"/>
      <c r="AS320" s="35"/>
      <c r="AT320" s="35"/>
      <c r="AU320" s="35"/>
      <c r="AV320" s="35"/>
      <c r="AW320" s="35"/>
      <c r="AX320" s="35"/>
      <c r="AY320" s="35"/>
      <c r="AZ320" s="35"/>
      <c r="BA320" s="35"/>
      <c r="BB320" s="35"/>
      <c r="BC320" s="35"/>
      <c r="BD320" s="35"/>
      <c r="BE320" s="35"/>
      <c r="BF320" s="35"/>
      <c r="BG320" s="35"/>
      <c r="BH320" s="35"/>
    </row>
    <row r="321" spans="27:60" ht="15">
      <c r="AA321" s="11"/>
      <c r="AB321" s="11"/>
      <c r="AC321" s="11"/>
      <c r="AD321" s="11"/>
      <c r="AE321" s="11"/>
      <c r="AM321" s="35"/>
      <c r="AN321" s="35"/>
      <c r="AO321" s="35"/>
      <c r="AP321" s="35"/>
      <c r="AQ321" s="35"/>
      <c r="AR321" s="35"/>
      <c r="AS321" s="35"/>
      <c r="AT321" s="35"/>
      <c r="AU321" s="35"/>
      <c r="AV321" s="35"/>
      <c r="AW321" s="35"/>
      <c r="AX321" s="35"/>
      <c r="AY321" s="35"/>
      <c r="AZ321" s="35"/>
      <c r="BA321" s="35"/>
      <c r="BB321" s="35"/>
      <c r="BC321" s="35"/>
      <c r="BD321" s="35"/>
      <c r="BE321" s="35"/>
      <c r="BF321" s="35"/>
      <c r="BG321" s="35"/>
      <c r="BH321" s="35"/>
    </row>
    <row r="322" spans="27:60" ht="15">
      <c r="AA322" s="11"/>
      <c r="AB322" s="11"/>
      <c r="AC322" s="11"/>
      <c r="AD322" s="11"/>
      <c r="AE322" s="11"/>
      <c r="AM322" s="35"/>
      <c r="AN322" s="35"/>
      <c r="AO322" s="35"/>
      <c r="AP322" s="35"/>
      <c r="AQ322" s="35"/>
      <c r="AR322" s="35"/>
      <c r="AS322" s="35"/>
      <c r="AT322" s="35"/>
      <c r="AU322" s="35"/>
      <c r="AV322" s="35"/>
      <c r="AW322" s="35"/>
      <c r="AX322" s="35"/>
      <c r="AY322" s="35"/>
      <c r="AZ322" s="35"/>
      <c r="BA322" s="35"/>
      <c r="BB322" s="35"/>
      <c r="BC322" s="35"/>
      <c r="BD322" s="35"/>
      <c r="BE322" s="35"/>
      <c r="BF322" s="35"/>
      <c r="BG322" s="35"/>
      <c r="BH322" s="35"/>
    </row>
    <row r="323" spans="27:60" ht="15">
      <c r="AA323" s="11"/>
      <c r="AB323" s="11"/>
      <c r="AC323" s="11"/>
      <c r="AD323" s="11"/>
      <c r="AE323" s="11"/>
      <c r="AM323" s="35"/>
      <c r="AN323" s="35"/>
      <c r="AO323" s="35"/>
      <c r="AP323" s="35"/>
      <c r="AQ323" s="35"/>
      <c r="AR323" s="35"/>
      <c r="AS323" s="35"/>
      <c r="AT323" s="35"/>
      <c r="AU323" s="35"/>
      <c r="AV323" s="35"/>
      <c r="AW323" s="35"/>
      <c r="AX323" s="35"/>
      <c r="AY323" s="35"/>
      <c r="AZ323" s="35"/>
      <c r="BA323" s="35"/>
      <c r="BB323" s="35"/>
      <c r="BC323" s="35"/>
      <c r="BD323" s="35"/>
      <c r="BE323" s="35"/>
      <c r="BF323" s="35"/>
      <c r="BG323" s="35"/>
      <c r="BH323" s="35"/>
    </row>
    <row r="324" spans="27:60" ht="15">
      <c r="AA324" s="11"/>
      <c r="AB324" s="11"/>
      <c r="AC324" s="11"/>
      <c r="AD324" s="11"/>
      <c r="AE324" s="11"/>
      <c r="AM324" s="35"/>
      <c r="AN324" s="35"/>
      <c r="AO324" s="35"/>
      <c r="AP324" s="35"/>
      <c r="AQ324" s="35"/>
      <c r="AR324" s="35"/>
      <c r="AS324" s="35"/>
      <c r="AT324" s="35"/>
      <c r="AU324" s="35"/>
      <c r="AV324" s="35"/>
      <c r="AW324" s="35"/>
      <c r="AX324" s="35"/>
      <c r="AY324" s="35"/>
      <c r="AZ324" s="35"/>
      <c r="BA324" s="35"/>
      <c r="BB324" s="35"/>
      <c r="BC324" s="35"/>
      <c r="BD324" s="35"/>
      <c r="BE324" s="35"/>
      <c r="BF324" s="35"/>
      <c r="BG324" s="35"/>
      <c r="BH324" s="35"/>
    </row>
    <row r="325" spans="27:60" ht="15">
      <c r="AA325" s="11"/>
      <c r="AB325" s="11"/>
      <c r="AC325" s="11"/>
      <c r="AD325" s="11"/>
      <c r="AE325" s="11"/>
      <c r="AM325" s="35"/>
      <c r="AN325" s="35"/>
      <c r="AO325" s="35"/>
      <c r="AP325" s="35"/>
      <c r="AQ325" s="35"/>
      <c r="AR325" s="35"/>
      <c r="AS325" s="35"/>
      <c r="AT325" s="35"/>
      <c r="AU325" s="35"/>
      <c r="AV325" s="35"/>
      <c r="AW325" s="35"/>
      <c r="AX325" s="35"/>
      <c r="AY325" s="35"/>
      <c r="AZ325" s="35"/>
      <c r="BA325" s="35"/>
      <c r="BB325" s="35"/>
      <c r="BC325" s="35"/>
      <c r="BD325" s="35"/>
      <c r="BE325" s="35"/>
      <c r="BF325" s="35"/>
      <c r="BG325" s="35"/>
      <c r="BH325" s="35"/>
    </row>
    <row r="326" spans="27:60" ht="15">
      <c r="AA326" s="11"/>
      <c r="AB326" s="11"/>
      <c r="AC326" s="11"/>
      <c r="AD326" s="11"/>
      <c r="AE326" s="11"/>
      <c r="AM326" s="35"/>
      <c r="AN326" s="35"/>
      <c r="AO326" s="35"/>
      <c r="AP326" s="35"/>
      <c r="AQ326" s="35"/>
      <c r="AR326" s="35"/>
      <c r="AS326" s="35"/>
      <c r="AT326" s="35"/>
      <c r="AU326" s="35"/>
      <c r="AV326" s="35"/>
      <c r="AW326" s="35"/>
      <c r="AX326" s="35"/>
      <c r="AY326" s="35"/>
      <c r="AZ326" s="35"/>
      <c r="BA326" s="35"/>
      <c r="BB326" s="35"/>
      <c r="BC326" s="35"/>
      <c r="BD326" s="35"/>
      <c r="BE326" s="35"/>
      <c r="BF326" s="35"/>
      <c r="BG326" s="35"/>
      <c r="BH326" s="35"/>
    </row>
    <row r="327" spans="27:60" ht="15">
      <c r="AA327" s="11"/>
      <c r="AB327" s="11"/>
      <c r="AC327" s="11"/>
      <c r="AD327" s="11"/>
      <c r="AE327" s="11"/>
      <c r="AM327" s="35"/>
      <c r="AN327" s="35"/>
      <c r="AO327" s="35"/>
      <c r="AP327" s="35"/>
      <c r="AQ327" s="35"/>
      <c r="AR327" s="35"/>
      <c r="AS327" s="35"/>
      <c r="AT327" s="35"/>
      <c r="AU327" s="35"/>
      <c r="AV327" s="35"/>
      <c r="AW327" s="35"/>
      <c r="AX327" s="35"/>
      <c r="AY327" s="35"/>
      <c r="AZ327" s="35"/>
      <c r="BA327" s="35"/>
      <c r="BB327" s="35"/>
      <c r="BC327" s="35"/>
      <c r="BD327" s="35"/>
      <c r="BE327" s="35"/>
      <c r="BF327" s="35"/>
      <c r="BG327" s="35"/>
      <c r="BH327" s="35"/>
    </row>
    <row r="328" spans="27:60" ht="15">
      <c r="AA328" s="11"/>
      <c r="AB328" s="11"/>
      <c r="AC328" s="11"/>
      <c r="AD328" s="11"/>
      <c r="AE328" s="11"/>
      <c r="AM328" s="35"/>
      <c r="AN328" s="35"/>
      <c r="AO328" s="35"/>
      <c r="AP328" s="35"/>
      <c r="AQ328" s="35"/>
      <c r="AR328" s="35"/>
      <c r="AS328" s="35"/>
      <c r="AT328" s="35"/>
      <c r="AU328" s="35"/>
      <c r="AV328" s="35"/>
      <c r="AW328" s="35"/>
      <c r="AX328" s="35"/>
      <c r="AY328" s="35"/>
      <c r="AZ328" s="35"/>
      <c r="BA328" s="35"/>
      <c r="BB328" s="35"/>
      <c r="BC328" s="35"/>
      <c r="BD328" s="35"/>
      <c r="BE328" s="35"/>
      <c r="BF328" s="35"/>
      <c r="BG328" s="35"/>
      <c r="BH328" s="35"/>
    </row>
    <row r="329" spans="27:60" ht="15">
      <c r="AA329" s="11"/>
      <c r="AB329" s="11"/>
      <c r="AC329" s="11"/>
      <c r="AD329" s="11"/>
      <c r="AE329" s="11"/>
      <c r="AM329" s="35"/>
      <c r="AN329" s="35"/>
      <c r="AO329" s="35"/>
      <c r="AP329" s="35"/>
      <c r="AQ329" s="35"/>
      <c r="AR329" s="35"/>
      <c r="AS329" s="35"/>
      <c r="AT329" s="35"/>
      <c r="AU329" s="35"/>
      <c r="AV329" s="35"/>
      <c r="AW329" s="35"/>
      <c r="AX329" s="35"/>
      <c r="AY329" s="35"/>
      <c r="AZ329" s="35"/>
      <c r="BA329" s="35"/>
      <c r="BB329" s="35"/>
      <c r="BC329" s="35"/>
      <c r="BD329" s="35"/>
      <c r="BE329" s="35"/>
      <c r="BF329" s="35"/>
      <c r="BG329" s="35"/>
      <c r="BH329" s="35"/>
    </row>
    <row r="330" spans="27:60" ht="15">
      <c r="AA330" s="11"/>
      <c r="AB330" s="11"/>
      <c r="AC330" s="11"/>
      <c r="AD330" s="11"/>
      <c r="AE330" s="11"/>
      <c r="AM330" s="35"/>
      <c r="AN330" s="35"/>
      <c r="AO330" s="35"/>
      <c r="AP330" s="35"/>
      <c r="AQ330" s="35"/>
      <c r="AR330" s="35"/>
      <c r="AS330" s="35"/>
      <c r="AT330" s="35"/>
      <c r="AU330" s="35"/>
      <c r="AV330" s="35"/>
      <c r="AW330" s="35"/>
      <c r="AX330" s="35"/>
      <c r="AY330" s="35"/>
      <c r="AZ330" s="35"/>
      <c r="BA330" s="35"/>
      <c r="BB330" s="35"/>
      <c r="BC330" s="35"/>
      <c r="BD330" s="35"/>
      <c r="BE330" s="35"/>
      <c r="BF330" s="35"/>
      <c r="BG330" s="35"/>
      <c r="BH330" s="35"/>
    </row>
    <row r="331" spans="27:60" ht="15">
      <c r="AA331" s="11"/>
      <c r="AB331" s="11"/>
      <c r="AC331" s="11"/>
      <c r="AD331" s="11"/>
      <c r="AE331" s="11"/>
      <c r="AM331" s="35"/>
      <c r="AN331" s="35"/>
      <c r="AO331" s="35"/>
      <c r="AP331" s="35"/>
      <c r="AQ331" s="35"/>
      <c r="AR331" s="35"/>
      <c r="AS331" s="35"/>
      <c r="AT331" s="35"/>
      <c r="AU331" s="35"/>
      <c r="AV331" s="35"/>
      <c r="AW331" s="35"/>
      <c r="AX331" s="35"/>
      <c r="AY331" s="35"/>
      <c r="AZ331" s="35"/>
      <c r="BA331" s="35"/>
      <c r="BB331" s="35"/>
      <c r="BC331" s="35"/>
      <c r="BD331" s="35"/>
      <c r="BE331" s="35"/>
      <c r="BF331" s="35"/>
      <c r="BG331" s="35"/>
      <c r="BH331" s="35"/>
    </row>
    <row r="332" spans="27:60" ht="15">
      <c r="AA332" s="11"/>
      <c r="AB332" s="11"/>
      <c r="AC332" s="11"/>
      <c r="AD332" s="11"/>
      <c r="AE332" s="11"/>
      <c r="AM332" s="35"/>
      <c r="AN332" s="35"/>
      <c r="AO332" s="35"/>
      <c r="AP332" s="35"/>
      <c r="AQ332" s="35"/>
      <c r="AR332" s="35"/>
      <c r="AS332" s="35"/>
      <c r="AT332" s="35"/>
      <c r="AU332" s="35"/>
      <c r="AV332" s="35"/>
      <c r="AW332" s="35"/>
      <c r="AX332" s="35"/>
      <c r="AY332" s="35"/>
      <c r="AZ332" s="35"/>
      <c r="BA332" s="35"/>
      <c r="BB332" s="35"/>
      <c r="BC332" s="35"/>
      <c r="BD332" s="35"/>
      <c r="BE332" s="35"/>
      <c r="BF332" s="35"/>
      <c r="BG332" s="35"/>
      <c r="BH332" s="35"/>
    </row>
    <row r="333" spans="27:60" ht="15">
      <c r="AA333" s="11"/>
      <c r="AB333" s="11"/>
      <c r="AC333" s="11"/>
      <c r="AD333" s="11"/>
      <c r="AE333" s="11"/>
      <c r="AM333" s="35"/>
      <c r="AN333" s="35"/>
      <c r="AO333" s="35"/>
      <c r="AP333" s="35"/>
      <c r="AQ333" s="35"/>
      <c r="AR333" s="35"/>
      <c r="AS333" s="35"/>
      <c r="AT333" s="35"/>
      <c r="AU333" s="35"/>
      <c r="AV333" s="35"/>
      <c r="AW333" s="35"/>
      <c r="AX333" s="35"/>
      <c r="AY333" s="35"/>
      <c r="AZ333" s="35"/>
      <c r="BA333" s="35"/>
      <c r="BB333" s="35"/>
      <c r="BC333" s="35"/>
      <c r="BD333" s="35"/>
      <c r="BE333" s="35"/>
      <c r="BF333" s="35"/>
      <c r="BG333" s="35"/>
      <c r="BH333" s="35"/>
    </row>
    <row r="334" spans="27:60" ht="15">
      <c r="AA334" s="11"/>
      <c r="AB334" s="11"/>
      <c r="AC334" s="11"/>
      <c r="AD334" s="11"/>
      <c r="AE334" s="11"/>
      <c r="AM334" s="35"/>
      <c r="AN334" s="35"/>
      <c r="AO334" s="35"/>
      <c r="AP334" s="35"/>
      <c r="AQ334" s="35"/>
      <c r="AR334" s="35"/>
      <c r="AS334" s="35"/>
      <c r="AT334" s="35"/>
      <c r="AU334" s="35"/>
      <c r="AV334" s="35"/>
      <c r="AW334" s="35"/>
      <c r="AX334" s="35"/>
      <c r="AY334" s="35"/>
      <c r="AZ334" s="35"/>
      <c r="BA334" s="35"/>
      <c r="BB334" s="35"/>
      <c r="BC334" s="35"/>
      <c r="BD334" s="35"/>
      <c r="BE334" s="35"/>
      <c r="BF334" s="35"/>
      <c r="BG334" s="35"/>
      <c r="BH334" s="35"/>
    </row>
    <row r="335" spans="27:60" ht="15">
      <c r="AA335" s="11"/>
      <c r="AB335" s="11"/>
      <c r="AC335" s="11"/>
      <c r="AD335" s="11"/>
      <c r="AE335" s="11"/>
      <c r="AM335" s="35"/>
      <c r="AN335" s="35"/>
      <c r="AO335" s="35"/>
      <c r="AP335" s="35"/>
      <c r="AQ335" s="35"/>
      <c r="AR335" s="35"/>
      <c r="AS335" s="35"/>
      <c r="AT335" s="35"/>
      <c r="AU335" s="35"/>
      <c r="AV335" s="35"/>
      <c r="AW335" s="35"/>
      <c r="AX335" s="35"/>
      <c r="AY335" s="35"/>
      <c r="AZ335" s="35"/>
      <c r="BA335" s="35"/>
      <c r="BB335" s="35"/>
      <c r="BC335" s="35"/>
      <c r="BD335" s="35"/>
      <c r="BE335" s="35"/>
      <c r="BF335" s="35"/>
      <c r="BG335" s="35"/>
      <c r="BH335" s="35"/>
    </row>
    <row r="336" spans="27:60" ht="15">
      <c r="AA336" s="11"/>
      <c r="AB336" s="11"/>
      <c r="AC336" s="11"/>
      <c r="AD336" s="11"/>
      <c r="AE336" s="11"/>
      <c r="AM336" s="35"/>
      <c r="AN336" s="35"/>
      <c r="AO336" s="35"/>
      <c r="AP336" s="35"/>
      <c r="AQ336" s="35"/>
      <c r="AR336" s="35"/>
      <c r="AS336" s="35"/>
      <c r="AT336" s="35"/>
      <c r="AU336" s="35"/>
      <c r="AV336" s="35"/>
      <c r="AW336" s="35"/>
      <c r="AX336" s="35"/>
      <c r="AY336" s="35"/>
      <c r="AZ336" s="35"/>
      <c r="BA336" s="35"/>
      <c r="BB336" s="35"/>
      <c r="BC336" s="35"/>
      <c r="BD336" s="35"/>
      <c r="BE336" s="35"/>
      <c r="BF336" s="35"/>
      <c r="BG336" s="35"/>
      <c r="BH336" s="35"/>
    </row>
    <row r="337" spans="27:60" ht="15">
      <c r="AA337" s="11"/>
      <c r="AB337" s="11"/>
      <c r="AC337" s="11"/>
      <c r="AD337" s="11"/>
      <c r="AE337" s="11"/>
      <c r="AM337" s="35"/>
      <c r="AN337" s="35"/>
      <c r="AO337" s="35"/>
      <c r="AP337" s="35"/>
      <c r="AQ337" s="35"/>
      <c r="AR337" s="35"/>
      <c r="AS337" s="35"/>
      <c r="AT337" s="35"/>
      <c r="AU337" s="35"/>
      <c r="AV337" s="35"/>
      <c r="AW337" s="35"/>
      <c r="AX337" s="35"/>
      <c r="AY337" s="35"/>
      <c r="AZ337" s="35"/>
      <c r="BA337" s="35"/>
      <c r="BB337" s="35"/>
      <c r="BC337" s="35"/>
      <c r="BD337" s="35"/>
      <c r="BE337" s="35"/>
      <c r="BF337" s="35"/>
      <c r="BG337" s="35"/>
      <c r="BH337" s="35"/>
    </row>
    <row r="338" spans="27:60" ht="15">
      <c r="AA338" s="11"/>
      <c r="AB338" s="11"/>
      <c r="AC338" s="11"/>
      <c r="AD338" s="11"/>
      <c r="AE338" s="11"/>
      <c r="AM338" s="35"/>
      <c r="AN338" s="35"/>
      <c r="AO338" s="35"/>
      <c r="AP338" s="35"/>
      <c r="AQ338" s="35"/>
      <c r="AR338" s="35"/>
      <c r="AS338" s="35"/>
      <c r="AT338" s="35"/>
      <c r="AU338" s="35"/>
      <c r="AV338" s="35"/>
      <c r="AW338" s="35"/>
      <c r="AX338" s="35"/>
      <c r="AY338" s="35"/>
      <c r="AZ338" s="35"/>
      <c r="BA338" s="35"/>
      <c r="BB338" s="35"/>
      <c r="BC338" s="35"/>
      <c r="BD338" s="35"/>
      <c r="BE338" s="35"/>
      <c r="BF338" s="35"/>
      <c r="BG338" s="35"/>
      <c r="BH338" s="35"/>
    </row>
    <row r="339" spans="27:60" ht="15">
      <c r="AA339" s="11"/>
      <c r="AB339" s="11"/>
      <c r="AC339" s="11"/>
      <c r="AD339" s="11"/>
      <c r="AE339" s="11"/>
      <c r="AM339" s="35"/>
      <c r="AN339" s="35"/>
      <c r="AO339" s="35"/>
      <c r="AP339" s="35"/>
      <c r="AQ339" s="35"/>
      <c r="AR339" s="35"/>
      <c r="AS339" s="35"/>
      <c r="AT339" s="35"/>
      <c r="AU339" s="35"/>
      <c r="AV339" s="35"/>
      <c r="AW339" s="35"/>
      <c r="AX339" s="35"/>
      <c r="AY339" s="35"/>
      <c r="AZ339" s="35"/>
      <c r="BA339" s="35"/>
      <c r="BB339" s="35"/>
      <c r="BC339" s="35"/>
      <c r="BD339" s="35"/>
      <c r="BE339" s="35"/>
      <c r="BF339" s="35"/>
      <c r="BG339" s="35"/>
      <c r="BH339" s="35"/>
    </row>
    <row r="340" spans="27:60" ht="15">
      <c r="AA340" s="11"/>
      <c r="AB340" s="11"/>
      <c r="AC340" s="11"/>
      <c r="AD340" s="11"/>
      <c r="AE340" s="11"/>
      <c r="AM340" s="35"/>
      <c r="AN340" s="35"/>
      <c r="AO340" s="35"/>
      <c r="AP340" s="35"/>
      <c r="AQ340" s="35"/>
      <c r="AR340" s="35"/>
      <c r="AS340" s="35"/>
      <c r="AT340" s="35"/>
      <c r="AU340" s="35"/>
      <c r="AV340" s="35"/>
      <c r="AW340" s="35"/>
      <c r="AX340" s="35"/>
      <c r="AY340" s="35"/>
      <c r="AZ340" s="35"/>
      <c r="BA340" s="35"/>
      <c r="BB340" s="35"/>
      <c r="BC340" s="35"/>
      <c r="BD340" s="35"/>
      <c r="BE340" s="35"/>
      <c r="BF340" s="35"/>
      <c r="BG340" s="35"/>
      <c r="BH340" s="35"/>
    </row>
    <row r="341" spans="27:60" ht="15">
      <c r="AA341" s="11"/>
      <c r="AB341" s="11"/>
      <c r="AC341" s="11"/>
      <c r="AD341" s="11"/>
      <c r="AE341" s="11"/>
      <c r="AM341" s="35"/>
      <c r="AN341" s="35"/>
      <c r="AO341" s="35"/>
      <c r="AP341" s="35"/>
      <c r="AQ341" s="35"/>
      <c r="AR341" s="35"/>
      <c r="AS341" s="35"/>
      <c r="AT341" s="35"/>
      <c r="AU341" s="35"/>
      <c r="AV341" s="35"/>
      <c r="AW341" s="35"/>
      <c r="AX341" s="35"/>
      <c r="AY341" s="35"/>
      <c r="AZ341" s="35"/>
      <c r="BA341" s="35"/>
      <c r="BB341" s="35"/>
      <c r="BC341" s="35"/>
      <c r="BD341" s="35"/>
      <c r="BE341" s="35"/>
      <c r="BF341" s="35"/>
      <c r="BG341" s="35"/>
      <c r="BH341" s="35"/>
    </row>
    <row r="342" spans="27:60" ht="15">
      <c r="AA342" s="11"/>
      <c r="AB342" s="11"/>
      <c r="AC342" s="11"/>
      <c r="AD342" s="11"/>
      <c r="AE342" s="11"/>
      <c r="AM342" s="35"/>
      <c r="AN342" s="35"/>
      <c r="AO342" s="35"/>
      <c r="AP342" s="35"/>
      <c r="AQ342" s="35"/>
      <c r="AR342" s="35"/>
      <c r="AS342" s="35"/>
      <c r="AT342" s="35"/>
      <c r="AU342" s="35"/>
      <c r="AV342" s="35"/>
      <c r="AW342" s="35"/>
      <c r="AX342" s="35"/>
      <c r="AY342" s="35"/>
      <c r="AZ342" s="35"/>
      <c r="BA342" s="35"/>
      <c r="BB342" s="35"/>
      <c r="BC342" s="35"/>
      <c r="BD342" s="35"/>
      <c r="BE342" s="35"/>
      <c r="BF342" s="35"/>
      <c r="BG342" s="35"/>
      <c r="BH342" s="35"/>
    </row>
    <row r="343" spans="27:60" ht="15">
      <c r="AA343" s="11"/>
      <c r="AB343" s="11"/>
      <c r="AC343" s="11"/>
      <c r="AD343" s="11"/>
      <c r="AE343" s="11"/>
      <c r="AM343" s="35"/>
      <c r="AN343" s="35"/>
      <c r="AO343" s="35"/>
      <c r="AP343" s="35"/>
      <c r="AQ343" s="35"/>
      <c r="AR343" s="35"/>
      <c r="AS343" s="35"/>
      <c r="AT343" s="35"/>
      <c r="AU343" s="35"/>
      <c r="AV343" s="35"/>
      <c r="AW343" s="35"/>
      <c r="AX343" s="35"/>
      <c r="AY343" s="35"/>
      <c r="AZ343" s="35"/>
      <c r="BA343" s="35"/>
      <c r="BB343" s="35"/>
      <c r="BC343" s="35"/>
      <c r="BD343" s="35"/>
      <c r="BE343" s="35"/>
      <c r="BF343" s="35"/>
      <c r="BG343" s="35"/>
      <c r="BH343" s="35"/>
    </row>
    <row r="344" spans="27:60" ht="15">
      <c r="AA344" s="11"/>
      <c r="AB344" s="11"/>
      <c r="AC344" s="11"/>
      <c r="AD344" s="11"/>
      <c r="AE344" s="11"/>
      <c r="AM344" s="35"/>
      <c r="AN344" s="35"/>
      <c r="AO344" s="35"/>
      <c r="AP344" s="35"/>
      <c r="AQ344" s="35"/>
      <c r="AR344" s="35"/>
      <c r="AS344" s="35"/>
      <c r="AT344" s="35"/>
      <c r="AU344" s="35"/>
      <c r="AV344" s="35"/>
      <c r="AW344" s="35"/>
      <c r="AX344" s="35"/>
      <c r="AY344" s="35"/>
      <c r="AZ344" s="35"/>
      <c r="BA344" s="35"/>
      <c r="BB344" s="35"/>
      <c r="BC344" s="35"/>
      <c r="BD344" s="35"/>
      <c r="BE344" s="35"/>
      <c r="BF344" s="35"/>
      <c r="BG344" s="35"/>
      <c r="BH344" s="35"/>
    </row>
    <row r="345" spans="27:60" ht="15">
      <c r="AA345" s="11"/>
      <c r="AB345" s="11"/>
      <c r="AC345" s="11"/>
      <c r="AD345" s="11"/>
      <c r="AE345" s="11"/>
      <c r="AM345" s="35"/>
      <c r="AN345" s="35"/>
      <c r="AO345" s="35"/>
      <c r="AP345" s="35"/>
      <c r="AQ345" s="35"/>
      <c r="AR345" s="35"/>
      <c r="AS345" s="35"/>
      <c r="AT345" s="35"/>
      <c r="AU345" s="35"/>
      <c r="AV345" s="35"/>
      <c r="AW345" s="35"/>
      <c r="AX345" s="35"/>
      <c r="AY345" s="35"/>
      <c r="AZ345" s="35"/>
      <c r="BA345" s="35"/>
      <c r="BB345" s="35"/>
      <c r="BC345" s="35"/>
      <c r="BD345" s="35"/>
      <c r="BE345" s="35"/>
      <c r="BF345" s="35"/>
      <c r="BG345" s="35"/>
      <c r="BH345" s="35"/>
    </row>
    <row r="346" spans="27:60" ht="15">
      <c r="AA346" s="11"/>
      <c r="AB346" s="11"/>
      <c r="AC346" s="11"/>
      <c r="AD346" s="11"/>
      <c r="AE346" s="11"/>
      <c r="AM346" s="35"/>
      <c r="AN346" s="35"/>
      <c r="AO346" s="35"/>
      <c r="AP346" s="35"/>
      <c r="AQ346" s="35"/>
      <c r="AR346" s="35"/>
      <c r="AS346" s="35"/>
      <c r="AT346" s="35"/>
      <c r="AU346" s="35"/>
      <c r="AV346" s="35"/>
      <c r="AW346" s="35"/>
      <c r="AX346" s="35"/>
      <c r="AY346" s="35"/>
      <c r="AZ346" s="35"/>
      <c r="BA346" s="35"/>
      <c r="BB346" s="35"/>
      <c r="BC346" s="35"/>
      <c r="BD346" s="35"/>
      <c r="BE346" s="35"/>
      <c r="BF346" s="35"/>
      <c r="BG346" s="35"/>
      <c r="BH346" s="35"/>
    </row>
    <row r="347" spans="27:60" ht="15">
      <c r="AA347" s="11"/>
      <c r="AB347" s="11"/>
      <c r="AC347" s="11"/>
      <c r="AD347" s="11"/>
      <c r="AE347" s="11"/>
      <c r="AM347" s="35"/>
      <c r="AN347" s="35"/>
      <c r="AO347" s="35"/>
      <c r="AP347" s="35"/>
      <c r="AQ347" s="35"/>
      <c r="AR347" s="35"/>
      <c r="AS347" s="35"/>
      <c r="AT347" s="35"/>
      <c r="AU347" s="35"/>
      <c r="AV347" s="35"/>
      <c r="AW347" s="35"/>
      <c r="AX347" s="35"/>
      <c r="AY347" s="35"/>
      <c r="AZ347" s="35"/>
      <c r="BA347" s="35"/>
      <c r="BB347" s="35"/>
      <c r="BC347" s="35"/>
      <c r="BD347" s="35"/>
      <c r="BE347" s="35"/>
      <c r="BF347" s="35"/>
      <c r="BG347" s="35"/>
      <c r="BH347" s="35"/>
    </row>
    <row r="348" spans="27:60" ht="15">
      <c r="AA348" s="11"/>
      <c r="AB348" s="11"/>
      <c r="AC348" s="11"/>
      <c r="AD348" s="11"/>
      <c r="AE348" s="11"/>
      <c r="AM348" s="35"/>
      <c r="AN348" s="35"/>
      <c r="AO348" s="35"/>
      <c r="AP348" s="35"/>
      <c r="AQ348" s="35"/>
      <c r="AR348" s="35"/>
      <c r="AS348" s="35"/>
      <c r="AT348" s="35"/>
      <c r="AU348" s="35"/>
      <c r="AV348" s="35"/>
      <c r="AW348" s="35"/>
      <c r="AX348" s="35"/>
      <c r="AY348" s="35"/>
      <c r="AZ348" s="35"/>
      <c r="BA348" s="35"/>
      <c r="BB348" s="35"/>
      <c r="BC348" s="35"/>
      <c r="BD348" s="35"/>
      <c r="BE348" s="35"/>
      <c r="BF348" s="35"/>
      <c r="BG348" s="35"/>
      <c r="BH348" s="35"/>
    </row>
    <row r="349" spans="27:60" ht="15">
      <c r="AA349" s="11"/>
      <c r="AB349" s="11"/>
      <c r="AC349" s="11"/>
      <c r="AD349" s="11"/>
      <c r="AE349" s="11"/>
      <c r="AM349" s="35"/>
      <c r="AN349" s="35"/>
      <c r="AO349" s="35"/>
      <c r="AP349" s="35"/>
      <c r="AQ349" s="35"/>
      <c r="AR349" s="35"/>
      <c r="AS349" s="35"/>
      <c r="AT349" s="35"/>
      <c r="AU349" s="35"/>
      <c r="AV349" s="35"/>
      <c r="AW349" s="35"/>
      <c r="AX349" s="35"/>
      <c r="AY349" s="35"/>
      <c r="AZ349" s="35"/>
      <c r="BA349" s="35"/>
      <c r="BB349" s="35"/>
      <c r="BC349" s="35"/>
      <c r="BD349" s="35"/>
      <c r="BE349" s="35"/>
      <c r="BF349" s="35"/>
      <c r="BG349" s="35"/>
      <c r="BH349" s="35"/>
    </row>
    <row r="350" spans="27:60" ht="15">
      <c r="AA350" s="11"/>
      <c r="AB350" s="11"/>
      <c r="AC350" s="11"/>
      <c r="AD350" s="11"/>
      <c r="AE350" s="11"/>
      <c r="AM350" s="35"/>
      <c r="AN350" s="35"/>
      <c r="AO350" s="35"/>
      <c r="AP350" s="35"/>
      <c r="AQ350" s="35"/>
      <c r="AR350" s="35"/>
      <c r="AS350" s="35"/>
      <c r="AT350" s="35"/>
      <c r="AU350" s="35"/>
      <c r="AV350" s="35"/>
      <c r="AW350" s="35"/>
      <c r="AX350" s="35"/>
      <c r="AY350" s="35"/>
      <c r="AZ350" s="35"/>
      <c r="BA350" s="35"/>
      <c r="BB350" s="35"/>
      <c r="BC350" s="35"/>
      <c r="BD350" s="35"/>
      <c r="BE350" s="35"/>
      <c r="BF350" s="35"/>
      <c r="BG350" s="35"/>
      <c r="BH350" s="35"/>
    </row>
    <row r="351" spans="27:60" ht="15">
      <c r="AA351" s="11"/>
      <c r="AB351" s="11"/>
      <c r="AC351" s="11"/>
      <c r="AD351" s="11"/>
      <c r="AE351" s="11"/>
      <c r="AM351" s="35"/>
      <c r="AN351" s="35"/>
      <c r="AO351" s="35"/>
      <c r="AP351" s="35"/>
      <c r="AQ351" s="35"/>
      <c r="AR351" s="35"/>
      <c r="AS351" s="35"/>
      <c r="AT351" s="35"/>
      <c r="AU351" s="35"/>
      <c r="AV351" s="35"/>
      <c r="AW351" s="35"/>
      <c r="AX351" s="35"/>
      <c r="AY351" s="35"/>
      <c r="AZ351" s="35"/>
      <c r="BA351" s="35"/>
      <c r="BB351" s="35"/>
      <c r="BC351" s="35"/>
      <c r="BD351" s="35"/>
      <c r="BE351" s="35"/>
      <c r="BF351" s="35"/>
      <c r="BG351" s="35"/>
      <c r="BH351" s="35"/>
    </row>
    <row r="352" spans="27:60" ht="15">
      <c r="AA352" s="11"/>
      <c r="AB352" s="11"/>
      <c r="AC352" s="11"/>
      <c r="AD352" s="11"/>
      <c r="AE352" s="11"/>
      <c r="AM352" s="35"/>
      <c r="AN352" s="35"/>
      <c r="AO352" s="35"/>
      <c r="AP352" s="35"/>
      <c r="AQ352" s="35"/>
      <c r="AR352" s="35"/>
      <c r="AS352" s="35"/>
      <c r="AT352" s="35"/>
      <c r="AU352" s="35"/>
      <c r="AV352" s="35"/>
      <c r="AW352" s="35"/>
      <c r="AX352" s="35"/>
      <c r="AY352" s="35"/>
      <c r="AZ352" s="35"/>
      <c r="BA352" s="35"/>
      <c r="BB352" s="35"/>
      <c r="BC352" s="35"/>
      <c r="BD352" s="35"/>
      <c r="BE352" s="35"/>
      <c r="BF352" s="35"/>
      <c r="BG352" s="35"/>
      <c r="BH352" s="35"/>
    </row>
    <row r="353" spans="27:60" ht="15">
      <c r="AA353" s="11"/>
      <c r="AB353" s="11"/>
      <c r="AC353" s="11"/>
      <c r="AD353" s="11"/>
      <c r="AE353" s="11"/>
      <c r="AM353" s="35"/>
      <c r="AN353" s="35"/>
      <c r="AO353" s="35"/>
      <c r="AP353" s="35"/>
      <c r="AQ353" s="35"/>
      <c r="AR353" s="35"/>
      <c r="AS353" s="35"/>
      <c r="AT353" s="35"/>
      <c r="AU353" s="35"/>
      <c r="AV353" s="35"/>
      <c r="AW353" s="35"/>
      <c r="AX353" s="35"/>
      <c r="AY353" s="35"/>
      <c r="AZ353" s="35"/>
      <c r="BA353" s="35"/>
      <c r="BB353" s="35"/>
      <c r="BC353" s="35"/>
      <c r="BD353" s="35"/>
      <c r="BE353" s="35"/>
      <c r="BF353" s="35"/>
      <c r="BG353" s="35"/>
      <c r="BH353" s="35"/>
    </row>
    <row r="354" spans="27:60" ht="15">
      <c r="AA354" s="11"/>
      <c r="AB354" s="11"/>
      <c r="AC354" s="11"/>
      <c r="AD354" s="11"/>
      <c r="AE354" s="11"/>
      <c r="AM354" s="35"/>
      <c r="AN354" s="35"/>
      <c r="AO354" s="35"/>
      <c r="AP354" s="35"/>
      <c r="AQ354" s="35"/>
      <c r="AR354" s="35"/>
      <c r="AS354" s="35"/>
      <c r="AT354" s="35"/>
      <c r="AU354" s="35"/>
      <c r="AV354" s="35"/>
      <c r="AW354" s="35"/>
      <c r="AX354" s="35"/>
      <c r="AY354" s="35"/>
      <c r="AZ354" s="35"/>
      <c r="BA354" s="35"/>
      <c r="BB354" s="35"/>
      <c r="BC354" s="35"/>
      <c r="BD354" s="35"/>
      <c r="BE354" s="35"/>
      <c r="BF354" s="35"/>
      <c r="BG354" s="35"/>
      <c r="BH354" s="35"/>
    </row>
    <row r="355" spans="27:60" ht="15">
      <c r="AA355" s="11"/>
      <c r="AB355" s="11"/>
      <c r="AC355" s="11"/>
      <c r="AD355" s="11"/>
      <c r="AE355" s="11"/>
      <c r="AM355" s="35"/>
      <c r="AN355" s="35"/>
      <c r="AO355" s="35"/>
      <c r="AP355" s="35"/>
      <c r="AQ355" s="35"/>
      <c r="AR355" s="35"/>
      <c r="AS355" s="35"/>
      <c r="AT355" s="35"/>
      <c r="AU355" s="35"/>
      <c r="AV355" s="35"/>
      <c r="AW355" s="35"/>
      <c r="AX355" s="35"/>
      <c r="AY355" s="35"/>
      <c r="AZ355" s="35"/>
      <c r="BA355" s="35"/>
      <c r="BB355" s="35"/>
      <c r="BC355" s="35"/>
      <c r="BD355" s="35"/>
      <c r="BE355" s="35"/>
      <c r="BF355" s="35"/>
      <c r="BG355" s="35"/>
      <c r="BH355" s="35"/>
    </row>
    <row r="356" spans="27:60" ht="15">
      <c r="AA356" s="11"/>
      <c r="AB356" s="11"/>
      <c r="AC356" s="11"/>
      <c r="AD356" s="11"/>
      <c r="AE356" s="11"/>
      <c r="AM356" s="35"/>
      <c r="AN356" s="35"/>
      <c r="AO356" s="35"/>
      <c r="AP356" s="35"/>
      <c r="AQ356" s="35"/>
      <c r="AR356" s="35"/>
      <c r="AS356" s="35"/>
      <c r="AT356" s="35"/>
      <c r="AU356" s="35"/>
      <c r="AV356" s="35"/>
      <c r="AW356" s="35"/>
      <c r="AX356" s="35"/>
      <c r="AY356" s="35"/>
      <c r="AZ356" s="35"/>
      <c r="BA356" s="35"/>
      <c r="BB356" s="35"/>
      <c r="BC356" s="35"/>
      <c r="BD356" s="35"/>
      <c r="BE356" s="35"/>
      <c r="BF356" s="35"/>
      <c r="BG356" s="35"/>
      <c r="BH356" s="35"/>
    </row>
    <row r="357" spans="27:60" ht="15">
      <c r="AA357" s="11"/>
      <c r="AB357" s="11"/>
      <c r="AC357" s="11"/>
      <c r="AD357" s="11"/>
      <c r="AE357" s="11"/>
      <c r="AM357" s="35"/>
      <c r="AN357" s="35"/>
      <c r="AO357" s="35"/>
      <c r="AP357" s="35"/>
      <c r="AQ357" s="35"/>
      <c r="AR357" s="35"/>
      <c r="AS357" s="35"/>
      <c r="AT357" s="35"/>
      <c r="AU357" s="35"/>
      <c r="AV357" s="35"/>
      <c r="AW357" s="35"/>
      <c r="AX357" s="35"/>
      <c r="AY357" s="35"/>
      <c r="AZ357" s="35"/>
      <c r="BA357" s="35"/>
      <c r="BB357" s="35"/>
      <c r="BC357" s="35"/>
      <c r="BD357" s="35"/>
      <c r="BE357" s="35"/>
      <c r="BF357" s="35"/>
      <c r="BG357" s="35"/>
      <c r="BH357" s="35"/>
    </row>
    <row r="358" spans="27:60" ht="15">
      <c r="AA358" s="11"/>
      <c r="AB358" s="11"/>
      <c r="AC358" s="11"/>
      <c r="AD358" s="11"/>
      <c r="AE358" s="11"/>
      <c r="AM358" s="35"/>
      <c r="AN358" s="35"/>
      <c r="AO358" s="35"/>
      <c r="AP358" s="35"/>
      <c r="AQ358" s="35"/>
      <c r="AR358" s="35"/>
      <c r="AS358" s="35"/>
      <c r="AT358" s="35"/>
      <c r="AU358" s="35"/>
      <c r="AV358" s="35"/>
      <c r="AW358" s="35"/>
      <c r="AX358" s="35"/>
      <c r="AY358" s="35"/>
      <c r="AZ358" s="35"/>
      <c r="BA358" s="35"/>
      <c r="BB358" s="35"/>
      <c r="BC358" s="35"/>
      <c r="BD358" s="35"/>
      <c r="BE358" s="35"/>
      <c r="BF358" s="35"/>
      <c r="BG358" s="35"/>
      <c r="BH358" s="35"/>
    </row>
    <row r="359" spans="27:60" ht="15">
      <c r="AA359" s="11"/>
      <c r="AB359" s="11"/>
      <c r="AC359" s="11"/>
      <c r="AD359" s="11"/>
      <c r="AE359" s="11"/>
      <c r="AM359" s="35"/>
      <c r="AN359" s="35"/>
      <c r="AO359" s="35"/>
      <c r="AP359" s="35"/>
      <c r="AQ359" s="35"/>
      <c r="AR359" s="35"/>
      <c r="AS359" s="35"/>
      <c r="AT359" s="35"/>
      <c r="AU359" s="35"/>
      <c r="AV359" s="35"/>
      <c r="AW359" s="35"/>
      <c r="AX359" s="35"/>
      <c r="AY359" s="35"/>
      <c r="AZ359" s="35"/>
      <c r="BA359" s="35"/>
      <c r="BB359" s="35"/>
      <c r="BC359" s="35"/>
      <c r="BD359" s="35"/>
      <c r="BE359" s="35"/>
      <c r="BF359" s="35"/>
      <c r="BG359" s="35"/>
      <c r="BH359" s="35"/>
    </row>
    <row r="360" spans="27:60" ht="15">
      <c r="AA360" s="11"/>
      <c r="AB360" s="11"/>
      <c r="AC360" s="11"/>
      <c r="AD360" s="11"/>
      <c r="AE360" s="11"/>
      <c r="AM360" s="35"/>
      <c r="AN360" s="35"/>
      <c r="AO360" s="35"/>
      <c r="AP360" s="35"/>
      <c r="AQ360" s="35"/>
      <c r="AR360" s="35"/>
      <c r="AS360" s="35"/>
      <c r="AT360" s="35"/>
      <c r="AU360" s="35"/>
      <c r="AV360" s="35"/>
      <c r="AW360" s="35"/>
      <c r="AX360" s="35"/>
      <c r="AY360" s="35"/>
      <c r="AZ360" s="35"/>
      <c r="BA360" s="35"/>
      <c r="BB360" s="35"/>
      <c r="BC360" s="35"/>
      <c r="BD360" s="35"/>
      <c r="BE360" s="35"/>
      <c r="BF360" s="35"/>
      <c r="BG360" s="35"/>
      <c r="BH360" s="35"/>
    </row>
    <row r="361" spans="27:60" ht="15">
      <c r="AA361" s="11"/>
      <c r="AB361" s="11"/>
      <c r="AC361" s="11"/>
      <c r="AD361" s="11"/>
      <c r="AE361" s="11"/>
      <c r="AM361" s="35"/>
      <c r="AN361" s="35"/>
      <c r="AO361" s="35"/>
      <c r="AP361" s="35"/>
      <c r="AQ361" s="35"/>
      <c r="AR361" s="35"/>
      <c r="AS361" s="35"/>
      <c r="AT361" s="35"/>
      <c r="AU361" s="35"/>
      <c r="AV361" s="35"/>
      <c r="AW361" s="35"/>
      <c r="AX361" s="35"/>
      <c r="AY361" s="35"/>
      <c r="AZ361" s="35"/>
      <c r="BA361" s="35"/>
      <c r="BB361" s="35"/>
      <c r="BC361" s="35"/>
      <c r="BD361" s="35"/>
      <c r="BE361" s="35"/>
      <c r="BF361" s="35"/>
      <c r="BG361" s="35"/>
      <c r="BH361" s="35"/>
    </row>
    <row r="362" spans="27:60" ht="15">
      <c r="AA362" s="11"/>
      <c r="AB362" s="11"/>
      <c r="AC362" s="11"/>
      <c r="AD362" s="11"/>
      <c r="AE362" s="11"/>
      <c r="AM362" s="35"/>
      <c r="AN362" s="35"/>
      <c r="AO362" s="35"/>
      <c r="AP362" s="35"/>
      <c r="AQ362" s="35"/>
      <c r="AR362" s="35"/>
      <c r="AS362" s="35"/>
      <c r="AT362" s="35"/>
      <c r="AU362" s="35"/>
      <c r="AV362" s="35"/>
      <c r="AW362" s="35"/>
      <c r="AX362" s="35"/>
      <c r="AY362" s="35"/>
      <c r="AZ362" s="35"/>
      <c r="BA362" s="35"/>
      <c r="BB362" s="35"/>
      <c r="BC362" s="35"/>
      <c r="BD362" s="35"/>
      <c r="BE362" s="35"/>
      <c r="BF362" s="35"/>
      <c r="BG362" s="35"/>
      <c r="BH362" s="35"/>
    </row>
    <row r="363" spans="27:60" ht="15">
      <c r="AA363" s="11"/>
      <c r="AB363" s="11"/>
      <c r="AC363" s="11"/>
      <c r="AD363" s="11"/>
      <c r="AE363" s="11"/>
      <c r="AM363" s="35"/>
      <c r="AN363" s="35"/>
      <c r="AO363" s="35"/>
      <c r="AP363" s="35"/>
      <c r="AQ363" s="35"/>
      <c r="AR363" s="35"/>
      <c r="AS363" s="35"/>
      <c r="AT363" s="35"/>
      <c r="AU363" s="35"/>
      <c r="AV363" s="35"/>
      <c r="AW363" s="35"/>
      <c r="AX363" s="35"/>
      <c r="AY363" s="35"/>
      <c r="AZ363" s="35"/>
      <c r="BA363" s="35"/>
      <c r="BB363" s="35"/>
      <c r="BC363" s="35"/>
      <c r="BD363" s="35"/>
      <c r="BE363" s="35"/>
      <c r="BF363" s="35"/>
      <c r="BG363" s="35"/>
      <c r="BH363" s="35"/>
    </row>
    <row r="364" spans="27:60" ht="15">
      <c r="AA364" s="11"/>
      <c r="AB364" s="11"/>
      <c r="AC364" s="11"/>
      <c r="AD364" s="11"/>
      <c r="AE364" s="11"/>
      <c r="AM364" s="35"/>
      <c r="AN364" s="35"/>
      <c r="AO364" s="35"/>
      <c r="AP364" s="35"/>
      <c r="AQ364" s="35"/>
      <c r="AR364" s="35"/>
      <c r="AS364" s="35"/>
      <c r="AT364" s="35"/>
      <c r="AU364" s="35"/>
      <c r="AV364" s="35"/>
      <c r="AW364" s="35"/>
      <c r="AX364" s="35"/>
      <c r="AY364" s="35"/>
      <c r="AZ364" s="35"/>
      <c r="BA364" s="35"/>
      <c r="BB364" s="35"/>
      <c r="BC364" s="35"/>
      <c r="BD364" s="35"/>
      <c r="BE364" s="35"/>
      <c r="BF364" s="35"/>
      <c r="BG364" s="35"/>
      <c r="BH364" s="35"/>
    </row>
    <row r="365" spans="27:60" ht="15">
      <c r="AA365" s="11"/>
      <c r="AB365" s="11"/>
      <c r="AC365" s="11"/>
      <c r="AD365" s="11"/>
      <c r="AE365" s="11"/>
      <c r="AM365" s="35"/>
      <c r="AN365" s="35"/>
      <c r="AO365" s="35"/>
      <c r="AP365" s="35"/>
      <c r="AQ365" s="35"/>
      <c r="AR365" s="35"/>
      <c r="AS365" s="35"/>
      <c r="AT365" s="35"/>
      <c r="AU365" s="35"/>
      <c r="AV365" s="35"/>
      <c r="AW365" s="35"/>
      <c r="AX365" s="35"/>
      <c r="AY365" s="35"/>
      <c r="AZ365" s="35"/>
      <c r="BA365" s="35"/>
      <c r="BB365" s="35"/>
      <c r="BC365" s="35"/>
      <c r="BD365" s="35"/>
      <c r="BE365" s="35"/>
      <c r="BF365" s="35"/>
      <c r="BG365" s="35"/>
      <c r="BH365" s="35"/>
    </row>
    <row r="366" spans="27:60" ht="15">
      <c r="AA366" s="11"/>
      <c r="AB366" s="11"/>
      <c r="AC366" s="11"/>
      <c r="AD366" s="11"/>
      <c r="AE366" s="11"/>
      <c r="AM366" s="35"/>
      <c r="AN366" s="35"/>
      <c r="AO366" s="35"/>
      <c r="AP366" s="35"/>
      <c r="AQ366" s="35"/>
      <c r="AR366" s="35"/>
      <c r="AS366" s="35"/>
      <c r="AT366" s="35"/>
      <c r="AU366" s="35"/>
      <c r="AV366" s="35"/>
      <c r="AW366" s="35"/>
      <c r="AX366" s="35"/>
      <c r="AY366" s="35"/>
      <c r="AZ366" s="35"/>
      <c r="BA366" s="35"/>
      <c r="BB366" s="35"/>
      <c r="BC366" s="35"/>
      <c r="BD366" s="35"/>
      <c r="BE366" s="35"/>
      <c r="BF366" s="35"/>
      <c r="BG366" s="35"/>
      <c r="BH366" s="35"/>
    </row>
    <row r="367" spans="27:60" ht="15">
      <c r="AA367" s="11"/>
      <c r="AB367" s="11"/>
      <c r="AC367" s="11"/>
      <c r="AD367" s="11"/>
      <c r="AE367" s="11"/>
      <c r="AM367" s="35"/>
      <c r="AN367" s="35"/>
      <c r="AO367" s="35"/>
      <c r="AP367" s="35"/>
      <c r="AQ367" s="35"/>
      <c r="AR367" s="35"/>
      <c r="AS367" s="35"/>
      <c r="AT367" s="35"/>
      <c r="AU367" s="35"/>
      <c r="AV367" s="35"/>
      <c r="AW367" s="35"/>
      <c r="AX367" s="35"/>
      <c r="AY367" s="35"/>
      <c r="AZ367" s="35"/>
      <c r="BA367" s="35"/>
      <c r="BB367" s="35"/>
      <c r="BC367" s="35"/>
      <c r="BD367" s="35"/>
      <c r="BE367" s="35"/>
      <c r="BF367" s="35"/>
      <c r="BG367" s="35"/>
      <c r="BH367" s="35"/>
    </row>
    <row r="368" spans="27:60" ht="15">
      <c r="AA368" s="11"/>
      <c r="AB368" s="11"/>
      <c r="AC368" s="11"/>
      <c r="AD368" s="11"/>
      <c r="AE368" s="11"/>
      <c r="AM368" s="35"/>
      <c r="AN368" s="35"/>
      <c r="AO368" s="35"/>
      <c r="AP368" s="35"/>
      <c r="AQ368" s="35"/>
      <c r="AR368" s="35"/>
      <c r="AS368" s="35"/>
      <c r="AT368" s="35"/>
      <c r="AU368" s="35"/>
      <c r="AV368" s="35"/>
      <c r="AW368" s="35"/>
      <c r="AX368" s="35"/>
      <c r="AY368" s="35"/>
      <c r="AZ368" s="35"/>
      <c r="BA368" s="35"/>
      <c r="BB368" s="35"/>
      <c r="BC368" s="35"/>
      <c r="BD368" s="35"/>
      <c r="BE368" s="35"/>
      <c r="BF368" s="35"/>
      <c r="BG368" s="35"/>
      <c r="BH368" s="35"/>
    </row>
    <row r="369" spans="27:60" ht="15">
      <c r="AA369" s="11"/>
      <c r="AB369" s="11"/>
      <c r="AC369" s="11"/>
      <c r="AD369" s="11"/>
      <c r="AE369" s="11"/>
      <c r="AM369" s="35"/>
      <c r="AN369" s="35"/>
      <c r="AO369" s="35"/>
      <c r="AP369" s="35"/>
      <c r="AQ369" s="35"/>
      <c r="AR369" s="35"/>
      <c r="AS369" s="35"/>
      <c r="AT369" s="35"/>
      <c r="AU369" s="35"/>
      <c r="AV369" s="35"/>
      <c r="AW369" s="35"/>
      <c r="AX369" s="35"/>
      <c r="AY369" s="35"/>
      <c r="AZ369" s="35"/>
      <c r="BA369" s="35"/>
      <c r="BB369" s="35"/>
      <c r="BC369" s="35"/>
      <c r="BD369" s="35"/>
      <c r="BE369" s="35"/>
      <c r="BF369" s="35"/>
      <c r="BG369" s="35"/>
      <c r="BH369" s="35"/>
    </row>
    <row r="370" spans="27:60" ht="15">
      <c r="AA370" s="11"/>
      <c r="AB370" s="11"/>
      <c r="AC370" s="11"/>
      <c r="AD370" s="11"/>
      <c r="AE370" s="11"/>
      <c r="AM370" s="35"/>
      <c r="AN370" s="35"/>
      <c r="AO370" s="35"/>
      <c r="AP370" s="35"/>
      <c r="AQ370" s="35"/>
      <c r="AR370" s="35"/>
      <c r="AS370" s="35"/>
      <c r="AT370" s="35"/>
      <c r="AU370" s="35"/>
      <c r="AV370" s="35"/>
      <c r="AW370" s="35"/>
      <c r="AX370" s="35"/>
      <c r="AY370" s="35"/>
      <c r="AZ370" s="35"/>
      <c r="BA370" s="35"/>
      <c r="BB370" s="35"/>
      <c r="BC370" s="35"/>
      <c r="BD370" s="35"/>
      <c r="BE370" s="35"/>
      <c r="BF370" s="35"/>
      <c r="BG370" s="35"/>
      <c r="BH370" s="35"/>
    </row>
    <row r="371" spans="27:60" ht="15">
      <c r="AA371" s="11"/>
      <c r="AB371" s="11"/>
      <c r="AC371" s="11"/>
      <c r="AD371" s="11"/>
      <c r="AE371" s="11"/>
      <c r="AM371" s="35"/>
      <c r="AN371" s="35"/>
      <c r="AO371" s="35"/>
      <c r="AP371" s="35"/>
      <c r="AQ371" s="35"/>
      <c r="AR371" s="35"/>
      <c r="AS371" s="35"/>
      <c r="AT371" s="35"/>
      <c r="AU371" s="35"/>
      <c r="AV371" s="35"/>
      <c r="AW371" s="35"/>
      <c r="AX371" s="35"/>
      <c r="AY371" s="35"/>
      <c r="AZ371" s="35"/>
      <c r="BA371" s="35"/>
      <c r="BB371" s="35"/>
      <c r="BC371" s="35"/>
      <c r="BD371" s="35"/>
      <c r="BE371" s="35"/>
      <c r="BF371" s="35"/>
      <c r="BG371" s="35"/>
      <c r="BH371" s="35"/>
    </row>
    <row r="372" spans="27:60" ht="15">
      <c r="AA372" s="11"/>
      <c r="AB372" s="11"/>
      <c r="AC372" s="11"/>
      <c r="AD372" s="11"/>
      <c r="AE372" s="11"/>
      <c r="AM372" s="35"/>
      <c r="AN372" s="35"/>
      <c r="AO372" s="35"/>
      <c r="AP372" s="35"/>
      <c r="AQ372" s="35"/>
      <c r="AR372" s="35"/>
      <c r="AS372" s="35"/>
      <c r="AT372" s="35"/>
      <c r="AU372" s="35"/>
      <c r="AV372" s="35"/>
      <c r="AW372" s="35"/>
      <c r="AX372" s="35"/>
      <c r="AY372" s="35"/>
      <c r="AZ372" s="35"/>
      <c r="BA372" s="35"/>
      <c r="BB372" s="35"/>
      <c r="BC372" s="35"/>
      <c r="BD372" s="35"/>
      <c r="BE372" s="35"/>
      <c r="BF372" s="35"/>
      <c r="BG372" s="35"/>
      <c r="BH372" s="35"/>
    </row>
    <row r="373" spans="27:60" ht="15">
      <c r="AA373" s="11"/>
      <c r="AB373" s="11"/>
      <c r="AC373" s="11"/>
      <c r="AD373" s="11"/>
      <c r="AE373" s="11"/>
      <c r="AM373" s="35"/>
      <c r="AN373" s="35"/>
      <c r="AO373" s="35"/>
      <c r="AP373" s="35"/>
      <c r="AQ373" s="35"/>
      <c r="AR373" s="35"/>
      <c r="AS373" s="35"/>
      <c r="AT373" s="35"/>
      <c r="AU373" s="35"/>
      <c r="AV373" s="35"/>
      <c r="AW373" s="35"/>
      <c r="AX373" s="35"/>
      <c r="AY373" s="35"/>
      <c r="AZ373" s="35"/>
      <c r="BA373" s="35"/>
      <c r="BB373" s="35"/>
      <c r="BC373" s="35"/>
      <c r="BD373" s="35"/>
      <c r="BE373" s="35"/>
      <c r="BF373" s="35"/>
      <c r="BG373" s="35"/>
      <c r="BH373" s="35"/>
    </row>
    <row r="374" spans="27:60" ht="15">
      <c r="AA374" s="11"/>
      <c r="AB374" s="11"/>
      <c r="AC374" s="11"/>
      <c r="AD374" s="11"/>
      <c r="AE374" s="11"/>
      <c r="AM374" s="35"/>
      <c r="AN374" s="35"/>
      <c r="AO374" s="35"/>
      <c r="AP374" s="35"/>
      <c r="AQ374" s="35"/>
      <c r="AR374" s="35"/>
      <c r="AS374" s="35"/>
      <c r="AT374" s="35"/>
      <c r="AU374" s="35"/>
      <c r="AV374" s="35"/>
      <c r="AW374" s="35"/>
      <c r="AX374" s="35"/>
      <c r="AY374" s="35"/>
      <c r="AZ374" s="35"/>
      <c r="BA374" s="35"/>
      <c r="BB374" s="35"/>
      <c r="BC374" s="35"/>
      <c r="BD374" s="35"/>
      <c r="BE374" s="35"/>
      <c r="BF374" s="35"/>
      <c r="BG374" s="35"/>
      <c r="BH374" s="35"/>
    </row>
    <row r="375" spans="27:60" ht="15">
      <c r="AA375" s="11"/>
      <c r="AB375" s="11"/>
      <c r="AC375" s="11"/>
      <c r="AD375" s="11"/>
      <c r="AE375" s="11"/>
      <c r="AM375" s="35"/>
      <c r="AN375" s="35"/>
      <c r="AO375" s="35"/>
      <c r="AP375" s="35"/>
      <c r="AQ375" s="35"/>
      <c r="AR375" s="35"/>
      <c r="AS375" s="35"/>
      <c r="AT375" s="35"/>
      <c r="AU375" s="35"/>
      <c r="AV375" s="35"/>
      <c r="AW375" s="35"/>
      <c r="AX375" s="35"/>
      <c r="AY375" s="35"/>
      <c r="AZ375" s="35"/>
      <c r="BA375" s="35"/>
      <c r="BB375" s="35"/>
      <c r="BC375" s="35"/>
      <c r="BD375" s="35"/>
      <c r="BE375" s="35"/>
      <c r="BF375" s="35"/>
      <c r="BG375" s="35"/>
      <c r="BH375" s="35"/>
    </row>
    <row r="376" spans="27:60" ht="15">
      <c r="AA376" s="11"/>
      <c r="AB376" s="11"/>
      <c r="AC376" s="11"/>
      <c r="AD376" s="11"/>
      <c r="AE376" s="11"/>
      <c r="AM376" s="35"/>
      <c r="AN376" s="35"/>
      <c r="AO376" s="35"/>
      <c r="AP376" s="35"/>
      <c r="AQ376" s="35"/>
      <c r="AR376" s="35"/>
      <c r="AS376" s="35"/>
      <c r="AT376" s="35"/>
      <c r="AU376" s="35"/>
      <c r="AV376" s="35"/>
      <c r="AW376" s="35"/>
      <c r="AX376" s="35"/>
      <c r="AY376" s="35"/>
      <c r="AZ376" s="35"/>
      <c r="BA376" s="35"/>
      <c r="BB376" s="35"/>
      <c r="BC376" s="35"/>
      <c r="BD376" s="35"/>
      <c r="BE376" s="35"/>
      <c r="BF376" s="35"/>
      <c r="BG376" s="35"/>
      <c r="BH376" s="35"/>
    </row>
    <row r="377" spans="27:60" ht="15">
      <c r="AA377" s="11"/>
      <c r="AB377" s="11"/>
      <c r="AC377" s="11"/>
      <c r="AD377" s="11"/>
      <c r="AE377" s="11"/>
      <c r="AM377" s="35"/>
      <c r="AN377" s="35"/>
      <c r="AO377" s="35"/>
      <c r="AP377" s="35"/>
      <c r="AQ377" s="35"/>
      <c r="AR377" s="35"/>
      <c r="AS377" s="35"/>
      <c r="AT377" s="35"/>
      <c r="AU377" s="35"/>
      <c r="AV377" s="35"/>
      <c r="AW377" s="35"/>
      <c r="AX377" s="35"/>
      <c r="AY377" s="35"/>
      <c r="AZ377" s="35"/>
      <c r="BA377" s="35"/>
      <c r="BB377" s="35"/>
      <c r="BC377" s="35"/>
      <c r="BD377" s="35"/>
      <c r="BE377" s="35"/>
      <c r="BF377" s="35"/>
      <c r="BG377" s="35"/>
      <c r="BH377" s="35"/>
    </row>
    <row r="378" spans="27:60" ht="15">
      <c r="AA378" s="11"/>
      <c r="AB378" s="11"/>
      <c r="AC378" s="11"/>
      <c r="AD378" s="11"/>
      <c r="AE378" s="11"/>
      <c r="AM378" s="35"/>
      <c r="AN378" s="35"/>
      <c r="AO378" s="35"/>
      <c r="AP378" s="35"/>
      <c r="AQ378" s="35"/>
      <c r="AR378" s="35"/>
      <c r="AS378" s="35"/>
      <c r="AT378" s="35"/>
      <c r="AU378" s="35"/>
      <c r="AV378" s="35"/>
      <c r="AW378" s="35"/>
      <c r="AX378" s="35"/>
      <c r="AY378" s="35"/>
      <c r="AZ378" s="35"/>
      <c r="BA378" s="35"/>
      <c r="BB378" s="35"/>
      <c r="BC378" s="35"/>
      <c r="BD378" s="35"/>
      <c r="BE378" s="35"/>
      <c r="BF378" s="35"/>
      <c r="BG378" s="35"/>
      <c r="BH378" s="35"/>
    </row>
    <row r="379" spans="27:60" ht="15">
      <c r="AA379" s="11"/>
      <c r="AB379" s="11"/>
      <c r="AC379" s="11"/>
      <c r="AD379" s="11"/>
      <c r="AE379" s="11"/>
      <c r="AM379" s="35"/>
      <c r="AN379" s="35"/>
      <c r="AO379" s="35"/>
      <c r="AP379" s="35"/>
      <c r="AQ379" s="35"/>
      <c r="AR379" s="35"/>
      <c r="AS379" s="35"/>
      <c r="AT379" s="35"/>
      <c r="AU379" s="35"/>
      <c r="AV379" s="35"/>
      <c r="AW379" s="35"/>
      <c r="AX379" s="35"/>
      <c r="AY379" s="35"/>
      <c r="AZ379" s="35"/>
      <c r="BA379" s="35"/>
      <c r="BB379" s="35"/>
      <c r="BC379" s="35"/>
      <c r="BD379" s="35"/>
      <c r="BE379" s="35"/>
      <c r="BF379" s="35"/>
      <c r="BG379" s="35"/>
      <c r="BH379" s="35"/>
    </row>
    <row r="380" spans="27:60" ht="15">
      <c r="AA380" s="11"/>
      <c r="AB380" s="11"/>
      <c r="AC380" s="11"/>
      <c r="AD380" s="11"/>
      <c r="AE380" s="11"/>
      <c r="AM380" s="35"/>
      <c r="AN380" s="35"/>
      <c r="AO380" s="35"/>
      <c r="AP380" s="35"/>
      <c r="AQ380" s="35"/>
      <c r="AR380" s="35"/>
      <c r="AS380" s="35"/>
      <c r="AT380" s="35"/>
      <c r="AU380" s="35"/>
      <c r="AV380" s="35"/>
      <c r="AW380" s="35"/>
      <c r="AX380" s="35"/>
      <c r="AY380" s="35"/>
      <c r="AZ380" s="35"/>
      <c r="BA380" s="35"/>
      <c r="BB380" s="35"/>
      <c r="BC380" s="35"/>
      <c r="BD380" s="35"/>
      <c r="BE380" s="35"/>
      <c r="BF380" s="35"/>
      <c r="BG380" s="35"/>
      <c r="BH380" s="35"/>
    </row>
    <row r="381" spans="27:60" ht="15">
      <c r="AA381" s="11"/>
      <c r="AB381" s="11"/>
      <c r="AC381" s="11"/>
      <c r="AD381" s="11"/>
      <c r="AE381" s="11"/>
      <c r="AM381" s="35"/>
      <c r="AN381" s="35"/>
      <c r="AO381" s="35"/>
      <c r="AP381" s="35"/>
      <c r="AQ381" s="35"/>
      <c r="AR381" s="35"/>
      <c r="AS381" s="35"/>
      <c r="AT381" s="35"/>
      <c r="AU381" s="35"/>
      <c r="AV381" s="35"/>
      <c r="AW381" s="35"/>
      <c r="AX381" s="35"/>
      <c r="AY381" s="35"/>
      <c r="AZ381" s="35"/>
      <c r="BA381" s="35"/>
      <c r="BB381" s="35"/>
      <c r="BC381" s="35"/>
      <c r="BD381" s="35"/>
      <c r="BE381" s="35"/>
      <c r="BF381" s="35"/>
      <c r="BG381" s="35"/>
      <c r="BH381" s="35"/>
    </row>
    <row r="382" spans="27:60" ht="15">
      <c r="AA382" s="11"/>
      <c r="AB382" s="11"/>
      <c r="AC382" s="11"/>
      <c r="AD382" s="11"/>
      <c r="AE382" s="11"/>
      <c r="AM382" s="35"/>
      <c r="AN382" s="35"/>
      <c r="AO382" s="35"/>
      <c r="AP382" s="35"/>
      <c r="AQ382" s="35"/>
      <c r="AR382" s="35"/>
      <c r="AS382" s="35"/>
      <c r="AT382" s="35"/>
      <c r="AU382" s="35"/>
      <c r="AV382" s="35"/>
      <c r="AW382" s="35"/>
      <c r="AX382" s="35"/>
      <c r="AY382" s="35"/>
      <c r="AZ382" s="35"/>
      <c r="BA382" s="35"/>
      <c r="BB382" s="35"/>
      <c r="BC382" s="35"/>
      <c r="BD382" s="35"/>
      <c r="BE382" s="35"/>
      <c r="BF382" s="35"/>
      <c r="BG382" s="35"/>
      <c r="BH382" s="35"/>
    </row>
    <row r="383" spans="27:60" ht="15">
      <c r="AA383" s="11"/>
      <c r="AB383" s="11"/>
      <c r="AC383" s="11"/>
      <c r="AD383" s="11"/>
      <c r="AE383" s="11"/>
      <c r="AM383" s="35"/>
      <c r="AN383" s="35"/>
      <c r="AO383" s="35"/>
      <c r="AP383" s="35"/>
      <c r="AQ383" s="35"/>
      <c r="AR383" s="35"/>
      <c r="AS383" s="35"/>
      <c r="AT383" s="35"/>
      <c r="AU383" s="35"/>
      <c r="AV383" s="35"/>
      <c r="AW383" s="35"/>
      <c r="AX383" s="35"/>
      <c r="AY383" s="35"/>
      <c r="AZ383" s="35"/>
      <c r="BA383" s="35"/>
      <c r="BB383" s="35"/>
      <c r="BC383" s="35"/>
      <c r="BD383" s="35"/>
      <c r="BE383" s="35"/>
      <c r="BF383" s="35"/>
      <c r="BG383" s="35"/>
      <c r="BH383" s="35"/>
    </row>
    <row r="384" spans="27:60" ht="15">
      <c r="AA384" s="11"/>
      <c r="AB384" s="11"/>
      <c r="AC384" s="11"/>
      <c r="AD384" s="11"/>
      <c r="AE384" s="11"/>
      <c r="AM384" s="35"/>
      <c r="AN384" s="35"/>
      <c r="AO384" s="35"/>
      <c r="AP384" s="35"/>
      <c r="AQ384" s="35"/>
      <c r="AR384" s="35"/>
      <c r="AS384" s="35"/>
      <c r="AT384" s="35"/>
      <c r="AU384" s="35"/>
      <c r="AV384" s="35"/>
      <c r="AW384" s="35"/>
      <c r="AX384" s="35"/>
      <c r="AY384" s="35"/>
      <c r="AZ384" s="35"/>
      <c r="BA384" s="35"/>
      <c r="BB384" s="35"/>
      <c r="BC384" s="35"/>
      <c r="BD384" s="35"/>
      <c r="BE384" s="35"/>
      <c r="BF384" s="35"/>
      <c r="BG384" s="35"/>
      <c r="BH384" s="35"/>
    </row>
    <row r="385" spans="27:60" ht="15">
      <c r="AA385" s="11"/>
      <c r="AB385" s="11"/>
      <c r="AC385" s="11"/>
      <c r="AD385" s="11"/>
      <c r="AE385" s="11"/>
      <c r="AM385" s="35"/>
      <c r="AN385" s="35"/>
      <c r="AO385" s="35"/>
      <c r="AP385" s="35"/>
      <c r="AQ385" s="35"/>
      <c r="AR385" s="35"/>
      <c r="AS385" s="35"/>
      <c r="AT385" s="35"/>
      <c r="AU385" s="35"/>
      <c r="AV385" s="35"/>
      <c r="AW385" s="35"/>
      <c r="AX385" s="35"/>
      <c r="AY385" s="35"/>
      <c r="AZ385" s="35"/>
      <c r="BA385" s="35"/>
      <c r="BB385" s="35"/>
      <c r="BC385" s="35"/>
      <c r="BD385" s="35"/>
      <c r="BE385" s="35"/>
      <c r="BF385" s="35"/>
      <c r="BG385" s="35"/>
      <c r="BH385" s="35"/>
    </row>
    <row r="386" spans="27:60" ht="15">
      <c r="AA386" s="11"/>
      <c r="AB386" s="11"/>
      <c r="AC386" s="11"/>
      <c r="AD386" s="11"/>
      <c r="AE386" s="11"/>
      <c r="AM386" s="35"/>
      <c r="AN386" s="35"/>
      <c r="AO386" s="35"/>
      <c r="AP386" s="35"/>
      <c r="AQ386" s="35"/>
      <c r="AR386" s="35"/>
      <c r="AS386" s="35"/>
      <c r="AT386" s="35"/>
      <c r="AU386" s="35"/>
      <c r="AV386" s="35"/>
      <c r="AW386" s="35"/>
      <c r="AX386" s="35"/>
      <c r="AY386" s="35"/>
      <c r="AZ386" s="35"/>
      <c r="BA386" s="35"/>
      <c r="BB386" s="35"/>
      <c r="BC386" s="35"/>
      <c r="BD386" s="35"/>
      <c r="BE386" s="35"/>
      <c r="BF386" s="35"/>
      <c r="BG386" s="35"/>
      <c r="BH386" s="35"/>
    </row>
    <row r="387" spans="27:60" ht="15">
      <c r="AA387" s="11"/>
      <c r="AB387" s="11"/>
      <c r="AC387" s="11"/>
      <c r="AD387" s="11"/>
      <c r="AE387" s="11"/>
      <c r="AM387" s="35"/>
      <c r="AN387" s="35"/>
      <c r="AO387" s="35"/>
      <c r="AP387" s="35"/>
      <c r="AQ387" s="35"/>
      <c r="AR387" s="35"/>
      <c r="AS387" s="35"/>
      <c r="AT387" s="35"/>
      <c r="AU387" s="35"/>
      <c r="AV387" s="35"/>
      <c r="AW387" s="35"/>
      <c r="AX387" s="35"/>
      <c r="AY387" s="35"/>
      <c r="AZ387" s="35"/>
      <c r="BA387" s="35"/>
      <c r="BB387" s="35"/>
      <c r="BC387" s="35"/>
      <c r="BD387" s="35"/>
      <c r="BE387" s="35"/>
      <c r="BF387" s="35"/>
      <c r="BG387" s="35"/>
      <c r="BH387" s="35"/>
    </row>
    <row r="388" spans="27:60" ht="15">
      <c r="AA388" s="11"/>
      <c r="AB388" s="11"/>
      <c r="AC388" s="11"/>
      <c r="AD388" s="11"/>
      <c r="AE388" s="11"/>
      <c r="AM388" s="35"/>
      <c r="AN388" s="35"/>
      <c r="AO388" s="35"/>
      <c r="AP388" s="35"/>
      <c r="AQ388" s="35"/>
      <c r="AR388" s="35"/>
      <c r="AS388" s="35"/>
      <c r="AT388" s="35"/>
      <c r="AU388" s="35"/>
      <c r="AV388" s="35"/>
      <c r="AW388" s="35"/>
      <c r="AX388" s="35"/>
      <c r="AY388" s="35"/>
      <c r="AZ388" s="35"/>
      <c r="BA388" s="35"/>
      <c r="BB388" s="35"/>
      <c r="BC388" s="35"/>
      <c r="BD388" s="35"/>
      <c r="BE388" s="35"/>
      <c r="BF388" s="35"/>
      <c r="BG388" s="35"/>
      <c r="BH388" s="35"/>
    </row>
    <row r="389" spans="27:60" ht="15">
      <c r="AA389" s="11"/>
      <c r="AB389" s="11"/>
      <c r="AC389" s="11"/>
      <c r="AD389" s="11"/>
      <c r="AE389" s="11"/>
      <c r="AM389" s="35"/>
      <c r="AN389" s="35"/>
      <c r="AO389" s="35"/>
      <c r="AP389" s="35"/>
      <c r="AQ389" s="35"/>
      <c r="AR389" s="35"/>
      <c r="AS389" s="35"/>
      <c r="AT389" s="35"/>
      <c r="AU389" s="35"/>
      <c r="AV389" s="35"/>
      <c r="AW389" s="35"/>
      <c r="AX389" s="35"/>
      <c r="AY389" s="35"/>
      <c r="AZ389" s="35"/>
      <c r="BA389" s="35"/>
      <c r="BB389" s="35"/>
      <c r="BC389" s="35"/>
      <c r="BD389" s="35"/>
      <c r="BE389" s="35"/>
      <c r="BF389" s="35"/>
      <c r="BG389" s="35"/>
      <c r="BH389" s="35"/>
    </row>
    <row r="390" spans="27:60" ht="15">
      <c r="AA390" s="11"/>
      <c r="AB390" s="11"/>
      <c r="AC390" s="11"/>
      <c r="AD390" s="11"/>
      <c r="AE390" s="11"/>
      <c r="AM390" s="35"/>
      <c r="AN390" s="35"/>
      <c r="AO390" s="35"/>
      <c r="AP390" s="35"/>
      <c r="AQ390" s="35"/>
      <c r="AR390" s="35"/>
      <c r="AS390" s="35"/>
      <c r="AT390" s="35"/>
      <c r="AU390" s="35"/>
      <c r="AV390" s="35"/>
      <c r="AW390" s="35"/>
      <c r="AX390" s="35"/>
      <c r="AY390" s="35"/>
      <c r="AZ390" s="35"/>
      <c r="BA390" s="35"/>
      <c r="BB390" s="35"/>
      <c r="BC390" s="35"/>
      <c r="BD390" s="35"/>
      <c r="BE390" s="35"/>
      <c r="BF390" s="35"/>
      <c r="BG390" s="35"/>
      <c r="BH390" s="35"/>
    </row>
    <row r="391" spans="27:60" ht="15">
      <c r="AA391" s="11"/>
      <c r="AB391" s="11"/>
      <c r="AC391" s="11"/>
      <c r="AD391" s="11"/>
      <c r="AE391" s="11"/>
      <c r="AM391" s="35"/>
      <c r="AN391" s="35"/>
      <c r="AO391" s="35"/>
      <c r="AP391" s="35"/>
      <c r="AQ391" s="35"/>
      <c r="AR391" s="35"/>
      <c r="AS391" s="35"/>
      <c r="AT391" s="35"/>
      <c r="AU391" s="35"/>
      <c r="AV391" s="35"/>
      <c r="AW391" s="35"/>
      <c r="AX391" s="35"/>
      <c r="AY391" s="35"/>
      <c r="AZ391" s="35"/>
      <c r="BA391" s="35"/>
      <c r="BB391" s="35"/>
      <c r="BC391" s="35"/>
      <c r="BD391" s="35"/>
      <c r="BE391" s="35"/>
      <c r="BF391" s="35"/>
      <c r="BG391" s="35"/>
      <c r="BH391" s="35"/>
    </row>
    <row r="392" spans="27:60" ht="15">
      <c r="AA392" s="11"/>
      <c r="AB392" s="11"/>
      <c r="AC392" s="11"/>
      <c r="AD392" s="11"/>
      <c r="AE392" s="11"/>
      <c r="AM392" s="35"/>
      <c r="AN392" s="35"/>
      <c r="AO392" s="35"/>
      <c r="AP392" s="35"/>
      <c r="AQ392" s="35"/>
      <c r="AR392" s="35"/>
      <c r="AS392" s="35"/>
      <c r="AT392" s="35"/>
      <c r="AU392" s="35"/>
      <c r="AV392" s="35"/>
      <c r="AW392" s="35"/>
      <c r="AX392" s="35"/>
      <c r="AY392" s="35"/>
      <c r="AZ392" s="35"/>
      <c r="BA392" s="35"/>
      <c r="BB392" s="35"/>
      <c r="BC392" s="35"/>
      <c r="BD392" s="35"/>
      <c r="BE392" s="35"/>
      <c r="BF392" s="35"/>
      <c r="BG392" s="35"/>
      <c r="BH392" s="35"/>
    </row>
    <row r="393" spans="27:60" ht="15">
      <c r="AA393" s="11"/>
      <c r="AB393" s="11"/>
      <c r="AC393" s="11"/>
      <c r="AD393" s="11"/>
      <c r="AE393" s="11"/>
      <c r="AM393" s="35"/>
      <c r="AN393" s="35"/>
      <c r="AO393" s="35"/>
      <c r="AP393" s="35"/>
      <c r="AQ393" s="35"/>
      <c r="AR393" s="35"/>
      <c r="AS393" s="35"/>
      <c r="AT393" s="35"/>
      <c r="AU393" s="35"/>
      <c r="AV393" s="35"/>
      <c r="AW393" s="35"/>
      <c r="AX393" s="35"/>
      <c r="AY393" s="35"/>
      <c r="AZ393" s="35"/>
      <c r="BA393" s="35"/>
      <c r="BB393" s="35"/>
      <c r="BC393" s="35"/>
      <c r="BD393" s="35"/>
      <c r="BE393" s="35"/>
      <c r="BF393" s="35"/>
      <c r="BG393" s="35"/>
      <c r="BH393" s="35"/>
    </row>
    <row r="394" spans="27:60" ht="15">
      <c r="AA394" s="11"/>
      <c r="AB394" s="11"/>
      <c r="AC394" s="11"/>
      <c r="AD394" s="11"/>
      <c r="AE394" s="11"/>
      <c r="AM394" s="35"/>
      <c r="AN394" s="35"/>
      <c r="AO394" s="35"/>
      <c r="AP394" s="35"/>
      <c r="AQ394" s="35"/>
      <c r="AR394" s="35"/>
      <c r="AS394" s="35"/>
      <c r="AT394" s="35"/>
      <c r="AU394" s="35"/>
      <c r="AV394" s="35"/>
      <c r="AW394" s="35"/>
      <c r="AX394" s="35"/>
      <c r="AY394" s="35"/>
      <c r="AZ394" s="35"/>
      <c r="BA394" s="35"/>
      <c r="BB394" s="35"/>
      <c r="BC394" s="35"/>
      <c r="BD394" s="35"/>
      <c r="BE394" s="35"/>
      <c r="BF394" s="35"/>
      <c r="BG394" s="35"/>
      <c r="BH394" s="35"/>
    </row>
    <row r="395" spans="27:60" ht="15">
      <c r="AA395" s="11"/>
      <c r="AB395" s="11"/>
      <c r="AC395" s="11"/>
      <c r="AD395" s="11"/>
      <c r="AE395" s="11"/>
      <c r="AM395" s="35"/>
      <c r="AN395" s="35"/>
      <c r="AO395" s="35"/>
      <c r="AP395" s="35"/>
      <c r="AQ395" s="35"/>
      <c r="AR395" s="35"/>
      <c r="AS395" s="35"/>
      <c r="AT395" s="35"/>
      <c r="AU395" s="35"/>
      <c r="AV395" s="35"/>
      <c r="AW395" s="35"/>
      <c r="AX395" s="35"/>
      <c r="AY395" s="35"/>
      <c r="AZ395" s="35"/>
      <c r="BA395" s="35"/>
      <c r="BB395" s="35"/>
      <c r="BC395" s="35"/>
      <c r="BD395" s="35"/>
      <c r="BE395" s="35"/>
      <c r="BF395" s="35"/>
      <c r="BG395" s="35"/>
      <c r="BH395" s="35"/>
    </row>
    <row r="396" spans="27:60" ht="15">
      <c r="AA396" s="11"/>
      <c r="AB396" s="11"/>
      <c r="AC396" s="11"/>
      <c r="AD396" s="11"/>
      <c r="AE396" s="11"/>
      <c r="AM396" s="35"/>
      <c r="AN396" s="35"/>
      <c r="AO396" s="35"/>
      <c r="AP396" s="35"/>
      <c r="AQ396" s="35"/>
      <c r="AR396" s="35"/>
      <c r="AS396" s="35"/>
      <c r="AT396" s="35"/>
      <c r="AU396" s="35"/>
      <c r="AV396" s="35"/>
      <c r="AW396" s="35"/>
      <c r="AX396" s="35"/>
      <c r="AY396" s="35"/>
      <c r="AZ396" s="35"/>
      <c r="BA396" s="35"/>
      <c r="BB396" s="35"/>
      <c r="BC396" s="35"/>
      <c r="BD396" s="35"/>
      <c r="BE396" s="35"/>
      <c r="BF396" s="35"/>
      <c r="BG396" s="35"/>
      <c r="BH396" s="35"/>
    </row>
    <row r="397" spans="27:60" ht="15">
      <c r="AA397" s="11"/>
      <c r="AB397" s="11"/>
      <c r="AC397" s="11"/>
      <c r="AD397" s="11"/>
      <c r="AE397" s="11"/>
      <c r="AM397" s="35"/>
      <c r="AN397" s="35"/>
      <c r="AO397" s="35"/>
      <c r="AP397" s="35"/>
      <c r="AQ397" s="35"/>
      <c r="AR397" s="35"/>
      <c r="AS397" s="35"/>
      <c r="AT397" s="35"/>
      <c r="AU397" s="35"/>
      <c r="AV397" s="35"/>
      <c r="AW397" s="35"/>
      <c r="AX397" s="35"/>
      <c r="AY397" s="35"/>
      <c r="AZ397" s="35"/>
      <c r="BA397" s="35"/>
      <c r="BB397" s="35"/>
      <c r="BC397" s="35"/>
      <c r="BD397" s="35"/>
      <c r="BE397" s="35"/>
      <c r="BF397" s="35"/>
      <c r="BG397" s="35"/>
      <c r="BH397" s="35"/>
    </row>
    <row r="398" spans="27:60" ht="15">
      <c r="AA398" s="11"/>
      <c r="AB398" s="11"/>
      <c r="AC398" s="11"/>
      <c r="AD398" s="11"/>
      <c r="AE398" s="11"/>
      <c r="AM398" s="35"/>
      <c r="AN398" s="35"/>
      <c r="AO398" s="35"/>
      <c r="AP398" s="35"/>
      <c r="AQ398" s="35"/>
      <c r="AR398" s="35"/>
      <c r="AS398" s="35"/>
      <c r="AT398" s="35"/>
      <c r="AU398" s="35"/>
      <c r="AV398" s="35"/>
      <c r="AW398" s="35"/>
      <c r="AX398" s="35"/>
      <c r="AY398" s="35"/>
      <c r="AZ398" s="35"/>
      <c r="BA398" s="35"/>
      <c r="BB398" s="35"/>
      <c r="BC398" s="35"/>
      <c r="BD398" s="35"/>
      <c r="BE398" s="35"/>
      <c r="BF398" s="35"/>
      <c r="BG398" s="35"/>
      <c r="BH398" s="35"/>
    </row>
    <row r="399" spans="27:60" ht="15">
      <c r="AA399" s="11"/>
      <c r="AB399" s="11"/>
      <c r="AC399" s="11"/>
      <c r="AD399" s="11"/>
      <c r="AE399" s="11"/>
      <c r="AM399" s="35"/>
      <c r="AN399" s="35"/>
      <c r="AO399" s="35"/>
      <c r="AP399" s="35"/>
      <c r="AQ399" s="35"/>
      <c r="AR399" s="35"/>
      <c r="AS399" s="35"/>
      <c r="AT399" s="35"/>
      <c r="AU399" s="35"/>
      <c r="AV399" s="35"/>
      <c r="AW399" s="35"/>
      <c r="AX399" s="35"/>
      <c r="AY399" s="35"/>
      <c r="AZ399" s="35"/>
      <c r="BA399" s="35"/>
      <c r="BB399" s="35"/>
      <c r="BC399" s="35"/>
      <c r="BD399" s="35"/>
      <c r="BE399" s="35"/>
      <c r="BF399" s="35"/>
      <c r="BG399" s="35"/>
      <c r="BH399" s="35"/>
    </row>
    <row r="400" spans="27:60" ht="15">
      <c r="AA400" s="11"/>
      <c r="AB400" s="11"/>
      <c r="AC400" s="11"/>
      <c r="AD400" s="11"/>
      <c r="AE400" s="11"/>
      <c r="AM400" s="35"/>
      <c r="AN400" s="35"/>
      <c r="AO400" s="35"/>
      <c r="AP400" s="35"/>
      <c r="AQ400" s="35"/>
      <c r="AR400" s="35"/>
      <c r="AS400" s="35"/>
      <c r="AT400" s="35"/>
      <c r="AU400" s="35"/>
      <c r="AV400" s="35"/>
      <c r="AW400" s="35"/>
      <c r="AX400" s="35"/>
      <c r="AY400" s="35"/>
      <c r="AZ400" s="35"/>
      <c r="BA400" s="35"/>
      <c r="BB400" s="35"/>
      <c r="BC400" s="35"/>
      <c r="BD400" s="35"/>
      <c r="BE400" s="35"/>
      <c r="BF400" s="35"/>
      <c r="BG400" s="35"/>
      <c r="BH400" s="35"/>
    </row>
    <row r="401" spans="27:60" ht="15">
      <c r="AA401" s="11"/>
      <c r="AB401" s="11"/>
      <c r="AC401" s="11"/>
      <c r="AD401" s="11"/>
      <c r="AE401" s="11"/>
      <c r="AM401" s="35"/>
      <c r="AN401" s="35"/>
      <c r="AO401" s="35"/>
      <c r="AP401" s="35"/>
      <c r="AQ401" s="35"/>
      <c r="AR401" s="35"/>
      <c r="AS401" s="35"/>
      <c r="AT401" s="35"/>
      <c r="AU401" s="35"/>
      <c r="AV401" s="35"/>
      <c r="AW401" s="35"/>
      <c r="AX401" s="35"/>
      <c r="AY401" s="35"/>
      <c r="AZ401" s="35"/>
      <c r="BA401" s="35"/>
      <c r="BB401" s="35"/>
      <c r="BC401" s="35"/>
      <c r="BD401" s="35"/>
      <c r="BE401" s="35"/>
      <c r="BF401" s="35"/>
      <c r="BG401" s="35"/>
      <c r="BH401" s="35"/>
    </row>
    <row r="402" spans="27:60" ht="15">
      <c r="AA402" s="11"/>
      <c r="AB402" s="11"/>
      <c r="AC402" s="11"/>
      <c r="AD402" s="11"/>
      <c r="AE402" s="11"/>
      <c r="AM402" s="35"/>
      <c r="AN402" s="35"/>
      <c r="AO402" s="35"/>
      <c r="AP402" s="35"/>
      <c r="AQ402" s="35"/>
      <c r="AR402" s="35"/>
      <c r="AS402" s="35"/>
      <c r="AT402" s="35"/>
      <c r="AU402" s="35"/>
      <c r="AV402" s="35"/>
      <c r="AW402" s="35"/>
      <c r="AX402" s="35"/>
      <c r="AY402" s="35"/>
      <c r="AZ402" s="35"/>
      <c r="BA402" s="35"/>
      <c r="BB402" s="35"/>
      <c r="BC402" s="35"/>
      <c r="BD402" s="35"/>
      <c r="BE402" s="35"/>
      <c r="BF402" s="35"/>
      <c r="BG402" s="35"/>
      <c r="BH402" s="35"/>
    </row>
    <row r="403" spans="27:60" ht="15">
      <c r="AA403" s="11"/>
      <c r="AB403" s="11"/>
      <c r="AC403" s="11"/>
      <c r="AD403" s="11"/>
      <c r="AE403" s="11"/>
      <c r="AM403" s="35"/>
      <c r="AN403" s="35"/>
      <c r="AO403" s="35"/>
      <c r="AP403" s="35"/>
      <c r="AQ403" s="35"/>
      <c r="AR403" s="35"/>
      <c r="AS403" s="35"/>
      <c r="AT403" s="35"/>
      <c r="AU403" s="35"/>
      <c r="AV403" s="35"/>
      <c r="AW403" s="35"/>
      <c r="AX403" s="35"/>
      <c r="AY403" s="35"/>
      <c r="AZ403" s="35"/>
      <c r="BA403" s="35"/>
      <c r="BB403" s="35"/>
      <c r="BC403" s="35"/>
      <c r="BD403" s="35"/>
      <c r="BE403" s="35"/>
      <c r="BF403" s="35"/>
      <c r="BG403" s="35"/>
      <c r="BH403" s="35"/>
    </row>
    <row r="404" spans="27:60" ht="15">
      <c r="AA404" s="11"/>
      <c r="AB404" s="11"/>
      <c r="AC404" s="11"/>
      <c r="AD404" s="11"/>
      <c r="AE404" s="11"/>
      <c r="AM404" s="35"/>
      <c r="AN404" s="35"/>
      <c r="AO404" s="35"/>
      <c r="AP404" s="35"/>
      <c r="AQ404" s="35"/>
      <c r="AR404" s="35"/>
      <c r="AS404" s="35"/>
      <c r="AT404" s="35"/>
      <c r="AU404" s="35"/>
      <c r="AV404" s="35"/>
      <c r="AW404" s="35"/>
      <c r="AX404" s="35"/>
      <c r="AY404" s="35"/>
      <c r="AZ404" s="35"/>
      <c r="BA404" s="35"/>
      <c r="BB404" s="35"/>
      <c r="BC404" s="35"/>
      <c r="BD404" s="35"/>
      <c r="BE404" s="35"/>
      <c r="BF404" s="35"/>
      <c r="BG404" s="35"/>
      <c r="BH404" s="35"/>
    </row>
    <row r="405" spans="27:60" ht="15">
      <c r="AA405" s="11"/>
      <c r="AB405" s="11"/>
      <c r="AC405" s="11"/>
      <c r="AD405" s="11"/>
      <c r="AE405" s="11"/>
      <c r="AM405" s="35"/>
      <c r="AN405" s="35"/>
      <c r="AO405" s="35"/>
      <c r="AP405" s="35"/>
      <c r="AQ405" s="35"/>
      <c r="AR405" s="35"/>
      <c r="AS405" s="35"/>
      <c r="AT405" s="35"/>
      <c r="AU405" s="35"/>
      <c r="AV405" s="35"/>
      <c r="AW405" s="35"/>
      <c r="AX405" s="35"/>
      <c r="AY405" s="35"/>
      <c r="AZ405" s="35"/>
      <c r="BA405" s="35"/>
      <c r="BB405" s="35"/>
      <c r="BC405" s="35"/>
      <c r="BD405" s="35"/>
      <c r="BE405" s="35"/>
      <c r="BF405" s="35"/>
      <c r="BG405" s="35"/>
      <c r="BH405" s="35"/>
    </row>
    <row r="406" spans="27:60" ht="15">
      <c r="AA406" s="11"/>
      <c r="AB406" s="11"/>
      <c r="AC406" s="11"/>
      <c r="AD406" s="11"/>
      <c r="AE406" s="11"/>
      <c r="AM406" s="35"/>
      <c r="AN406" s="35"/>
      <c r="AO406" s="35"/>
      <c r="AP406" s="35"/>
      <c r="AQ406" s="35"/>
      <c r="AR406" s="35"/>
      <c r="AS406" s="35"/>
      <c r="AT406" s="35"/>
      <c r="AU406" s="35"/>
      <c r="AV406" s="35"/>
      <c r="AW406" s="35"/>
      <c r="AX406" s="35"/>
      <c r="AY406" s="35"/>
      <c r="AZ406" s="35"/>
      <c r="BA406" s="35"/>
      <c r="BB406" s="35"/>
      <c r="BC406" s="35"/>
      <c r="BD406" s="35"/>
      <c r="BE406" s="35"/>
      <c r="BF406" s="35"/>
      <c r="BG406" s="35"/>
      <c r="BH406" s="35"/>
    </row>
    <row r="407" spans="27:60" ht="15">
      <c r="AA407" s="11"/>
      <c r="AB407" s="11"/>
      <c r="AC407" s="11"/>
      <c r="AD407" s="11"/>
      <c r="AE407" s="11"/>
      <c r="AM407" s="35"/>
      <c r="AN407" s="35"/>
      <c r="AO407" s="35"/>
      <c r="AP407" s="35"/>
      <c r="AQ407" s="35"/>
      <c r="AR407" s="35"/>
      <c r="AS407" s="35"/>
      <c r="AT407" s="35"/>
      <c r="AU407" s="35"/>
      <c r="AV407" s="35"/>
      <c r="AW407" s="35"/>
      <c r="AX407" s="35"/>
      <c r="AY407" s="35"/>
      <c r="AZ407" s="35"/>
      <c r="BA407" s="35"/>
      <c r="BB407" s="35"/>
      <c r="BC407" s="35"/>
      <c r="BD407" s="35"/>
      <c r="BE407" s="35"/>
      <c r="BF407" s="35"/>
      <c r="BG407" s="35"/>
      <c r="BH407" s="35"/>
    </row>
    <row r="408" spans="27:60" ht="15">
      <c r="AA408" s="11"/>
      <c r="AB408" s="11"/>
      <c r="AC408" s="11"/>
      <c r="AD408" s="11"/>
      <c r="AE408" s="11"/>
      <c r="AM408" s="35"/>
      <c r="AN408" s="35"/>
      <c r="AO408" s="35"/>
      <c r="AP408" s="35"/>
      <c r="AQ408" s="35"/>
      <c r="AR408" s="35"/>
      <c r="AS408" s="35"/>
      <c r="AT408" s="35"/>
      <c r="AU408" s="35"/>
      <c r="AV408" s="35"/>
      <c r="AW408" s="35"/>
      <c r="AX408" s="35"/>
      <c r="AY408" s="35"/>
      <c r="AZ408" s="35"/>
      <c r="BA408" s="35"/>
      <c r="BB408" s="35"/>
      <c r="BC408" s="35"/>
      <c r="BD408" s="35"/>
      <c r="BE408" s="35"/>
      <c r="BF408" s="35"/>
      <c r="BG408" s="35"/>
      <c r="BH408" s="35"/>
    </row>
    <row r="409" spans="27:60" ht="15">
      <c r="AA409" s="11"/>
      <c r="AB409" s="11"/>
      <c r="AC409" s="11"/>
      <c r="AD409" s="11"/>
      <c r="AE409" s="11"/>
      <c r="AM409" s="35"/>
      <c r="AN409" s="35"/>
      <c r="AO409" s="35"/>
      <c r="AP409" s="35"/>
      <c r="AQ409" s="35"/>
      <c r="AR409" s="35"/>
      <c r="AS409" s="35"/>
      <c r="AT409" s="35"/>
      <c r="AU409" s="35"/>
      <c r="AV409" s="35"/>
      <c r="AW409" s="35"/>
      <c r="AX409" s="35"/>
      <c r="AY409" s="35"/>
      <c r="AZ409" s="35"/>
      <c r="BA409" s="35"/>
      <c r="BB409" s="35"/>
      <c r="BC409" s="35"/>
      <c r="BD409" s="35"/>
      <c r="BE409" s="35"/>
      <c r="BF409" s="35"/>
      <c r="BG409" s="35"/>
      <c r="BH409" s="35"/>
    </row>
    <row r="410" spans="27:60" ht="15">
      <c r="AA410" s="11"/>
      <c r="AB410" s="11"/>
      <c r="AC410" s="11"/>
      <c r="AD410" s="11"/>
      <c r="AE410" s="11"/>
      <c r="AM410" s="35"/>
      <c r="AN410" s="35"/>
      <c r="AO410" s="35"/>
      <c r="AP410" s="35"/>
      <c r="AQ410" s="35"/>
      <c r="AR410" s="35"/>
      <c r="AS410" s="35"/>
      <c r="AT410" s="35"/>
      <c r="AU410" s="35"/>
      <c r="AV410" s="35"/>
      <c r="AW410" s="35"/>
      <c r="AX410" s="35"/>
      <c r="AY410" s="35"/>
      <c r="AZ410" s="35"/>
      <c r="BA410" s="35"/>
      <c r="BB410" s="35"/>
      <c r="BC410" s="35"/>
      <c r="BD410" s="35"/>
      <c r="BE410" s="35"/>
      <c r="BF410" s="35"/>
      <c r="BG410" s="35"/>
      <c r="BH410" s="35"/>
    </row>
    <row r="411" spans="27:60" ht="15">
      <c r="AA411" s="11"/>
      <c r="AB411" s="11"/>
      <c r="AC411" s="11"/>
      <c r="AD411" s="11"/>
      <c r="AE411" s="11"/>
      <c r="AM411" s="35"/>
      <c r="AN411" s="35"/>
      <c r="AO411" s="35"/>
      <c r="AP411" s="35"/>
      <c r="AQ411" s="35"/>
      <c r="AR411" s="35"/>
      <c r="AS411" s="35"/>
      <c r="AT411" s="35"/>
      <c r="AU411" s="35"/>
      <c r="AV411" s="35"/>
      <c r="AW411" s="35"/>
      <c r="AX411" s="35"/>
      <c r="AY411" s="35"/>
      <c r="AZ411" s="35"/>
      <c r="BA411" s="35"/>
      <c r="BB411" s="35"/>
      <c r="BC411" s="35"/>
      <c r="BD411" s="35"/>
      <c r="BE411" s="35"/>
      <c r="BF411" s="35"/>
      <c r="BG411" s="35"/>
      <c r="BH411" s="35"/>
    </row>
    <row r="412" spans="27:60" ht="15">
      <c r="AA412" s="11"/>
      <c r="AB412" s="11"/>
      <c r="AC412" s="11"/>
      <c r="AD412" s="11"/>
      <c r="AE412" s="11"/>
      <c r="AM412" s="35"/>
      <c r="AN412" s="35"/>
      <c r="AO412" s="35"/>
      <c r="AP412" s="35"/>
      <c r="AQ412" s="35"/>
      <c r="AR412" s="35"/>
      <c r="AS412" s="35"/>
      <c r="AT412" s="35"/>
      <c r="AU412" s="35"/>
      <c r="AV412" s="35"/>
      <c r="AW412" s="35"/>
      <c r="AX412" s="35"/>
      <c r="AY412" s="35"/>
      <c r="AZ412" s="35"/>
      <c r="BA412" s="35"/>
      <c r="BB412" s="35"/>
      <c r="BC412" s="35"/>
      <c r="BD412" s="35"/>
      <c r="BE412" s="35"/>
      <c r="BF412" s="35"/>
      <c r="BG412" s="35"/>
      <c r="BH412" s="35"/>
    </row>
    <row r="413" spans="27:60" ht="15">
      <c r="AA413" s="11"/>
      <c r="AB413" s="11"/>
      <c r="AC413" s="11"/>
      <c r="AD413" s="11"/>
      <c r="AE413" s="11"/>
      <c r="AM413" s="35"/>
      <c r="AN413" s="35"/>
      <c r="AO413" s="35"/>
      <c r="AP413" s="35"/>
      <c r="AQ413" s="35"/>
      <c r="AR413" s="35"/>
      <c r="AS413" s="35"/>
      <c r="AT413" s="35"/>
      <c r="AU413" s="35"/>
      <c r="AV413" s="35"/>
      <c r="AW413" s="35"/>
      <c r="AX413" s="35"/>
      <c r="AY413" s="35"/>
      <c r="AZ413" s="35"/>
      <c r="BA413" s="35"/>
      <c r="BB413" s="35"/>
      <c r="BC413" s="35"/>
      <c r="BD413" s="35"/>
      <c r="BE413" s="35"/>
      <c r="BF413" s="35"/>
      <c r="BG413" s="35"/>
      <c r="BH413" s="35"/>
    </row>
    <row r="414" spans="27:60" ht="15">
      <c r="AA414" s="11"/>
      <c r="AB414" s="11"/>
      <c r="AC414" s="11"/>
      <c r="AD414" s="11"/>
      <c r="AE414" s="11"/>
      <c r="AM414" s="35"/>
      <c r="AN414" s="35"/>
      <c r="AO414" s="35"/>
      <c r="AP414" s="35"/>
      <c r="AQ414" s="35"/>
      <c r="AR414" s="35"/>
      <c r="AS414" s="35"/>
      <c r="AT414" s="35"/>
      <c r="AU414" s="35"/>
      <c r="AV414" s="35"/>
      <c r="AW414" s="35"/>
      <c r="AX414" s="35"/>
      <c r="AY414" s="35"/>
      <c r="AZ414" s="35"/>
      <c r="BA414" s="35"/>
      <c r="BB414" s="35"/>
      <c r="BC414" s="35"/>
      <c r="BD414" s="35"/>
      <c r="BE414" s="35"/>
      <c r="BF414" s="35"/>
      <c r="BG414" s="35"/>
      <c r="BH414" s="35"/>
    </row>
    <row r="415" spans="27:60" ht="15">
      <c r="AA415" s="11"/>
      <c r="AB415" s="11"/>
      <c r="AC415" s="11"/>
      <c r="AD415" s="11"/>
      <c r="AE415" s="11"/>
      <c r="AM415" s="35"/>
      <c r="AN415" s="35"/>
      <c r="AO415" s="35"/>
      <c r="AP415" s="35"/>
      <c r="AQ415" s="35"/>
      <c r="AR415" s="35"/>
      <c r="AS415" s="35"/>
      <c r="AT415" s="35"/>
      <c r="AU415" s="35"/>
      <c r="AV415" s="35"/>
      <c r="AW415" s="35"/>
      <c r="AX415" s="35"/>
      <c r="AY415" s="35"/>
      <c r="AZ415" s="35"/>
      <c r="BA415" s="35"/>
      <c r="BB415" s="35"/>
      <c r="BC415" s="35"/>
      <c r="BD415" s="35"/>
      <c r="BE415" s="35"/>
      <c r="BF415" s="35"/>
      <c r="BG415" s="35"/>
      <c r="BH415" s="35"/>
    </row>
    <row r="416" spans="27:60" ht="15">
      <c r="AA416" s="11"/>
      <c r="AB416" s="11"/>
      <c r="AC416" s="11"/>
      <c r="AD416" s="11"/>
      <c r="AE416" s="11"/>
      <c r="AM416" s="35"/>
      <c r="AN416" s="35"/>
      <c r="AO416" s="35"/>
      <c r="AP416" s="35"/>
      <c r="AQ416" s="35"/>
      <c r="AR416" s="35"/>
      <c r="AS416" s="35"/>
      <c r="AT416" s="35"/>
      <c r="AU416" s="35"/>
      <c r="AV416" s="35"/>
      <c r="AW416" s="35"/>
      <c r="AX416" s="35"/>
      <c r="AY416" s="35"/>
      <c r="AZ416" s="35"/>
      <c r="BA416" s="35"/>
      <c r="BB416" s="35"/>
      <c r="BC416" s="35"/>
      <c r="BD416" s="35"/>
      <c r="BE416" s="35"/>
      <c r="BF416" s="35"/>
      <c r="BG416" s="35"/>
      <c r="BH416" s="35"/>
    </row>
    <row r="417" spans="27:60" ht="15">
      <c r="AA417" s="11"/>
      <c r="AB417" s="11"/>
      <c r="AC417" s="11"/>
      <c r="AD417" s="11"/>
      <c r="AE417" s="11"/>
      <c r="AM417" s="35"/>
      <c r="AN417" s="35"/>
      <c r="AO417" s="35"/>
      <c r="AP417" s="35"/>
      <c r="AQ417" s="35"/>
      <c r="AR417" s="35"/>
      <c r="AS417" s="35"/>
      <c r="AT417" s="35"/>
      <c r="AU417" s="35"/>
      <c r="AV417" s="35"/>
      <c r="AW417" s="35"/>
      <c r="AX417" s="35"/>
      <c r="AY417" s="35"/>
      <c r="AZ417" s="35"/>
      <c r="BA417" s="35"/>
      <c r="BB417" s="35"/>
      <c r="BC417" s="35"/>
      <c r="BD417" s="35"/>
      <c r="BE417" s="35"/>
      <c r="BF417" s="35"/>
      <c r="BG417" s="35"/>
      <c r="BH417" s="35"/>
    </row>
    <row r="418" spans="27:60" ht="15">
      <c r="AA418" s="11"/>
      <c r="AB418" s="11"/>
      <c r="AC418" s="11"/>
      <c r="AD418" s="11"/>
      <c r="AE418" s="11"/>
      <c r="AM418" s="35"/>
      <c r="AN418" s="35"/>
      <c r="AO418" s="35"/>
      <c r="AP418" s="35"/>
      <c r="AQ418" s="35"/>
      <c r="AR418" s="35"/>
      <c r="AS418" s="35"/>
      <c r="AT418" s="35"/>
      <c r="AU418" s="35"/>
      <c r="AV418" s="35"/>
      <c r="AW418" s="35"/>
      <c r="AX418" s="35"/>
      <c r="AY418" s="35"/>
      <c r="AZ418" s="35"/>
      <c r="BA418" s="35"/>
      <c r="BB418" s="35"/>
      <c r="BC418" s="35"/>
      <c r="BD418" s="35"/>
      <c r="BE418" s="35"/>
      <c r="BF418" s="35"/>
      <c r="BG418" s="35"/>
      <c r="BH418" s="35"/>
    </row>
    <row r="419" spans="27:60" ht="15">
      <c r="AA419" s="11"/>
      <c r="AB419" s="11"/>
      <c r="AC419" s="11"/>
      <c r="AD419" s="11"/>
      <c r="AE419" s="11"/>
      <c r="AM419" s="35"/>
      <c r="AN419" s="35"/>
      <c r="AO419" s="35"/>
      <c r="AP419" s="35"/>
      <c r="AQ419" s="35"/>
      <c r="AR419" s="35"/>
      <c r="AS419" s="35"/>
      <c r="AT419" s="35"/>
      <c r="AU419" s="35"/>
      <c r="AV419" s="35"/>
      <c r="AW419" s="35"/>
      <c r="AX419" s="35"/>
      <c r="AY419" s="35"/>
      <c r="AZ419" s="35"/>
      <c r="BA419" s="35"/>
      <c r="BB419" s="35"/>
      <c r="BC419" s="35"/>
      <c r="BD419" s="35"/>
      <c r="BE419" s="35"/>
      <c r="BF419" s="35"/>
      <c r="BG419" s="35"/>
      <c r="BH419" s="35"/>
    </row>
    <row r="420" spans="27:60" ht="15">
      <c r="AA420" s="11"/>
      <c r="AB420" s="11"/>
      <c r="AC420" s="11"/>
      <c r="AD420" s="11"/>
      <c r="AE420" s="11"/>
      <c r="AM420" s="35"/>
      <c r="AN420" s="35"/>
      <c r="AO420" s="35"/>
      <c r="AP420" s="35"/>
      <c r="AQ420" s="35"/>
      <c r="AR420" s="35"/>
      <c r="AS420" s="35"/>
      <c r="AT420" s="35"/>
      <c r="AU420" s="35"/>
      <c r="AV420" s="35"/>
      <c r="AW420" s="35"/>
      <c r="AX420" s="35"/>
      <c r="AY420" s="35"/>
      <c r="AZ420" s="35"/>
      <c r="BA420" s="35"/>
      <c r="BB420" s="35"/>
      <c r="BC420" s="35"/>
      <c r="BD420" s="35"/>
      <c r="BE420" s="35"/>
      <c r="BF420" s="35"/>
      <c r="BG420" s="35"/>
      <c r="BH420" s="35"/>
    </row>
    <row r="421" spans="27:60" ht="15">
      <c r="AA421" s="11"/>
      <c r="AB421" s="11"/>
      <c r="AC421" s="11"/>
      <c r="AD421" s="11"/>
      <c r="AE421" s="11"/>
      <c r="AM421" s="35"/>
      <c r="AN421" s="35"/>
      <c r="AO421" s="35"/>
      <c r="AP421" s="35"/>
      <c r="AQ421" s="35"/>
      <c r="AR421" s="35"/>
      <c r="AS421" s="35"/>
      <c r="AT421" s="35"/>
      <c r="AU421" s="35"/>
      <c r="AV421" s="35"/>
      <c r="AW421" s="35"/>
      <c r="AX421" s="35"/>
      <c r="AY421" s="35"/>
      <c r="AZ421" s="35"/>
      <c r="BA421" s="35"/>
      <c r="BB421" s="35"/>
      <c r="BC421" s="35"/>
      <c r="BD421" s="35"/>
      <c r="BE421" s="35"/>
      <c r="BF421" s="35"/>
      <c r="BG421" s="35"/>
      <c r="BH421" s="35"/>
    </row>
    <row r="422" spans="27:60" ht="15">
      <c r="AA422" s="11"/>
      <c r="AB422" s="11"/>
      <c r="AC422" s="11"/>
      <c r="AD422" s="11"/>
      <c r="AE422" s="11"/>
      <c r="AM422" s="35"/>
      <c r="AN422" s="35"/>
      <c r="AO422" s="35"/>
      <c r="AP422" s="35"/>
      <c r="AQ422" s="35"/>
      <c r="AR422" s="35"/>
      <c r="AS422" s="35"/>
      <c r="AT422" s="35"/>
      <c r="AU422" s="35"/>
      <c r="AV422" s="35"/>
      <c r="AW422" s="35"/>
      <c r="AX422" s="35"/>
      <c r="AY422" s="35"/>
      <c r="AZ422" s="35"/>
      <c r="BA422" s="35"/>
      <c r="BB422" s="35"/>
      <c r="BC422" s="35"/>
      <c r="BD422" s="35"/>
      <c r="BE422" s="35"/>
      <c r="BF422" s="35"/>
      <c r="BG422" s="35"/>
      <c r="BH422" s="35"/>
    </row>
    <row r="423" spans="27:60" ht="15">
      <c r="AA423" s="11"/>
      <c r="AB423" s="11"/>
      <c r="AC423" s="11"/>
      <c r="AD423" s="11"/>
      <c r="AE423" s="11"/>
      <c r="AM423" s="35"/>
      <c r="AN423" s="35"/>
      <c r="AO423" s="35"/>
      <c r="AP423" s="35"/>
      <c r="AQ423" s="35"/>
      <c r="AR423" s="35"/>
      <c r="AS423" s="35"/>
      <c r="AT423" s="35"/>
      <c r="AU423" s="35"/>
      <c r="AV423" s="35"/>
      <c r="AW423" s="35"/>
      <c r="AX423" s="35"/>
      <c r="AY423" s="35"/>
      <c r="AZ423" s="35"/>
      <c r="BA423" s="35"/>
      <c r="BB423" s="35"/>
      <c r="BC423" s="35"/>
      <c r="BD423" s="35"/>
      <c r="BE423" s="35"/>
      <c r="BF423" s="35"/>
      <c r="BG423" s="35"/>
      <c r="BH423" s="35"/>
    </row>
    <row r="424" spans="27:60" ht="15">
      <c r="AA424" s="11"/>
      <c r="AB424" s="11"/>
      <c r="AC424" s="11"/>
      <c r="AD424" s="11"/>
      <c r="AE424" s="11"/>
      <c r="AM424" s="35"/>
      <c r="AN424" s="35"/>
      <c r="AO424" s="35"/>
      <c r="AP424" s="35"/>
      <c r="AQ424" s="35"/>
      <c r="AR424" s="35"/>
      <c r="AS424" s="35"/>
      <c r="AT424" s="35"/>
      <c r="AU424" s="35"/>
      <c r="AV424" s="35"/>
      <c r="AW424" s="35"/>
      <c r="AX424" s="35"/>
      <c r="AY424" s="35"/>
      <c r="AZ424" s="35"/>
      <c r="BA424" s="35"/>
      <c r="BB424" s="35"/>
      <c r="BC424" s="35"/>
      <c r="BD424" s="35"/>
      <c r="BE424" s="35"/>
      <c r="BF424" s="35"/>
      <c r="BG424" s="35"/>
      <c r="BH424" s="35"/>
    </row>
    <row r="425" spans="27:60" ht="15">
      <c r="AA425" s="11"/>
      <c r="AB425" s="11"/>
      <c r="AC425" s="11"/>
      <c r="AD425" s="11"/>
      <c r="AE425" s="11"/>
      <c r="AM425" s="35"/>
      <c r="AN425" s="35"/>
      <c r="AO425" s="35"/>
      <c r="AP425" s="35"/>
      <c r="AQ425" s="35"/>
      <c r="AR425" s="35"/>
      <c r="AS425" s="35"/>
      <c r="AT425" s="35"/>
      <c r="AU425" s="35"/>
      <c r="AV425" s="35"/>
      <c r="AW425" s="35"/>
      <c r="AX425" s="35"/>
      <c r="AY425" s="35"/>
      <c r="AZ425" s="35"/>
      <c r="BA425" s="35"/>
      <c r="BB425" s="35"/>
      <c r="BC425" s="35"/>
      <c r="BD425" s="35"/>
      <c r="BE425" s="35"/>
      <c r="BF425" s="35"/>
      <c r="BG425" s="35"/>
      <c r="BH425" s="35"/>
    </row>
    <row r="426" spans="27:60" ht="15">
      <c r="AA426" s="11"/>
      <c r="AB426" s="11"/>
      <c r="AC426" s="11"/>
      <c r="AD426" s="11"/>
      <c r="AE426" s="11"/>
      <c r="AM426" s="35"/>
      <c r="AN426" s="35"/>
      <c r="AO426" s="35"/>
      <c r="AP426" s="35"/>
      <c r="AQ426" s="35"/>
      <c r="AR426" s="35"/>
      <c r="AS426" s="35"/>
      <c r="AT426" s="35"/>
      <c r="AU426" s="35"/>
      <c r="AV426" s="35"/>
      <c r="AW426" s="35"/>
      <c r="AX426" s="35"/>
      <c r="AY426" s="35"/>
      <c r="AZ426" s="35"/>
      <c r="BA426" s="35"/>
      <c r="BB426" s="35"/>
      <c r="BC426" s="35"/>
      <c r="BD426" s="35"/>
      <c r="BE426" s="35"/>
      <c r="BF426" s="35"/>
      <c r="BG426" s="35"/>
      <c r="BH426" s="35"/>
    </row>
    <row r="427" spans="27:60" ht="15">
      <c r="AA427" s="11"/>
      <c r="AB427" s="11"/>
      <c r="AC427" s="11"/>
      <c r="AD427" s="11"/>
      <c r="AE427" s="11"/>
      <c r="AM427" s="35"/>
      <c r="AN427" s="35"/>
      <c r="AO427" s="35"/>
      <c r="AP427" s="35"/>
      <c r="AQ427" s="35"/>
      <c r="AR427" s="35"/>
      <c r="AS427" s="35"/>
      <c r="AT427" s="35"/>
      <c r="AU427" s="35"/>
      <c r="AV427" s="35"/>
      <c r="AW427" s="35"/>
      <c r="AX427" s="35"/>
      <c r="AY427" s="35"/>
      <c r="AZ427" s="35"/>
      <c r="BA427" s="35"/>
      <c r="BB427" s="35"/>
      <c r="BC427" s="35"/>
      <c r="BD427" s="35"/>
      <c r="BE427" s="35"/>
      <c r="BF427" s="35"/>
      <c r="BG427" s="35"/>
      <c r="BH427" s="35"/>
    </row>
    <row r="428" spans="27:60" ht="15">
      <c r="AA428" s="11"/>
      <c r="AB428" s="11"/>
      <c r="AC428" s="11"/>
      <c r="AD428" s="11"/>
      <c r="AE428" s="11"/>
      <c r="AM428" s="35"/>
      <c r="AN428" s="35"/>
      <c r="AO428" s="35"/>
      <c r="AP428" s="35"/>
      <c r="AQ428" s="35"/>
      <c r="AR428" s="35"/>
      <c r="AS428" s="35"/>
      <c r="AT428" s="35"/>
      <c r="AU428" s="35"/>
      <c r="AV428" s="35"/>
      <c r="AW428" s="35"/>
      <c r="AX428" s="35"/>
      <c r="AY428" s="35"/>
      <c r="AZ428" s="35"/>
      <c r="BA428" s="35"/>
      <c r="BB428" s="35"/>
      <c r="BC428" s="35"/>
      <c r="BD428" s="35"/>
      <c r="BE428" s="35"/>
      <c r="BF428" s="35"/>
      <c r="BG428" s="35"/>
      <c r="BH428" s="35"/>
    </row>
    <row r="429" spans="27:60" ht="15">
      <c r="AA429" s="11"/>
      <c r="AB429" s="11"/>
      <c r="AC429" s="11"/>
      <c r="AD429" s="11"/>
      <c r="AE429" s="11"/>
      <c r="AM429" s="35"/>
      <c r="AN429" s="35"/>
      <c r="AO429" s="35"/>
      <c r="AP429" s="35"/>
      <c r="AQ429" s="35"/>
      <c r="AR429" s="35"/>
      <c r="AS429" s="35"/>
      <c r="AT429" s="35"/>
      <c r="AU429" s="35"/>
      <c r="AV429" s="35"/>
      <c r="AW429" s="35"/>
      <c r="AX429" s="35"/>
      <c r="AY429" s="35"/>
      <c r="AZ429" s="35"/>
      <c r="BA429" s="35"/>
      <c r="BB429" s="35"/>
      <c r="BC429" s="35"/>
      <c r="BD429" s="35"/>
      <c r="BE429" s="35"/>
      <c r="BF429" s="35"/>
      <c r="BG429" s="35"/>
      <c r="BH429" s="35"/>
    </row>
    <row r="430" spans="27:60" ht="15">
      <c r="AA430" s="11"/>
      <c r="AB430" s="11"/>
      <c r="AC430" s="11"/>
      <c r="AD430" s="11"/>
      <c r="AE430" s="11"/>
      <c r="AM430" s="35"/>
      <c r="AN430" s="35"/>
      <c r="AO430" s="35"/>
      <c r="AP430" s="35"/>
      <c r="AQ430" s="35"/>
      <c r="AR430" s="35"/>
      <c r="AS430" s="35"/>
      <c r="AT430" s="35"/>
      <c r="AU430" s="35"/>
      <c r="AV430" s="35"/>
      <c r="AW430" s="35"/>
      <c r="AX430" s="35"/>
      <c r="AY430" s="35"/>
      <c r="AZ430" s="35"/>
      <c r="BA430" s="35"/>
      <c r="BB430" s="35"/>
      <c r="BC430" s="35"/>
      <c r="BD430" s="35"/>
      <c r="BE430" s="35"/>
      <c r="BF430" s="35"/>
      <c r="BG430" s="35"/>
      <c r="BH430" s="35"/>
    </row>
    <row r="431" spans="27:60" ht="15">
      <c r="AA431" s="11"/>
      <c r="AB431" s="11"/>
      <c r="AC431" s="11"/>
      <c r="AD431" s="11"/>
      <c r="AE431" s="11"/>
      <c r="AM431" s="35"/>
      <c r="AN431" s="35"/>
      <c r="AO431" s="35"/>
      <c r="AP431" s="35"/>
      <c r="AQ431" s="35"/>
      <c r="AR431" s="35"/>
      <c r="AS431" s="35"/>
      <c r="AT431" s="35"/>
      <c r="AU431" s="35"/>
      <c r="AV431" s="35"/>
      <c r="AW431" s="35"/>
      <c r="AX431" s="35"/>
      <c r="AY431" s="35"/>
      <c r="AZ431" s="35"/>
      <c r="BA431" s="35"/>
      <c r="BB431" s="35"/>
      <c r="BC431" s="35"/>
      <c r="BD431" s="35"/>
      <c r="BE431" s="35"/>
      <c r="BF431" s="35"/>
      <c r="BG431" s="35"/>
      <c r="BH431" s="35"/>
    </row>
    <row r="432" spans="27:60" ht="15">
      <c r="AA432" s="11"/>
      <c r="AB432" s="11"/>
      <c r="AC432" s="11"/>
      <c r="AD432" s="11"/>
      <c r="AE432" s="11"/>
      <c r="AM432" s="35"/>
      <c r="AN432" s="35"/>
      <c r="AO432" s="35"/>
      <c r="AP432" s="35"/>
      <c r="AQ432" s="35"/>
      <c r="AR432" s="35"/>
      <c r="AS432" s="35"/>
      <c r="AT432" s="35"/>
      <c r="AU432" s="35"/>
      <c r="AV432" s="35"/>
      <c r="AW432" s="35"/>
      <c r="AX432" s="35"/>
      <c r="AY432" s="35"/>
      <c r="AZ432" s="35"/>
      <c r="BA432" s="35"/>
      <c r="BB432" s="35"/>
      <c r="BC432" s="35"/>
      <c r="BD432" s="35"/>
      <c r="BE432" s="35"/>
      <c r="BF432" s="35"/>
      <c r="BG432" s="35"/>
      <c r="BH432" s="35"/>
    </row>
    <row r="433" spans="27:60" ht="15">
      <c r="AA433" s="11"/>
      <c r="AB433" s="11"/>
      <c r="AC433" s="11"/>
      <c r="AD433" s="11"/>
      <c r="AE433" s="11"/>
      <c r="AM433" s="35"/>
      <c r="AN433" s="35"/>
      <c r="AO433" s="35"/>
      <c r="AP433" s="35"/>
      <c r="AQ433" s="35"/>
      <c r="AR433" s="35"/>
      <c r="AS433" s="35"/>
      <c r="AT433" s="35"/>
      <c r="AU433" s="35"/>
      <c r="AV433" s="35"/>
      <c r="AW433" s="35"/>
      <c r="AX433" s="35"/>
      <c r="AY433" s="35"/>
      <c r="AZ433" s="35"/>
      <c r="BA433" s="35"/>
      <c r="BB433" s="35"/>
      <c r="BC433" s="35"/>
      <c r="BD433" s="35"/>
      <c r="BE433" s="35"/>
      <c r="BF433" s="35"/>
      <c r="BG433" s="35"/>
      <c r="BH433" s="35"/>
    </row>
    <row r="434" spans="27:60" ht="15">
      <c r="AA434" s="11"/>
      <c r="AB434" s="11"/>
      <c r="AC434" s="11"/>
      <c r="AD434" s="11"/>
      <c r="AE434" s="11"/>
      <c r="AM434" s="35"/>
      <c r="AN434" s="35"/>
      <c r="AO434" s="35"/>
      <c r="AP434" s="35"/>
      <c r="AQ434" s="35"/>
      <c r="AR434" s="35"/>
      <c r="AS434" s="35"/>
      <c r="AT434" s="35"/>
      <c r="AU434" s="35"/>
      <c r="AV434" s="35"/>
      <c r="AW434" s="35"/>
      <c r="AX434" s="35"/>
      <c r="AY434" s="35"/>
      <c r="AZ434" s="35"/>
      <c r="BA434" s="35"/>
      <c r="BB434" s="35"/>
      <c r="BC434" s="35"/>
      <c r="BD434" s="35"/>
      <c r="BE434" s="35"/>
      <c r="BF434" s="35"/>
      <c r="BG434" s="35"/>
      <c r="BH434" s="35"/>
    </row>
    <row r="435" spans="27:60" ht="15">
      <c r="AA435" s="11"/>
      <c r="AB435" s="11"/>
      <c r="AC435" s="11"/>
      <c r="AD435" s="11"/>
      <c r="AE435" s="11"/>
      <c r="AM435" s="35"/>
      <c r="AN435" s="35"/>
      <c r="AO435" s="35"/>
      <c r="AP435" s="35"/>
      <c r="AQ435" s="35"/>
      <c r="AR435" s="35"/>
      <c r="AS435" s="35"/>
      <c r="AT435" s="35"/>
      <c r="AU435" s="35"/>
      <c r="AV435" s="35"/>
      <c r="AW435" s="35"/>
      <c r="AX435" s="35"/>
      <c r="AY435" s="35"/>
      <c r="AZ435" s="35"/>
      <c r="BA435" s="35"/>
      <c r="BB435" s="35"/>
      <c r="BC435" s="35"/>
      <c r="BD435" s="35"/>
      <c r="BE435" s="35"/>
      <c r="BF435" s="35"/>
      <c r="BG435" s="35"/>
      <c r="BH435" s="35"/>
    </row>
    <row r="436" spans="27:60" ht="15">
      <c r="AA436" s="11"/>
      <c r="AB436" s="11"/>
      <c r="AC436" s="11"/>
      <c r="AD436" s="11"/>
      <c r="AE436" s="11"/>
      <c r="AM436" s="35"/>
      <c r="AN436" s="35"/>
      <c r="AO436" s="35"/>
      <c r="AP436" s="35"/>
      <c r="AQ436" s="35"/>
      <c r="AR436" s="35"/>
      <c r="AS436" s="35"/>
      <c r="AT436" s="35"/>
      <c r="AU436" s="35"/>
      <c r="AV436" s="35"/>
      <c r="AW436" s="35"/>
      <c r="AX436" s="35"/>
      <c r="AY436" s="35"/>
      <c r="AZ436" s="35"/>
      <c r="BA436" s="35"/>
      <c r="BB436" s="35"/>
      <c r="BC436" s="35"/>
      <c r="BD436" s="35"/>
      <c r="BE436" s="35"/>
      <c r="BF436" s="35"/>
      <c r="BG436" s="35"/>
      <c r="BH436" s="35"/>
    </row>
    <row r="437" spans="27:60" ht="15">
      <c r="AA437" s="11"/>
      <c r="AB437" s="11"/>
      <c r="AC437" s="11"/>
      <c r="AD437" s="11"/>
      <c r="AE437" s="11"/>
      <c r="AM437" s="35"/>
      <c r="AN437" s="35"/>
      <c r="AO437" s="35"/>
      <c r="AP437" s="35"/>
      <c r="AQ437" s="35"/>
      <c r="AR437" s="35"/>
      <c r="AS437" s="35"/>
      <c r="AT437" s="35"/>
      <c r="AU437" s="35"/>
      <c r="AV437" s="35"/>
      <c r="AW437" s="35"/>
      <c r="AX437" s="35"/>
      <c r="AY437" s="35"/>
      <c r="AZ437" s="35"/>
      <c r="BA437" s="35"/>
      <c r="BB437" s="35"/>
      <c r="BC437" s="35"/>
      <c r="BD437" s="35"/>
      <c r="BE437" s="35"/>
      <c r="BF437" s="35"/>
      <c r="BG437" s="35"/>
      <c r="BH437" s="35"/>
    </row>
    <row r="438" spans="27:60" ht="15">
      <c r="AA438" s="11"/>
      <c r="AB438" s="11"/>
      <c r="AC438" s="11"/>
      <c r="AD438" s="11"/>
      <c r="AE438" s="11"/>
      <c r="AM438" s="35"/>
      <c r="AN438" s="35"/>
      <c r="AO438" s="35"/>
      <c r="AP438" s="35"/>
      <c r="AQ438" s="35"/>
      <c r="AR438" s="35"/>
      <c r="AS438" s="35"/>
      <c r="AT438" s="35"/>
      <c r="AU438" s="35"/>
      <c r="AV438" s="35"/>
      <c r="AW438" s="35"/>
      <c r="AX438" s="35"/>
      <c r="AY438" s="35"/>
      <c r="AZ438" s="35"/>
      <c r="BA438" s="35"/>
      <c r="BB438" s="35"/>
      <c r="BC438" s="35"/>
      <c r="BD438" s="35"/>
      <c r="BE438" s="35"/>
      <c r="BF438" s="35"/>
      <c r="BG438" s="35"/>
      <c r="BH438" s="35"/>
    </row>
    <row r="439" spans="27:60" ht="15">
      <c r="AA439" s="11"/>
      <c r="AB439" s="11"/>
      <c r="AC439" s="11"/>
      <c r="AD439" s="11"/>
      <c r="AE439" s="11"/>
      <c r="AM439" s="35"/>
      <c r="AN439" s="35"/>
      <c r="AO439" s="35"/>
      <c r="AP439" s="35"/>
      <c r="AQ439" s="35"/>
      <c r="AR439" s="35"/>
      <c r="AS439" s="35"/>
      <c r="AT439" s="35"/>
      <c r="AU439" s="35"/>
      <c r="AV439" s="35"/>
      <c r="AW439" s="35"/>
      <c r="AX439" s="35"/>
      <c r="AY439" s="35"/>
      <c r="AZ439" s="35"/>
      <c r="BA439" s="35"/>
      <c r="BB439" s="35"/>
      <c r="BC439" s="35"/>
      <c r="BD439" s="35"/>
      <c r="BE439" s="35"/>
      <c r="BF439" s="35"/>
      <c r="BG439" s="35"/>
      <c r="BH439" s="35"/>
    </row>
    <row r="440" spans="27:60" ht="15">
      <c r="AA440" s="11"/>
      <c r="AB440" s="11"/>
      <c r="AC440" s="11"/>
      <c r="AD440" s="11"/>
      <c r="AE440" s="11"/>
      <c r="AM440" s="35"/>
      <c r="AN440" s="35"/>
      <c r="AO440" s="35"/>
      <c r="AP440" s="35"/>
      <c r="AQ440" s="35"/>
      <c r="AR440" s="35"/>
      <c r="AS440" s="35"/>
      <c r="AT440" s="35"/>
      <c r="AU440" s="35"/>
      <c r="AV440" s="35"/>
      <c r="AW440" s="35"/>
      <c r="AX440" s="35"/>
      <c r="AY440" s="35"/>
      <c r="AZ440" s="35"/>
      <c r="BA440" s="35"/>
      <c r="BB440" s="35"/>
      <c r="BC440" s="35"/>
      <c r="BD440" s="35"/>
      <c r="BE440" s="35"/>
      <c r="BF440" s="35"/>
      <c r="BG440" s="35"/>
      <c r="BH440" s="35"/>
    </row>
    <row r="441" spans="27:60" ht="15">
      <c r="AA441" s="11"/>
      <c r="AB441" s="11"/>
      <c r="AC441" s="11"/>
      <c r="AD441" s="11"/>
      <c r="AE441" s="11"/>
      <c r="AM441" s="35"/>
      <c r="AN441" s="35"/>
      <c r="AO441" s="35"/>
      <c r="AP441" s="35"/>
      <c r="AQ441" s="35"/>
      <c r="AR441" s="35"/>
      <c r="AS441" s="35"/>
      <c r="AT441" s="35"/>
      <c r="AU441" s="35"/>
      <c r="AV441" s="35"/>
      <c r="AW441" s="35"/>
      <c r="AX441" s="35"/>
      <c r="AY441" s="35"/>
      <c r="AZ441" s="35"/>
      <c r="BA441" s="35"/>
      <c r="BB441" s="35"/>
      <c r="BC441" s="35"/>
      <c r="BD441" s="35"/>
      <c r="BE441" s="35"/>
      <c r="BF441" s="35"/>
      <c r="BG441" s="35"/>
      <c r="BH441" s="35"/>
    </row>
    <row r="442" spans="27:60" ht="15">
      <c r="AA442" s="11"/>
      <c r="AB442" s="11"/>
      <c r="AC442" s="11"/>
      <c r="AD442" s="11"/>
      <c r="AE442" s="11"/>
      <c r="AM442" s="35"/>
      <c r="AN442" s="35"/>
      <c r="AO442" s="35"/>
      <c r="AP442" s="35"/>
      <c r="AQ442" s="35"/>
      <c r="AR442" s="35"/>
      <c r="AS442" s="35"/>
      <c r="AT442" s="35"/>
      <c r="AU442" s="35"/>
      <c r="AV442" s="35"/>
      <c r="AW442" s="35"/>
      <c r="AX442" s="35"/>
      <c r="AY442" s="35"/>
      <c r="AZ442" s="35"/>
      <c r="BA442" s="35"/>
      <c r="BB442" s="35"/>
      <c r="BC442" s="35"/>
      <c r="BD442" s="35"/>
      <c r="BE442" s="35"/>
      <c r="BF442" s="35"/>
      <c r="BG442" s="35"/>
      <c r="BH442" s="35"/>
    </row>
    <row r="443" spans="27:60" ht="15">
      <c r="AA443" s="11"/>
      <c r="AB443" s="11"/>
      <c r="AC443" s="11"/>
      <c r="AD443" s="11"/>
      <c r="AE443" s="11"/>
      <c r="AM443" s="35"/>
      <c r="AN443" s="35"/>
      <c r="AO443" s="35"/>
      <c r="AP443" s="35"/>
      <c r="AQ443" s="35"/>
      <c r="AR443" s="35"/>
      <c r="AS443" s="35"/>
      <c r="AT443" s="35"/>
      <c r="AU443" s="35"/>
      <c r="AV443" s="35"/>
      <c r="AW443" s="35"/>
      <c r="AX443" s="35"/>
      <c r="AY443" s="35"/>
      <c r="AZ443" s="35"/>
      <c r="BA443" s="35"/>
      <c r="BB443" s="35"/>
      <c r="BC443" s="35"/>
      <c r="BD443" s="35"/>
      <c r="BE443" s="35"/>
      <c r="BF443" s="35"/>
      <c r="BG443" s="35"/>
      <c r="BH443" s="35"/>
    </row>
    <row r="444" spans="27:60" ht="15">
      <c r="AA444" s="11"/>
      <c r="AB444" s="11"/>
      <c r="AC444" s="11"/>
      <c r="AD444" s="11"/>
      <c r="AE444" s="11"/>
      <c r="AM444" s="35"/>
      <c r="AN444" s="35"/>
      <c r="AO444" s="35"/>
      <c r="AP444" s="35"/>
      <c r="AQ444" s="35"/>
      <c r="AR444" s="35"/>
      <c r="AS444" s="35"/>
      <c r="AT444" s="35"/>
      <c r="AU444" s="35"/>
      <c r="AV444" s="35"/>
      <c r="AW444" s="35"/>
      <c r="AX444" s="35"/>
      <c r="AY444" s="35"/>
      <c r="AZ444" s="35"/>
      <c r="BA444" s="35"/>
      <c r="BB444" s="35"/>
      <c r="BC444" s="35"/>
      <c r="BD444" s="35"/>
      <c r="BE444" s="35"/>
      <c r="BF444" s="35"/>
      <c r="BG444" s="35"/>
      <c r="BH444" s="35"/>
    </row>
    <row r="445" spans="27:60" ht="15">
      <c r="AA445" s="11"/>
      <c r="AB445" s="11"/>
      <c r="AC445" s="11"/>
      <c r="AD445" s="11"/>
      <c r="AE445" s="11"/>
      <c r="AM445" s="35"/>
      <c r="AN445" s="35"/>
      <c r="AO445" s="35"/>
      <c r="AP445" s="35"/>
      <c r="AQ445" s="35"/>
      <c r="AR445" s="35"/>
      <c r="AS445" s="35"/>
      <c r="AT445" s="35"/>
      <c r="AU445" s="35"/>
      <c r="AV445" s="35"/>
      <c r="AW445" s="35"/>
      <c r="AX445" s="35"/>
      <c r="AY445" s="35"/>
      <c r="AZ445" s="35"/>
      <c r="BA445" s="35"/>
      <c r="BB445" s="35"/>
      <c r="BC445" s="35"/>
      <c r="BD445" s="35"/>
      <c r="BE445" s="35"/>
      <c r="BF445" s="35"/>
      <c r="BG445" s="35"/>
      <c r="BH445" s="35"/>
    </row>
    <row r="446" spans="27:60" ht="15">
      <c r="AA446" s="11"/>
      <c r="AB446" s="11"/>
      <c r="AC446" s="11"/>
      <c r="AD446" s="11"/>
      <c r="AE446" s="11"/>
      <c r="AM446" s="35"/>
      <c r="AN446" s="35"/>
      <c r="AO446" s="35"/>
      <c r="AP446" s="35"/>
      <c r="AQ446" s="35"/>
      <c r="AR446" s="35"/>
      <c r="AS446" s="35"/>
      <c r="AT446" s="35"/>
      <c r="AU446" s="35"/>
      <c r="AV446" s="35"/>
      <c r="AW446" s="35"/>
      <c r="AX446" s="35"/>
      <c r="AY446" s="35"/>
      <c r="AZ446" s="35"/>
      <c r="BA446" s="35"/>
      <c r="BB446" s="35"/>
      <c r="BC446" s="35"/>
      <c r="BD446" s="35"/>
      <c r="BE446" s="35"/>
      <c r="BF446" s="35"/>
      <c r="BG446" s="35"/>
      <c r="BH446" s="35"/>
    </row>
    <row r="447" spans="27:60" ht="15">
      <c r="AA447" s="11"/>
      <c r="AB447" s="11"/>
      <c r="AC447" s="11"/>
      <c r="AD447" s="11"/>
      <c r="AE447" s="11"/>
      <c r="AM447" s="35"/>
      <c r="AN447" s="35"/>
      <c r="AO447" s="35"/>
      <c r="AP447" s="35"/>
      <c r="AQ447" s="35"/>
      <c r="AR447" s="35"/>
      <c r="AS447" s="35"/>
      <c r="AT447" s="35"/>
      <c r="AU447" s="35"/>
      <c r="AV447" s="35"/>
      <c r="AW447" s="35"/>
      <c r="AX447" s="35"/>
      <c r="AY447" s="35"/>
      <c r="AZ447" s="35"/>
      <c r="BA447" s="35"/>
      <c r="BB447" s="35"/>
      <c r="BC447" s="35"/>
      <c r="BD447" s="35"/>
      <c r="BE447" s="35"/>
      <c r="BF447" s="35"/>
      <c r="BG447" s="35"/>
      <c r="BH447" s="35"/>
    </row>
    <row r="448" spans="27:60" ht="15">
      <c r="AA448" s="11"/>
      <c r="AB448" s="11"/>
      <c r="AC448" s="11"/>
      <c r="AD448" s="11"/>
      <c r="AE448" s="11"/>
      <c r="AM448" s="35"/>
      <c r="AN448" s="35"/>
      <c r="AO448" s="35"/>
      <c r="AP448" s="35"/>
      <c r="AQ448" s="35"/>
      <c r="AR448" s="35"/>
      <c r="AS448" s="35"/>
      <c r="AT448" s="35"/>
      <c r="AU448" s="35"/>
      <c r="AV448" s="35"/>
      <c r="AW448" s="35"/>
      <c r="AX448" s="35"/>
      <c r="AY448" s="35"/>
      <c r="AZ448" s="35"/>
      <c r="BA448" s="35"/>
      <c r="BB448" s="35"/>
      <c r="BC448" s="35"/>
      <c r="BD448" s="35"/>
      <c r="BE448" s="35"/>
      <c r="BF448" s="35"/>
      <c r="BG448" s="35"/>
      <c r="BH448" s="35"/>
    </row>
    <row r="449" spans="27:60" ht="15">
      <c r="AA449" s="11"/>
      <c r="AB449" s="11"/>
      <c r="AC449" s="11"/>
      <c r="AD449" s="11"/>
      <c r="AE449" s="11"/>
      <c r="AM449" s="35"/>
      <c r="AN449" s="35"/>
      <c r="AO449" s="35"/>
      <c r="AP449" s="35"/>
      <c r="AQ449" s="35"/>
      <c r="AR449" s="35"/>
      <c r="AS449" s="35"/>
      <c r="AT449" s="35"/>
      <c r="AU449" s="35"/>
      <c r="AV449" s="35"/>
      <c r="AW449" s="35"/>
      <c r="AX449" s="35"/>
      <c r="AY449" s="35"/>
      <c r="AZ449" s="35"/>
      <c r="BA449" s="35"/>
      <c r="BB449" s="35"/>
      <c r="BC449" s="35"/>
      <c r="BD449" s="35"/>
      <c r="BE449" s="35"/>
      <c r="BF449" s="35"/>
      <c r="BG449" s="35"/>
      <c r="BH449" s="35"/>
    </row>
    <row r="450" spans="27:60" ht="15">
      <c r="AA450" s="11"/>
      <c r="AB450" s="11"/>
      <c r="AC450" s="11"/>
      <c r="AD450" s="11"/>
      <c r="AE450" s="11"/>
      <c r="AM450" s="35"/>
      <c r="AN450" s="35"/>
      <c r="AO450" s="35"/>
      <c r="AP450" s="35"/>
      <c r="AQ450" s="35"/>
      <c r="AR450" s="35"/>
      <c r="AS450" s="35"/>
      <c r="AT450" s="35"/>
      <c r="AU450" s="35"/>
      <c r="AV450" s="35"/>
      <c r="AW450" s="35"/>
      <c r="AX450" s="35"/>
      <c r="AY450" s="35"/>
      <c r="AZ450" s="35"/>
      <c r="BA450" s="35"/>
      <c r="BB450" s="35"/>
      <c r="BC450" s="35"/>
      <c r="BD450" s="35"/>
      <c r="BE450" s="35"/>
      <c r="BF450" s="35"/>
      <c r="BG450" s="35"/>
      <c r="BH450" s="35"/>
    </row>
    <row r="451" spans="27:60" ht="15">
      <c r="AA451" s="11"/>
      <c r="AB451" s="11"/>
      <c r="AC451" s="11"/>
      <c r="AD451" s="11"/>
      <c r="AE451" s="11"/>
      <c r="AM451" s="35"/>
      <c r="AN451" s="35"/>
      <c r="AO451" s="35"/>
      <c r="AP451" s="35"/>
      <c r="AQ451" s="35"/>
      <c r="AR451" s="35"/>
      <c r="AS451" s="35"/>
      <c r="AT451" s="35"/>
      <c r="AU451" s="35"/>
      <c r="AV451" s="35"/>
      <c r="AW451" s="35"/>
      <c r="AX451" s="35"/>
      <c r="AY451" s="35"/>
      <c r="AZ451" s="35"/>
      <c r="BA451" s="35"/>
      <c r="BB451" s="35"/>
      <c r="BC451" s="35"/>
      <c r="BD451" s="35"/>
      <c r="BE451" s="35"/>
      <c r="BF451" s="35"/>
      <c r="BG451" s="35"/>
      <c r="BH451" s="35"/>
    </row>
    <row r="452" spans="27:60" ht="15">
      <c r="AA452" s="11"/>
      <c r="AB452" s="11"/>
      <c r="AC452" s="11"/>
      <c r="AD452" s="11"/>
      <c r="AE452" s="11"/>
      <c r="AM452" s="35"/>
      <c r="AN452" s="35"/>
      <c r="AO452" s="35"/>
      <c r="AP452" s="35"/>
      <c r="AQ452" s="35"/>
      <c r="AR452" s="35"/>
      <c r="AS452" s="35"/>
      <c r="AT452" s="35"/>
      <c r="AU452" s="35"/>
      <c r="AV452" s="35"/>
      <c r="AW452" s="35"/>
      <c r="AX452" s="35"/>
      <c r="AY452" s="35"/>
      <c r="AZ452" s="35"/>
      <c r="BA452" s="35"/>
      <c r="BB452" s="35"/>
      <c r="BC452" s="35"/>
      <c r="BD452" s="35"/>
      <c r="BE452" s="35"/>
      <c r="BF452" s="35"/>
      <c r="BG452" s="35"/>
      <c r="BH452" s="35"/>
    </row>
    <row r="453" spans="27:60" ht="15">
      <c r="AA453" s="11"/>
      <c r="AB453" s="11"/>
      <c r="AC453" s="11"/>
      <c r="AD453" s="11"/>
      <c r="AE453" s="11"/>
      <c r="AM453" s="35"/>
      <c r="AN453" s="35"/>
      <c r="AO453" s="35"/>
      <c r="AP453" s="35"/>
      <c r="AQ453" s="35"/>
      <c r="AR453" s="35"/>
      <c r="AS453" s="35"/>
      <c r="AT453" s="35"/>
      <c r="AU453" s="35"/>
      <c r="AV453" s="35"/>
      <c r="AW453" s="35"/>
      <c r="AX453" s="35"/>
      <c r="AY453" s="35"/>
      <c r="AZ453" s="35"/>
      <c r="BA453" s="35"/>
      <c r="BB453" s="35"/>
      <c r="BC453" s="35"/>
      <c r="BD453" s="35"/>
      <c r="BE453" s="35"/>
      <c r="BF453" s="35"/>
      <c r="BG453" s="35"/>
      <c r="BH453" s="35"/>
    </row>
    <row r="454" spans="27:60" ht="15">
      <c r="AA454" s="11"/>
      <c r="AB454" s="11"/>
      <c r="AC454" s="11"/>
      <c r="AD454" s="11"/>
      <c r="AE454" s="11"/>
      <c r="AM454" s="35"/>
      <c r="AN454" s="35"/>
      <c r="AO454" s="35"/>
      <c r="AP454" s="35"/>
      <c r="AQ454" s="35"/>
      <c r="AR454" s="35"/>
      <c r="AS454" s="35"/>
      <c r="AT454" s="35"/>
      <c r="AU454" s="35"/>
      <c r="AV454" s="35"/>
      <c r="AW454" s="35"/>
      <c r="AX454" s="35"/>
      <c r="AY454" s="35"/>
      <c r="AZ454" s="35"/>
      <c r="BA454" s="35"/>
      <c r="BB454" s="35"/>
      <c r="BC454" s="35"/>
      <c r="BD454" s="35"/>
      <c r="BE454" s="35"/>
      <c r="BF454" s="35"/>
      <c r="BG454" s="35"/>
      <c r="BH454" s="35"/>
    </row>
    <row r="455" spans="27:60" ht="15">
      <c r="AA455" s="11"/>
      <c r="AB455" s="11"/>
      <c r="AC455" s="11"/>
      <c r="AD455" s="11"/>
      <c r="AE455" s="11"/>
      <c r="AM455" s="35"/>
      <c r="AN455" s="35"/>
      <c r="AO455" s="35"/>
      <c r="AP455" s="35"/>
      <c r="AQ455" s="35"/>
      <c r="AR455" s="35"/>
      <c r="AS455" s="35"/>
      <c r="AT455" s="35"/>
      <c r="AU455" s="35"/>
      <c r="AV455" s="35"/>
      <c r="AW455" s="35"/>
      <c r="AX455" s="35"/>
      <c r="AY455" s="35"/>
      <c r="AZ455" s="35"/>
      <c r="BA455" s="35"/>
      <c r="BB455" s="35"/>
      <c r="BC455" s="35"/>
      <c r="BD455" s="35"/>
      <c r="BE455" s="35"/>
      <c r="BF455" s="35"/>
      <c r="BG455" s="35"/>
      <c r="BH455" s="35"/>
    </row>
    <row r="456" spans="27:60" ht="15">
      <c r="AA456" s="11"/>
      <c r="AB456" s="11"/>
      <c r="AC456" s="11"/>
      <c r="AD456" s="11"/>
      <c r="AE456" s="11"/>
      <c r="AM456" s="35"/>
      <c r="AN456" s="35"/>
      <c r="AO456" s="35"/>
      <c r="AP456" s="35"/>
      <c r="AQ456" s="35"/>
      <c r="AR456" s="35"/>
      <c r="AS456" s="35"/>
      <c r="AT456" s="35"/>
      <c r="AU456" s="35"/>
      <c r="AV456" s="35"/>
      <c r="AW456" s="35"/>
      <c r="AX456" s="35"/>
      <c r="AY456" s="35"/>
      <c r="AZ456" s="35"/>
      <c r="BA456" s="35"/>
      <c r="BB456" s="35"/>
      <c r="BC456" s="35"/>
      <c r="BD456" s="35"/>
      <c r="BE456" s="35"/>
      <c r="BF456" s="35"/>
      <c r="BG456" s="35"/>
      <c r="BH456" s="35"/>
    </row>
    <row r="457" spans="27:60" ht="15">
      <c r="AA457" s="11"/>
      <c r="AB457" s="11"/>
      <c r="AC457" s="11"/>
      <c r="AD457" s="11"/>
      <c r="AE457" s="11"/>
      <c r="AM457" s="35"/>
      <c r="AN457" s="35"/>
      <c r="AO457" s="35"/>
      <c r="AP457" s="35"/>
      <c r="AQ457" s="35"/>
      <c r="AR457" s="35"/>
      <c r="AS457" s="35"/>
      <c r="AT457" s="35"/>
      <c r="AU457" s="35"/>
      <c r="AV457" s="35"/>
      <c r="AW457" s="35"/>
      <c r="AX457" s="35"/>
      <c r="AY457" s="35"/>
      <c r="AZ457" s="35"/>
      <c r="BA457" s="35"/>
      <c r="BB457" s="35"/>
      <c r="BC457" s="35"/>
      <c r="BD457" s="35"/>
      <c r="BE457" s="35"/>
      <c r="BF457" s="35"/>
      <c r="BG457" s="35"/>
      <c r="BH457" s="35"/>
    </row>
    <row r="458" spans="27:60" ht="15">
      <c r="AA458" s="11"/>
      <c r="AB458" s="11"/>
      <c r="AC458" s="11"/>
      <c r="AD458" s="11"/>
      <c r="AE458" s="11"/>
      <c r="AM458" s="35"/>
      <c r="AN458" s="35"/>
      <c r="AO458" s="35"/>
      <c r="AP458" s="35"/>
      <c r="AQ458" s="35"/>
      <c r="AR458" s="35"/>
      <c r="AS458" s="35"/>
      <c r="AT458" s="35"/>
      <c r="AU458" s="35"/>
      <c r="AV458" s="35"/>
      <c r="AW458" s="35"/>
      <c r="AX458" s="35"/>
      <c r="AY458" s="35"/>
      <c r="AZ458" s="35"/>
      <c r="BA458" s="35"/>
      <c r="BB458" s="35"/>
      <c r="BC458" s="35"/>
      <c r="BD458" s="35"/>
      <c r="BE458" s="35"/>
      <c r="BF458" s="35"/>
      <c r="BG458" s="35"/>
      <c r="BH458" s="35"/>
    </row>
    <row r="459" spans="27:60" ht="15">
      <c r="AA459" s="11"/>
      <c r="AB459" s="11"/>
      <c r="AC459" s="11"/>
      <c r="AD459" s="11"/>
      <c r="AE459" s="11"/>
      <c r="AM459" s="35"/>
      <c r="AN459" s="35"/>
      <c r="AO459" s="35"/>
      <c r="AP459" s="35"/>
      <c r="AQ459" s="35"/>
      <c r="AR459" s="35"/>
      <c r="AS459" s="35"/>
      <c r="AT459" s="35"/>
      <c r="AU459" s="35"/>
      <c r="AV459" s="35"/>
      <c r="AW459" s="35"/>
      <c r="AX459" s="35"/>
      <c r="AY459" s="35"/>
      <c r="AZ459" s="35"/>
      <c r="BA459" s="35"/>
      <c r="BB459" s="35"/>
      <c r="BC459" s="35"/>
      <c r="BD459" s="35"/>
      <c r="BE459" s="35"/>
      <c r="BF459" s="35"/>
      <c r="BG459" s="35"/>
      <c r="BH459" s="35"/>
    </row>
    <row r="460" spans="27:60" ht="15">
      <c r="AA460" s="11"/>
      <c r="AB460" s="11"/>
      <c r="AC460" s="11"/>
      <c r="AD460" s="11"/>
      <c r="AE460" s="11"/>
      <c r="AM460" s="35"/>
      <c r="AN460" s="35"/>
      <c r="AO460" s="35"/>
      <c r="AP460" s="35"/>
      <c r="AQ460" s="35"/>
      <c r="AR460" s="35"/>
      <c r="AS460" s="35"/>
      <c r="AT460" s="35"/>
      <c r="AU460" s="35"/>
      <c r="AV460" s="35"/>
      <c r="AW460" s="35"/>
      <c r="AX460" s="35"/>
      <c r="AY460" s="35"/>
      <c r="AZ460" s="35"/>
      <c r="BA460" s="35"/>
      <c r="BB460" s="35"/>
      <c r="BC460" s="35"/>
      <c r="BD460" s="35"/>
      <c r="BE460" s="35"/>
      <c r="BF460" s="35"/>
      <c r="BG460" s="35"/>
      <c r="BH460" s="35"/>
    </row>
    <row r="461" spans="27:60" ht="15">
      <c r="AA461" s="11"/>
      <c r="AB461" s="11"/>
      <c r="AC461" s="11"/>
      <c r="AD461" s="11"/>
      <c r="AE461" s="11"/>
      <c r="AM461" s="35"/>
      <c r="AN461" s="35"/>
      <c r="AO461" s="35"/>
      <c r="AP461" s="35"/>
      <c r="AQ461" s="35"/>
      <c r="AR461" s="35"/>
      <c r="AS461" s="35"/>
      <c r="AT461" s="35"/>
      <c r="AU461" s="35"/>
      <c r="AV461" s="35"/>
      <c r="AW461" s="35"/>
      <c r="AX461" s="35"/>
      <c r="AY461" s="35"/>
      <c r="AZ461" s="35"/>
      <c r="BA461" s="35"/>
      <c r="BB461" s="35"/>
      <c r="BC461" s="35"/>
      <c r="BD461" s="35"/>
      <c r="BE461" s="35"/>
      <c r="BF461" s="35"/>
      <c r="BG461" s="35"/>
      <c r="BH461" s="35"/>
    </row>
    <row r="462" spans="27:60" ht="15">
      <c r="AA462" s="11"/>
      <c r="AB462" s="11"/>
      <c r="AC462" s="11"/>
      <c r="AD462" s="11"/>
      <c r="AE462" s="11"/>
      <c r="AM462" s="35"/>
      <c r="AN462" s="35"/>
      <c r="AO462" s="35"/>
      <c r="AP462" s="35"/>
      <c r="AQ462" s="35"/>
      <c r="AR462" s="35"/>
      <c r="AS462" s="35"/>
      <c r="AT462" s="35"/>
      <c r="AU462" s="35"/>
      <c r="AV462" s="35"/>
      <c r="AW462" s="35"/>
      <c r="AX462" s="35"/>
      <c r="AY462" s="35"/>
      <c r="AZ462" s="35"/>
      <c r="BA462" s="35"/>
      <c r="BB462" s="35"/>
      <c r="BC462" s="35"/>
      <c r="BD462" s="35"/>
      <c r="BE462" s="35"/>
      <c r="BF462" s="35"/>
      <c r="BG462" s="35"/>
      <c r="BH462" s="35"/>
    </row>
    <row r="463" spans="27:60" ht="15">
      <c r="AA463" s="11"/>
      <c r="AB463" s="11"/>
      <c r="AC463" s="11"/>
      <c r="AD463" s="11"/>
      <c r="AE463" s="11"/>
      <c r="AM463" s="35"/>
      <c r="AN463" s="35"/>
      <c r="AO463" s="35"/>
      <c r="AP463" s="35"/>
      <c r="AQ463" s="35"/>
      <c r="AR463" s="35"/>
      <c r="AS463" s="35"/>
      <c r="AT463" s="35"/>
      <c r="AU463" s="35"/>
      <c r="AV463" s="35"/>
      <c r="AW463" s="35"/>
      <c r="AX463" s="35"/>
      <c r="AY463" s="35"/>
      <c r="AZ463" s="35"/>
      <c r="BA463" s="35"/>
      <c r="BB463" s="35"/>
      <c r="BC463" s="35"/>
      <c r="BD463" s="35"/>
      <c r="BE463" s="35"/>
      <c r="BF463" s="35"/>
      <c r="BG463" s="35"/>
      <c r="BH463" s="35"/>
    </row>
    <row r="464" spans="27:60" ht="15">
      <c r="AA464" s="11"/>
      <c r="AB464" s="11"/>
      <c r="AC464" s="11"/>
      <c r="AD464" s="11"/>
      <c r="AE464" s="11"/>
      <c r="AM464" s="35"/>
      <c r="AN464" s="35"/>
      <c r="AO464" s="35"/>
      <c r="AP464" s="35"/>
      <c r="AQ464" s="35"/>
      <c r="AR464" s="35"/>
      <c r="AS464" s="35"/>
      <c r="AT464" s="35"/>
      <c r="AU464" s="35"/>
      <c r="AV464" s="35"/>
      <c r="AW464" s="35"/>
      <c r="AX464" s="35"/>
      <c r="AY464" s="35"/>
      <c r="AZ464" s="35"/>
      <c r="BA464" s="35"/>
      <c r="BB464" s="35"/>
      <c r="BC464" s="35"/>
      <c r="BD464" s="35"/>
      <c r="BE464" s="35"/>
      <c r="BF464" s="35"/>
      <c r="BG464" s="35"/>
      <c r="BH464" s="35"/>
    </row>
    <row r="465" spans="27:60" ht="15">
      <c r="AA465" s="11"/>
      <c r="AB465" s="11"/>
      <c r="AC465" s="11"/>
      <c r="AD465" s="11"/>
      <c r="AE465" s="11"/>
      <c r="AM465" s="35"/>
      <c r="AN465" s="35"/>
      <c r="AO465" s="35"/>
      <c r="AP465" s="35"/>
      <c r="AQ465" s="35"/>
      <c r="AR465" s="35"/>
      <c r="AS465" s="35"/>
      <c r="AT465" s="35"/>
      <c r="AU465" s="35"/>
      <c r="AV465" s="35"/>
      <c r="AW465" s="35"/>
      <c r="AX465" s="35"/>
      <c r="AY465" s="35"/>
      <c r="AZ465" s="35"/>
      <c r="BA465" s="35"/>
      <c r="BB465" s="35"/>
      <c r="BC465" s="35"/>
      <c r="BD465" s="35"/>
      <c r="BE465" s="35"/>
      <c r="BF465" s="35"/>
      <c r="BG465" s="35"/>
      <c r="BH465" s="35"/>
    </row>
    <row r="466" spans="27:60" ht="15">
      <c r="AA466" s="11"/>
      <c r="AB466" s="11"/>
      <c r="AC466" s="11"/>
      <c r="AD466" s="11"/>
      <c r="AE466" s="11"/>
      <c r="AM466" s="35"/>
      <c r="AN466" s="35"/>
      <c r="AO466" s="35"/>
      <c r="AP466" s="35"/>
      <c r="AQ466" s="35"/>
      <c r="AR466" s="35"/>
      <c r="AS466" s="35"/>
      <c r="AT466" s="35"/>
      <c r="AU466" s="35"/>
      <c r="AV466" s="35"/>
      <c r="AW466" s="35"/>
      <c r="AX466" s="35"/>
      <c r="AY466" s="35"/>
      <c r="AZ466" s="35"/>
      <c r="BA466" s="35"/>
      <c r="BB466" s="35"/>
      <c r="BC466" s="35"/>
      <c r="BD466" s="35"/>
      <c r="BE466" s="35"/>
      <c r="BF466" s="35"/>
      <c r="BG466" s="35"/>
      <c r="BH466" s="35"/>
    </row>
    <row r="467" spans="27:60" ht="15">
      <c r="AA467" s="11"/>
      <c r="AB467" s="11"/>
      <c r="AC467" s="11"/>
      <c r="AD467" s="11"/>
      <c r="AE467" s="11"/>
      <c r="AM467" s="35"/>
      <c r="AN467" s="35"/>
      <c r="AO467" s="35"/>
      <c r="AP467" s="35"/>
      <c r="AQ467" s="35"/>
      <c r="AR467" s="35"/>
      <c r="AS467" s="35"/>
      <c r="AT467" s="35"/>
      <c r="AU467" s="35"/>
      <c r="AV467" s="35"/>
      <c r="AW467" s="35"/>
      <c r="AX467" s="35"/>
      <c r="AY467" s="35"/>
      <c r="AZ467" s="35"/>
      <c r="BA467" s="35"/>
      <c r="BB467" s="35"/>
      <c r="BC467" s="35"/>
      <c r="BD467" s="35"/>
      <c r="BE467" s="35"/>
      <c r="BF467" s="35"/>
      <c r="BG467" s="35"/>
      <c r="BH467" s="35"/>
    </row>
    <row r="468" spans="27:60" ht="15">
      <c r="AA468" s="11"/>
      <c r="AB468" s="11"/>
      <c r="AC468" s="11"/>
      <c r="AD468" s="11"/>
      <c r="AE468" s="11"/>
      <c r="AM468" s="35"/>
      <c r="AN468" s="35"/>
      <c r="AO468" s="35"/>
      <c r="AP468" s="35"/>
      <c r="AQ468" s="35"/>
      <c r="AR468" s="35"/>
      <c r="AS468" s="35"/>
      <c r="AT468" s="35"/>
      <c r="AU468" s="35"/>
      <c r="AV468" s="35"/>
      <c r="AW468" s="35"/>
      <c r="AX468" s="35"/>
      <c r="AY468" s="35"/>
      <c r="AZ468" s="35"/>
      <c r="BA468" s="35"/>
      <c r="BB468" s="35"/>
      <c r="BC468" s="35"/>
      <c r="BD468" s="35"/>
      <c r="BE468" s="35"/>
      <c r="BF468" s="35"/>
      <c r="BG468" s="35"/>
      <c r="BH468" s="35"/>
    </row>
    <row r="469" spans="27:60" ht="15">
      <c r="AA469" s="11"/>
      <c r="AB469" s="11"/>
      <c r="AC469" s="11"/>
      <c r="AD469" s="11"/>
      <c r="AE469" s="11"/>
      <c r="AM469" s="35"/>
      <c r="AN469" s="35"/>
      <c r="AO469" s="35"/>
      <c r="AP469" s="35"/>
      <c r="AQ469" s="35"/>
      <c r="AR469" s="35"/>
      <c r="AS469" s="35"/>
      <c r="AT469" s="35"/>
      <c r="AU469" s="35"/>
      <c r="AV469" s="35"/>
      <c r="AW469" s="35"/>
      <c r="AX469" s="35"/>
      <c r="AY469" s="35"/>
      <c r="AZ469" s="35"/>
      <c r="BA469" s="35"/>
      <c r="BB469" s="35"/>
      <c r="BC469" s="35"/>
      <c r="BD469" s="35"/>
      <c r="BE469" s="35"/>
      <c r="BF469" s="35"/>
      <c r="BG469" s="35"/>
      <c r="BH469" s="35"/>
    </row>
    <row r="470" spans="27:60" ht="15">
      <c r="AA470" s="11"/>
      <c r="AB470" s="11"/>
      <c r="AC470" s="11"/>
      <c r="AD470" s="11"/>
      <c r="AE470" s="11"/>
      <c r="AM470" s="35"/>
      <c r="AN470" s="35"/>
      <c r="AO470" s="35"/>
      <c r="AP470" s="35"/>
      <c r="AQ470" s="35"/>
      <c r="AR470" s="35"/>
      <c r="AS470" s="35"/>
      <c r="AT470" s="35"/>
      <c r="AU470" s="35"/>
      <c r="AV470" s="35"/>
      <c r="AW470" s="35"/>
      <c r="AX470" s="35"/>
      <c r="AY470" s="35"/>
      <c r="AZ470" s="35"/>
      <c r="BA470" s="35"/>
      <c r="BB470" s="35"/>
      <c r="BC470" s="35"/>
      <c r="BD470" s="35"/>
      <c r="BE470" s="35"/>
      <c r="BF470" s="35"/>
      <c r="BG470" s="35"/>
      <c r="BH470" s="35"/>
    </row>
    <row r="471" spans="27:60" ht="15">
      <c r="AA471" s="11"/>
      <c r="AB471" s="11"/>
      <c r="AC471" s="11"/>
      <c r="AD471" s="11"/>
      <c r="AE471" s="11"/>
      <c r="AM471" s="35"/>
      <c r="AN471" s="35"/>
      <c r="AO471" s="35"/>
      <c r="AP471" s="35"/>
      <c r="AQ471" s="35"/>
      <c r="AR471" s="35"/>
      <c r="AS471" s="35"/>
      <c r="AT471" s="35"/>
      <c r="AU471" s="35"/>
      <c r="AV471" s="35"/>
      <c r="AW471" s="35"/>
      <c r="AX471" s="35"/>
      <c r="AY471" s="35"/>
      <c r="AZ471" s="35"/>
      <c r="BA471" s="35"/>
      <c r="BB471" s="35"/>
      <c r="BC471" s="35"/>
      <c r="BD471" s="35"/>
      <c r="BE471" s="35"/>
      <c r="BF471" s="35"/>
      <c r="BG471" s="35"/>
      <c r="BH471" s="35"/>
    </row>
    <row r="472" spans="27:60" ht="15">
      <c r="AA472" s="11"/>
      <c r="AB472" s="11"/>
      <c r="AC472" s="11"/>
      <c r="AD472" s="11"/>
      <c r="AE472" s="11"/>
      <c r="AM472" s="35"/>
      <c r="AN472" s="35"/>
      <c r="AO472" s="35"/>
      <c r="AP472" s="35"/>
      <c r="AQ472" s="35"/>
      <c r="AR472" s="35"/>
      <c r="AS472" s="35"/>
      <c r="AT472" s="35"/>
      <c r="AU472" s="35"/>
      <c r="AV472" s="35"/>
      <c r="AW472" s="35"/>
      <c r="AX472" s="35"/>
      <c r="AY472" s="35"/>
      <c r="AZ472" s="35"/>
      <c r="BA472" s="35"/>
      <c r="BB472" s="35"/>
      <c r="BC472" s="35"/>
      <c r="BD472" s="35"/>
      <c r="BE472" s="35"/>
      <c r="BF472" s="35"/>
      <c r="BG472" s="35"/>
      <c r="BH472" s="35"/>
    </row>
    <row r="473" spans="27:60" ht="15">
      <c r="AA473" s="11"/>
      <c r="AB473" s="11"/>
      <c r="AC473" s="11"/>
      <c r="AD473" s="11"/>
      <c r="AE473" s="11"/>
      <c r="AM473" s="35"/>
      <c r="AN473" s="35"/>
      <c r="AO473" s="35"/>
      <c r="AP473" s="35"/>
      <c r="AQ473" s="35"/>
      <c r="AR473" s="35"/>
      <c r="AS473" s="35"/>
      <c r="AT473" s="35"/>
      <c r="AU473" s="35"/>
      <c r="AV473" s="35"/>
      <c r="AW473" s="35"/>
      <c r="AX473" s="35"/>
      <c r="AY473" s="35"/>
      <c r="AZ473" s="35"/>
      <c r="BA473" s="35"/>
      <c r="BB473" s="35"/>
      <c r="BC473" s="35"/>
      <c r="BD473" s="35"/>
      <c r="BE473" s="35"/>
      <c r="BF473" s="35"/>
      <c r="BG473" s="35"/>
      <c r="BH473" s="35"/>
    </row>
    <row r="474" spans="27:60" ht="15">
      <c r="AA474" s="11"/>
      <c r="AB474" s="11"/>
      <c r="AC474" s="11"/>
      <c r="AD474" s="11"/>
      <c r="AE474" s="11"/>
      <c r="AM474" s="35"/>
      <c r="AN474" s="35"/>
      <c r="AO474" s="35"/>
      <c r="AP474" s="35"/>
      <c r="AQ474" s="35"/>
      <c r="AR474" s="35"/>
      <c r="AS474" s="35"/>
      <c r="AT474" s="35"/>
      <c r="AU474" s="35"/>
      <c r="AV474" s="35"/>
      <c r="AW474" s="35"/>
      <c r="AX474" s="35"/>
      <c r="AY474" s="35"/>
      <c r="AZ474" s="35"/>
      <c r="BA474" s="35"/>
      <c r="BB474" s="35"/>
      <c r="BC474" s="35"/>
      <c r="BD474" s="35"/>
      <c r="BE474" s="35"/>
      <c r="BF474" s="35"/>
      <c r="BG474" s="35"/>
      <c r="BH474" s="35"/>
    </row>
    <row r="475" spans="27:60" ht="15">
      <c r="AA475" s="11"/>
      <c r="AB475" s="11"/>
      <c r="AC475" s="11"/>
      <c r="AD475" s="11"/>
      <c r="AE475" s="11"/>
      <c r="AM475" s="35"/>
      <c r="AN475" s="35"/>
      <c r="AO475" s="35"/>
      <c r="AP475" s="35"/>
      <c r="AQ475" s="35"/>
      <c r="AR475" s="35"/>
      <c r="AS475" s="35"/>
      <c r="AT475" s="35"/>
      <c r="AU475" s="35"/>
      <c r="AV475" s="35"/>
      <c r="AW475" s="35"/>
      <c r="AX475" s="35"/>
      <c r="AY475" s="35"/>
      <c r="AZ475" s="35"/>
      <c r="BA475" s="35"/>
      <c r="BB475" s="35"/>
      <c r="BC475" s="35"/>
      <c r="BD475" s="35"/>
      <c r="BE475" s="35"/>
      <c r="BF475" s="35"/>
      <c r="BG475" s="35"/>
      <c r="BH475" s="35"/>
    </row>
    <row r="476" spans="27:60" ht="15">
      <c r="AA476" s="11"/>
      <c r="AB476" s="11"/>
      <c r="AC476" s="11"/>
      <c r="AD476" s="11"/>
      <c r="AE476" s="11"/>
      <c r="AM476" s="35"/>
      <c r="AN476" s="35"/>
      <c r="AO476" s="35"/>
      <c r="AP476" s="35"/>
      <c r="AQ476" s="35"/>
      <c r="AR476" s="35"/>
      <c r="AS476" s="35"/>
      <c r="AT476" s="35"/>
      <c r="AU476" s="35"/>
      <c r="AV476" s="35"/>
      <c r="AW476" s="35"/>
      <c r="AX476" s="35"/>
      <c r="AY476" s="35"/>
      <c r="AZ476" s="35"/>
      <c r="BA476" s="35"/>
      <c r="BB476" s="35"/>
      <c r="BC476" s="35"/>
      <c r="BD476" s="35"/>
      <c r="BE476" s="35"/>
      <c r="BF476" s="35"/>
      <c r="BG476" s="35"/>
      <c r="BH476" s="35"/>
    </row>
    <row r="477" spans="27:60" ht="15">
      <c r="AA477" s="11"/>
      <c r="AB477" s="11"/>
      <c r="AC477" s="11"/>
      <c r="AD477" s="11"/>
      <c r="AE477" s="11"/>
      <c r="AM477" s="35"/>
      <c r="AN477" s="35"/>
      <c r="AO477" s="35"/>
      <c r="AP477" s="35"/>
      <c r="AQ477" s="35"/>
      <c r="AR477" s="35"/>
      <c r="AS477" s="35"/>
      <c r="AT477" s="35"/>
      <c r="AU477" s="35"/>
      <c r="AV477" s="35"/>
      <c r="AW477" s="35"/>
      <c r="AX477" s="35"/>
      <c r="AY477" s="35"/>
      <c r="AZ477" s="35"/>
      <c r="BA477" s="35"/>
      <c r="BB477" s="35"/>
      <c r="BC477" s="35"/>
      <c r="BD477" s="35"/>
      <c r="BE477" s="35"/>
      <c r="BF477" s="35"/>
      <c r="BG477" s="35"/>
      <c r="BH477" s="35"/>
    </row>
    <row r="478" spans="27:60" ht="15">
      <c r="AA478" s="11"/>
      <c r="AB478" s="11"/>
      <c r="AC478" s="11"/>
      <c r="AD478" s="11"/>
      <c r="AE478" s="11"/>
      <c r="AM478" s="35"/>
      <c r="AN478" s="35"/>
      <c r="AO478" s="35"/>
      <c r="AP478" s="35"/>
      <c r="AQ478" s="35"/>
      <c r="AR478" s="35"/>
      <c r="AS478" s="35"/>
      <c r="AT478" s="35"/>
      <c r="AU478" s="35"/>
      <c r="AV478" s="35"/>
      <c r="AW478" s="35"/>
      <c r="AX478" s="35"/>
      <c r="AY478" s="35"/>
      <c r="AZ478" s="35"/>
      <c r="BA478" s="35"/>
      <c r="BB478" s="35"/>
      <c r="BC478" s="35"/>
      <c r="BD478" s="35"/>
      <c r="BE478" s="35"/>
      <c r="BF478" s="35"/>
      <c r="BG478" s="35"/>
      <c r="BH478" s="35"/>
    </row>
    <row r="479" spans="27:60" ht="15">
      <c r="AA479" s="11"/>
      <c r="AB479" s="11"/>
      <c r="AC479" s="11"/>
      <c r="AD479" s="11"/>
      <c r="AE479" s="11"/>
      <c r="AM479" s="35"/>
      <c r="AN479" s="35"/>
      <c r="AO479" s="35"/>
      <c r="AP479" s="35"/>
      <c r="AQ479" s="35"/>
      <c r="AR479" s="35"/>
      <c r="AS479" s="35"/>
      <c r="AT479" s="35"/>
      <c r="AU479" s="35"/>
      <c r="AV479" s="35"/>
      <c r="AW479" s="35"/>
      <c r="AX479" s="35"/>
      <c r="AY479" s="35"/>
      <c r="AZ479" s="35"/>
      <c r="BA479" s="35"/>
      <c r="BB479" s="35"/>
      <c r="BC479" s="35"/>
      <c r="BD479" s="35"/>
      <c r="BE479" s="35"/>
      <c r="BF479" s="35"/>
      <c r="BG479" s="35"/>
      <c r="BH479" s="35"/>
    </row>
    <row r="480" spans="27:60" ht="15">
      <c r="AA480" s="11"/>
      <c r="AB480" s="11"/>
      <c r="AC480" s="11"/>
      <c r="AD480" s="11"/>
      <c r="AE480" s="11"/>
      <c r="AM480" s="35"/>
      <c r="AN480" s="35"/>
      <c r="AO480" s="35"/>
      <c r="AP480" s="35"/>
      <c r="AQ480" s="35"/>
      <c r="AR480" s="35"/>
      <c r="AS480" s="35"/>
      <c r="AT480" s="35"/>
      <c r="AU480" s="35"/>
      <c r="AV480" s="35"/>
      <c r="AW480" s="35"/>
      <c r="AX480" s="35"/>
      <c r="AY480" s="35"/>
      <c r="AZ480" s="35"/>
      <c r="BA480" s="35"/>
      <c r="BB480" s="35"/>
      <c r="BC480" s="35"/>
      <c r="BD480" s="35"/>
      <c r="BE480" s="35"/>
      <c r="BF480" s="35"/>
      <c r="BG480" s="35"/>
      <c r="BH480" s="35"/>
    </row>
    <row r="481" spans="27:60" ht="15">
      <c r="AA481" s="11"/>
      <c r="AB481" s="11"/>
      <c r="AC481" s="11"/>
      <c r="AD481" s="11"/>
      <c r="AE481" s="11"/>
      <c r="AM481" s="35"/>
      <c r="AN481" s="35"/>
      <c r="AO481" s="35"/>
      <c r="AP481" s="35"/>
      <c r="AQ481" s="35"/>
      <c r="AR481" s="35"/>
      <c r="AS481" s="35"/>
      <c r="AT481" s="35"/>
      <c r="AU481" s="35"/>
      <c r="AV481" s="35"/>
      <c r="AW481" s="35"/>
      <c r="AX481" s="35"/>
      <c r="AY481" s="35"/>
      <c r="AZ481" s="35"/>
      <c r="BA481" s="35"/>
      <c r="BB481" s="35"/>
      <c r="BC481" s="35"/>
      <c r="BD481" s="35"/>
      <c r="BE481" s="35"/>
      <c r="BF481" s="35"/>
      <c r="BG481" s="35"/>
      <c r="BH481" s="35"/>
    </row>
    <row r="482" spans="27:60" ht="15">
      <c r="AA482" s="11"/>
      <c r="AB482" s="11"/>
      <c r="AC482" s="11"/>
      <c r="AD482" s="11"/>
      <c r="AE482" s="11"/>
      <c r="AM482" s="35"/>
      <c r="AN482" s="35"/>
      <c r="AO482" s="35"/>
      <c r="AP482" s="35"/>
      <c r="AQ482" s="35"/>
      <c r="AR482" s="35"/>
      <c r="AS482" s="35"/>
      <c r="AT482" s="35"/>
      <c r="AU482" s="35"/>
      <c r="AV482" s="35"/>
      <c r="AW482" s="35"/>
      <c r="AX482" s="35"/>
      <c r="AY482" s="35"/>
      <c r="AZ482" s="35"/>
      <c r="BA482" s="35"/>
      <c r="BB482" s="35"/>
      <c r="BC482" s="35"/>
      <c r="BD482" s="35"/>
      <c r="BE482" s="35"/>
      <c r="BF482" s="35"/>
      <c r="BG482" s="35"/>
      <c r="BH482" s="35"/>
    </row>
    <row r="483" spans="27:60" ht="15">
      <c r="AA483" s="11"/>
      <c r="AB483" s="11"/>
      <c r="AC483" s="11"/>
      <c r="AD483" s="11"/>
      <c r="AE483" s="11"/>
      <c r="AM483" s="35"/>
      <c r="AN483" s="35"/>
      <c r="AO483" s="35"/>
      <c r="AP483" s="35"/>
      <c r="AQ483" s="35"/>
      <c r="AR483" s="35"/>
      <c r="AS483" s="35"/>
      <c r="AT483" s="35"/>
      <c r="AU483" s="35"/>
      <c r="AV483" s="35"/>
      <c r="AW483" s="35"/>
      <c r="AX483" s="35"/>
      <c r="AY483" s="35"/>
      <c r="AZ483" s="35"/>
      <c r="BA483" s="35"/>
      <c r="BB483" s="35"/>
      <c r="BC483" s="35"/>
      <c r="BD483" s="35"/>
      <c r="BE483" s="35"/>
      <c r="BF483" s="35"/>
      <c r="BG483" s="35"/>
      <c r="BH483" s="35"/>
    </row>
    <row r="484" spans="27:60" ht="15">
      <c r="AA484" s="11"/>
      <c r="AB484" s="11"/>
      <c r="AC484" s="11"/>
      <c r="AD484" s="11"/>
      <c r="AE484" s="11"/>
      <c r="AM484" s="35"/>
      <c r="AN484" s="35"/>
      <c r="AO484" s="35"/>
      <c r="AP484" s="35"/>
      <c r="AQ484" s="35"/>
      <c r="AR484" s="35"/>
      <c r="AS484" s="35"/>
      <c r="AT484" s="35"/>
      <c r="AU484" s="35"/>
      <c r="AV484" s="35"/>
      <c r="AW484" s="35"/>
      <c r="AX484" s="35"/>
      <c r="AY484" s="35"/>
      <c r="AZ484" s="35"/>
      <c r="BA484" s="35"/>
      <c r="BB484" s="35"/>
      <c r="BC484" s="35"/>
      <c r="BD484" s="35"/>
      <c r="BE484" s="35"/>
      <c r="BF484" s="35"/>
      <c r="BG484" s="35"/>
      <c r="BH484" s="35"/>
    </row>
    <row r="485" spans="27:60" ht="15">
      <c r="AA485" s="11"/>
      <c r="AB485" s="11"/>
      <c r="AC485" s="11"/>
      <c r="AD485" s="11"/>
      <c r="AE485" s="11"/>
      <c r="AM485" s="35"/>
      <c r="AN485" s="35"/>
      <c r="AO485" s="35"/>
      <c r="AP485" s="35"/>
      <c r="AQ485" s="35"/>
      <c r="AR485" s="35"/>
      <c r="AS485" s="35"/>
      <c r="AT485" s="35"/>
      <c r="AU485" s="35"/>
      <c r="AV485" s="35"/>
      <c r="AW485" s="35"/>
      <c r="AX485" s="35"/>
      <c r="AY485" s="35"/>
      <c r="AZ485" s="35"/>
      <c r="BA485" s="35"/>
      <c r="BB485" s="35"/>
      <c r="BC485" s="35"/>
      <c r="BD485" s="35"/>
      <c r="BE485" s="35"/>
      <c r="BF485" s="35"/>
      <c r="BG485" s="35"/>
      <c r="BH485" s="35"/>
    </row>
    <row r="486" spans="27:60" ht="15">
      <c r="AA486" s="11"/>
      <c r="AB486" s="11"/>
      <c r="AC486" s="11"/>
      <c r="AD486" s="11"/>
      <c r="AE486" s="11"/>
      <c r="AM486" s="35"/>
      <c r="AN486" s="35"/>
      <c r="AO486" s="35"/>
      <c r="AP486" s="35"/>
      <c r="AQ486" s="35"/>
      <c r="AR486" s="35"/>
      <c r="AS486" s="35"/>
      <c r="AT486" s="35"/>
      <c r="AU486" s="35"/>
      <c r="AV486" s="35"/>
      <c r="AW486" s="35"/>
      <c r="AX486" s="35"/>
      <c r="AY486" s="35"/>
      <c r="AZ486" s="35"/>
      <c r="BA486" s="35"/>
      <c r="BB486" s="35"/>
      <c r="BC486" s="35"/>
      <c r="BD486" s="35"/>
      <c r="BE486" s="35"/>
      <c r="BF486" s="35"/>
      <c r="BG486" s="35"/>
      <c r="BH486" s="35"/>
    </row>
    <row r="487" spans="27:60" ht="15">
      <c r="AA487" s="11"/>
      <c r="AB487" s="11"/>
      <c r="AC487" s="11"/>
      <c r="AD487" s="11"/>
      <c r="AE487" s="11"/>
      <c r="AM487" s="35"/>
      <c r="AN487" s="35"/>
      <c r="AO487" s="35"/>
      <c r="AP487" s="35"/>
      <c r="AQ487" s="35"/>
      <c r="AR487" s="35"/>
      <c r="AS487" s="35"/>
      <c r="AT487" s="35"/>
      <c r="AU487" s="35"/>
      <c r="AV487" s="35"/>
      <c r="AW487" s="35"/>
      <c r="AX487" s="35"/>
      <c r="AY487" s="35"/>
      <c r="AZ487" s="35"/>
      <c r="BA487" s="35"/>
      <c r="BB487" s="35"/>
      <c r="BC487" s="35"/>
      <c r="BD487" s="35"/>
      <c r="BE487" s="35"/>
      <c r="BF487" s="35"/>
      <c r="BG487" s="35"/>
      <c r="BH487" s="35"/>
    </row>
    <row r="488" spans="27:60" ht="15">
      <c r="AA488" s="11"/>
      <c r="AB488" s="11"/>
      <c r="AC488" s="11"/>
      <c r="AD488" s="11"/>
      <c r="AE488" s="11"/>
      <c r="AM488" s="35"/>
      <c r="AN488" s="35"/>
      <c r="AO488" s="35"/>
      <c r="AP488" s="35"/>
      <c r="AQ488" s="35"/>
      <c r="AR488" s="35"/>
      <c r="AS488" s="35"/>
      <c r="AT488" s="35"/>
      <c r="AU488" s="35"/>
      <c r="AV488" s="35"/>
      <c r="AW488" s="35"/>
      <c r="AX488" s="35"/>
      <c r="AY488" s="35"/>
      <c r="AZ488" s="35"/>
      <c r="BA488" s="35"/>
      <c r="BB488" s="35"/>
      <c r="BC488" s="35"/>
      <c r="BD488" s="35"/>
      <c r="BE488" s="35"/>
      <c r="BF488" s="35"/>
      <c r="BG488" s="35"/>
      <c r="BH488" s="35"/>
    </row>
    <row r="489" spans="27:60" ht="15">
      <c r="AA489" s="11"/>
      <c r="AB489" s="11"/>
      <c r="AC489" s="11"/>
      <c r="AD489" s="11"/>
      <c r="AE489" s="11"/>
      <c r="AM489" s="35"/>
      <c r="AN489" s="35"/>
      <c r="AO489" s="35"/>
      <c r="AP489" s="35"/>
      <c r="AQ489" s="35"/>
      <c r="AR489" s="35"/>
      <c r="AS489" s="35"/>
      <c r="AT489" s="35"/>
      <c r="AU489" s="35"/>
      <c r="AV489" s="35"/>
      <c r="AW489" s="35"/>
      <c r="AX489" s="35"/>
      <c r="AY489" s="35"/>
      <c r="AZ489" s="35"/>
      <c r="BA489" s="35"/>
      <c r="BB489" s="35"/>
      <c r="BC489" s="35"/>
      <c r="BD489" s="35"/>
      <c r="BE489" s="35"/>
      <c r="BF489" s="35"/>
      <c r="BG489" s="35"/>
      <c r="BH489" s="35"/>
    </row>
    <row r="490" spans="27:60" ht="15">
      <c r="AA490" s="11"/>
      <c r="AB490" s="11"/>
      <c r="AC490" s="11"/>
      <c r="AD490" s="11"/>
      <c r="AE490" s="11"/>
      <c r="AM490" s="35"/>
      <c r="AN490" s="35"/>
      <c r="AO490" s="35"/>
      <c r="AP490" s="35"/>
      <c r="AQ490" s="35"/>
      <c r="AR490" s="35"/>
      <c r="AS490" s="35"/>
      <c r="AT490" s="35"/>
      <c r="AU490" s="35"/>
      <c r="AV490" s="35"/>
      <c r="AW490" s="35"/>
      <c r="AX490" s="35"/>
      <c r="AY490" s="35"/>
      <c r="AZ490" s="35"/>
      <c r="BA490" s="35"/>
      <c r="BB490" s="35"/>
      <c r="BC490" s="35"/>
      <c r="BD490" s="35"/>
      <c r="BE490" s="35"/>
      <c r="BF490" s="35"/>
      <c r="BG490" s="35"/>
      <c r="BH490" s="35"/>
    </row>
    <row r="491" spans="27:60" ht="15">
      <c r="AA491" s="11"/>
      <c r="AB491" s="11"/>
      <c r="AC491" s="11"/>
      <c r="AD491" s="11"/>
      <c r="AE491" s="11"/>
      <c r="AM491" s="35"/>
      <c r="AN491" s="35"/>
      <c r="AO491" s="35"/>
      <c r="AP491" s="35"/>
      <c r="AQ491" s="35"/>
      <c r="AR491" s="35"/>
      <c r="AS491" s="35"/>
      <c r="AT491" s="35"/>
      <c r="AU491" s="35"/>
      <c r="AV491" s="35"/>
      <c r="AW491" s="35"/>
      <c r="AX491" s="35"/>
      <c r="AY491" s="35"/>
      <c r="AZ491" s="35"/>
      <c r="BA491" s="35"/>
      <c r="BB491" s="35"/>
      <c r="BC491" s="35"/>
      <c r="BD491" s="35"/>
      <c r="BE491" s="35"/>
      <c r="BF491" s="35"/>
      <c r="BG491" s="35"/>
      <c r="BH491" s="35"/>
    </row>
    <row r="492" spans="27:60" ht="15">
      <c r="AA492" s="11"/>
      <c r="AB492" s="11"/>
      <c r="AC492" s="11"/>
      <c r="AD492" s="11"/>
      <c r="AE492" s="11"/>
      <c r="AM492" s="35"/>
      <c r="AN492" s="35"/>
      <c r="AO492" s="35"/>
      <c r="AP492" s="35"/>
      <c r="AQ492" s="35"/>
      <c r="AR492" s="35"/>
      <c r="AS492" s="35"/>
      <c r="AT492" s="35"/>
      <c r="AU492" s="35"/>
      <c r="AV492" s="35"/>
      <c r="AW492" s="35"/>
      <c r="AX492" s="35"/>
      <c r="AY492" s="35"/>
      <c r="AZ492" s="35"/>
      <c r="BA492" s="35"/>
      <c r="BB492" s="35"/>
      <c r="BC492" s="35"/>
      <c r="BD492" s="35"/>
      <c r="BE492" s="35"/>
      <c r="BF492" s="35"/>
      <c r="BG492" s="35"/>
      <c r="BH492" s="35"/>
    </row>
    <row r="493" spans="27:60" ht="15">
      <c r="AA493" s="11"/>
      <c r="AB493" s="11"/>
      <c r="AC493" s="11"/>
      <c r="AD493" s="11"/>
      <c r="AE493" s="11"/>
      <c r="AM493" s="35"/>
      <c r="AN493" s="35"/>
      <c r="AO493" s="35"/>
      <c r="AP493" s="35"/>
      <c r="AQ493" s="35"/>
      <c r="AR493" s="35"/>
      <c r="AS493" s="35"/>
      <c r="AT493" s="35"/>
      <c r="AU493" s="35"/>
      <c r="AV493" s="35"/>
      <c r="AW493" s="35"/>
      <c r="AX493" s="35"/>
      <c r="AY493" s="35"/>
      <c r="AZ493" s="35"/>
      <c r="BA493" s="35"/>
      <c r="BB493" s="35"/>
      <c r="BC493" s="35"/>
      <c r="BD493" s="35"/>
      <c r="BE493" s="35"/>
      <c r="BF493" s="35"/>
      <c r="BG493" s="35"/>
      <c r="BH493" s="35"/>
    </row>
    <row r="494" spans="27:60" ht="15">
      <c r="AA494" s="11"/>
      <c r="AB494" s="11"/>
      <c r="AC494" s="11"/>
      <c r="AD494" s="11"/>
      <c r="AE494" s="11"/>
      <c r="AM494" s="35"/>
      <c r="AN494" s="35"/>
      <c r="AO494" s="35"/>
      <c r="AP494" s="35"/>
      <c r="AQ494" s="35"/>
      <c r="AR494" s="35"/>
      <c r="AS494" s="35"/>
      <c r="AT494" s="35"/>
      <c r="AU494" s="35"/>
      <c r="AV494" s="35"/>
      <c r="AW494" s="35"/>
      <c r="AX494" s="35"/>
      <c r="AY494" s="35"/>
      <c r="AZ494" s="35"/>
      <c r="BA494" s="35"/>
      <c r="BB494" s="35"/>
      <c r="BC494" s="35"/>
      <c r="BD494" s="35"/>
      <c r="BE494" s="35"/>
      <c r="BF494" s="35"/>
      <c r="BG494" s="35"/>
      <c r="BH494" s="35"/>
    </row>
    <row r="495" spans="27:60" ht="15">
      <c r="AA495" s="11"/>
      <c r="AB495" s="11"/>
      <c r="AC495" s="11"/>
      <c r="AD495" s="11"/>
      <c r="AE495" s="11"/>
      <c r="AM495" s="35"/>
      <c r="AN495" s="35"/>
      <c r="AO495" s="35"/>
      <c r="AP495" s="35"/>
      <c r="AQ495" s="35"/>
      <c r="AR495" s="35"/>
      <c r="AS495" s="35"/>
      <c r="AT495" s="35"/>
      <c r="AU495" s="35"/>
      <c r="AV495" s="35"/>
      <c r="AW495" s="35"/>
      <c r="AX495" s="35"/>
      <c r="AY495" s="35"/>
      <c r="AZ495" s="35"/>
      <c r="BA495" s="35"/>
      <c r="BB495" s="35"/>
      <c r="BC495" s="35"/>
      <c r="BD495" s="35"/>
      <c r="BE495" s="35"/>
      <c r="BF495" s="35"/>
      <c r="BG495" s="35"/>
      <c r="BH495" s="35"/>
    </row>
    <row r="496" spans="27:60" ht="15">
      <c r="AA496" s="11"/>
      <c r="AB496" s="11"/>
      <c r="AC496" s="11"/>
      <c r="AD496" s="11"/>
      <c r="AE496" s="11"/>
      <c r="AM496" s="35"/>
      <c r="AN496" s="35"/>
      <c r="AO496" s="35"/>
      <c r="AP496" s="35"/>
      <c r="AQ496" s="35"/>
      <c r="AR496" s="35"/>
      <c r="AS496" s="35"/>
      <c r="AT496" s="35"/>
      <c r="AU496" s="35"/>
      <c r="AV496" s="35"/>
      <c r="AW496" s="35"/>
      <c r="AX496" s="35"/>
      <c r="AY496" s="35"/>
      <c r="AZ496" s="35"/>
      <c r="BA496" s="35"/>
      <c r="BB496" s="35"/>
      <c r="BC496" s="35"/>
      <c r="BD496" s="35"/>
      <c r="BE496" s="35"/>
      <c r="BF496" s="35"/>
      <c r="BG496" s="35"/>
      <c r="BH496" s="35"/>
    </row>
    <row r="497" spans="27:60" ht="15">
      <c r="AA497" s="11"/>
      <c r="AB497" s="11"/>
      <c r="AC497" s="11"/>
      <c r="AD497" s="11"/>
      <c r="AE497" s="11"/>
      <c r="AM497" s="35"/>
      <c r="AN497" s="35"/>
      <c r="AO497" s="35"/>
      <c r="AP497" s="35"/>
      <c r="AQ497" s="35"/>
      <c r="AR497" s="35"/>
      <c r="AS497" s="35"/>
      <c r="AT497" s="35"/>
      <c r="AU497" s="35"/>
      <c r="AV497" s="35"/>
      <c r="AW497" s="35"/>
      <c r="AX497" s="35"/>
      <c r="AY497" s="35"/>
      <c r="AZ497" s="35"/>
      <c r="BA497" s="35"/>
      <c r="BB497" s="35"/>
      <c r="BC497" s="35"/>
      <c r="BD497" s="35"/>
      <c r="BE497" s="35"/>
      <c r="BF497" s="35"/>
      <c r="BG497" s="35"/>
      <c r="BH497" s="35"/>
    </row>
    <row r="498" spans="27:60" ht="15">
      <c r="AA498" s="11"/>
      <c r="AB498" s="11"/>
      <c r="AC498" s="11"/>
      <c r="AD498" s="11"/>
      <c r="AE498" s="11"/>
      <c r="AM498" s="35"/>
      <c r="AN498" s="35"/>
      <c r="AO498" s="35"/>
      <c r="AP498" s="35"/>
      <c r="AQ498" s="35"/>
      <c r="AR498" s="35"/>
      <c r="AS498" s="35"/>
      <c r="AT498" s="35"/>
      <c r="AU498" s="35"/>
      <c r="AV498" s="35"/>
      <c r="AW498" s="35"/>
      <c r="AX498" s="35"/>
      <c r="AY498" s="35"/>
      <c r="AZ498" s="35"/>
      <c r="BA498" s="35"/>
      <c r="BB498" s="35"/>
      <c r="BC498" s="35"/>
      <c r="BD498" s="35"/>
      <c r="BE498" s="35"/>
      <c r="BF498" s="35"/>
      <c r="BG498" s="35"/>
      <c r="BH498" s="35"/>
    </row>
    <row r="499" spans="27:60" ht="15">
      <c r="AA499" s="11"/>
      <c r="AB499" s="11"/>
      <c r="AC499" s="11"/>
      <c r="AD499" s="11"/>
      <c r="AE499" s="11"/>
      <c r="AM499" s="35"/>
      <c r="AN499" s="35"/>
      <c r="AO499" s="35"/>
      <c r="AP499" s="35"/>
      <c r="AQ499" s="35"/>
      <c r="AR499" s="35"/>
      <c r="AS499" s="35"/>
      <c r="AT499" s="35"/>
      <c r="AU499" s="35"/>
      <c r="AV499" s="35"/>
      <c r="AW499" s="35"/>
      <c r="AX499" s="35"/>
      <c r="AY499" s="35"/>
      <c r="AZ499" s="35"/>
      <c r="BA499" s="35"/>
      <c r="BB499" s="35"/>
      <c r="BC499" s="35"/>
      <c r="BD499" s="35"/>
      <c r="BE499" s="35"/>
      <c r="BF499" s="35"/>
      <c r="BG499" s="35"/>
      <c r="BH499" s="35"/>
    </row>
    <row r="500" spans="27:60" ht="15">
      <c r="AA500" s="11"/>
      <c r="AB500" s="11"/>
      <c r="AC500" s="11"/>
      <c r="AD500" s="11"/>
      <c r="AE500" s="11"/>
      <c r="AM500" s="35"/>
      <c r="AN500" s="35"/>
      <c r="AO500" s="35"/>
      <c r="AP500" s="35"/>
      <c r="AQ500" s="35"/>
      <c r="AR500" s="35"/>
      <c r="AS500" s="35"/>
      <c r="AT500" s="35"/>
      <c r="AU500" s="35"/>
      <c r="AV500" s="35"/>
      <c r="AW500" s="35"/>
      <c r="AX500" s="35"/>
      <c r="AY500" s="35"/>
      <c r="AZ500" s="35"/>
      <c r="BA500" s="35"/>
      <c r="BB500" s="35"/>
      <c r="BC500" s="35"/>
      <c r="BD500" s="35"/>
      <c r="BE500" s="35"/>
      <c r="BF500" s="35"/>
      <c r="BG500" s="35"/>
      <c r="BH500" s="35"/>
    </row>
    <row r="501" spans="27:60" ht="15">
      <c r="AA501" s="11"/>
      <c r="AB501" s="11"/>
      <c r="AC501" s="11"/>
      <c r="AD501" s="11"/>
      <c r="AE501" s="11"/>
      <c r="AM501" s="35"/>
      <c r="AN501" s="35"/>
      <c r="AO501" s="35"/>
      <c r="AP501" s="35"/>
      <c r="AQ501" s="35"/>
      <c r="AR501" s="35"/>
      <c r="AS501" s="35"/>
      <c r="AT501" s="35"/>
      <c r="AU501" s="35"/>
      <c r="AV501" s="35"/>
      <c r="AW501" s="35"/>
      <c r="AX501" s="35"/>
      <c r="AY501" s="35"/>
      <c r="AZ501" s="35"/>
      <c r="BA501" s="35"/>
      <c r="BB501" s="35"/>
      <c r="BC501" s="35"/>
      <c r="BD501" s="35"/>
      <c r="BE501" s="35"/>
      <c r="BF501" s="35"/>
      <c r="BG501" s="35"/>
      <c r="BH501" s="35"/>
    </row>
    <row r="502" spans="27:60" ht="15">
      <c r="AA502" s="11"/>
      <c r="AB502" s="11"/>
      <c r="AC502" s="11"/>
      <c r="AD502" s="11"/>
      <c r="AE502" s="11"/>
      <c r="AM502" s="35"/>
      <c r="AN502" s="35"/>
      <c r="AO502" s="35"/>
      <c r="AP502" s="35"/>
      <c r="AQ502" s="35"/>
      <c r="AR502" s="35"/>
      <c r="AS502" s="35"/>
      <c r="AT502" s="35"/>
      <c r="AU502" s="35"/>
      <c r="AV502" s="35"/>
      <c r="AW502" s="35"/>
      <c r="AX502" s="35"/>
      <c r="AY502" s="35"/>
      <c r="AZ502" s="35"/>
      <c r="BA502" s="35"/>
      <c r="BB502" s="35"/>
      <c r="BC502" s="35"/>
      <c r="BD502" s="35"/>
      <c r="BE502" s="35"/>
      <c r="BF502" s="35"/>
      <c r="BG502" s="35"/>
      <c r="BH502" s="35"/>
    </row>
    <row r="503" spans="27:60" ht="15">
      <c r="AA503" s="11"/>
      <c r="AB503" s="11"/>
      <c r="AC503" s="11"/>
      <c r="AD503" s="11"/>
      <c r="AE503" s="11"/>
      <c r="AM503" s="35"/>
      <c r="AN503" s="35"/>
      <c r="AO503" s="35"/>
      <c r="AP503" s="35"/>
      <c r="AQ503" s="35"/>
      <c r="AR503" s="35"/>
      <c r="AS503" s="35"/>
      <c r="AT503" s="35"/>
      <c r="AU503" s="35"/>
      <c r="AV503" s="35"/>
      <c r="AW503" s="35"/>
      <c r="AX503" s="35"/>
      <c r="AY503" s="35"/>
      <c r="AZ503" s="35"/>
      <c r="BA503" s="35"/>
      <c r="BB503" s="35"/>
      <c r="BC503" s="35"/>
      <c r="BD503" s="35"/>
      <c r="BE503" s="35"/>
      <c r="BF503" s="35"/>
      <c r="BG503" s="35"/>
      <c r="BH503" s="35"/>
    </row>
    <row r="504" spans="27:60" ht="15">
      <c r="AA504" s="11"/>
      <c r="AB504" s="11"/>
      <c r="AC504" s="11"/>
      <c r="AD504" s="11"/>
      <c r="AE504" s="11"/>
      <c r="AM504" s="35"/>
      <c r="AN504" s="35"/>
      <c r="AO504" s="35"/>
      <c r="AP504" s="35"/>
      <c r="AQ504" s="35"/>
      <c r="AR504" s="35"/>
      <c r="AS504" s="35"/>
      <c r="AT504" s="35"/>
      <c r="AU504" s="35"/>
      <c r="AV504" s="35"/>
      <c r="AW504" s="35"/>
      <c r="AX504" s="35"/>
      <c r="AY504" s="35"/>
      <c r="AZ504" s="35"/>
      <c r="BA504" s="35"/>
      <c r="BB504" s="35"/>
      <c r="BC504" s="35"/>
      <c r="BD504" s="35"/>
      <c r="BE504" s="35"/>
      <c r="BF504" s="35"/>
      <c r="BG504" s="35"/>
      <c r="BH504" s="35"/>
    </row>
    <row r="505" spans="27:60" ht="15">
      <c r="AA505" s="11"/>
      <c r="AB505" s="11"/>
      <c r="AC505" s="11"/>
      <c r="AD505" s="11"/>
      <c r="AE505" s="11"/>
      <c r="AM505" s="35"/>
      <c r="AN505" s="35"/>
      <c r="AO505" s="35"/>
      <c r="AP505" s="35"/>
      <c r="AQ505" s="35"/>
      <c r="AR505" s="35"/>
      <c r="AS505" s="35"/>
      <c r="AT505" s="35"/>
      <c r="AU505" s="35"/>
      <c r="AV505" s="35"/>
      <c r="AW505" s="35"/>
      <c r="AX505" s="35"/>
      <c r="AY505" s="35"/>
      <c r="AZ505" s="35"/>
      <c r="BA505" s="35"/>
      <c r="BB505" s="35"/>
      <c r="BC505" s="35"/>
      <c r="BD505" s="35"/>
      <c r="BE505" s="35"/>
      <c r="BF505" s="35"/>
      <c r="BG505" s="35"/>
      <c r="BH505" s="35"/>
    </row>
    <row r="506" spans="27:60" ht="15">
      <c r="AA506" s="11"/>
      <c r="AB506" s="11"/>
      <c r="AC506" s="11"/>
      <c r="AD506" s="11"/>
      <c r="AE506" s="11"/>
      <c r="AM506" s="35"/>
      <c r="AN506" s="35"/>
      <c r="AO506" s="35"/>
      <c r="AP506" s="35"/>
      <c r="AQ506" s="35"/>
      <c r="AR506" s="35"/>
      <c r="AS506" s="35"/>
      <c r="AT506" s="35"/>
      <c r="AU506" s="35"/>
      <c r="AV506" s="35"/>
      <c r="AW506" s="35"/>
      <c r="AX506" s="35"/>
      <c r="AY506" s="35"/>
      <c r="AZ506" s="35"/>
      <c r="BA506" s="35"/>
      <c r="BB506" s="35"/>
      <c r="BC506" s="35"/>
      <c r="BD506" s="35"/>
      <c r="BE506" s="35"/>
      <c r="BF506" s="35"/>
      <c r="BG506" s="35"/>
      <c r="BH506" s="35"/>
    </row>
    <row r="507" spans="27:60" ht="15">
      <c r="AA507" s="11"/>
      <c r="AB507" s="11"/>
      <c r="AC507" s="11"/>
      <c r="AD507" s="11"/>
      <c r="AE507" s="11"/>
      <c r="AM507" s="35"/>
      <c r="AN507" s="35"/>
      <c r="AO507" s="35"/>
      <c r="AP507" s="35"/>
      <c r="AQ507" s="35"/>
      <c r="AR507" s="35"/>
      <c r="AS507" s="35"/>
      <c r="AT507" s="35"/>
      <c r="AU507" s="35"/>
      <c r="AV507" s="35"/>
      <c r="AW507" s="35"/>
      <c r="AX507" s="35"/>
      <c r="AY507" s="35"/>
      <c r="AZ507" s="35"/>
      <c r="BA507" s="35"/>
      <c r="BB507" s="35"/>
      <c r="BC507" s="35"/>
      <c r="BD507" s="35"/>
      <c r="BE507" s="35"/>
      <c r="BF507" s="35"/>
      <c r="BG507" s="35"/>
      <c r="BH507" s="35"/>
    </row>
    <row r="508" spans="27:60" ht="15">
      <c r="AA508" s="11"/>
      <c r="AB508" s="11"/>
      <c r="AC508" s="11"/>
      <c r="AD508" s="11"/>
      <c r="AE508" s="11"/>
      <c r="AM508" s="35"/>
      <c r="AN508" s="35"/>
      <c r="AO508" s="35"/>
      <c r="AP508" s="35"/>
      <c r="AQ508" s="35"/>
      <c r="AR508" s="35"/>
      <c r="AS508" s="35"/>
      <c r="AT508" s="35"/>
      <c r="AU508" s="35"/>
      <c r="AV508" s="35"/>
      <c r="AW508" s="35"/>
      <c r="AX508" s="35"/>
      <c r="AY508" s="35"/>
      <c r="AZ508" s="35"/>
      <c r="BA508" s="35"/>
      <c r="BB508" s="35"/>
      <c r="BC508" s="35"/>
      <c r="BD508" s="35"/>
      <c r="BE508" s="35"/>
      <c r="BF508" s="35"/>
      <c r="BG508" s="35"/>
      <c r="BH508" s="35"/>
    </row>
    <row r="509" spans="27:60" ht="15">
      <c r="AA509" s="11"/>
      <c r="AB509" s="11"/>
      <c r="AC509" s="11"/>
      <c r="AD509" s="11"/>
      <c r="AE509" s="11"/>
      <c r="AM509" s="35"/>
      <c r="AN509" s="35"/>
      <c r="AO509" s="35"/>
      <c r="AP509" s="35"/>
      <c r="AQ509" s="35"/>
      <c r="AR509" s="35"/>
      <c r="AS509" s="35"/>
      <c r="AT509" s="35"/>
      <c r="AU509" s="35"/>
      <c r="AV509" s="35"/>
      <c r="AW509" s="35"/>
      <c r="AX509" s="35"/>
      <c r="AY509" s="35"/>
      <c r="AZ509" s="35"/>
      <c r="BA509" s="35"/>
      <c r="BB509" s="35"/>
      <c r="BC509" s="35"/>
      <c r="BD509" s="35"/>
      <c r="BE509" s="35"/>
      <c r="BF509" s="35"/>
      <c r="BG509" s="35"/>
      <c r="BH509" s="35"/>
    </row>
    <row r="510" spans="27:60" ht="15">
      <c r="AA510" s="11"/>
      <c r="AB510" s="11"/>
      <c r="AC510" s="11"/>
      <c r="AD510" s="11"/>
      <c r="AE510" s="11"/>
      <c r="AM510" s="35"/>
      <c r="AN510" s="35"/>
      <c r="AO510" s="35"/>
      <c r="AP510" s="35"/>
      <c r="AQ510" s="35"/>
      <c r="AR510" s="35"/>
      <c r="AS510" s="35"/>
      <c r="AT510" s="35"/>
      <c r="AU510" s="35"/>
      <c r="AV510" s="35"/>
      <c r="AW510" s="35"/>
      <c r="AX510" s="35"/>
      <c r="AY510" s="35"/>
      <c r="AZ510" s="35"/>
      <c r="BA510" s="35"/>
      <c r="BB510" s="35"/>
      <c r="BC510" s="35"/>
      <c r="BD510" s="35"/>
      <c r="BE510" s="35"/>
      <c r="BF510" s="35"/>
      <c r="BG510" s="35"/>
      <c r="BH510" s="35"/>
    </row>
    <row r="511" spans="27:60" ht="15">
      <c r="AA511" s="11"/>
      <c r="AB511" s="11"/>
      <c r="AC511" s="11"/>
      <c r="AD511" s="11"/>
      <c r="AE511" s="11"/>
      <c r="AM511" s="35"/>
      <c r="AN511" s="35"/>
      <c r="AO511" s="35"/>
      <c r="AP511" s="35"/>
      <c r="AQ511" s="35"/>
      <c r="AR511" s="35"/>
      <c r="AS511" s="35"/>
      <c r="AT511" s="35"/>
      <c r="AU511" s="35"/>
      <c r="AV511" s="35"/>
      <c r="AW511" s="35"/>
      <c r="AX511" s="35"/>
      <c r="AY511" s="35"/>
      <c r="AZ511" s="35"/>
      <c r="BA511" s="35"/>
      <c r="BB511" s="35"/>
      <c r="BC511" s="35"/>
      <c r="BD511" s="35"/>
      <c r="BE511" s="35"/>
      <c r="BF511" s="35"/>
      <c r="BG511" s="35"/>
      <c r="BH511" s="35"/>
    </row>
    <row r="512" spans="27:60" ht="15">
      <c r="AA512" s="11"/>
      <c r="AB512" s="11"/>
      <c r="AC512" s="11"/>
      <c r="AD512" s="11"/>
      <c r="AE512" s="11"/>
      <c r="AM512" s="35"/>
      <c r="AN512" s="35"/>
      <c r="AO512" s="35"/>
      <c r="AP512" s="35"/>
      <c r="AQ512" s="35"/>
      <c r="AR512" s="35"/>
      <c r="AS512" s="35"/>
      <c r="AT512" s="35"/>
      <c r="AU512" s="35"/>
      <c r="AV512" s="35"/>
      <c r="AW512" s="35"/>
      <c r="AX512" s="35"/>
      <c r="AY512" s="35"/>
      <c r="AZ512" s="35"/>
      <c r="BA512" s="35"/>
      <c r="BB512" s="35"/>
      <c r="BC512" s="35"/>
      <c r="BD512" s="35"/>
      <c r="BE512" s="35"/>
      <c r="BF512" s="35"/>
      <c r="BG512" s="35"/>
      <c r="BH512" s="35"/>
    </row>
    <row r="513" spans="27:60" ht="15">
      <c r="AA513" s="11"/>
      <c r="AB513" s="11"/>
      <c r="AC513" s="11"/>
      <c r="AD513" s="11"/>
      <c r="AE513" s="11"/>
      <c r="AM513" s="35"/>
      <c r="AN513" s="35"/>
      <c r="AO513" s="35"/>
      <c r="AP513" s="35"/>
      <c r="AQ513" s="35"/>
      <c r="AR513" s="35"/>
      <c r="AS513" s="35"/>
      <c r="AT513" s="35"/>
      <c r="AU513" s="35"/>
      <c r="AV513" s="35"/>
      <c r="AW513" s="35"/>
      <c r="AX513" s="35"/>
      <c r="AY513" s="35"/>
      <c r="AZ513" s="35"/>
      <c r="BA513" s="35"/>
      <c r="BB513" s="35"/>
      <c r="BC513" s="35"/>
      <c r="BD513" s="35"/>
      <c r="BE513" s="35"/>
      <c r="BF513" s="35"/>
      <c r="BG513" s="35"/>
      <c r="BH513" s="35"/>
    </row>
    <row r="514" spans="27:60" ht="15">
      <c r="AA514" s="11"/>
      <c r="AB514" s="11"/>
      <c r="AC514" s="11"/>
      <c r="AD514" s="11"/>
      <c r="AE514" s="11"/>
      <c r="AM514" s="35"/>
      <c r="AN514" s="35"/>
      <c r="AO514" s="35"/>
      <c r="AP514" s="35"/>
      <c r="AQ514" s="35"/>
      <c r="AR514" s="35"/>
      <c r="AS514" s="35"/>
      <c r="AT514" s="35"/>
      <c r="AU514" s="35"/>
      <c r="AV514" s="35"/>
      <c r="AW514" s="35"/>
      <c r="AX514" s="35"/>
      <c r="AY514" s="35"/>
      <c r="AZ514" s="35"/>
      <c r="BA514" s="35"/>
      <c r="BB514" s="35"/>
      <c r="BC514" s="35"/>
      <c r="BD514" s="35"/>
      <c r="BE514" s="35"/>
      <c r="BF514" s="35"/>
      <c r="BG514" s="35"/>
      <c r="BH514" s="35"/>
    </row>
    <row r="515" spans="27:60" ht="15">
      <c r="AA515" s="11"/>
      <c r="AB515" s="11"/>
      <c r="AC515" s="11"/>
      <c r="AD515" s="11"/>
      <c r="AE515" s="11"/>
      <c r="AM515" s="35"/>
      <c r="AN515" s="35"/>
      <c r="AO515" s="35"/>
      <c r="AP515" s="35"/>
      <c r="AQ515" s="35"/>
      <c r="AR515" s="35"/>
      <c r="AS515" s="35"/>
      <c r="AT515" s="35"/>
      <c r="AU515" s="35"/>
      <c r="AV515" s="35"/>
      <c r="AW515" s="35"/>
      <c r="AX515" s="35"/>
      <c r="AY515" s="35"/>
      <c r="AZ515" s="35"/>
      <c r="BA515" s="35"/>
      <c r="BB515" s="35"/>
      <c r="BC515" s="35"/>
      <c r="BD515" s="35"/>
      <c r="BE515" s="35"/>
      <c r="BF515" s="35"/>
      <c r="BG515" s="35"/>
      <c r="BH515" s="35"/>
    </row>
    <row r="516" spans="27:60" ht="15">
      <c r="AA516" s="11"/>
      <c r="AB516" s="11"/>
      <c r="AC516" s="11"/>
      <c r="AD516" s="11"/>
      <c r="AE516" s="11"/>
      <c r="AM516" s="35"/>
      <c r="AN516" s="35"/>
      <c r="AO516" s="35"/>
      <c r="AP516" s="35"/>
      <c r="AQ516" s="35"/>
      <c r="AR516" s="35"/>
      <c r="AS516" s="35"/>
      <c r="AT516" s="35"/>
      <c r="AU516" s="35"/>
      <c r="AV516" s="35"/>
      <c r="AW516" s="35"/>
      <c r="AX516" s="35"/>
      <c r="AY516" s="35"/>
      <c r="AZ516" s="35"/>
      <c r="BA516" s="35"/>
      <c r="BB516" s="35"/>
      <c r="BC516" s="35"/>
      <c r="BD516" s="35"/>
      <c r="BE516" s="35"/>
      <c r="BF516" s="35"/>
      <c r="BG516" s="35"/>
      <c r="BH516" s="35"/>
    </row>
    <row r="517" spans="27:60" ht="15">
      <c r="AA517" s="11"/>
      <c r="AB517" s="11"/>
      <c r="AC517" s="11"/>
      <c r="AD517" s="11"/>
      <c r="AE517" s="11"/>
      <c r="AM517" s="35"/>
      <c r="AN517" s="35"/>
      <c r="AO517" s="35"/>
      <c r="AP517" s="35"/>
      <c r="AQ517" s="35"/>
      <c r="AR517" s="35"/>
      <c r="AS517" s="35"/>
      <c r="AT517" s="35"/>
      <c r="AU517" s="35"/>
      <c r="AV517" s="35"/>
      <c r="AW517" s="35"/>
      <c r="AX517" s="35"/>
      <c r="AY517" s="35"/>
      <c r="AZ517" s="35"/>
      <c r="BA517" s="35"/>
      <c r="BB517" s="35"/>
      <c r="BC517" s="35"/>
      <c r="BD517" s="35"/>
      <c r="BE517" s="35"/>
      <c r="BF517" s="35"/>
      <c r="BG517" s="35"/>
      <c r="BH517" s="35"/>
    </row>
    <row r="518" spans="27:60" ht="15">
      <c r="AA518" s="11"/>
      <c r="AB518" s="11"/>
      <c r="AC518" s="11"/>
      <c r="AD518" s="11"/>
      <c r="AE518" s="11"/>
      <c r="AM518" s="35"/>
      <c r="AN518" s="35"/>
      <c r="AO518" s="35"/>
      <c r="AP518" s="35"/>
      <c r="AQ518" s="35"/>
      <c r="AR518" s="35"/>
      <c r="AS518" s="35"/>
      <c r="AT518" s="35"/>
      <c r="AU518" s="35"/>
      <c r="AV518" s="35"/>
      <c r="AW518" s="35"/>
      <c r="AX518" s="35"/>
      <c r="AY518" s="35"/>
      <c r="AZ518" s="35"/>
      <c r="BA518" s="35"/>
      <c r="BB518" s="35"/>
      <c r="BC518" s="35"/>
      <c r="BD518" s="35"/>
      <c r="BE518" s="35"/>
      <c r="BF518" s="35"/>
      <c r="BG518" s="35"/>
      <c r="BH518" s="35"/>
    </row>
    <row r="519" spans="27:60" ht="15">
      <c r="AA519" s="11"/>
      <c r="AB519" s="11"/>
      <c r="AC519" s="11"/>
      <c r="AD519" s="11"/>
      <c r="AE519" s="11"/>
      <c r="AM519" s="35"/>
      <c r="AN519" s="35"/>
      <c r="AO519" s="35"/>
      <c r="AP519" s="35"/>
      <c r="AQ519" s="35"/>
      <c r="AR519" s="35"/>
      <c r="AS519" s="35"/>
      <c r="AT519" s="35"/>
      <c r="AU519" s="35"/>
      <c r="AV519" s="35"/>
      <c r="AW519" s="35"/>
      <c r="AX519" s="35"/>
      <c r="AY519" s="35"/>
      <c r="AZ519" s="35"/>
      <c r="BA519" s="35"/>
      <c r="BB519" s="35"/>
      <c r="BC519" s="35"/>
      <c r="BD519" s="35"/>
      <c r="BE519" s="35"/>
      <c r="BF519" s="35"/>
      <c r="BG519" s="35"/>
      <c r="BH519" s="35"/>
    </row>
    <row r="520" spans="27:60" ht="15">
      <c r="AA520" s="11"/>
      <c r="AB520" s="11"/>
      <c r="AC520" s="11"/>
      <c r="AD520" s="11"/>
      <c r="AE520" s="11"/>
      <c r="AM520" s="35"/>
      <c r="AN520" s="35"/>
      <c r="AO520" s="35"/>
      <c r="AP520" s="35"/>
      <c r="AQ520" s="35"/>
      <c r="AR520" s="35"/>
      <c r="AS520" s="35"/>
      <c r="AT520" s="35"/>
      <c r="AU520" s="35"/>
      <c r="AV520" s="35"/>
      <c r="AW520" s="35"/>
      <c r="AX520" s="35"/>
      <c r="AY520" s="35"/>
      <c r="AZ520" s="35"/>
      <c r="BA520" s="35"/>
      <c r="BB520" s="35"/>
      <c r="BC520" s="35"/>
      <c r="BD520" s="35"/>
      <c r="BE520" s="35"/>
      <c r="BF520" s="35"/>
      <c r="BG520" s="35"/>
      <c r="BH520" s="35"/>
    </row>
    <row r="521" spans="27:60" ht="15">
      <c r="AA521" s="11"/>
      <c r="AB521" s="11"/>
      <c r="AC521" s="11"/>
      <c r="AD521" s="11"/>
      <c r="AE521" s="11"/>
      <c r="AM521" s="35"/>
      <c r="AN521" s="35"/>
      <c r="AO521" s="35"/>
      <c r="AP521" s="35"/>
      <c r="AQ521" s="35"/>
      <c r="AR521" s="35"/>
      <c r="AS521" s="35"/>
      <c r="AT521" s="35"/>
      <c r="AU521" s="35"/>
      <c r="AV521" s="35"/>
      <c r="AW521" s="35"/>
      <c r="AX521" s="35"/>
      <c r="AY521" s="35"/>
      <c r="AZ521" s="35"/>
      <c r="BA521" s="35"/>
      <c r="BB521" s="35"/>
      <c r="BC521" s="35"/>
      <c r="BD521" s="35"/>
      <c r="BE521" s="35"/>
      <c r="BF521" s="35"/>
      <c r="BG521" s="35"/>
      <c r="BH521" s="35"/>
    </row>
    <row r="522" spans="27:60" ht="15">
      <c r="AA522" s="11"/>
      <c r="AB522" s="11"/>
      <c r="AC522" s="11"/>
      <c r="AD522" s="11"/>
      <c r="AE522" s="11"/>
      <c r="AM522" s="35"/>
      <c r="AN522" s="35"/>
      <c r="AO522" s="35"/>
      <c r="AP522" s="35"/>
      <c r="AQ522" s="35"/>
      <c r="AR522" s="35"/>
      <c r="AS522" s="35"/>
      <c r="AT522" s="35"/>
      <c r="AU522" s="35"/>
      <c r="AV522" s="35"/>
      <c r="AW522" s="35"/>
      <c r="AX522" s="35"/>
      <c r="AY522" s="35"/>
      <c r="AZ522" s="35"/>
      <c r="BA522" s="35"/>
      <c r="BB522" s="35"/>
      <c r="BC522" s="35"/>
      <c r="BD522" s="35"/>
      <c r="BE522" s="35"/>
      <c r="BF522" s="35"/>
      <c r="BG522" s="35"/>
      <c r="BH522" s="35"/>
    </row>
    <row r="523" spans="27:60" ht="15">
      <c r="AA523" s="11"/>
      <c r="AB523" s="11"/>
      <c r="AC523" s="11"/>
      <c r="AD523" s="11"/>
      <c r="AE523" s="11"/>
      <c r="AM523" s="35"/>
      <c r="AN523" s="35"/>
      <c r="AO523" s="35"/>
      <c r="AP523" s="35"/>
      <c r="AQ523" s="35"/>
      <c r="AR523" s="35"/>
      <c r="AS523" s="35"/>
      <c r="AT523" s="35"/>
      <c r="AU523" s="35"/>
      <c r="AV523" s="35"/>
      <c r="AW523" s="35"/>
      <c r="AX523" s="35"/>
      <c r="AY523" s="35"/>
      <c r="AZ523" s="35"/>
      <c r="BA523" s="35"/>
      <c r="BB523" s="35"/>
      <c r="BC523" s="35"/>
      <c r="BD523" s="35"/>
      <c r="BE523" s="35"/>
      <c r="BF523" s="35"/>
      <c r="BG523" s="35"/>
      <c r="BH523" s="35"/>
    </row>
    <row r="524" spans="27:60" ht="15">
      <c r="AA524" s="11"/>
      <c r="AB524" s="11"/>
      <c r="AC524" s="11"/>
      <c r="AD524" s="11"/>
      <c r="AE524" s="11"/>
      <c r="AM524" s="35"/>
      <c r="AN524" s="35"/>
      <c r="AO524" s="35"/>
      <c r="AP524" s="35"/>
      <c r="AQ524" s="35"/>
      <c r="AR524" s="35"/>
      <c r="AS524" s="35"/>
      <c r="AT524" s="35"/>
      <c r="AU524" s="35"/>
      <c r="AV524" s="35"/>
      <c r="AW524" s="35"/>
      <c r="AX524" s="35"/>
      <c r="AY524" s="35"/>
      <c r="AZ524" s="35"/>
      <c r="BA524" s="35"/>
      <c r="BB524" s="35"/>
      <c r="BC524" s="35"/>
      <c r="BD524" s="35"/>
      <c r="BE524" s="35"/>
      <c r="BF524" s="35"/>
      <c r="BG524" s="35"/>
      <c r="BH524" s="35"/>
    </row>
    <row r="525" spans="27:60" ht="15">
      <c r="AA525" s="11"/>
      <c r="AB525" s="11"/>
      <c r="AC525" s="11"/>
      <c r="AD525" s="11"/>
      <c r="AE525" s="11"/>
      <c r="AM525" s="35"/>
      <c r="AN525" s="35"/>
      <c r="AO525" s="35"/>
      <c r="AP525" s="35"/>
      <c r="AQ525" s="35"/>
      <c r="AR525" s="35"/>
      <c r="AS525" s="35"/>
      <c r="AT525" s="35"/>
      <c r="AU525" s="35"/>
      <c r="AV525" s="35"/>
      <c r="AW525" s="35"/>
      <c r="AX525" s="35"/>
      <c r="AY525" s="35"/>
      <c r="AZ525" s="35"/>
      <c r="BA525" s="35"/>
      <c r="BB525" s="35"/>
      <c r="BC525" s="35"/>
      <c r="BD525" s="35"/>
      <c r="BE525" s="35"/>
      <c r="BF525" s="35"/>
      <c r="BG525" s="35"/>
      <c r="BH525" s="35"/>
    </row>
    <row r="526" spans="27:60" ht="15">
      <c r="AA526" s="11"/>
      <c r="AB526" s="11"/>
      <c r="AC526" s="11"/>
      <c r="AD526" s="11"/>
      <c r="AE526" s="11"/>
      <c r="AM526" s="35"/>
      <c r="AN526" s="35"/>
      <c r="AO526" s="35"/>
      <c r="AP526" s="35"/>
      <c r="AQ526" s="35"/>
      <c r="AR526" s="35"/>
      <c r="AS526" s="35"/>
      <c r="AT526" s="35"/>
      <c r="AU526" s="35"/>
      <c r="AV526" s="35"/>
      <c r="AW526" s="35"/>
      <c r="AX526" s="35"/>
      <c r="AY526" s="35"/>
      <c r="AZ526" s="35"/>
      <c r="BA526" s="35"/>
      <c r="BB526" s="35"/>
      <c r="BC526" s="35"/>
      <c r="BD526" s="35"/>
      <c r="BE526" s="35"/>
      <c r="BF526" s="35"/>
      <c r="BG526" s="35"/>
      <c r="BH526" s="35"/>
    </row>
    <row r="527" spans="27:60" ht="15">
      <c r="AA527" s="11"/>
      <c r="AB527" s="11"/>
      <c r="AC527" s="11"/>
      <c r="AD527" s="11"/>
      <c r="AE527" s="11"/>
      <c r="AM527" s="35"/>
      <c r="AN527" s="35"/>
      <c r="AO527" s="35"/>
      <c r="AP527" s="35"/>
      <c r="AQ527" s="35"/>
      <c r="AR527" s="35"/>
      <c r="AS527" s="35"/>
      <c r="AT527" s="35"/>
      <c r="AU527" s="35"/>
      <c r="AV527" s="35"/>
      <c r="AW527" s="35"/>
      <c r="AX527" s="35"/>
      <c r="AY527" s="35"/>
      <c r="AZ527" s="35"/>
      <c r="BA527" s="35"/>
      <c r="BB527" s="35"/>
      <c r="BC527" s="35"/>
      <c r="BD527" s="35"/>
      <c r="BE527" s="35"/>
      <c r="BF527" s="35"/>
      <c r="BG527" s="35"/>
      <c r="BH527" s="35"/>
    </row>
    <row r="528" spans="27:60" ht="15">
      <c r="AA528" s="11"/>
      <c r="AB528" s="11"/>
      <c r="AC528" s="11"/>
      <c r="AD528" s="11"/>
      <c r="AE528" s="11"/>
      <c r="AM528" s="35"/>
      <c r="AN528" s="35"/>
      <c r="AO528" s="35"/>
      <c r="AP528" s="35"/>
      <c r="AQ528" s="35"/>
      <c r="AR528" s="35"/>
      <c r="AS528" s="35"/>
      <c r="AT528" s="35"/>
      <c r="AU528" s="35"/>
      <c r="AV528" s="35"/>
      <c r="AW528" s="35"/>
      <c r="AX528" s="35"/>
      <c r="AY528" s="35"/>
      <c r="AZ528" s="35"/>
      <c r="BA528" s="35"/>
      <c r="BB528" s="35"/>
      <c r="BC528" s="35"/>
      <c r="BD528" s="35"/>
      <c r="BE528" s="35"/>
      <c r="BF528" s="35"/>
      <c r="BG528" s="35"/>
      <c r="BH528" s="35"/>
    </row>
    <row r="529" spans="27:60" ht="15">
      <c r="AA529" s="11"/>
      <c r="AB529" s="11"/>
      <c r="AC529" s="11"/>
      <c r="AD529" s="11"/>
      <c r="AE529" s="11"/>
      <c r="AM529" s="35"/>
      <c r="AN529" s="35"/>
      <c r="AO529" s="35"/>
      <c r="AP529" s="35"/>
      <c r="AQ529" s="35"/>
      <c r="AR529" s="35"/>
      <c r="AS529" s="35"/>
      <c r="AT529" s="35"/>
      <c r="AU529" s="35"/>
      <c r="AV529" s="35"/>
      <c r="AW529" s="35"/>
      <c r="AX529" s="35"/>
      <c r="AY529" s="35"/>
      <c r="AZ529" s="35"/>
      <c r="BA529" s="35"/>
      <c r="BB529" s="35"/>
      <c r="BC529" s="35"/>
      <c r="BD529" s="35"/>
      <c r="BE529" s="35"/>
      <c r="BF529" s="35"/>
      <c r="BG529" s="35"/>
      <c r="BH529" s="35"/>
    </row>
    <row r="530" spans="27:60" ht="15">
      <c r="AA530" s="11"/>
      <c r="AB530" s="11"/>
      <c r="AC530" s="11"/>
      <c r="AD530" s="11"/>
      <c r="AE530" s="11"/>
      <c r="AM530" s="35"/>
      <c r="AN530" s="35"/>
      <c r="AO530" s="35"/>
      <c r="AP530" s="35"/>
      <c r="AQ530" s="35"/>
      <c r="AR530" s="35"/>
      <c r="AS530" s="35"/>
      <c r="AT530" s="35"/>
      <c r="AU530" s="35"/>
      <c r="AV530" s="35"/>
      <c r="AW530" s="35"/>
      <c r="AX530" s="35"/>
      <c r="AY530" s="35"/>
      <c r="AZ530" s="35"/>
      <c r="BA530" s="35"/>
      <c r="BB530" s="35"/>
      <c r="BC530" s="35"/>
      <c r="BD530" s="35"/>
      <c r="BE530" s="35"/>
      <c r="BF530" s="35"/>
      <c r="BG530" s="35"/>
      <c r="BH530" s="35"/>
    </row>
    <row r="531" spans="27:60" ht="15">
      <c r="AA531" s="11"/>
      <c r="AB531" s="11"/>
      <c r="AC531" s="11"/>
      <c r="AD531" s="11"/>
      <c r="AE531" s="11"/>
      <c r="AM531" s="35"/>
      <c r="AN531" s="35"/>
      <c r="AO531" s="35"/>
      <c r="AP531" s="35"/>
      <c r="AQ531" s="35"/>
      <c r="AR531" s="35"/>
      <c r="AS531" s="35"/>
      <c r="AT531" s="35"/>
      <c r="AU531" s="35"/>
      <c r="AV531" s="35"/>
      <c r="AW531" s="35"/>
      <c r="AX531" s="35"/>
      <c r="AY531" s="35"/>
      <c r="AZ531" s="35"/>
      <c r="BA531" s="35"/>
      <c r="BB531" s="35"/>
      <c r="BC531" s="35"/>
      <c r="BD531" s="35"/>
      <c r="BE531" s="35"/>
      <c r="BF531" s="35"/>
      <c r="BG531" s="35"/>
      <c r="BH531" s="35"/>
    </row>
    <row r="532" spans="27:60" ht="15">
      <c r="AA532" s="11"/>
      <c r="AB532" s="11"/>
      <c r="AC532" s="11"/>
      <c r="AD532" s="11"/>
      <c r="AE532" s="11"/>
      <c r="AM532" s="35"/>
      <c r="AN532" s="35"/>
      <c r="AO532" s="35"/>
      <c r="AP532" s="35"/>
      <c r="AQ532" s="35"/>
      <c r="AR532" s="35"/>
      <c r="AS532" s="35"/>
      <c r="AT532" s="35"/>
      <c r="AU532" s="35"/>
      <c r="AV532" s="35"/>
      <c r="AW532" s="35"/>
      <c r="AX532" s="35"/>
      <c r="AY532" s="35"/>
      <c r="AZ532" s="35"/>
      <c r="BA532" s="35"/>
      <c r="BB532" s="35"/>
      <c r="BC532" s="35"/>
      <c r="BD532" s="35"/>
      <c r="BE532" s="35"/>
      <c r="BF532" s="35"/>
      <c r="BG532" s="35"/>
      <c r="BH532" s="35"/>
    </row>
    <row r="533" spans="27:60" ht="15">
      <c r="AA533" s="11"/>
      <c r="AB533" s="11"/>
      <c r="AC533" s="11"/>
      <c r="AD533" s="11"/>
      <c r="AE533" s="11"/>
      <c r="AM533" s="35"/>
      <c r="AN533" s="35"/>
      <c r="AO533" s="35"/>
      <c r="AP533" s="35"/>
      <c r="AQ533" s="35"/>
      <c r="AR533" s="35"/>
      <c r="AS533" s="35"/>
      <c r="AT533" s="35"/>
      <c r="AU533" s="35"/>
      <c r="AV533" s="35"/>
      <c r="AW533" s="35"/>
      <c r="AX533" s="35"/>
      <c r="AY533" s="35"/>
      <c r="AZ533" s="35"/>
      <c r="BA533" s="35"/>
      <c r="BB533" s="35"/>
      <c r="BC533" s="35"/>
      <c r="BD533" s="35"/>
      <c r="BE533" s="35"/>
      <c r="BF533" s="35"/>
      <c r="BG533" s="35"/>
      <c r="BH533" s="35"/>
    </row>
    <row r="534" spans="27:60" ht="15">
      <c r="AA534" s="11"/>
      <c r="AB534" s="11"/>
      <c r="AC534" s="11"/>
      <c r="AD534" s="11"/>
      <c r="AE534" s="11"/>
      <c r="AM534" s="35"/>
      <c r="AN534" s="35"/>
      <c r="AO534" s="35"/>
      <c r="AP534" s="35"/>
      <c r="AQ534" s="35"/>
      <c r="AR534" s="35"/>
      <c r="AS534" s="35"/>
      <c r="AT534" s="35"/>
      <c r="AU534" s="35"/>
      <c r="AV534" s="35"/>
      <c r="AW534" s="35"/>
      <c r="AX534" s="35"/>
      <c r="AY534" s="35"/>
      <c r="AZ534" s="35"/>
      <c r="BA534" s="35"/>
      <c r="BB534" s="35"/>
      <c r="BC534" s="35"/>
      <c r="BD534" s="35"/>
      <c r="BE534" s="35"/>
      <c r="BF534" s="35"/>
      <c r="BG534" s="35"/>
      <c r="BH534" s="35"/>
    </row>
    <row r="535" spans="27:60" ht="15">
      <c r="AA535" s="11"/>
      <c r="AB535" s="11"/>
      <c r="AC535" s="11"/>
      <c r="AD535" s="11"/>
      <c r="AE535" s="11"/>
      <c r="AM535" s="35"/>
      <c r="AN535" s="35"/>
      <c r="AO535" s="35"/>
      <c r="AP535" s="35"/>
      <c r="AQ535" s="35"/>
      <c r="AR535" s="35"/>
      <c r="AS535" s="35"/>
      <c r="AT535" s="35"/>
      <c r="AU535" s="35"/>
      <c r="AV535" s="35"/>
      <c r="AW535" s="35"/>
      <c r="AX535" s="35"/>
      <c r="AY535" s="35"/>
      <c r="AZ535" s="35"/>
      <c r="BA535" s="35"/>
      <c r="BB535" s="35"/>
      <c r="BC535" s="35"/>
      <c r="BD535" s="35"/>
      <c r="BE535" s="35"/>
      <c r="BF535" s="35"/>
      <c r="BG535" s="35"/>
      <c r="BH535" s="35"/>
    </row>
    <row r="536" spans="27:60" ht="15">
      <c r="AA536" s="11"/>
      <c r="AB536" s="11"/>
      <c r="AC536" s="11"/>
      <c r="AD536" s="11"/>
      <c r="AE536" s="11"/>
      <c r="AM536" s="35"/>
      <c r="AN536" s="35"/>
      <c r="AO536" s="35"/>
      <c r="AP536" s="35"/>
      <c r="AQ536" s="35"/>
      <c r="AR536" s="35"/>
      <c r="AS536" s="35"/>
      <c r="AT536" s="35"/>
      <c r="AU536" s="35"/>
      <c r="AV536" s="35"/>
      <c r="AW536" s="35"/>
      <c r="AX536" s="35"/>
      <c r="AY536" s="35"/>
      <c r="AZ536" s="35"/>
      <c r="BA536" s="35"/>
      <c r="BB536" s="35"/>
      <c r="BC536" s="35"/>
      <c r="BD536" s="35"/>
      <c r="BE536" s="35"/>
      <c r="BF536" s="35"/>
      <c r="BG536" s="35"/>
      <c r="BH536" s="35"/>
    </row>
    <row r="537" spans="27:60" ht="15">
      <c r="AA537" s="11"/>
      <c r="AB537" s="11"/>
      <c r="AC537" s="11"/>
      <c r="AD537" s="11"/>
      <c r="AE537" s="11"/>
      <c r="AM537" s="35"/>
      <c r="AN537" s="35"/>
      <c r="AO537" s="35"/>
      <c r="AP537" s="35"/>
      <c r="AQ537" s="35"/>
      <c r="AR537" s="35"/>
      <c r="AS537" s="35"/>
      <c r="AT537" s="35"/>
      <c r="AU537" s="35"/>
      <c r="AV537" s="35"/>
      <c r="AW537" s="35"/>
      <c r="AX537" s="35"/>
      <c r="AY537" s="35"/>
      <c r="AZ537" s="35"/>
      <c r="BA537" s="35"/>
      <c r="BB537" s="35"/>
      <c r="BC537" s="35"/>
      <c r="BD537" s="35"/>
      <c r="BE537" s="35"/>
      <c r="BF537" s="35"/>
      <c r="BG537" s="35"/>
      <c r="BH537" s="35"/>
    </row>
    <row r="538" spans="27:60" ht="15">
      <c r="AA538" s="11"/>
      <c r="AB538" s="11"/>
      <c r="AC538" s="11"/>
      <c r="AD538" s="11"/>
      <c r="AE538" s="11"/>
      <c r="AM538" s="35"/>
      <c r="AN538" s="35"/>
      <c r="AO538" s="35"/>
      <c r="AP538" s="35"/>
      <c r="AQ538" s="35"/>
      <c r="AR538" s="35"/>
      <c r="AS538" s="35"/>
      <c r="AT538" s="35"/>
      <c r="AU538" s="35"/>
      <c r="AV538" s="35"/>
      <c r="AW538" s="35"/>
      <c r="AX538" s="35"/>
      <c r="AY538" s="35"/>
      <c r="AZ538" s="35"/>
      <c r="BA538" s="35"/>
      <c r="BB538" s="35"/>
      <c r="BC538" s="35"/>
      <c r="BD538" s="35"/>
      <c r="BE538" s="35"/>
      <c r="BF538" s="35"/>
      <c r="BG538" s="35"/>
      <c r="BH538" s="35"/>
    </row>
    <row r="539" spans="27:60" ht="15">
      <c r="AA539" s="11"/>
      <c r="AB539" s="11"/>
      <c r="AC539" s="11"/>
      <c r="AD539" s="11"/>
      <c r="AE539" s="11"/>
      <c r="AM539" s="35"/>
      <c r="AN539" s="35"/>
      <c r="AO539" s="35"/>
      <c r="AP539" s="35"/>
      <c r="AQ539" s="35"/>
      <c r="AR539" s="35"/>
      <c r="AS539" s="35"/>
      <c r="AT539" s="35"/>
      <c r="AU539" s="35"/>
      <c r="AV539" s="35"/>
      <c r="AW539" s="35"/>
      <c r="AX539" s="35"/>
      <c r="AY539" s="35"/>
      <c r="AZ539" s="35"/>
      <c r="BA539" s="35"/>
      <c r="BB539" s="35"/>
      <c r="BC539" s="35"/>
      <c r="BD539" s="35"/>
      <c r="BE539" s="35"/>
      <c r="BF539" s="35"/>
      <c r="BG539" s="35"/>
      <c r="BH539" s="35"/>
    </row>
    <row r="540" spans="27:60" ht="15">
      <c r="AA540" s="11"/>
      <c r="AB540" s="11"/>
      <c r="AC540" s="11"/>
      <c r="AD540" s="11"/>
      <c r="AE540" s="11"/>
      <c r="AM540" s="35"/>
      <c r="AN540" s="35"/>
      <c r="AO540" s="35"/>
      <c r="AP540" s="35"/>
      <c r="AQ540" s="35"/>
      <c r="AR540" s="35"/>
      <c r="AS540" s="35"/>
      <c r="AT540" s="35"/>
      <c r="AU540" s="35"/>
      <c r="AV540" s="35"/>
      <c r="AW540" s="35"/>
      <c r="AX540" s="35"/>
      <c r="AY540" s="35"/>
      <c r="AZ540" s="35"/>
      <c r="BA540" s="35"/>
      <c r="BB540" s="35"/>
      <c r="BC540" s="35"/>
      <c r="BD540" s="35"/>
      <c r="BE540" s="35"/>
      <c r="BF540" s="35"/>
      <c r="BG540" s="35"/>
      <c r="BH540" s="35"/>
    </row>
    <row r="541" spans="27:60" ht="15">
      <c r="AA541" s="11"/>
      <c r="AB541" s="11"/>
      <c r="AC541" s="11"/>
      <c r="AD541" s="11"/>
      <c r="AE541" s="11"/>
      <c r="AM541" s="35"/>
      <c r="AN541" s="35"/>
      <c r="AO541" s="35"/>
      <c r="AP541" s="35"/>
      <c r="AQ541" s="35"/>
      <c r="AR541" s="35"/>
      <c r="AS541" s="35"/>
      <c r="AT541" s="35"/>
      <c r="AU541" s="35"/>
      <c r="AV541" s="35"/>
      <c r="AW541" s="35"/>
      <c r="AX541" s="35"/>
      <c r="AY541" s="35"/>
      <c r="AZ541" s="35"/>
      <c r="BA541" s="35"/>
      <c r="BB541" s="35"/>
      <c r="BC541" s="35"/>
      <c r="BD541" s="35"/>
      <c r="BE541" s="35"/>
      <c r="BF541" s="35"/>
      <c r="BG541" s="35"/>
      <c r="BH541" s="35"/>
    </row>
    <row r="542" spans="27:60" ht="15">
      <c r="AA542" s="11"/>
      <c r="AB542" s="11"/>
      <c r="AC542" s="11"/>
      <c r="AD542" s="11"/>
      <c r="AE542" s="11"/>
      <c r="AM542" s="35"/>
      <c r="AN542" s="35"/>
      <c r="AO542" s="35"/>
      <c r="AP542" s="35"/>
      <c r="AQ542" s="35"/>
      <c r="AR542" s="35"/>
      <c r="AS542" s="35"/>
      <c r="AT542" s="35"/>
      <c r="AU542" s="35"/>
      <c r="AV542" s="35"/>
      <c r="AW542" s="35"/>
      <c r="AX542" s="35"/>
      <c r="AY542" s="35"/>
      <c r="AZ542" s="35"/>
      <c r="BA542" s="35"/>
      <c r="BB542" s="35"/>
      <c r="BC542" s="35"/>
      <c r="BD542" s="35"/>
      <c r="BE542" s="35"/>
      <c r="BF542" s="35"/>
      <c r="BG542" s="35"/>
      <c r="BH542" s="35"/>
    </row>
    <row r="543" spans="27:60" ht="15">
      <c r="AA543" s="11"/>
      <c r="AB543" s="11"/>
      <c r="AC543" s="11"/>
      <c r="AD543" s="11"/>
      <c r="AE543" s="11"/>
      <c r="AM543" s="35"/>
      <c r="AN543" s="35"/>
      <c r="AO543" s="35"/>
      <c r="AP543" s="35"/>
      <c r="AQ543" s="35"/>
      <c r="AR543" s="35"/>
      <c r="AS543" s="35"/>
      <c r="AT543" s="35"/>
      <c r="AU543" s="35"/>
      <c r="AV543" s="35"/>
      <c r="AW543" s="35"/>
      <c r="AX543" s="35"/>
      <c r="AY543" s="35"/>
      <c r="AZ543" s="35"/>
      <c r="BA543" s="35"/>
      <c r="BB543" s="35"/>
      <c r="BC543" s="35"/>
      <c r="BD543" s="35"/>
      <c r="BE543" s="35"/>
      <c r="BF543" s="35"/>
      <c r="BG543" s="35"/>
      <c r="BH543" s="35"/>
    </row>
    <row r="544" spans="27:60" ht="15">
      <c r="AA544" s="11"/>
      <c r="AB544" s="11"/>
      <c r="AC544" s="11"/>
      <c r="AD544" s="11"/>
      <c r="AE544" s="11"/>
      <c r="AM544" s="35"/>
      <c r="AN544" s="35"/>
      <c r="AO544" s="35"/>
      <c r="AP544" s="35"/>
      <c r="AQ544" s="35"/>
      <c r="AR544" s="35"/>
      <c r="AS544" s="35"/>
      <c r="AT544" s="35"/>
      <c r="AU544" s="35"/>
      <c r="AV544" s="35"/>
      <c r="AW544" s="35"/>
      <c r="AX544" s="35"/>
      <c r="AY544" s="35"/>
      <c r="AZ544" s="35"/>
      <c r="BA544" s="35"/>
      <c r="BB544" s="35"/>
      <c r="BC544" s="35"/>
      <c r="BD544" s="35"/>
      <c r="BE544" s="35"/>
      <c r="BF544" s="35"/>
      <c r="BG544" s="35"/>
      <c r="BH544" s="35"/>
    </row>
    <row r="545" spans="27:60" ht="15">
      <c r="AA545" s="11"/>
      <c r="AB545" s="11"/>
      <c r="AC545" s="11"/>
      <c r="AD545" s="11"/>
      <c r="AE545" s="11"/>
      <c r="AM545" s="35"/>
      <c r="AN545" s="35"/>
      <c r="AO545" s="35"/>
      <c r="AP545" s="35"/>
      <c r="AQ545" s="35"/>
      <c r="AR545" s="35"/>
      <c r="AS545" s="35"/>
      <c r="AT545" s="35"/>
      <c r="AU545" s="35"/>
      <c r="AV545" s="35"/>
      <c r="AW545" s="35"/>
      <c r="AX545" s="35"/>
      <c r="AY545" s="35"/>
      <c r="AZ545" s="35"/>
      <c r="BA545" s="35"/>
      <c r="BB545" s="35"/>
      <c r="BC545" s="35"/>
      <c r="BD545" s="35"/>
      <c r="BE545" s="35"/>
      <c r="BF545" s="35"/>
      <c r="BG545" s="35"/>
      <c r="BH545" s="35"/>
    </row>
    <row r="546" spans="27:60" ht="15">
      <c r="AA546" s="11"/>
      <c r="AB546" s="11"/>
      <c r="AC546" s="11"/>
      <c r="AD546" s="11"/>
      <c r="AE546" s="11"/>
      <c r="AM546" s="35"/>
      <c r="AN546" s="35"/>
      <c r="AO546" s="35"/>
      <c r="AP546" s="35"/>
      <c r="AQ546" s="35"/>
      <c r="AR546" s="35"/>
      <c r="AS546" s="35"/>
      <c r="AT546" s="35"/>
      <c r="AU546" s="35"/>
      <c r="AV546" s="35"/>
      <c r="AW546" s="35"/>
      <c r="AX546" s="35"/>
      <c r="AY546" s="35"/>
      <c r="AZ546" s="35"/>
      <c r="BA546" s="35"/>
      <c r="BB546" s="35"/>
      <c r="BC546" s="35"/>
      <c r="BD546" s="35"/>
      <c r="BE546" s="35"/>
      <c r="BF546" s="35"/>
      <c r="BG546" s="35"/>
      <c r="BH546" s="35"/>
    </row>
    <row r="547" spans="27:60" ht="15">
      <c r="AA547" s="11"/>
      <c r="AB547" s="11"/>
      <c r="AC547" s="11"/>
      <c r="AD547" s="11"/>
      <c r="AE547" s="11"/>
      <c r="AM547" s="35"/>
      <c r="AN547" s="35"/>
      <c r="AO547" s="35"/>
      <c r="AP547" s="35"/>
      <c r="AQ547" s="35"/>
      <c r="AR547" s="35"/>
      <c r="AS547" s="35"/>
      <c r="AT547" s="35"/>
      <c r="AU547" s="35"/>
      <c r="AV547" s="35"/>
      <c r="AW547" s="35"/>
      <c r="AX547" s="35"/>
      <c r="AY547" s="35"/>
      <c r="AZ547" s="35"/>
      <c r="BA547" s="35"/>
      <c r="BB547" s="35"/>
      <c r="BC547" s="35"/>
      <c r="BD547" s="35"/>
      <c r="BE547" s="35"/>
      <c r="BF547" s="35"/>
      <c r="BG547" s="35"/>
      <c r="BH547" s="35"/>
    </row>
    <row r="548" spans="27:60" ht="15">
      <c r="AA548" s="11"/>
      <c r="AB548" s="11"/>
      <c r="AC548" s="11"/>
      <c r="AD548" s="11"/>
      <c r="AE548" s="11"/>
      <c r="AM548" s="35"/>
      <c r="AN548" s="35"/>
      <c r="AO548" s="35"/>
      <c r="AP548" s="35"/>
      <c r="AQ548" s="35"/>
      <c r="AR548" s="35"/>
      <c r="AS548" s="35"/>
      <c r="AT548" s="35"/>
      <c r="AU548" s="35"/>
      <c r="AV548" s="35"/>
      <c r="AW548" s="35"/>
      <c r="AX548" s="35"/>
      <c r="AY548" s="35"/>
      <c r="AZ548" s="35"/>
      <c r="BA548" s="35"/>
      <c r="BB548" s="35"/>
      <c r="BC548" s="35"/>
      <c r="BD548" s="35"/>
      <c r="BE548" s="35"/>
      <c r="BF548" s="35"/>
      <c r="BG548" s="35"/>
      <c r="BH548" s="35"/>
    </row>
    <row r="549" spans="27:60" ht="15">
      <c r="AA549" s="11"/>
      <c r="AB549" s="11"/>
      <c r="AC549" s="11"/>
      <c r="AD549" s="11"/>
      <c r="AE549" s="11"/>
      <c r="AM549" s="35"/>
      <c r="AN549" s="35"/>
      <c r="AO549" s="35"/>
      <c r="AP549" s="35"/>
      <c r="AQ549" s="35"/>
      <c r="AR549" s="35"/>
      <c r="AS549" s="35"/>
      <c r="AT549" s="35"/>
      <c r="AU549" s="35"/>
      <c r="AV549" s="35"/>
      <c r="AW549" s="35"/>
      <c r="AX549" s="35"/>
      <c r="AY549" s="35"/>
      <c r="AZ549" s="35"/>
      <c r="BA549" s="35"/>
      <c r="BB549" s="35"/>
      <c r="BC549" s="35"/>
      <c r="BD549" s="35"/>
      <c r="BE549" s="35"/>
      <c r="BF549" s="35"/>
      <c r="BG549" s="35"/>
      <c r="BH549" s="35"/>
    </row>
    <row r="550" spans="27:60" ht="15">
      <c r="AA550" s="11"/>
      <c r="AB550" s="11"/>
      <c r="AC550" s="11"/>
      <c r="AD550" s="11"/>
      <c r="AE550" s="11"/>
      <c r="AM550" s="35"/>
      <c r="AN550" s="35"/>
      <c r="AO550" s="35"/>
      <c r="AP550" s="35"/>
      <c r="AQ550" s="35"/>
      <c r="AR550" s="35"/>
      <c r="AS550" s="35"/>
      <c r="AT550" s="35"/>
      <c r="AU550" s="35"/>
      <c r="AV550" s="35"/>
      <c r="AW550" s="35"/>
      <c r="AX550" s="35"/>
      <c r="AY550" s="35"/>
      <c r="AZ550" s="35"/>
      <c r="BA550" s="35"/>
      <c r="BB550" s="35"/>
      <c r="BC550" s="35"/>
      <c r="BD550" s="35"/>
      <c r="BE550" s="35"/>
      <c r="BF550" s="35"/>
      <c r="BG550" s="35"/>
      <c r="BH550" s="35"/>
    </row>
    <row r="551" spans="27:60" ht="15">
      <c r="AA551" s="11"/>
      <c r="AB551" s="11"/>
      <c r="AC551" s="11"/>
      <c r="AD551" s="11"/>
      <c r="AE551" s="11"/>
      <c r="AM551" s="35"/>
      <c r="AN551" s="35"/>
      <c r="AO551" s="35"/>
      <c r="AP551" s="35"/>
      <c r="AQ551" s="35"/>
      <c r="AR551" s="35"/>
      <c r="AS551" s="35"/>
      <c r="AT551" s="35"/>
      <c r="AU551" s="35"/>
      <c r="AV551" s="35"/>
      <c r="AW551" s="35"/>
      <c r="AX551" s="35"/>
      <c r="AY551" s="35"/>
      <c r="AZ551" s="35"/>
      <c r="BA551" s="35"/>
      <c r="BB551" s="35"/>
      <c r="BC551" s="35"/>
      <c r="BD551" s="35"/>
      <c r="BE551" s="35"/>
      <c r="BF551" s="35"/>
      <c r="BG551" s="35"/>
      <c r="BH551" s="35"/>
    </row>
    <row r="552" spans="27:60" ht="15">
      <c r="AA552" s="11"/>
      <c r="AB552" s="11"/>
      <c r="AC552" s="11"/>
      <c r="AD552" s="11"/>
      <c r="AE552" s="11"/>
      <c r="AM552" s="35"/>
      <c r="AN552" s="35"/>
      <c r="AO552" s="35"/>
      <c r="AP552" s="35"/>
      <c r="AQ552" s="35"/>
      <c r="AR552" s="35"/>
      <c r="AS552" s="35"/>
      <c r="AT552" s="35"/>
      <c r="AU552" s="35"/>
      <c r="AV552" s="35"/>
      <c r="AW552" s="35"/>
      <c r="AX552" s="35"/>
      <c r="AY552" s="35"/>
      <c r="AZ552" s="35"/>
      <c r="BA552" s="35"/>
      <c r="BB552" s="35"/>
      <c r="BC552" s="35"/>
      <c r="BD552" s="35"/>
      <c r="BE552" s="35"/>
      <c r="BF552" s="35"/>
      <c r="BG552" s="35"/>
      <c r="BH552" s="35"/>
    </row>
    <row r="553" spans="27:60" ht="15">
      <c r="AA553" s="11"/>
      <c r="AB553" s="11"/>
      <c r="AC553" s="11"/>
      <c r="AD553" s="11"/>
      <c r="AE553" s="11"/>
      <c r="AM553" s="35"/>
      <c r="AN553" s="35"/>
      <c r="AO553" s="35"/>
      <c r="AP553" s="35"/>
      <c r="AQ553" s="35"/>
      <c r="AR553" s="35"/>
      <c r="AS553" s="35"/>
      <c r="AT553" s="35"/>
      <c r="AU553" s="35"/>
      <c r="AV553" s="35"/>
      <c r="AW553" s="35"/>
      <c r="AX553" s="35"/>
      <c r="AY553" s="35"/>
      <c r="AZ553" s="35"/>
      <c r="BA553" s="35"/>
      <c r="BB553" s="35"/>
      <c r="BC553" s="35"/>
      <c r="BD553" s="35"/>
      <c r="BE553" s="35"/>
      <c r="BF553" s="35"/>
      <c r="BG553" s="35"/>
      <c r="BH553" s="35"/>
    </row>
    <row r="554" spans="27:60" ht="15">
      <c r="AA554" s="11"/>
      <c r="AB554" s="11"/>
      <c r="AC554" s="11"/>
      <c r="AD554" s="11"/>
      <c r="AE554" s="11"/>
      <c r="AM554" s="35"/>
      <c r="AN554" s="35"/>
      <c r="AO554" s="35"/>
      <c r="AP554" s="35"/>
      <c r="AQ554" s="35"/>
      <c r="AR554" s="35"/>
      <c r="AS554" s="35"/>
      <c r="AT554" s="35"/>
      <c r="AU554" s="35"/>
      <c r="AV554" s="35"/>
      <c r="AW554" s="35"/>
      <c r="AX554" s="35"/>
      <c r="AY554" s="35"/>
      <c r="AZ554" s="35"/>
      <c r="BA554" s="35"/>
      <c r="BB554" s="35"/>
      <c r="BC554" s="35"/>
      <c r="BD554" s="35"/>
      <c r="BE554" s="35"/>
      <c r="BF554" s="35"/>
      <c r="BG554" s="35"/>
      <c r="BH554" s="35"/>
    </row>
    <row r="555" spans="27:60" ht="15">
      <c r="AA555" s="11"/>
      <c r="AB555" s="11"/>
      <c r="AC555" s="11"/>
      <c r="AD555" s="11"/>
      <c r="AE555" s="11"/>
      <c r="AM555" s="35"/>
      <c r="AN555" s="35"/>
      <c r="AO555" s="35"/>
      <c r="AP555" s="35"/>
      <c r="AQ555" s="35"/>
      <c r="AR555" s="35"/>
      <c r="AS555" s="35"/>
      <c r="AT555" s="35"/>
      <c r="AU555" s="35"/>
      <c r="AV555" s="35"/>
      <c r="AW555" s="35"/>
      <c r="AX555" s="35"/>
      <c r="AY555" s="35"/>
      <c r="AZ555" s="35"/>
      <c r="BA555" s="35"/>
      <c r="BB555" s="35"/>
      <c r="BC555" s="35"/>
      <c r="BD555" s="35"/>
      <c r="BE555" s="35"/>
      <c r="BF555" s="35"/>
      <c r="BG555" s="35"/>
      <c r="BH555" s="35"/>
    </row>
    <row r="556" spans="27:60" ht="15">
      <c r="AA556" s="11"/>
      <c r="AB556" s="11"/>
      <c r="AC556" s="11"/>
      <c r="AD556" s="11"/>
      <c r="AE556" s="11"/>
      <c r="AM556" s="35"/>
      <c r="AN556" s="35"/>
      <c r="AO556" s="35"/>
      <c r="AP556" s="35"/>
      <c r="AQ556" s="35"/>
      <c r="AR556" s="35"/>
      <c r="AS556" s="35"/>
      <c r="AT556" s="35"/>
      <c r="AU556" s="35"/>
      <c r="AV556" s="35"/>
      <c r="AW556" s="35"/>
      <c r="AX556" s="35"/>
      <c r="AY556" s="35"/>
      <c r="AZ556" s="35"/>
      <c r="BA556" s="35"/>
      <c r="BB556" s="35"/>
      <c r="BC556" s="35"/>
      <c r="BD556" s="35"/>
      <c r="BE556" s="35"/>
      <c r="BF556" s="35"/>
      <c r="BG556" s="35"/>
      <c r="BH556" s="35"/>
    </row>
    <row r="557" spans="27:60" ht="15">
      <c r="AA557" s="11"/>
      <c r="AB557" s="11"/>
      <c r="AC557" s="11"/>
      <c r="AD557" s="11"/>
      <c r="AE557" s="11"/>
      <c r="AM557" s="35"/>
      <c r="AN557" s="35"/>
      <c r="AO557" s="35"/>
      <c r="AP557" s="35"/>
      <c r="AQ557" s="35"/>
      <c r="AR557" s="35"/>
      <c r="AS557" s="35"/>
      <c r="AT557" s="35"/>
      <c r="AU557" s="35"/>
      <c r="AV557" s="35"/>
      <c r="AW557" s="35"/>
      <c r="AX557" s="35"/>
      <c r="AY557" s="35"/>
      <c r="AZ557" s="35"/>
      <c r="BA557" s="35"/>
      <c r="BB557" s="35"/>
      <c r="BC557" s="35"/>
      <c r="BD557" s="35"/>
      <c r="BE557" s="35"/>
      <c r="BF557" s="35"/>
      <c r="BG557" s="35"/>
      <c r="BH557" s="35"/>
    </row>
    <row r="558" spans="27:60" ht="15">
      <c r="AA558" s="11"/>
      <c r="AB558" s="11"/>
      <c r="AC558" s="11"/>
      <c r="AD558" s="11"/>
      <c r="AE558" s="11"/>
      <c r="AM558" s="35"/>
      <c r="AN558" s="35"/>
      <c r="AO558" s="35"/>
      <c r="AP558" s="35"/>
      <c r="AQ558" s="35"/>
      <c r="AR558" s="35"/>
      <c r="AS558" s="35"/>
      <c r="AT558" s="35"/>
      <c r="AU558" s="35"/>
      <c r="AV558" s="35"/>
      <c r="AW558" s="35"/>
      <c r="AX558" s="35"/>
      <c r="AY558" s="35"/>
      <c r="AZ558" s="35"/>
      <c r="BA558" s="35"/>
      <c r="BB558" s="35"/>
      <c r="BC558" s="35"/>
      <c r="BD558" s="35"/>
      <c r="BE558" s="35"/>
      <c r="BF558" s="35"/>
      <c r="BG558" s="35"/>
      <c r="BH558" s="35"/>
    </row>
    <row r="559" spans="27:60" ht="15">
      <c r="AA559" s="11"/>
      <c r="AB559" s="11"/>
      <c r="AC559" s="11"/>
      <c r="AD559" s="11"/>
      <c r="AE559" s="11"/>
      <c r="AM559" s="35"/>
      <c r="AN559" s="35"/>
      <c r="AO559" s="35"/>
      <c r="AP559" s="35"/>
      <c r="AQ559" s="35"/>
      <c r="AR559" s="35"/>
      <c r="AS559" s="35"/>
      <c r="AT559" s="35"/>
      <c r="AU559" s="35"/>
      <c r="AV559" s="35"/>
      <c r="AW559" s="35"/>
      <c r="AX559" s="35"/>
      <c r="AY559" s="35"/>
      <c r="AZ559" s="35"/>
      <c r="BA559" s="35"/>
      <c r="BB559" s="35"/>
      <c r="BC559" s="35"/>
      <c r="BD559" s="35"/>
      <c r="BE559" s="35"/>
      <c r="BF559" s="35"/>
      <c r="BG559" s="35"/>
      <c r="BH559" s="35"/>
    </row>
    <row r="560" spans="27:60" ht="15">
      <c r="AA560" s="11"/>
      <c r="AB560" s="11"/>
      <c r="AC560" s="11"/>
      <c r="AD560" s="11"/>
      <c r="AE560" s="11"/>
      <c r="AM560" s="35"/>
      <c r="AN560" s="35"/>
      <c r="AO560" s="35"/>
      <c r="AP560" s="35"/>
      <c r="AQ560" s="35"/>
      <c r="AR560" s="35"/>
      <c r="AS560" s="35"/>
      <c r="AT560" s="35"/>
      <c r="AU560" s="35"/>
      <c r="AV560" s="35"/>
      <c r="AW560" s="35"/>
      <c r="AX560" s="35"/>
      <c r="AY560" s="35"/>
      <c r="AZ560" s="35"/>
      <c r="BA560" s="35"/>
      <c r="BB560" s="35"/>
      <c r="BC560" s="35"/>
      <c r="BD560" s="35"/>
      <c r="BE560" s="35"/>
      <c r="BF560" s="35"/>
      <c r="BG560" s="35"/>
      <c r="BH560" s="35"/>
    </row>
    <row r="561" spans="27:60" ht="15">
      <c r="AA561" s="11"/>
      <c r="AB561" s="11"/>
      <c r="AC561" s="11"/>
      <c r="AD561" s="11"/>
      <c r="AE561" s="11"/>
      <c r="AM561" s="35"/>
      <c r="AN561" s="35"/>
      <c r="AO561" s="35"/>
      <c r="AP561" s="35"/>
      <c r="AQ561" s="35"/>
      <c r="AR561" s="35"/>
      <c r="AS561" s="35"/>
      <c r="AT561" s="35"/>
      <c r="AU561" s="35"/>
      <c r="AV561" s="35"/>
      <c r="AW561" s="35"/>
      <c r="AX561" s="35"/>
      <c r="AY561" s="35"/>
      <c r="AZ561" s="35"/>
      <c r="BA561" s="35"/>
      <c r="BB561" s="35"/>
      <c r="BC561" s="35"/>
      <c r="BD561" s="35"/>
      <c r="BE561" s="35"/>
      <c r="BF561" s="35"/>
      <c r="BG561" s="35"/>
      <c r="BH561" s="35"/>
    </row>
    <row r="562" spans="27:60" ht="15">
      <c r="AA562" s="11"/>
      <c r="AB562" s="11"/>
      <c r="AC562" s="11"/>
      <c r="AD562" s="11"/>
      <c r="AE562" s="11"/>
      <c r="AM562" s="35"/>
      <c r="AN562" s="35"/>
      <c r="AO562" s="35"/>
      <c r="AP562" s="35"/>
      <c r="AQ562" s="35"/>
      <c r="AR562" s="35"/>
      <c r="AS562" s="35"/>
      <c r="AT562" s="35"/>
      <c r="AU562" s="35"/>
      <c r="AV562" s="35"/>
      <c r="AW562" s="35"/>
      <c r="AX562" s="35"/>
      <c r="AY562" s="35"/>
      <c r="AZ562" s="35"/>
      <c r="BA562" s="35"/>
      <c r="BB562" s="35"/>
      <c r="BC562" s="35"/>
      <c r="BD562" s="35"/>
      <c r="BE562" s="35"/>
      <c r="BF562" s="35"/>
      <c r="BG562" s="35"/>
      <c r="BH562" s="35"/>
    </row>
    <row r="563" spans="27:60" ht="15">
      <c r="AA563" s="11"/>
      <c r="AB563" s="11"/>
      <c r="AC563" s="11"/>
      <c r="AD563" s="11"/>
      <c r="AE563" s="11"/>
      <c r="AM563" s="35"/>
      <c r="AN563" s="35"/>
      <c r="AO563" s="35"/>
      <c r="AP563" s="35"/>
      <c r="AQ563" s="35"/>
      <c r="AR563" s="35"/>
      <c r="AS563" s="35"/>
      <c r="AT563" s="35"/>
      <c r="AU563" s="35"/>
      <c r="AV563" s="35"/>
      <c r="AW563" s="35"/>
      <c r="AX563" s="35"/>
      <c r="AY563" s="35"/>
      <c r="AZ563" s="35"/>
      <c r="BA563" s="35"/>
      <c r="BB563" s="35"/>
      <c r="BC563" s="35"/>
      <c r="BD563" s="35"/>
      <c r="BE563" s="35"/>
      <c r="BF563" s="35"/>
      <c r="BG563" s="35"/>
      <c r="BH563" s="35"/>
    </row>
    <row r="564" spans="27:60" ht="15">
      <c r="AA564" s="11"/>
      <c r="AB564" s="11"/>
      <c r="AC564" s="11"/>
      <c r="AD564" s="11"/>
      <c r="AE564" s="11"/>
      <c r="AM564" s="35"/>
      <c r="AN564" s="35"/>
      <c r="AO564" s="35"/>
      <c r="AP564" s="35"/>
      <c r="AQ564" s="35"/>
      <c r="AR564" s="35"/>
      <c r="AS564" s="35"/>
      <c r="AT564" s="35"/>
      <c r="AU564" s="35"/>
      <c r="AV564" s="35"/>
      <c r="AW564" s="35"/>
      <c r="AX564" s="35"/>
      <c r="AY564" s="35"/>
      <c r="AZ564" s="35"/>
      <c r="BA564" s="35"/>
      <c r="BB564" s="35"/>
      <c r="BC564" s="35"/>
      <c r="BD564" s="35"/>
      <c r="BE564" s="35"/>
      <c r="BF564" s="35"/>
      <c r="BG564" s="35"/>
      <c r="BH564" s="35"/>
    </row>
    <row r="565" spans="27:60" ht="15">
      <c r="AA565" s="11"/>
      <c r="AB565" s="11"/>
      <c r="AC565" s="11"/>
      <c r="AD565" s="11"/>
      <c r="AE565" s="11"/>
      <c r="AM565" s="35"/>
      <c r="AN565" s="35"/>
      <c r="AO565" s="35"/>
      <c r="AP565" s="35"/>
      <c r="AQ565" s="35"/>
      <c r="AR565" s="35"/>
      <c r="AS565" s="35"/>
      <c r="AT565" s="35"/>
      <c r="AU565" s="35"/>
      <c r="AV565" s="35"/>
      <c r="AW565" s="35"/>
      <c r="AX565" s="35"/>
      <c r="AY565" s="35"/>
      <c r="AZ565" s="35"/>
      <c r="BA565" s="35"/>
      <c r="BB565" s="35"/>
      <c r="BC565" s="35"/>
      <c r="BD565" s="35"/>
      <c r="BE565" s="35"/>
      <c r="BF565" s="35"/>
      <c r="BG565" s="35"/>
      <c r="BH565" s="35"/>
    </row>
    <row r="566" spans="27:60" ht="15">
      <c r="AA566" s="11"/>
      <c r="AB566" s="11"/>
      <c r="AC566" s="11"/>
      <c r="AD566" s="11"/>
      <c r="AE566" s="11"/>
      <c r="AM566" s="35"/>
      <c r="AN566" s="35"/>
      <c r="AO566" s="35"/>
      <c r="AP566" s="35"/>
      <c r="AQ566" s="35"/>
      <c r="AR566" s="35"/>
      <c r="AS566" s="35"/>
      <c r="AT566" s="35"/>
      <c r="AU566" s="35"/>
      <c r="AV566" s="35"/>
      <c r="AW566" s="35"/>
      <c r="AX566" s="35"/>
      <c r="AY566" s="35"/>
      <c r="AZ566" s="35"/>
      <c r="BA566" s="35"/>
      <c r="BB566" s="35"/>
      <c r="BC566" s="35"/>
      <c r="BD566" s="35"/>
      <c r="BE566" s="35"/>
      <c r="BF566" s="35"/>
      <c r="BG566" s="35"/>
      <c r="BH566" s="35"/>
    </row>
    <row r="567" spans="27:60" ht="15">
      <c r="AA567" s="11"/>
      <c r="AB567" s="11"/>
      <c r="AC567" s="11"/>
      <c r="AD567" s="11"/>
      <c r="AE567" s="11"/>
      <c r="AM567" s="35"/>
      <c r="AN567" s="35"/>
      <c r="AO567" s="35"/>
      <c r="AP567" s="35"/>
      <c r="AQ567" s="35"/>
      <c r="AR567" s="35"/>
      <c r="AS567" s="35"/>
      <c r="AT567" s="35"/>
      <c r="AU567" s="35"/>
      <c r="AV567" s="35"/>
      <c r="AW567" s="35"/>
      <c r="AX567" s="35"/>
      <c r="AY567" s="35"/>
      <c r="AZ567" s="35"/>
      <c r="BA567" s="35"/>
      <c r="BB567" s="35"/>
      <c r="BC567" s="35"/>
      <c r="BD567" s="35"/>
      <c r="BE567" s="35"/>
      <c r="BF567" s="35"/>
      <c r="BG567" s="35"/>
      <c r="BH567" s="35"/>
    </row>
    <row r="568" spans="27:60" ht="15">
      <c r="AA568" s="11"/>
      <c r="AB568" s="11"/>
      <c r="AC568" s="11"/>
      <c r="AD568" s="11"/>
      <c r="AE568" s="11"/>
      <c r="AM568" s="35"/>
      <c r="AN568" s="35"/>
      <c r="AO568" s="35"/>
      <c r="AP568" s="35"/>
      <c r="AQ568" s="35"/>
      <c r="AR568" s="35"/>
      <c r="AS568" s="35"/>
      <c r="AT568" s="35"/>
      <c r="AU568" s="35"/>
      <c r="AV568" s="35"/>
      <c r="AW568" s="35"/>
      <c r="AX568" s="35"/>
      <c r="AY568" s="35"/>
      <c r="AZ568" s="35"/>
      <c r="BA568" s="35"/>
      <c r="BB568" s="35"/>
      <c r="BC568" s="35"/>
      <c r="BD568" s="35"/>
      <c r="BE568" s="35"/>
      <c r="BF568" s="35"/>
      <c r="BG568" s="35"/>
      <c r="BH568" s="35"/>
    </row>
    <row r="569" spans="27:60" ht="15">
      <c r="AA569" s="11"/>
      <c r="AB569" s="11"/>
      <c r="AC569" s="11"/>
      <c r="AD569" s="11"/>
      <c r="AE569" s="11"/>
      <c r="AM569" s="35"/>
      <c r="AN569" s="35"/>
      <c r="AO569" s="35"/>
      <c r="AP569" s="35"/>
      <c r="AQ569" s="35"/>
      <c r="AR569" s="35"/>
      <c r="AS569" s="35"/>
      <c r="AT569" s="35"/>
      <c r="AU569" s="35"/>
      <c r="AV569" s="35"/>
      <c r="AW569" s="35"/>
      <c r="AX569" s="35"/>
      <c r="AY569" s="35"/>
      <c r="AZ569" s="35"/>
      <c r="BA569" s="35"/>
      <c r="BB569" s="35"/>
      <c r="BC569" s="35"/>
      <c r="BD569" s="35"/>
      <c r="BE569" s="35"/>
      <c r="BF569" s="35"/>
      <c r="BG569" s="35"/>
      <c r="BH569" s="35"/>
    </row>
    <row r="570" spans="27:60" ht="15">
      <c r="AA570" s="11"/>
      <c r="AB570" s="11"/>
      <c r="AC570" s="11"/>
      <c r="AD570" s="11"/>
      <c r="AE570" s="11"/>
      <c r="AM570" s="35"/>
      <c r="AN570" s="35"/>
      <c r="AO570" s="35"/>
      <c r="AP570" s="35"/>
      <c r="AQ570" s="35"/>
      <c r="AR570" s="35"/>
      <c r="AS570" s="35"/>
      <c r="AT570" s="35"/>
      <c r="AU570" s="35"/>
      <c r="AV570" s="35"/>
      <c r="AW570" s="35"/>
      <c r="AX570" s="35"/>
      <c r="AY570" s="35"/>
      <c r="AZ570" s="35"/>
      <c r="BA570" s="35"/>
      <c r="BB570" s="35"/>
      <c r="BC570" s="35"/>
      <c r="BD570" s="35"/>
      <c r="BE570" s="35"/>
      <c r="BF570" s="35"/>
      <c r="BG570" s="35"/>
      <c r="BH570" s="35"/>
    </row>
    <row r="571" spans="27:60" ht="15">
      <c r="AA571" s="11"/>
      <c r="AB571" s="11"/>
      <c r="AC571" s="11"/>
      <c r="AD571" s="11"/>
      <c r="AE571" s="11"/>
      <c r="AM571" s="35"/>
      <c r="AN571" s="35"/>
      <c r="AO571" s="35"/>
      <c r="AP571" s="35"/>
      <c r="AQ571" s="35"/>
      <c r="AR571" s="35"/>
      <c r="AS571" s="35"/>
      <c r="AT571" s="35"/>
      <c r="AU571" s="35"/>
      <c r="AV571" s="35"/>
      <c r="AW571" s="35"/>
      <c r="AX571" s="35"/>
      <c r="AY571" s="35"/>
      <c r="AZ571" s="35"/>
      <c r="BA571" s="35"/>
      <c r="BB571" s="35"/>
      <c r="BC571" s="35"/>
      <c r="BD571" s="35"/>
      <c r="BE571" s="35"/>
      <c r="BF571" s="35"/>
      <c r="BG571" s="35"/>
      <c r="BH571" s="35"/>
    </row>
    <row r="572" spans="27:60" ht="15">
      <c r="AA572" s="11"/>
      <c r="AB572" s="11"/>
      <c r="AC572" s="11"/>
      <c r="AD572" s="11"/>
      <c r="AE572" s="11"/>
      <c r="AM572" s="35"/>
      <c r="AN572" s="35"/>
      <c r="AO572" s="35"/>
      <c r="AP572" s="35"/>
      <c r="AQ572" s="35"/>
      <c r="AR572" s="35"/>
      <c r="AS572" s="35"/>
      <c r="AT572" s="35"/>
      <c r="AU572" s="35"/>
      <c r="AV572" s="35"/>
      <c r="AW572" s="35"/>
      <c r="AX572" s="35"/>
      <c r="AY572" s="35"/>
      <c r="AZ572" s="35"/>
      <c r="BA572" s="35"/>
      <c r="BB572" s="35"/>
      <c r="BC572" s="35"/>
      <c r="BD572" s="35"/>
      <c r="BE572" s="35"/>
      <c r="BF572" s="35"/>
      <c r="BG572" s="35"/>
      <c r="BH572" s="35"/>
    </row>
    <row r="573" spans="27:60" ht="15">
      <c r="AA573" s="11"/>
      <c r="AB573" s="11"/>
      <c r="AC573" s="11"/>
      <c r="AD573" s="11"/>
      <c r="AE573" s="11"/>
      <c r="AM573" s="35"/>
      <c r="AN573" s="35"/>
      <c r="AO573" s="35"/>
      <c r="AP573" s="35"/>
      <c r="AQ573" s="35"/>
      <c r="AR573" s="35"/>
      <c r="AS573" s="35"/>
      <c r="AT573" s="35"/>
      <c r="AU573" s="35"/>
      <c r="AV573" s="35"/>
      <c r="AW573" s="35"/>
      <c r="AX573" s="35"/>
      <c r="AY573" s="35"/>
      <c r="AZ573" s="35"/>
      <c r="BA573" s="35"/>
      <c r="BB573" s="35"/>
      <c r="BC573" s="35"/>
      <c r="BD573" s="35"/>
      <c r="BE573" s="35"/>
      <c r="BF573" s="35"/>
      <c r="BG573" s="35"/>
      <c r="BH573" s="35"/>
    </row>
    <row r="574" spans="27:60" ht="15">
      <c r="AA574" s="11"/>
      <c r="AB574" s="11"/>
      <c r="AC574" s="11"/>
      <c r="AD574" s="11"/>
      <c r="AE574" s="11"/>
      <c r="AM574" s="35"/>
      <c r="AN574" s="35"/>
      <c r="AO574" s="35"/>
      <c r="AP574" s="35"/>
      <c r="AQ574" s="35"/>
      <c r="AR574" s="35"/>
      <c r="AS574" s="35"/>
      <c r="AT574" s="35"/>
      <c r="AU574" s="35"/>
      <c r="AV574" s="35"/>
      <c r="AW574" s="35"/>
      <c r="AX574" s="35"/>
      <c r="AY574" s="35"/>
      <c r="AZ574" s="35"/>
      <c r="BA574" s="35"/>
      <c r="BB574" s="35"/>
      <c r="BC574" s="35"/>
      <c r="BD574" s="35"/>
      <c r="BE574" s="35"/>
      <c r="BF574" s="35"/>
      <c r="BG574" s="35"/>
      <c r="BH574" s="35"/>
    </row>
    <row r="575" spans="27:60" ht="15">
      <c r="AA575" s="11"/>
      <c r="AB575" s="11"/>
      <c r="AC575" s="11"/>
      <c r="AD575" s="11"/>
      <c r="AE575" s="11"/>
      <c r="AM575" s="35"/>
      <c r="AN575" s="35"/>
      <c r="AO575" s="35"/>
      <c r="AP575" s="35"/>
      <c r="AQ575" s="35"/>
      <c r="AR575" s="35"/>
      <c r="AS575" s="35"/>
      <c r="AT575" s="35"/>
      <c r="AU575" s="35"/>
      <c r="AV575" s="35"/>
      <c r="AW575" s="35"/>
      <c r="AX575" s="35"/>
      <c r="AY575" s="35"/>
      <c r="AZ575" s="35"/>
      <c r="BA575" s="35"/>
      <c r="BB575" s="35"/>
      <c r="BC575" s="35"/>
      <c r="BD575" s="35"/>
      <c r="BE575" s="35"/>
      <c r="BF575" s="35"/>
      <c r="BG575" s="35"/>
      <c r="BH575" s="35"/>
    </row>
    <row r="576" spans="27:60" ht="15">
      <c r="AA576" s="11"/>
      <c r="AB576" s="11"/>
      <c r="AC576" s="11"/>
      <c r="AD576" s="11"/>
      <c r="AE576" s="11"/>
      <c r="AM576" s="35"/>
      <c r="AN576" s="35"/>
      <c r="AO576" s="35"/>
      <c r="AP576" s="35"/>
      <c r="AQ576" s="35"/>
      <c r="AR576" s="35"/>
      <c r="AS576" s="35"/>
      <c r="AT576" s="35"/>
      <c r="AU576" s="35"/>
      <c r="AV576" s="35"/>
      <c r="AW576" s="35"/>
      <c r="AX576" s="35"/>
      <c r="AY576" s="35"/>
      <c r="AZ576" s="35"/>
      <c r="BA576" s="35"/>
      <c r="BB576" s="35"/>
      <c r="BC576" s="35"/>
      <c r="BD576" s="35"/>
      <c r="BE576" s="35"/>
      <c r="BF576" s="35"/>
      <c r="BG576" s="35"/>
      <c r="BH576" s="35"/>
    </row>
    <row r="577" spans="27:60" ht="15">
      <c r="AA577" s="11"/>
      <c r="AB577" s="11"/>
      <c r="AC577" s="11"/>
      <c r="AD577" s="11"/>
      <c r="AE577" s="11"/>
      <c r="AM577" s="35"/>
      <c r="AN577" s="35"/>
      <c r="AO577" s="35"/>
      <c r="AP577" s="35"/>
      <c r="AQ577" s="35"/>
      <c r="AR577" s="35"/>
      <c r="AS577" s="35"/>
      <c r="AT577" s="35"/>
      <c r="AU577" s="35"/>
      <c r="AV577" s="35"/>
      <c r="AW577" s="35"/>
      <c r="AX577" s="35"/>
      <c r="AY577" s="35"/>
      <c r="AZ577" s="35"/>
      <c r="BA577" s="35"/>
      <c r="BB577" s="35"/>
      <c r="BC577" s="35"/>
      <c r="BD577" s="35"/>
      <c r="BE577" s="35"/>
      <c r="BF577" s="35"/>
      <c r="BG577" s="35"/>
      <c r="BH577" s="35"/>
    </row>
    <row r="578" spans="27:60" ht="15">
      <c r="AA578" s="11"/>
      <c r="AB578" s="11"/>
      <c r="AC578" s="11"/>
      <c r="AD578" s="11"/>
      <c r="AE578" s="11"/>
      <c r="AM578" s="35"/>
      <c r="AN578" s="35"/>
      <c r="AO578" s="35"/>
      <c r="AP578" s="35"/>
      <c r="AQ578" s="35"/>
      <c r="AR578" s="35"/>
      <c r="AS578" s="35"/>
      <c r="AT578" s="35"/>
      <c r="AU578" s="35"/>
      <c r="AV578" s="35"/>
      <c r="AW578" s="35"/>
      <c r="AX578" s="35"/>
      <c r="AY578" s="35"/>
      <c r="AZ578" s="35"/>
      <c r="BA578" s="35"/>
      <c r="BB578" s="35"/>
      <c r="BC578" s="35"/>
      <c r="BD578" s="35"/>
      <c r="BE578" s="35"/>
      <c r="BF578" s="35"/>
      <c r="BG578" s="35"/>
      <c r="BH578" s="35"/>
    </row>
    <row r="579" spans="27:60" ht="15">
      <c r="AA579" s="11"/>
      <c r="AB579" s="11"/>
      <c r="AC579" s="11"/>
      <c r="AD579" s="11"/>
      <c r="AE579" s="11"/>
      <c r="AM579" s="35"/>
      <c r="AN579" s="35"/>
      <c r="AO579" s="35"/>
      <c r="AP579" s="35"/>
      <c r="AQ579" s="35"/>
      <c r="AR579" s="35"/>
      <c r="AS579" s="35"/>
      <c r="AT579" s="35"/>
      <c r="AU579" s="35"/>
      <c r="AV579" s="35"/>
      <c r="AW579" s="35"/>
      <c r="AX579" s="35"/>
      <c r="AY579" s="35"/>
      <c r="AZ579" s="35"/>
      <c r="BA579" s="35"/>
      <c r="BB579" s="35"/>
      <c r="BC579" s="35"/>
      <c r="BD579" s="35"/>
      <c r="BE579" s="35"/>
      <c r="BF579" s="35"/>
      <c r="BG579" s="35"/>
      <c r="BH579" s="35"/>
    </row>
    <row r="580" spans="27:60" ht="15">
      <c r="AA580" s="11"/>
      <c r="AB580" s="11"/>
      <c r="AC580" s="11"/>
      <c r="AD580" s="11"/>
      <c r="AE580" s="11"/>
      <c r="AM580" s="35"/>
      <c r="AN580" s="35"/>
      <c r="AO580" s="35"/>
      <c r="AP580" s="35"/>
      <c r="AQ580" s="35"/>
      <c r="AR580" s="35"/>
      <c r="AS580" s="35"/>
      <c r="AT580" s="35"/>
      <c r="AU580" s="35"/>
      <c r="AV580" s="35"/>
      <c r="AW580" s="35"/>
      <c r="AX580" s="35"/>
      <c r="AY580" s="35"/>
      <c r="AZ580" s="35"/>
      <c r="BA580" s="35"/>
      <c r="BB580" s="35"/>
      <c r="BC580" s="35"/>
      <c r="BD580" s="35"/>
      <c r="BE580" s="35"/>
      <c r="BF580" s="35"/>
      <c r="BG580" s="35"/>
      <c r="BH580" s="35"/>
    </row>
    <row r="581" spans="27:60" ht="15">
      <c r="AA581" s="11"/>
      <c r="AB581" s="11"/>
      <c r="AC581" s="11"/>
      <c r="AD581" s="11"/>
      <c r="AE581" s="11"/>
      <c r="AM581" s="35"/>
      <c r="AN581" s="35"/>
      <c r="AO581" s="35"/>
      <c r="AP581" s="35"/>
      <c r="AQ581" s="35"/>
      <c r="AR581" s="35"/>
      <c r="AS581" s="35"/>
      <c r="AT581" s="35"/>
      <c r="AU581" s="35"/>
      <c r="AV581" s="35"/>
      <c r="AW581" s="35"/>
      <c r="AX581" s="35"/>
      <c r="AY581" s="35"/>
      <c r="AZ581" s="35"/>
      <c r="BA581" s="35"/>
      <c r="BB581" s="35"/>
      <c r="BC581" s="35"/>
      <c r="BD581" s="35"/>
      <c r="BE581" s="35"/>
      <c r="BF581" s="35"/>
      <c r="BG581" s="35"/>
      <c r="BH581" s="35"/>
    </row>
    <row r="582" spans="27:60" ht="15">
      <c r="AA582" s="11"/>
      <c r="AB582" s="11"/>
      <c r="AC582" s="11"/>
      <c r="AD582" s="11"/>
      <c r="AE582" s="11"/>
      <c r="AM582" s="35"/>
      <c r="AN582" s="35"/>
      <c r="AO582" s="35"/>
      <c r="AP582" s="35"/>
      <c r="AQ582" s="35"/>
      <c r="AR582" s="35"/>
      <c r="AS582" s="35"/>
      <c r="AT582" s="35"/>
      <c r="AU582" s="35"/>
      <c r="AV582" s="35"/>
      <c r="AW582" s="35"/>
      <c r="AX582" s="35"/>
      <c r="AY582" s="35"/>
      <c r="AZ582" s="35"/>
      <c r="BA582" s="35"/>
      <c r="BB582" s="35"/>
      <c r="BC582" s="35"/>
      <c r="BD582" s="35"/>
      <c r="BE582" s="35"/>
      <c r="BF582" s="35"/>
      <c r="BG582" s="35"/>
      <c r="BH582" s="35"/>
    </row>
    <row r="583" spans="27:60" ht="15">
      <c r="AA583" s="11"/>
      <c r="AB583" s="11"/>
      <c r="AC583" s="11"/>
      <c r="AD583" s="11"/>
      <c r="AE583" s="11"/>
      <c r="AM583" s="35"/>
      <c r="AN583" s="35"/>
      <c r="AO583" s="35"/>
      <c r="AP583" s="35"/>
      <c r="AQ583" s="35"/>
      <c r="AR583" s="35"/>
      <c r="AS583" s="35"/>
      <c r="AT583" s="35"/>
      <c r="AU583" s="35"/>
      <c r="AV583" s="35"/>
      <c r="AW583" s="35"/>
      <c r="AX583" s="35"/>
      <c r="AY583" s="35"/>
      <c r="AZ583" s="35"/>
      <c r="BA583" s="35"/>
      <c r="BB583" s="35"/>
      <c r="BC583" s="35"/>
      <c r="BD583" s="35"/>
      <c r="BE583" s="35"/>
      <c r="BF583" s="35"/>
      <c r="BG583" s="35"/>
      <c r="BH583" s="35"/>
    </row>
    <row r="584" spans="27:60" ht="15">
      <c r="AA584" s="11"/>
      <c r="AB584" s="11"/>
      <c r="AC584" s="11"/>
      <c r="AD584" s="11"/>
      <c r="AE584" s="11"/>
      <c r="AM584" s="35"/>
      <c r="AN584" s="35"/>
      <c r="AO584" s="35"/>
      <c r="AP584" s="35"/>
      <c r="AQ584" s="35"/>
      <c r="AR584" s="35"/>
      <c r="AS584" s="35"/>
      <c r="AT584" s="35"/>
      <c r="AU584" s="35"/>
      <c r="AV584" s="35"/>
      <c r="AW584" s="35"/>
      <c r="AX584" s="35"/>
      <c r="AY584" s="35"/>
      <c r="AZ584" s="35"/>
      <c r="BA584" s="35"/>
      <c r="BB584" s="35"/>
      <c r="BC584" s="35"/>
      <c r="BD584" s="35"/>
      <c r="BE584" s="35"/>
      <c r="BF584" s="35"/>
      <c r="BG584" s="35"/>
      <c r="BH584" s="35"/>
    </row>
    <row r="585" spans="27:60" ht="15">
      <c r="AA585" s="11"/>
      <c r="AB585" s="11"/>
      <c r="AC585" s="11"/>
      <c r="AD585" s="11"/>
      <c r="AE585" s="11"/>
      <c r="AM585" s="35"/>
      <c r="AN585" s="35"/>
      <c r="AO585" s="35"/>
      <c r="AP585" s="35"/>
      <c r="AQ585" s="35"/>
      <c r="AR585" s="35"/>
      <c r="AS585" s="35"/>
      <c r="AT585" s="35"/>
      <c r="AU585" s="35"/>
      <c r="AV585" s="35"/>
      <c r="AW585" s="35"/>
      <c r="AX585" s="35"/>
      <c r="AY585" s="35"/>
      <c r="AZ585" s="35"/>
      <c r="BA585" s="35"/>
      <c r="BB585" s="35"/>
      <c r="BC585" s="35"/>
      <c r="BD585" s="35"/>
      <c r="BE585" s="35"/>
      <c r="BF585" s="35"/>
      <c r="BG585" s="35"/>
      <c r="BH585" s="35"/>
    </row>
    <row r="586" spans="27:60" ht="15">
      <c r="AA586" s="11"/>
      <c r="AB586" s="11"/>
      <c r="AC586" s="11"/>
      <c r="AD586" s="11"/>
      <c r="AE586" s="11"/>
      <c r="AM586" s="35"/>
      <c r="AN586" s="35"/>
      <c r="AO586" s="35"/>
      <c r="AP586" s="35"/>
      <c r="AQ586" s="35"/>
      <c r="AR586" s="35"/>
      <c r="AS586" s="35"/>
      <c r="AT586" s="35"/>
      <c r="AU586" s="35"/>
      <c r="AV586" s="35"/>
      <c r="AW586" s="35"/>
      <c r="AX586" s="35"/>
      <c r="AY586" s="35"/>
      <c r="AZ586" s="35"/>
      <c r="BA586" s="35"/>
      <c r="BB586" s="35"/>
      <c r="BC586" s="35"/>
      <c r="BD586" s="35"/>
      <c r="BE586" s="35"/>
      <c r="BF586" s="35"/>
      <c r="BG586" s="35"/>
      <c r="BH586" s="35"/>
    </row>
    <row r="587" spans="27:60" ht="15">
      <c r="AA587" s="11"/>
      <c r="AB587" s="11"/>
      <c r="AC587" s="11"/>
      <c r="AD587" s="11"/>
      <c r="AE587" s="11"/>
      <c r="AM587" s="35"/>
      <c r="AN587" s="35"/>
      <c r="AO587" s="35"/>
      <c r="AP587" s="35"/>
      <c r="AQ587" s="35"/>
      <c r="AR587" s="35"/>
      <c r="AS587" s="35"/>
      <c r="AT587" s="35"/>
      <c r="AU587" s="35"/>
      <c r="AV587" s="35"/>
      <c r="AW587" s="35"/>
      <c r="AX587" s="35"/>
      <c r="AY587" s="35"/>
      <c r="AZ587" s="35"/>
      <c r="BA587" s="35"/>
      <c r="BB587" s="35"/>
      <c r="BC587" s="35"/>
      <c r="BD587" s="35"/>
      <c r="BE587" s="35"/>
      <c r="BF587" s="35"/>
      <c r="BG587" s="35"/>
      <c r="BH587" s="35"/>
    </row>
    <row r="588" spans="27:60" ht="15">
      <c r="AA588" s="11"/>
      <c r="AB588" s="11"/>
      <c r="AC588" s="11"/>
      <c r="AD588" s="11"/>
      <c r="AE588" s="11"/>
      <c r="AM588" s="35"/>
      <c r="AN588" s="35"/>
      <c r="AO588" s="35"/>
      <c r="AP588" s="35"/>
      <c r="AQ588" s="35"/>
      <c r="AR588" s="35"/>
      <c r="AS588" s="35"/>
      <c r="AT588" s="35"/>
      <c r="AU588" s="35"/>
      <c r="AV588" s="35"/>
      <c r="AW588" s="35"/>
      <c r="AX588" s="35"/>
      <c r="AY588" s="35"/>
      <c r="AZ588" s="35"/>
      <c r="BA588" s="35"/>
      <c r="BB588" s="35"/>
      <c r="BC588" s="35"/>
      <c r="BD588" s="35"/>
      <c r="BE588" s="35"/>
      <c r="BF588" s="35"/>
      <c r="BG588" s="35"/>
      <c r="BH588" s="35"/>
    </row>
    <row r="589" spans="27:60" ht="15">
      <c r="AA589" s="11"/>
      <c r="AB589" s="11"/>
      <c r="AC589" s="11"/>
      <c r="AD589" s="11"/>
      <c r="AE589" s="11"/>
      <c r="AM589" s="35"/>
      <c r="AN589" s="35"/>
      <c r="AO589" s="35"/>
      <c r="AP589" s="35"/>
      <c r="AQ589" s="35"/>
      <c r="AR589" s="35"/>
      <c r="AS589" s="35"/>
      <c r="AT589" s="35"/>
      <c r="AU589" s="35"/>
      <c r="AV589" s="35"/>
      <c r="AW589" s="35"/>
      <c r="AX589" s="35"/>
      <c r="AY589" s="35"/>
      <c r="AZ589" s="35"/>
      <c r="BA589" s="35"/>
      <c r="BB589" s="35"/>
      <c r="BC589" s="35"/>
      <c r="BD589" s="35"/>
      <c r="BE589" s="35"/>
      <c r="BF589" s="35"/>
      <c r="BG589" s="35"/>
      <c r="BH589" s="35"/>
    </row>
    <row r="590" spans="27:60" ht="15">
      <c r="AA590" s="11"/>
      <c r="AB590" s="11"/>
      <c r="AC590" s="11"/>
      <c r="AD590" s="11"/>
      <c r="AE590" s="11"/>
      <c r="AM590" s="35"/>
      <c r="AN590" s="35"/>
      <c r="AO590" s="35"/>
      <c r="AP590" s="35"/>
      <c r="AQ590" s="35"/>
      <c r="AR590" s="35"/>
      <c r="AS590" s="35"/>
      <c r="AT590" s="35"/>
      <c r="AU590" s="35"/>
      <c r="AV590" s="35"/>
      <c r="AW590" s="35"/>
      <c r="AX590" s="35"/>
      <c r="AY590" s="35"/>
      <c r="AZ590" s="35"/>
      <c r="BA590" s="35"/>
      <c r="BB590" s="35"/>
      <c r="BC590" s="35"/>
      <c r="BD590" s="35"/>
      <c r="BE590" s="35"/>
      <c r="BF590" s="35"/>
      <c r="BG590" s="35"/>
      <c r="BH590" s="35"/>
    </row>
    <row r="591" spans="27:60" ht="15">
      <c r="AA591" s="11"/>
      <c r="AB591" s="11"/>
      <c r="AC591" s="11"/>
      <c r="AD591" s="11"/>
      <c r="AE591" s="11"/>
      <c r="AM591" s="35"/>
      <c r="AN591" s="35"/>
      <c r="AO591" s="35"/>
      <c r="AP591" s="35"/>
      <c r="AQ591" s="35"/>
      <c r="AR591" s="35"/>
      <c r="AS591" s="35"/>
      <c r="AT591" s="35"/>
      <c r="AU591" s="35"/>
      <c r="AV591" s="35"/>
      <c r="AW591" s="35"/>
      <c r="AX591" s="35"/>
      <c r="AY591" s="35"/>
      <c r="AZ591" s="35"/>
      <c r="BA591" s="35"/>
      <c r="BB591" s="35"/>
      <c r="BC591" s="35"/>
      <c r="BD591" s="35"/>
      <c r="BE591" s="35"/>
      <c r="BF591" s="35"/>
      <c r="BG591" s="35"/>
      <c r="BH591" s="35"/>
    </row>
    <row r="592" spans="27:60" ht="15">
      <c r="AA592" s="11"/>
      <c r="AB592" s="11"/>
      <c r="AC592" s="11"/>
      <c r="AD592" s="11"/>
      <c r="AE592" s="11"/>
      <c r="AM592" s="35"/>
      <c r="AN592" s="35"/>
      <c r="AO592" s="35"/>
      <c r="AP592" s="35"/>
      <c r="AQ592" s="35"/>
      <c r="AR592" s="35"/>
      <c r="AS592" s="35"/>
      <c r="AT592" s="35"/>
      <c r="AU592" s="35"/>
      <c r="AV592" s="35"/>
      <c r="AW592" s="35"/>
      <c r="AX592" s="35"/>
      <c r="AY592" s="35"/>
      <c r="AZ592" s="35"/>
      <c r="BA592" s="35"/>
      <c r="BB592" s="35"/>
      <c r="BC592" s="35"/>
      <c r="BD592" s="35"/>
      <c r="BE592" s="35"/>
      <c r="BF592" s="35"/>
      <c r="BG592" s="35"/>
      <c r="BH592" s="35"/>
    </row>
    <row r="593" spans="27:60" ht="15">
      <c r="AA593" s="11"/>
      <c r="AB593" s="11"/>
      <c r="AC593" s="11"/>
      <c r="AD593" s="11"/>
      <c r="AE593" s="11"/>
      <c r="AM593" s="35"/>
      <c r="AN593" s="35"/>
      <c r="AO593" s="35"/>
      <c r="AP593" s="35"/>
      <c r="AQ593" s="35"/>
      <c r="AR593" s="35"/>
      <c r="AS593" s="35"/>
      <c r="AT593" s="35"/>
      <c r="AU593" s="35"/>
      <c r="AV593" s="35"/>
      <c r="AW593" s="35"/>
      <c r="AX593" s="35"/>
      <c r="AY593" s="35"/>
      <c r="AZ593" s="35"/>
      <c r="BA593" s="35"/>
      <c r="BB593" s="35"/>
      <c r="BC593" s="35"/>
      <c r="BD593" s="35"/>
      <c r="BE593" s="35"/>
      <c r="BF593" s="35"/>
      <c r="BG593" s="35"/>
      <c r="BH593" s="35"/>
    </row>
    <row r="594" spans="27:60" ht="15">
      <c r="AA594" s="11"/>
      <c r="AB594" s="11"/>
      <c r="AC594" s="11"/>
      <c r="AD594" s="11"/>
      <c r="AE594" s="11"/>
      <c r="AM594" s="35"/>
      <c r="AN594" s="35"/>
      <c r="AO594" s="35"/>
      <c r="AP594" s="35"/>
      <c r="AQ594" s="35"/>
      <c r="AR594" s="35"/>
      <c r="AS594" s="35"/>
      <c r="AT594" s="35"/>
      <c r="AU594" s="35"/>
      <c r="AV594" s="35"/>
      <c r="AW594" s="35"/>
      <c r="AX594" s="35"/>
      <c r="AY594" s="35"/>
      <c r="AZ594" s="35"/>
      <c r="BA594" s="35"/>
      <c r="BB594" s="35"/>
      <c r="BC594" s="35"/>
      <c r="BD594" s="35"/>
      <c r="BE594" s="35"/>
      <c r="BF594" s="35"/>
      <c r="BG594" s="35"/>
      <c r="BH594" s="35"/>
    </row>
    <row r="595" spans="27:60" ht="15">
      <c r="AA595" s="11"/>
      <c r="AB595" s="11"/>
      <c r="AC595" s="11"/>
      <c r="AD595" s="11"/>
      <c r="AE595" s="11"/>
      <c r="AM595" s="35"/>
      <c r="AN595" s="35"/>
      <c r="AO595" s="35"/>
      <c r="AP595" s="35"/>
      <c r="AQ595" s="35"/>
      <c r="AR595" s="35"/>
      <c r="AS595" s="35"/>
      <c r="AT595" s="35"/>
      <c r="AU595" s="35"/>
      <c r="AV595" s="35"/>
      <c r="AW595" s="35"/>
      <c r="AX595" s="35"/>
      <c r="AY595" s="35"/>
      <c r="AZ595" s="35"/>
      <c r="BA595" s="35"/>
      <c r="BB595" s="35"/>
      <c r="BC595" s="35"/>
      <c r="BD595" s="35"/>
      <c r="BE595" s="35"/>
      <c r="BF595" s="35"/>
      <c r="BG595" s="35"/>
      <c r="BH595" s="35"/>
    </row>
    <row r="596" spans="27:60" ht="15">
      <c r="AA596" s="11"/>
      <c r="AB596" s="11"/>
      <c r="AC596" s="11"/>
      <c r="AD596" s="11"/>
      <c r="AE596" s="11"/>
      <c r="AM596" s="35"/>
      <c r="AN596" s="35"/>
      <c r="AO596" s="35"/>
      <c r="AP596" s="35"/>
      <c r="AQ596" s="35"/>
      <c r="AR596" s="35"/>
      <c r="AS596" s="35"/>
      <c r="AT596" s="35"/>
      <c r="AU596" s="35"/>
      <c r="AV596" s="35"/>
      <c r="AW596" s="35"/>
      <c r="AX596" s="35"/>
      <c r="AY596" s="35"/>
      <c r="AZ596" s="35"/>
      <c r="BA596" s="35"/>
      <c r="BB596" s="35"/>
      <c r="BC596" s="35"/>
      <c r="BD596" s="35"/>
      <c r="BE596" s="35"/>
      <c r="BF596" s="35"/>
      <c r="BG596" s="35"/>
      <c r="BH596" s="35"/>
    </row>
    <row r="597" spans="27:60" ht="15">
      <c r="AA597" s="11"/>
      <c r="AB597" s="11"/>
      <c r="AC597" s="11"/>
      <c r="AD597" s="11"/>
      <c r="AE597" s="11"/>
      <c r="AM597" s="35"/>
      <c r="AN597" s="35"/>
      <c r="AO597" s="35"/>
      <c r="AP597" s="35"/>
      <c r="AQ597" s="35"/>
      <c r="AR597" s="35"/>
      <c r="AS597" s="35"/>
      <c r="AT597" s="35"/>
      <c r="AU597" s="35"/>
      <c r="AV597" s="35"/>
      <c r="AW597" s="35"/>
      <c r="AX597" s="35"/>
      <c r="AY597" s="35"/>
      <c r="AZ597" s="35"/>
      <c r="BA597" s="35"/>
      <c r="BB597" s="35"/>
      <c r="BC597" s="35"/>
      <c r="BD597" s="35"/>
      <c r="BE597" s="35"/>
      <c r="BF597" s="35"/>
      <c r="BG597" s="35"/>
      <c r="BH597" s="35"/>
    </row>
    <row r="598" spans="27:60" ht="15">
      <c r="AA598" s="11"/>
      <c r="AB598" s="11"/>
      <c r="AC598" s="11"/>
      <c r="AD598" s="11"/>
      <c r="AE598" s="11"/>
      <c r="AM598" s="35"/>
      <c r="AN598" s="35"/>
      <c r="AO598" s="35"/>
      <c r="AP598" s="35"/>
      <c r="AQ598" s="35"/>
      <c r="AR598" s="35"/>
      <c r="AS598" s="35"/>
      <c r="AT598" s="35"/>
      <c r="AU598" s="35"/>
      <c r="AV598" s="35"/>
      <c r="AW598" s="35"/>
      <c r="AX598" s="35"/>
      <c r="AY598" s="35"/>
      <c r="AZ598" s="35"/>
      <c r="BA598" s="35"/>
      <c r="BB598" s="35"/>
      <c r="BC598" s="35"/>
      <c r="BD598" s="35"/>
      <c r="BE598" s="35"/>
      <c r="BF598" s="35"/>
      <c r="BG598" s="35"/>
      <c r="BH598" s="35"/>
    </row>
    <row r="599" spans="27:60" ht="15">
      <c r="AA599" s="11"/>
      <c r="AB599" s="11"/>
      <c r="AC599" s="11"/>
      <c r="AD599" s="11"/>
      <c r="AE599" s="11"/>
      <c r="AM599" s="35"/>
      <c r="AN599" s="35"/>
      <c r="AO599" s="35"/>
      <c r="AP599" s="35"/>
      <c r="AQ599" s="35"/>
      <c r="AR599" s="35"/>
      <c r="AS599" s="35"/>
      <c r="AT599" s="35"/>
      <c r="AU599" s="35"/>
      <c r="AV599" s="35"/>
      <c r="AW599" s="35"/>
      <c r="AX599" s="35"/>
      <c r="AY599" s="35"/>
      <c r="AZ599" s="35"/>
      <c r="BA599" s="35"/>
      <c r="BB599" s="35"/>
      <c r="BC599" s="35"/>
      <c r="BD599" s="35"/>
      <c r="BE599" s="35"/>
      <c r="BF599" s="35"/>
      <c r="BG599" s="35"/>
      <c r="BH599" s="35"/>
    </row>
    <row r="600" spans="27:60" ht="15">
      <c r="AA600" s="11"/>
      <c r="AB600" s="11"/>
      <c r="AC600" s="11"/>
      <c r="AD600" s="11"/>
      <c r="AE600" s="11"/>
      <c r="AM600" s="35"/>
      <c r="AN600" s="35"/>
      <c r="AO600" s="35"/>
      <c r="AP600" s="35"/>
      <c r="AQ600" s="35"/>
      <c r="AR600" s="35"/>
      <c r="AS600" s="35"/>
      <c r="AT600" s="35"/>
      <c r="AU600" s="35"/>
      <c r="AV600" s="35"/>
      <c r="AW600" s="35"/>
      <c r="AX600" s="35"/>
      <c r="AY600" s="35"/>
      <c r="AZ600" s="35"/>
      <c r="BA600" s="35"/>
      <c r="BB600" s="35"/>
      <c r="BC600" s="35"/>
      <c r="BD600" s="35"/>
      <c r="BE600" s="35"/>
      <c r="BF600" s="35"/>
      <c r="BG600" s="35"/>
      <c r="BH600" s="35"/>
    </row>
    <row r="601" spans="27:60" ht="15">
      <c r="AA601" s="11"/>
      <c r="AB601" s="11"/>
      <c r="AC601" s="11"/>
      <c r="AD601" s="11"/>
      <c r="AE601" s="11"/>
      <c r="AM601" s="35"/>
      <c r="AN601" s="35"/>
      <c r="AO601" s="35"/>
      <c r="AP601" s="35"/>
      <c r="AQ601" s="35"/>
      <c r="AR601" s="35"/>
      <c r="AS601" s="35"/>
      <c r="AT601" s="35"/>
      <c r="AU601" s="35"/>
      <c r="AV601" s="35"/>
      <c r="AW601" s="35"/>
      <c r="AX601" s="35"/>
      <c r="AY601" s="35"/>
      <c r="AZ601" s="35"/>
      <c r="BA601" s="35"/>
      <c r="BB601" s="35"/>
      <c r="BC601" s="35"/>
      <c r="BD601" s="35"/>
      <c r="BE601" s="35"/>
      <c r="BF601" s="35"/>
      <c r="BG601" s="35"/>
      <c r="BH601" s="35"/>
    </row>
    <row r="602" spans="27:60" ht="15">
      <c r="AA602" s="11"/>
      <c r="AB602" s="11"/>
      <c r="AC602" s="11"/>
      <c r="AD602" s="11"/>
      <c r="AE602" s="11"/>
      <c r="AM602" s="35"/>
      <c r="AN602" s="35"/>
      <c r="AO602" s="35"/>
      <c r="AP602" s="35"/>
      <c r="AQ602" s="35"/>
      <c r="AR602" s="35"/>
      <c r="AS602" s="35"/>
      <c r="AT602" s="35"/>
      <c r="AU602" s="35"/>
      <c r="AV602" s="35"/>
      <c r="AW602" s="35"/>
      <c r="AX602" s="35"/>
      <c r="AY602" s="35"/>
      <c r="AZ602" s="35"/>
      <c r="BA602" s="35"/>
      <c r="BB602" s="35"/>
      <c r="BC602" s="35"/>
      <c r="BD602" s="35"/>
      <c r="BE602" s="35"/>
      <c r="BF602" s="35"/>
      <c r="BG602" s="35"/>
      <c r="BH602" s="35"/>
    </row>
    <row r="603" spans="27:60" ht="15">
      <c r="AA603" s="11"/>
      <c r="AB603" s="11"/>
      <c r="AC603" s="11"/>
      <c r="AD603" s="11"/>
      <c r="AE603" s="11"/>
      <c r="AM603" s="35"/>
      <c r="AN603" s="35"/>
      <c r="AO603" s="35"/>
      <c r="AP603" s="35"/>
      <c r="AQ603" s="35"/>
      <c r="AR603" s="35"/>
      <c r="AS603" s="35"/>
      <c r="AT603" s="35"/>
      <c r="AU603" s="35"/>
      <c r="AV603" s="35"/>
      <c r="AW603" s="35"/>
      <c r="AX603" s="35"/>
      <c r="AY603" s="35"/>
      <c r="AZ603" s="35"/>
      <c r="BA603" s="35"/>
      <c r="BB603" s="35"/>
      <c r="BC603" s="35"/>
      <c r="BD603" s="35"/>
      <c r="BE603" s="35"/>
      <c r="BF603" s="35"/>
      <c r="BG603" s="35"/>
      <c r="BH603" s="35"/>
    </row>
    <row r="604" spans="27:60" ht="15">
      <c r="AA604" s="11"/>
      <c r="AB604" s="11"/>
      <c r="AC604" s="11"/>
      <c r="AD604" s="11"/>
      <c r="AE604" s="11"/>
      <c r="AM604" s="35"/>
      <c r="AN604" s="35"/>
      <c r="AO604" s="35"/>
      <c r="AP604" s="35"/>
      <c r="AQ604" s="35"/>
      <c r="AR604" s="35"/>
      <c r="AS604" s="35"/>
      <c r="AT604" s="35"/>
      <c r="AU604" s="35"/>
      <c r="AV604" s="35"/>
      <c r="AW604" s="35"/>
      <c r="AX604" s="35"/>
      <c r="AY604" s="35"/>
      <c r="AZ604" s="35"/>
      <c r="BA604" s="35"/>
      <c r="BB604" s="35"/>
      <c r="BC604" s="35"/>
      <c r="BD604" s="35"/>
      <c r="BE604" s="35"/>
      <c r="BF604" s="35"/>
      <c r="BG604" s="35"/>
      <c r="BH604" s="35"/>
    </row>
    <row r="605" spans="27:60" ht="15">
      <c r="AA605" s="11"/>
      <c r="AB605" s="11"/>
      <c r="AC605" s="11"/>
      <c r="AD605" s="11"/>
      <c r="AE605" s="11"/>
      <c r="AM605" s="35"/>
      <c r="AN605" s="35"/>
      <c r="AO605" s="35"/>
      <c r="AP605" s="35"/>
      <c r="AQ605" s="35"/>
      <c r="AR605" s="35"/>
      <c r="AS605" s="35"/>
      <c r="AT605" s="35"/>
      <c r="AU605" s="35"/>
      <c r="AV605" s="35"/>
      <c r="AW605" s="35"/>
      <c r="AX605" s="35"/>
      <c r="AY605" s="35"/>
      <c r="AZ605" s="35"/>
      <c r="BA605" s="35"/>
      <c r="BB605" s="35"/>
      <c r="BC605" s="35"/>
      <c r="BD605" s="35"/>
      <c r="BE605" s="35"/>
      <c r="BF605" s="35"/>
      <c r="BG605" s="35"/>
      <c r="BH605" s="35"/>
    </row>
    <row r="606" spans="27:60" ht="15">
      <c r="AA606" s="11"/>
      <c r="AB606" s="11"/>
      <c r="AC606" s="11"/>
      <c r="AD606" s="11"/>
      <c r="AE606" s="11"/>
      <c r="AM606" s="35"/>
      <c r="AN606" s="35"/>
      <c r="AO606" s="35"/>
      <c r="AP606" s="35"/>
      <c r="AQ606" s="35"/>
      <c r="AR606" s="35"/>
      <c r="AS606" s="35"/>
      <c r="AT606" s="35"/>
      <c r="AU606" s="35"/>
      <c r="AV606" s="35"/>
      <c r="AW606" s="35"/>
      <c r="AX606" s="35"/>
      <c r="AY606" s="35"/>
      <c r="AZ606" s="35"/>
      <c r="BA606" s="35"/>
      <c r="BB606" s="35"/>
      <c r="BC606" s="35"/>
      <c r="BD606" s="35"/>
      <c r="BE606" s="35"/>
      <c r="BF606" s="35"/>
      <c r="BG606" s="35"/>
      <c r="BH606" s="35"/>
    </row>
    <row r="607" spans="27:60" ht="15">
      <c r="AA607" s="11"/>
      <c r="AB607" s="11"/>
      <c r="AC607" s="11"/>
      <c r="AD607" s="11"/>
      <c r="AE607" s="11"/>
      <c r="AM607" s="35"/>
      <c r="AN607" s="35"/>
      <c r="AO607" s="35"/>
      <c r="AP607" s="35"/>
      <c r="AQ607" s="35"/>
      <c r="AR607" s="35"/>
      <c r="AS607" s="35"/>
      <c r="AT607" s="35"/>
      <c r="AU607" s="35"/>
      <c r="AV607" s="35"/>
      <c r="AW607" s="35"/>
      <c r="AX607" s="35"/>
      <c r="AY607" s="35"/>
      <c r="AZ607" s="35"/>
      <c r="BA607" s="35"/>
      <c r="BB607" s="35"/>
      <c r="BC607" s="35"/>
      <c r="BD607" s="35"/>
      <c r="BE607" s="35"/>
      <c r="BF607" s="35"/>
      <c r="BG607" s="35"/>
      <c r="BH607" s="35"/>
    </row>
    <row r="608" spans="27:60" ht="15">
      <c r="AA608" s="11"/>
      <c r="AB608" s="11"/>
      <c r="AC608" s="11"/>
      <c r="AD608" s="11"/>
      <c r="AE608" s="11"/>
      <c r="AM608" s="35"/>
      <c r="AN608" s="35"/>
      <c r="AO608" s="35"/>
      <c r="AP608" s="35"/>
      <c r="AQ608" s="35"/>
      <c r="AR608" s="35"/>
      <c r="AS608" s="35"/>
      <c r="AT608" s="35"/>
      <c r="AU608" s="35"/>
      <c r="AV608" s="35"/>
      <c r="AW608" s="35"/>
      <c r="AX608" s="35"/>
      <c r="AY608" s="35"/>
      <c r="AZ608" s="35"/>
      <c r="BA608" s="35"/>
      <c r="BB608" s="35"/>
      <c r="BC608" s="35"/>
      <c r="BD608" s="35"/>
      <c r="BE608" s="35"/>
      <c r="BF608" s="35"/>
      <c r="BG608" s="35"/>
      <c r="BH608" s="35"/>
    </row>
    <row r="609" spans="27:60" ht="15">
      <c r="AA609" s="11"/>
      <c r="AB609" s="11"/>
      <c r="AC609" s="11"/>
      <c r="AD609" s="11"/>
      <c r="AE609" s="11"/>
      <c r="AM609" s="35"/>
      <c r="AN609" s="35"/>
      <c r="AO609" s="35"/>
      <c r="AP609" s="35"/>
      <c r="AQ609" s="35"/>
      <c r="AR609" s="35"/>
      <c r="AS609" s="35"/>
      <c r="AT609" s="35"/>
      <c r="AU609" s="35"/>
      <c r="AV609" s="35"/>
      <c r="AW609" s="35"/>
      <c r="AX609" s="35"/>
      <c r="AY609" s="35"/>
      <c r="AZ609" s="35"/>
      <c r="BA609" s="35"/>
      <c r="BB609" s="35"/>
      <c r="BC609" s="35"/>
      <c r="BD609" s="35"/>
      <c r="BE609" s="35"/>
      <c r="BF609" s="35"/>
      <c r="BG609" s="35"/>
      <c r="BH609" s="35"/>
    </row>
    <row r="610" spans="27:60" ht="15">
      <c r="AA610" s="11"/>
      <c r="AB610" s="11"/>
      <c r="AC610" s="11"/>
      <c r="AD610" s="11"/>
      <c r="AE610" s="11"/>
      <c r="AM610" s="35"/>
      <c r="AN610" s="35"/>
      <c r="AO610" s="35"/>
      <c r="AP610" s="35"/>
      <c r="AQ610" s="35"/>
      <c r="AR610" s="35"/>
      <c r="AS610" s="35"/>
      <c r="AT610" s="35"/>
      <c r="AU610" s="35"/>
      <c r="AV610" s="35"/>
      <c r="AW610" s="35"/>
      <c r="AX610" s="35"/>
      <c r="AY610" s="35"/>
      <c r="AZ610" s="35"/>
      <c r="BA610" s="35"/>
      <c r="BB610" s="35"/>
      <c r="BC610" s="35"/>
      <c r="BD610" s="35"/>
      <c r="BE610" s="35"/>
      <c r="BF610" s="35"/>
      <c r="BG610" s="35"/>
      <c r="BH610" s="35"/>
    </row>
    <row r="611" spans="27:60" ht="15">
      <c r="AA611" s="11"/>
      <c r="AB611" s="11"/>
      <c r="AC611" s="11"/>
      <c r="AD611" s="11"/>
      <c r="AE611" s="11"/>
      <c r="AM611" s="35"/>
      <c r="AN611" s="35"/>
      <c r="AO611" s="35"/>
      <c r="AP611" s="35"/>
      <c r="AQ611" s="35"/>
      <c r="AR611" s="35"/>
      <c r="AS611" s="35"/>
      <c r="AT611" s="35"/>
      <c r="AU611" s="35"/>
      <c r="AV611" s="35"/>
      <c r="AW611" s="35"/>
      <c r="AX611" s="35"/>
      <c r="AY611" s="35"/>
      <c r="AZ611" s="35"/>
      <c r="BA611" s="35"/>
      <c r="BB611" s="35"/>
      <c r="BC611" s="35"/>
      <c r="BD611" s="35"/>
      <c r="BE611" s="35"/>
      <c r="BF611" s="35"/>
      <c r="BG611" s="35"/>
      <c r="BH611" s="35"/>
    </row>
    <row r="612" spans="27:60" ht="15">
      <c r="AA612" s="11"/>
      <c r="AB612" s="11"/>
      <c r="AC612" s="11"/>
      <c r="AD612" s="11"/>
      <c r="AE612" s="11"/>
      <c r="AM612" s="35"/>
      <c r="AN612" s="35"/>
      <c r="AO612" s="35"/>
      <c r="AP612" s="35"/>
      <c r="AQ612" s="35"/>
      <c r="AR612" s="35"/>
      <c r="AS612" s="35"/>
      <c r="AT612" s="35"/>
      <c r="AU612" s="35"/>
      <c r="AV612" s="35"/>
      <c r="AW612" s="35"/>
      <c r="AX612" s="35"/>
      <c r="AY612" s="35"/>
      <c r="AZ612" s="35"/>
      <c r="BA612" s="35"/>
      <c r="BB612" s="35"/>
      <c r="BC612" s="35"/>
      <c r="BD612" s="35"/>
      <c r="BE612" s="35"/>
      <c r="BF612" s="35"/>
      <c r="BG612" s="35"/>
      <c r="BH612" s="35"/>
    </row>
    <row r="613" spans="27:60" ht="15">
      <c r="AA613" s="11"/>
      <c r="AB613" s="11"/>
      <c r="AC613" s="11"/>
      <c r="AD613" s="11"/>
      <c r="AE613" s="11"/>
      <c r="AM613" s="35"/>
      <c r="AN613" s="35"/>
      <c r="AO613" s="35"/>
      <c r="AP613" s="35"/>
      <c r="AQ613" s="35"/>
      <c r="AR613" s="35"/>
      <c r="AS613" s="35"/>
      <c r="AT613" s="35"/>
      <c r="AU613" s="35"/>
      <c r="AV613" s="35"/>
      <c r="AW613" s="35"/>
      <c r="AX613" s="35"/>
      <c r="AY613" s="35"/>
      <c r="AZ613" s="35"/>
      <c r="BA613" s="35"/>
      <c r="BB613" s="35"/>
      <c r="BC613" s="35"/>
      <c r="BD613" s="35"/>
      <c r="BE613" s="35"/>
      <c r="BF613" s="35"/>
      <c r="BG613" s="35"/>
      <c r="BH613" s="35"/>
    </row>
    <row r="614" spans="27:60" ht="15">
      <c r="AA614" s="11"/>
      <c r="AB614" s="11"/>
      <c r="AC614" s="11"/>
      <c r="AD614" s="11"/>
      <c r="AE614" s="11"/>
      <c r="AM614" s="35"/>
      <c r="AN614" s="35"/>
      <c r="AO614" s="35"/>
      <c r="AP614" s="35"/>
      <c r="AQ614" s="35"/>
      <c r="AR614" s="35"/>
      <c r="AS614" s="35"/>
      <c r="AT614" s="35"/>
      <c r="AU614" s="35"/>
      <c r="AV614" s="35"/>
      <c r="AW614" s="35"/>
      <c r="AX614" s="35"/>
      <c r="AY614" s="35"/>
      <c r="AZ614" s="35"/>
      <c r="BA614" s="35"/>
      <c r="BB614" s="35"/>
      <c r="BC614" s="35"/>
      <c r="BD614" s="35"/>
      <c r="BE614" s="35"/>
      <c r="BF614" s="35"/>
      <c r="BG614" s="35"/>
      <c r="BH614" s="35"/>
    </row>
    <row r="615" spans="27:60" ht="15">
      <c r="AA615" s="11"/>
      <c r="AB615" s="11"/>
      <c r="AC615" s="11"/>
      <c r="AD615" s="11"/>
      <c r="AE615" s="11"/>
      <c r="AM615" s="35"/>
      <c r="AN615" s="35"/>
      <c r="AO615" s="35"/>
      <c r="AP615" s="35"/>
      <c r="AQ615" s="35"/>
      <c r="AR615" s="35"/>
      <c r="AS615" s="35"/>
      <c r="AT615" s="35"/>
      <c r="AU615" s="35"/>
      <c r="AV615" s="35"/>
      <c r="AW615" s="35"/>
      <c r="AX615" s="35"/>
      <c r="AY615" s="35"/>
      <c r="AZ615" s="35"/>
      <c r="BA615" s="35"/>
      <c r="BB615" s="35"/>
      <c r="BC615" s="35"/>
      <c r="BD615" s="35"/>
      <c r="BE615" s="35"/>
      <c r="BF615" s="35"/>
      <c r="BG615" s="35"/>
      <c r="BH615" s="35"/>
    </row>
    <row r="616" spans="27:60" ht="15">
      <c r="AA616" s="11"/>
      <c r="AB616" s="11"/>
      <c r="AC616" s="11"/>
      <c r="AD616" s="11"/>
      <c r="AE616" s="11"/>
      <c r="AM616" s="35"/>
      <c r="AN616" s="35"/>
      <c r="AO616" s="35"/>
      <c r="AP616" s="35"/>
      <c r="AQ616" s="35"/>
      <c r="AR616" s="35"/>
      <c r="AS616" s="35"/>
      <c r="AT616" s="35"/>
      <c r="AU616" s="35"/>
      <c r="AV616" s="35"/>
      <c r="AW616" s="35"/>
      <c r="AX616" s="35"/>
      <c r="AY616" s="35"/>
      <c r="AZ616" s="35"/>
      <c r="BA616" s="35"/>
      <c r="BB616" s="35"/>
      <c r="BC616" s="35"/>
      <c r="BD616" s="35"/>
      <c r="BE616" s="35"/>
      <c r="BF616" s="35"/>
      <c r="BG616" s="35"/>
      <c r="BH616" s="35"/>
    </row>
    <row r="617" spans="27:60" ht="15">
      <c r="AA617" s="11"/>
      <c r="AB617" s="11"/>
      <c r="AC617" s="11"/>
      <c r="AD617" s="11"/>
      <c r="AE617" s="11"/>
      <c r="AM617" s="35"/>
      <c r="AN617" s="35"/>
      <c r="AO617" s="35"/>
      <c r="AP617" s="35"/>
      <c r="AQ617" s="35"/>
      <c r="AR617" s="35"/>
      <c r="AS617" s="35"/>
      <c r="AT617" s="35"/>
      <c r="AU617" s="35"/>
      <c r="AV617" s="35"/>
      <c r="AW617" s="35"/>
      <c r="AX617" s="35"/>
      <c r="AY617" s="35"/>
      <c r="AZ617" s="35"/>
      <c r="BA617" s="35"/>
      <c r="BB617" s="35"/>
      <c r="BC617" s="35"/>
      <c r="BD617" s="35"/>
      <c r="BE617" s="35"/>
      <c r="BF617" s="35"/>
      <c r="BG617" s="35"/>
      <c r="BH617" s="35"/>
    </row>
    <row r="618" spans="27:60" ht="15">
      <c r="AA618" s="11"/>
      <c r="AB618" s="11"/>
      <c r="AC618" s="11"/>
      <c r="AD618" s="11"/>
      <c r="AE618" s="11"/>
      <c r="AM618" s="35"/>
      <c r="AN618" s="35"/>
      <c r="AO618" s="35"/>
      <c r="AP618" s="35"/>
      <c r="AQ618" s="35"/>
      <c r="AR618" s="35"/>
      <c r="AS618" s="35"/>
      <c r="AT618" s="35"/>
      <c r="AU618" s="35"/>
      <c r="AV618" s="35"/>
      <c r="AW618" s="35"/>
      <c r="AX618" s="35"/>
      <c r="AY618" s="35"/>
      <c r="AZ618" s="35"/>
      <c r="BA618" s="35"/>
      <c r="BB618" s="35"/>
      <c r="BC618" s="35"/>
      <c r="BD618" s="35"/>
      <c r="BE618" s="35"/>
      <c r="BF618" s="35"/>
      <c r="BG618" s="35"/>
      <c r="BH618" s="35"/>
    </row>
    <row r="619" spans="27:60" ht="15">
      <c r="AA619" s="11"/>
      <c r="AB619" s="11"/>
      <c r="AC619" s="11"/>
      <c r="AD619" s="11"/>
      <c r="AE619" s="11"/>
      <c r="AM619" s="35"/>
      <c r="AN619" s="35"/>
      <c r="AO619" s="35"/>
      <c r="AP619" s="35"/>
      <c r="AQ619" s="35"/>
      <c r="AR619" s="35"/>
      <c r="AS619" s="35"/>
      <c r="AT619" s="35"/>
      <c r="AU619" s="35"/>
      <c r="AV619" s="35"/>
      <c r="AW619" s="35"/>
      <c r="AX619" s="35"/>
      <c r="AY619" s="35"/>
      <c r="AZ619" s="35"/>
      <c r="BA619" s="35"/>
      <c r="BB619" s="35"/>
      <c r="BC619" s="35"/>
      <c r="BD619" s="35"/>
      <c r="BE619" s="35"/>
      <c r="BF619" s="35"/>
      <c r="BG619" s="35"/>
      <c r="BH619" s="35"/>
    </row>
    <row r="620" spans="27:60" ht="15">
      <c r="AA620" s="11"/>
      <c r="AB620" s="11"/>
      <c r="AC620" s="11"/>
      <c r="AD620" s="11"/>
      <c r="AE620" s="11"/>
      <c r="AM620" s="35"/>
      <c r="AN620" s="35"/>
      <c r="AO620" s="35"/>
      <c r="AP620" s="35"/>
      <c r="AQ620" s="35"/>
      <c r="AR620" s="35"/>
      <c r="AS620" s="35"/>
      <c r="AT620" s="35"/>
      <c r="AU620" s="35"/>
      <c r="AV620" s="35"/>
      <c r="AW620" s="35"/>
      <c r="AX620" s="35"/>
      <c r="AY620" s="35"/>
      <c r="AZ620" s="35"/>
      <c r="BA620" s="35"/>
      <c r="BB620" s="35"/>
      <c r="BC620" s="35"/>
      <c r="BD620" s="35"/>
      <c r="BE620" s="35"/>
      <c r="BF620" s="35"/>
      <c r="BG620" s="35"/>
      <c r="BH620" s="35"/>
    </row>
    <row r="621" spans="27:60" ht="15">
      <c r="AA621" s="11"/>
      <c r="AB621" s="11"/>
      <c r="AC621" s="11"/>
      <c r="AD621" s="11"/>
      <c r="AE621" s="11"/>
      <c r="AM621" s="35"/>
      <c r="AN621" s="35"/>
      <c r="AO621" s="35"/>
      <c r="AP621" s="35"/>
      <c r="AQ621" s="35"/>
      <c r="AR621" s="35"/>
      <c r="AS621" s="35"/>
      <c r="AT621" s="35"/>
      <c r="AU621" s="35"/>
      <c r="AV621" s="35"/>
      <c r="AW621" s="35"/>
      <c r="AX621" s="35"/>
      <c r="AY621" s="35"/>
      <c r="AZ621" s="35"/>
      <c r="BA621" s="35"/>
      <c r="BB621" s="35"/>
      <c r="BC621" s="35"/>
      <c r="BD621" s="35"/>
      <c r="BE621" s="35"/>
      <c r="BF621" s="35"/>
      <c r="BG621" s="35"/>
      <c r="BH621" s="35"/>
    </row>
    <row r="622" spans="27:60" ht="15">
      <c r="AA622" s="11"/>
      <c r="AB622" s="11"/>
      <c r="AC622" s="11"/>
      <c r="AD622" s="11"/>
      <c r="AE622" s="11"/>
      <c r="AM622" s="35"/>
      <c r="AN622" s="35"/>
      <c r="AO622" s="35"/>
      <c r="AP622" s="35"/>
      <c r="AQ622" s="35"/>
      <c r="AR622" s="35"/>
      <c r="AS622" s="35"/>
      <c r="AT622" s="35"/>
      <c r="AU622" s="35"/>
      <c r="AV622" s="35"/>
      <c r="AW622" s="35"/>
      <c r="AX622" s="35"/>
      <c r="AY622" s="35"/>
      <c r="AZ622" s="35"/>
      <c r="BA622" s="35"/>
      <c r="BB622" s="35"/>
      <c r="BC622" s="35"/>
      <c r="BD622" s="35"/>
      <c r="BE622" s="35"/>
      <c r="BF622" s="35"/>
      <c r="BG622" s="35"/>
      <c r="BH622" s="35"/>
    </row>
    <row r="623" spans="27:60" ht="15">
      <c r="AA623" s="11"/>
      <c r="AB623" s="11"/>
      <c r="AC623" s="11"/>
      <c r="AD623" s="11"/>
      <c r="AE623" s="11"/>
      <c r="AM623" s="35"/>
      <c r="AN623" s="35"/>
      <c r="AO623" s="35"/>
      <c r="AP623" s="35"/>
      <c r="AQ623" s="35"/>
      <c r="AR623" s="35"/>
      <c r="AS623" s="35"/>
      <c r="AT623" s="35"/>
      <c r="AU623" s="35"/>
      <c r="AV623" s="35"/>
      <c r="AW623" s="35"/>
      <c r="AX623" s="35"/>
      <c r="AY623" s="35"/>
      <c r="AZ623" s="35"/>
      <c r="BA623" s="35"/>
      <c r="BB623" s="35"/>
      <c r="BC623" s="35"/>
      <c r="BD623" s="35"/>
      <c r="BE623" s="35"/>
      <c r="BF623" s="35"/>
      <c r="BG623" s="35"/>
      <c r="BH623" s="35"/>
    </row>
    <row r="624" spans="27:60" ht="15">
      <c r="AA624" s="11"/>
      <c r="AB624" s="11"/>
      <c r="AC624" s="11"/>
      <c r="AD624" s="11"/>
      <c r="AE624" s="11"/>
      <c r="AM624" s="35"/>
      <c r="AN624" s="35"/>
      <c r="AO624" s="35"/>
      <c r="AP624" s="35"/>
      <c r="AQ624" s="35"/>
      <c r="AR624" s="35"/>
      <c r="AS624" s="35"/>
      <c r="AT624" s="35"/>
      <c r="AU624" s="35"/>
      <c r="AV624" s="35"/>
      <c r="AW624" s="35"/>
      <c r="AX624" s="35"/>
      <c r="AY624" s="35"/>
      <c r="AZ624" s="35"/>
      <c r="BA624" s="35"/>
      <c r="BB624" s="35"/>
      <c r="BC624" s="35"/>
      <c r="BD624" s="35"/>
      <c r="BE624" s="35"/>
      <c r="BF624" s="35"/>
      <c r="BG624" s="35"/>
      <c r="BH624" s="35"/>
    </row>
    <row r="625" spans="27:60" ht="15">
      <c r="AA625" s="11"/>
      <c r="AB625" s="11"/>
      <c r="AC625" s="11"/>
      <c r="AD625" s="11"/>
      <c r="AE625" s="11"/>
      <c r="AM625" s="35"/>
      <c r="AN625" s="35"/>
      <c r="AO625" s="35"/>
      <c r="AP625" s="35"/>
      <c r="AQ625" s="35"/>
      <c r="AR625" s="35"/>
      <c r="AS625" s="35"/>
      <c r="AT625" s="35"/>
      <c r="AU625" s="35"/>
      <c r="AV625" s="35"/>
      <c r="AW625" s="35"/>
      <c r="AX625" s="35"/>
      <c r="AY625" s="35"/>
      <c r="AZ625" s="35"/>
      <c r="BA625" s="35"/>
      <c r="BB625" s="35"/>
      <c r="BC625" s="35"/>
      <c r="BD625" s="35"/>
      <c r="BE625" s="35"/>
      <c r="BF625" s="35"/>
      <c r="BG625" s="35"/>
      <c r="BH625" s="35"/>
    </row>
    <row r="626" spans="27:60" ht="15">
      <c r="AA626" s="11"/>
      <c r="AB626" s="11"/>
      <c r="AC626" s="11"/>
      <c r="AD626" s="11"/>
      <c r="AE626" s="11"/>
      <c r="AM626" s="35"/>
      <c r="AN626" s="35"/>
      <c r="AO626" s="35"/>
      <c r="AP626" s="35"/>
      <c r="AQ626" s="35"/>
      <c r="AR626" s="35"/>
      <c r="AS626" s="35"/>
      <c r="AT626" s="35"/>
      <c r="AU626" s="35"/>
      <c r="AV626" s="35"/>
      <c r="AW626" s="35"/>
      <c r="AX626" s="35"/>
      <c r="AY626" s="35"/>
      <c r="AZ626" s="35"/>
      <c r="BA626" s="35"/>
      <c r="BB626" s="35"/>
      <c r="BC626" s="35"/>
      <c r="BD626" s="35"/>
      <c r="BE626" s="35"/>
      <c r="BF626" s="35"/>
      <c r="BG626" s="35"/>
      <c r="BH626" s="35"/>
    </row>
    <row r="627" spans="27:60" ht="15">
      <c r="AA627" s="11"/>
      <c r="AB627" s="11"/>
      <c r="AC627" s="11"/>
      <c r="AD627" s="11"/>
      <c r="AE627" s="11"/>
      <c r="AM627" s="35"/>
      <c r="AN627" s="35"/>
      <c r="AO627" s="35"/>
      <c r="AP627" s="35"/>
      <c r="AQ627" s="35"/>
      <c r="AR627" s="35"/>
      <c r="AS627" s="35"/>
      <c r="AT627" s="35"/>
      <c r="AU627" s="35"/>
      <c r="AV627" s="35"/>
      <c r="AW627" s="35"/>
      <c r="AX627" s="35"/>
      <c r="AY627" s="35"/>
      <c r="AZ627" s="35"/>
      <c r="BA627" s="35"/>
      <c r="BB627" s="35"/>
      <c r="BC627" s="35"/>
      <c r="BD627" s="35"/>
      <c r="BE627" s="35"/>
      <c r="BF627" s="35"/>
      <c r="BG627" s="35"/>
      <c r="BH627" s="35"/>
    </row>
    <row r="628" spans="27:60" ht="15">
      <c r="AA628" s="11"/>
      <c r="AB628" s="11"/>
      <c r="AC628" s="11"/>
      <c r="AD628" s="11"/>
      <c r="AE628" s="11"/>
      <c r="AM628" s="35"/>
      <c r="AN628" s="35"/>
      <c r="AO628" s="35"/>
      <c r="AP628" s="35"/>
      <c r="AQ628" s="35"/>
      <c r="AR628" s="35"/>
      <c r="AS628" s="35"/>
      <c r="AT628" s="35"/>
      <c r="AU628" s="35"/>
      <c r="AV628" s="35"/>
      <c r="AW628" s="35"/>
      <c r="AX628" s="35"/>
      <c r="AY628" s="35"/>
      <c r="AZ628" s="35"/>
      <c r="BA628" s="35"/>
      <c r="BB628" s="35"/>
      <c r="BC628" s="35"/>
      <c r="BD628" s="35"/>
      <c r="BE628" s="35"/>
      <c r="BF628" s="35"/>
      <c r="BG628" s="35"/>
      <c r="BH628" s="35"/>
    </row>
    <row r="629" spans="27:60" ht="15">
      <c r="AA629" s="11"/>
      <c r="AB629" s="11"/>
      <c r="AC629" s="11"/>
      <c r="AD629" s="11"/>
      <c r="AE629" s="11"/>
      <c r="AM629" s="35"/>
      <c r="AN629" s="35"/>
      <c r="AO629" s="35"/>
      <c r="AP629" s="35"/>
      <c r="AQ629" s="35"/>
      <c r="AR629" s="35"/>
      <c r="AS629" s="35"/>
      <c r="AT629" s="35"/>
      <c r="AU629" s="35"/>
      <c r="AV629" s="35"/>
      <c r="AW629" s="35"/>
      <c r="AX629" s="35"/>
      <c r="AY629" s="35"/>
      <c r="AZ629" s="35"/>
      <c r="BA629" s="35"/>
      <c r="BB629" s="35"/>
      <c r="BC629" s="35"/>
      <c r="BD629" s="35"/>
      <c r="BE629" s="35"/>
      <c r="BF629" s="35"/>
      <c r="BG629" s="35"/>
      <c r="BH629" s="35"/>
    </row>
    <row r="630" spans="27:60" ht="15">
      <c r="AA630" s="11"/>
      <c r="AB630" s="11"/>
      <c r="AC630" s="11"/>
      <c r="AD630" s="11"/>
      <c r="AE630" s="11"/>
      <c r="AM630" s="35"/>
      <c r="AN630" s="35"/>
      <c r="AO630" s="35"/>
      <c r="AP630" s="35"/>
      <c r="AQ630" s="35"/>
      <c r="AR630" s="35"/>
      <c r="AS630" s="35"/>
      <c r="AT630" s="35"/>
      <c r="AU630" s="35"/>
      <c r="AV630" s="35"/>
      <c r="AW630" s="35"/>
      <c r="AX630" s="35"/>
      <c r="AY630" s="35"/>
      <c r="AZ630" s="35"/>
      <c r="BA630" s="35"/>
      <c r="BB630" s="35"/>
      <c r="BC630" s="35"/>
      <c r="BD630" s="35"/>
      <c r="BE630" s="35"/>
      <c r="BF630" s="35"/>
      <c r="BG630" s="35"/>
      <c r="BH630" s="35"/>
    </row>
    <row r="631" spans="27:60" ht="15">
      <c r="AA631" s="11"/>
      <c r="AB631" s="11"/>
      <c r="AC631" s="11"/>
      <c r="AD631" s="11"/>
      <c r="AE631" s="11"/>
      <c r="AM631" s="35"/>
      <c r="AN631" s="35"/>
      <c r="AO631" s="35"/>
      <c r="AP631" s="35"/>
      <c r="AQ631" s="35"/>
      <c r="AR631" s="35"/>
      <c r="AS631" s="35"/>
      <c r="AT631" s="35"/>
      <c r="AU631" s="35"/>
      <c r="AV631" s="35"/>
      <c r="AW631" s="35"/>
      <c r="AX631" s="35"/>
      <c r="AY631" s="35"/>
      <c r="AZ631" s="35"/>
      <c r="BA631" s="35"/>
      <c r="BB631" s="35"/>
      <c r="BC631" s="35"/>
      <c r="BD631" s="35"/>
      <c r="BE631" s="35"/>
      <c r="BF631" s="35"/>
      <c r="BG631" s="35"/>
      <c r="BH631" s="35"/>
    </row>
    <row r="632" spans="27:60" ht="15">
      <c r="AA632" s="11"/>
      <c r="AB632" s="11"/>
      <c r="AC632" s="11"/>
      <c r="AD632" s="11"/>
      <c r="AE632" s="11"/>
      <c r="AM632" s="35"/>
      <c r="AN632" s="35"/>
      <c r="AO632" s="35"/>
      <c r="AP632" s="35"/>
      <c r="AQ632" s="35"/>
      <c r="AR632" s="35"/>
      <c r="AS632" s="35"/>
      <c r="AT632" s="35"/>
      <c r="AU632" s="35"/>
      <c r="AV632" s="35"/>
      <c r="AW632" s="35"/>
      <c r="AX632" s="35"/>
      <c r="AY632" s="35"/>
      <c r="AZ632" s="35"/>
      <c r="BA632" s="35"/>
      <c r="BB632" s="35"/>
      <c r="BC632" s="35"/>
      <c r="BD632" s="35"/>
      <c r="BE632" s="35"/>
      <c r="BF632" s="35"/>
      <c r="BG632" s="35"/>
      <c r="BH632" s="35"/>
    </row>
    <row r="633" spans="27:60" ht="15">
      <c r="AA633" s="11"/>
      <c r="AB633" s="11"/>
      <c r="AC633" s="11"/>
      <c r="AD633" s="11"/>
      <c r="AE633" s="11"/>
      <c r="AM633" s="35"/>
      <c r="AN633" s="35"/>
      <c r="AO633" s="35"/>
      <c r="AP633" s="35"/>
      <c r="AQ633" s="35"/>
      <c r="AR633" s="35"/>
      <c r="AS633" s="35"/>
      <c r="AT633" s="35"/>
      <c r="AU633" s="35"/>
      <c r="AV633" s="35"/>
      <c r="AW633" s="35"/>
      <c r="AX633" s="35"/>
      <c r="AY633" s="35"/>
      <c r="AZ633" s="35"/>
      <c r="BA633" s="35"/>
      <c r="BB633" s="35"/>
      <c r="BC633" s="35"/>
      <c r="BD633" s="35"/>
      <c r="BE633" s="35"/>
      <c r="BF633" s="35"/>
      <c r="BG633" s="35"/>
      <c r="BH633" s="35"/>
    </row>
    <row r="634" spans="27:60" ht="15">
      <c r="AA634" s="11"/>
      <c r="AB634" s="11"/>
      <c r="AC634" s="11"/>
      <c r="AD634" s="11"/>
      <c r="AE634" s="11"/>
      <c r="AM634" s="35"/>
      <c r="AN634" s="35"/>
      <c r="AO634" s="35"/>
      <c r="AP634" s="35"/>
      <c r="AQ634" s="35"/>
      <c r="AR634" s="35"/>
      <c r="AS634" s="35"/>
      <c r="AT634" s="35"/>
      <c r="AU634" s="35"/>
      <c r="AV634" s="35"/>
      <c r="AW634" s="35"/>
      <c r="AX634" s="35"/>
      <c r="AY634" s="35"/>
      <c r="AZ634" s="35"/>
      <c r="BA634" s="35"/>
      <c r="BB634" s="35"/>
      <c r="BC634" s="35"/>
      <c r="BD634" s="35"/>
      <c r="BE634" s="35"/>
      <c r="BF634" s="35"/>
      <c r="BG634" s="35"/>
      <c r="BH634" s="35"/>
    </row>
    <row r="635" spans="27:60" ht="15">
      <c r="AA635" s="11"/>
      <c r="AB635" s="11"/>
      <c r="AC635" s="11"/>
      <c r="AD635" s="11"/>
      <c r="AE635" s="11"/>
      <c r="AM635" s="35"/>
      <c r="AN635" s="35"/>
      <c r="AO635" s="35"/>
      <c r="AP635" s="35"/>
      <c r="AQ635" s="35"/>
      <c r="AR635" s="35"/>
      <c r="AS635" s="35"/>
      <c r="AT635" s="35"/>
      <c r="AU635" s="35"/>
      <c r="AV635" s="35"/>
      <c r="AW635" s="35"/>
      <c r="AX635" s="35"/>
      <c r="AY635" s="35"/>
      <c r="AZ635" s="35"/>
      <c r="BA635" s="35"/>
      <c r="BB635" s="35"/>
      <c r="BC635" s="35"/>
      <c r="BD635" s="35"/>
      <c r="BE635" s="35"/>
      <c r="BF635" s="35"/>
      <c r="BG635" s="35"/>
      <c r="BH635" s="35"/>
    </row>
    <row r="636" spans="27:60" ht="15">
      <c r="AA636" s="11"/>
      <c r="AB636" s="11"/>
      <c r="AC636" s="11"/>
      <c r="AD636" s="11"/>
      <c r="AE636" s="11"/>
      <c r="AM636" s="35"/>
      <c r="AN636" s="35"/>
      <c r="AO636" s="35"/>
      <c r="AP636" s="35"/>
      <c r="AQ636" s="35"/>
      <c r="AR636" s="35"/>
      <c r="AS636" s="35"/>
      <c r="AT636" s="35"/>
      <c r="AU636" s="35"/>
      <c r="AV636" s="35"/>
      <c r="AW636" s="35"/>
      <c r="AX636" s="35"/>
      <c r="AY636" s="35"/>
      <c r="AZ636" s="35"/>
      <c r="BA636" s="35"/>
      <c r="BB636" s="35"/>
      <c r="BC636" s="35"/>
      <c r="BD636" s="35"/>
      <c r="BE636" s="35"/>
      <c r="BF636" s="35"/>
      <c r="BG636" s="35"/>
      <c r="BH636" s="35"/>
    </row>
    <row r="637" spans="27:60" ht="15">
      <c r="AA637" s="11"/>
      <c r="AB637" s="11"/>
      <c r="AC637" s="11"/>
      <c r="AD637" s="11"/>
      <c r="AE637" s="11"/>
      <c r="AM637" s="35"/>
      <c r="AN637" s="35"/>
      <c r="AO637" s="35"/>
      <c r="AP637" s="35"/>
      <c r="AQ637" s="35"/>
      <c r="AR637" s="35"/>
      <c r="AS637" s="35"/>
      <c r="AT637" s="35"/>
      <c r="AU637" s="35"/>
      <c r="AV637" s="35"/>
      <c r="AW637" s="35"/>
      <c r="AX637" s="35"/>
      <c r="AY637" s="35"/>
      <c r="AZ637" s="35"/>
      <c r="BA637" s="35"/>
      <c r="BB637" s="35"/>
      <c r="BC637" s="35"/>
      <c r="BD637" s="35"/>
      <c r="BE637" s="35"/>
      <c r="BF637" s="35"/>
      <c r="BG637" s="35"/>
      <c r="BH637" s="35"/>
    </row>
    <row r="638" spans="27:60" ht="15">
      <c r="AA638" s="11"/>
      <c r="AB638" s="11"/>
      <c r="AC638" s="11"/>
      <c r="AD638" s="11"/>
      <c r="AE638" s="11"/>
      <c r="AM638" s="35"/>
      <c r="AN638" s="35"/>
      <c r="AO638" s="35"/>
      <c r="AP638" s="35"/>
      <c r="AQ638" s="35"/>
      <c r="AR638" s="35"/>
      <c r="AS638" s="35"/>
      <c r="AT638" s="35"/>
      <c r="AU638" s="35"/>
      <c r="AV638" s="35"/>
      <c r="AW638" s="35"/>
      <c r="AX638" s="35"/>
      <c r="AY638" s="35"/>
      <c r="AZ638" s="35"/>
      <c r="BA638" s="35"/>
      <c r="BB638" s="35"/>
      <c r="BC638" s="35"/>
      <c r="BD638" s="35"/>
      <c r="BE638" s="35"/>
      <c r="BF638" s="35"/>
      <c r="BG638" s="35"/>
      <c r="BH638" s="35"/>
    </row>
    <row r="639" spans="27:60" ht="15">
      <c r="AA639" s="11"/>
      <c r="AB639" s="11"/>
      <c r="AC639" s="11"/>
      <c r="AD639" s="11"/>
      <c r="AE639" s="11"/>
      <c r="AM639" s="35"/>
      <c r="AN639" s="35"/>
      <c r="AO639" s="35"/>
      <c r="AP639" s="35"/>
      <c r="AQ639" s="35"/>
      <c r="AR639" s="35"/>
      <c r="AS639" s="35"/>
      <c r="AT639" s="35"/>
      <c r="AU639" s="35"/>
      <c r="AV639" s="35"/>
      <c r="AW639" s="35"/>
      <c r="AX639" s="35"/>
      <c r="AY639" s="35"/>
      <c r="AZ639" s="35"/>
      <c r="BA639" s="35"/>
      <c r="BB639" s="35"/>
      <c r="BC639" s="35"/>
      <c r="BD639" s="35"/>
      <c r="BE639" s="35"/>
      <c r="BF639" s="35"/>
      <c r="BG639" s="35"/>
      <c r="BH639" s="35"/>
    </row>
    <row r="640" spans="27:60" ht="15">
      <c r="AA640" s="11"/>
      <c r="AB640" s="11"/>
      <c r="AC640" s="11"/>
      <c r="AD640" s="11"/>
      <c r="AE640" s="11"/>
      <c r="AM640" s="35"/>
      <c r="AN640" s="35"/>
      <c r="AO640" s="35"/>
      <c r="AP640" s="35"/>
      <c r="AQ640" s="35"/>
      <c r="AR640" s="35"/>
      <c r="AS640" s="35"/>
      <c r="AT640" s="35"/>
      <c r="AU640" s="35"/>
      <c r="AV640" s="35"/>
      <c r="AW640" s="35"/>
      <c r="AX640" s="35"/>
      <c r="AY640" s="35"/>
      <c r="AZ640" s="35"/>
      <c r="BA640" s="35"/>
      <c r="BB640" s="35"/>
      <c r="BC640" s="35"/>
      <c r="BD640" s="35"/>
      <c r="BE640" s="35"/>
      <c r="BF640" s="35"/>
      <c r="BG640" s="35"/>
      <c r="BH640" s="35"/>
    </row>
    <row r="641" spans="27:60" ht="15">
      <c r="AA641" s="11"/>
      <c r="AB641" s="11"/>
      <c r="AC641" s="11"/>
      <c r="AD641" s="11"/>
      <c r="AE641" s="11"/>
      <c r="AM641" s="35"/>
      <c r="AN641" s="35"/>
      <c r="AO641" s="35"/>
      <c r="AP641" s="35"/>
      <c r="AQ641" s="35"/>
      <c r="AR641" s="35"/>
      <c r="AS641" s="35"/>
      <c r="AT641" s="35"/>
      <c r="AU641" s="35"/>
      <c r="AV641" s="35"/>
      <c r="AW641" s="35"/>
      <c r="AX641" s="35"/>
      <c r="AY641" s="35"/>
      <c r="AZ641" s="35"/>
      <c r="BA641" s="35"/>
      <c r="BB641" s="35"/>
      <c r="BC641" s="35"/>
      <c r="BD641" s="35"/>
      <c r="BE641" s="35"/>
      <c r="BF641" s="35"/>
      <c r="BG641" s="35"/>
      <c r="BH641" s="35"/>
    </row>
    <row r="642" spans="27:60" ht="15">
      <c r="AA642" s="11"/>
      <c r="AB642" s="11"/>
      <c r="AC642" s="11"/>
      <c r="AD642" s="11"/>
      <c r="AE642" s="11"/>
      <c r="AM642" s="35"/>
      <c r="AN642" s="35"/>
      <c r="AO642" s="35"/>
      <c r="AP642" s="35"/>
      <c r="AQ642" s="35"/>
      <c r="AR642" s="35"/>
      <c r="AS642" s="35"/>
      <c r="AT642" s="35"/>
      <c r="AU642" s="35"/>
      <c r="AV642" s="35"/>
      <c r="AW642" s="35"/>
      <c r="AX642" s="35"/>
      <c r="AY642" s="35"/>
      <c r="AZ642" s="35"/>
      <c r="BA642" s="35"/>
      <c r="BB642" s="35"/>
      <c r="BC642" s="35"/>
      <c r="BD642" s="35"/>
      <c r="BE642" s="35"/>
      <c r="BF642" s="35"/>
      <c r="BG642" s="35"/>
      <c r="BH642" s="35"/>
    </row>
    <row r="643" spans="27:60" ht="15">
      <c r="AA643" s="11"/>
      <c r="AB643" s="11"/>
      <c r="AC643" s="11"/>
      <c r="AD643" s="11"/>
      <c r="AE643" s="11"/>
      <c r="AM643" s="35"/>
      <c r="AN643" s="35"/>
      <c r="AO643" s="35"/>
      <c r="AP643" s="35"/>
      <c r="AQ643" s="35"/>
      <c r="AR643" s="35"/>
      <c r="AS643" s="35"/>
      <c r="AT643" s="35"/>
      <c r="AU643" s="35"/>
      <c r="AV643" s="35"/>
      <c r="AW643" s="35"/>
      <c r="AX643" s="35"/>
      <c r="AY643" s="35"/>
      <c r="AZ643" s="35"/>
      <c r="BA643" s="35"/>
      <c r="BB643" s="35"/>
      <c r="BC643" s="35"/>
      <c r="BD643" s="35"/>
      <c r="BE643" s="35"/>
      <c r="BF643" s="35"/>
      <c r="BG643" s="35"/>
      <c r="BH643" s="35"/>
    </row>
    <row r="644" spans="27:60" ht="15">
      <c r="AA644" s="11"/>
      <c r="AB644" s="11"/>
      <c r="AC644" s="11"/>
      <c r="AD644" s="11"/>
      <c r="AE644" s="11"/>
      <c r="AM644" s="35"/>
      <c r="AN644" s="35"/>
      <c r="AO644" s="35"/>
      <c r="AP644" s="35"/>
      <c r="AQ644" s="35"/>
      <c r="AR644" s="35"/>
      <c r="AS644" s="35"/>
      <c r="AT644" s="35"/>
      <c r="AU644" s="35"/>
      <c r="AV644" s="35"/>
      <c r="AW644" s="35"/>
      <c r="AX644" s="35"/>
      <c r="AY644" s="35"/>
      <c r="AZ644" s="35"/>
      <c r="BA644" s="35"/>
      <c r="BB644" s="35"/>
      <c r="BC644" s="35"/>
      <c r="BD644" s="35"/>
      <c r="BE644" s="35"/>
      <c r="BF644" s="35"/>
      <c r="BG644" s="35"/>
      <c r="BH644" s="35"/>
    </row>
    <row r="645" spans="27:60" ht="15">
      <c r="AA645" s="11"/>
      <c r="AB645" s="11"/>
      <c r="AC645" s="11"/>
      <c r="AD645" s="11"/>
      <c r="AE645" s="11"/>
      <c r="AM645" s="35"/>
      <c r="AN645" s="35"/>
      <c r="AO645" s="35"/>
      <c r="AP645" s="35"/>
      <c r="AQ645" s="35"/>
      <c r="AR645" s="35"/>
      <c r="AS645" s="35"/>
      <c r="AT645" s="35"/>
      <c r="AU645" s="35"/>
      <c r="AV645" s="35"/>
      <c r="AW645" s="35"/>
      <c r="AX645" s="35"/>
      <c r="AY645" s="35"/>
      <c r="AZ645" s="35"/>
      <c r="BA645" s="35"/>
      <c r="BB645" s="35"/>
      <c r="BC645" s="35"/>
      <c r="BD645" s="35"/>
      <c r="BE645" s="35"/>
      <c r="BF645" s="35"/>
      <c r="BG645" s="35"/>
      <c r="BH645" s="35"/>
    </row>
    <row r="646" spans="27:60" ht="15">
      <c r="AA646" s="11"/>
      <c r="AB646" s="11"/>
      <c r="AC646" s="11"/>
      <c r="AD646" s="11"/>
      <c r="AE646" s="11"/>
      <c r="AM646" s="35"/>
      <c r="AN646" s="35"/>
      <c r="AO646" s="35"/>
      <c r="AP646" s="35"/>
      <c r="AQ646" s="35"/>
      <c r="AR646" s="35"/>
      <c r="AS646" s="35"/>
      <c r="AT646" s="35"/>
      <c r="AU646" s="35"/>
      <c r="AV646" s="35"/>
      <c r="AW646" s="35"/>
      <c r="AX646" s="35"/>
      <c r="AY646" s="35"/>
      <c r="AZ646" s="35"/>
      <c r="BA646" s="35"/>
      <c r="BB646" s="35"/>
      <c r="BC646" s="35"/>
      <c r="BD646" s="35"/>
      <c r="BE646" s="35"/>
      <c r="BF646" s="35"/>
      <c r="BG646" s="35"/>
      <c r="BH646" s="35"/>
    </row>
    <row r="647" spans="27:60" ht="15">
      <c r="AA647" s="11"/>
      <c r="AB647" s="11"/>
      <c r="AC647" s="11"/>
      <c r="AD647" s="11"/>
      <c r="AE647" s="11"/>
      <c r="AM647" s="35"/>
      <c r="AN647" s="35"/>
      <c r="AO647" s="35"/>
      <c r="AP647" s="35"/>
      <c r="AQ647" s="35"/>
      <c r="AR647" s="35"/>
      <c r="AS647" s="35"/>
      <c r="AT647" s="35"/>
      <c r="AU647" s="35"/>
      <c r="AV647" s="35"/>
      <c r="AW647" s="35"/>
      <c r="AX647" s="35"/>
      <c r="AY647" s="35"/>
      <c r="AZ647" s="35"/>
      <c r="BA647" s="35"/>
      <c r="BB647" s="35"/>
      <c r="BC647" s="35"/>
      <c r="BD647" s="35"/>
      <c r="BE647" s="35"/>
      <c r="BF647" s="35"/>
      <c r="BG647" s="35"/>
      <c r="BH647" s="35"/>
    </row>
    <row r="648" spans="27:60" ht="15">
      <c r="AA648" s="11"/>
      <c r="AB648" s="11"/>
      <c r="AC648" s="11"/>
      <c r="AD648" s="11"/>
      <c r="AE648" s="11"/>
      <c r="AM648" s="35"/>
      <c r="AN648" s="35"/>
      <c r="AO648" s="35"/>
      <c r="AP648" s="35"/>
      <c r="AQ648" s="35"/>
      <c r="AR648" s="35"/>
      <c r="AS648" s="35"/>
      <c r="AT648" s="35"/>
      <c r="AU648" s="35"/>
      <c r="AV648" s="35"/>
      <c r="AW648" s="35"/>
      <c r="AX648" s="35"/>
      <c r="AY648" s="35"/>
      <c r="AZ648" s="35"/>
      <c r="BA648" s="35"/>
      <c r="BB648" s="35"/>
      <c r="BC648" s="35"/>
      <c r="BD648" s="35"/>
      <c r="BE648" s="35"/>
      <c r="BF648" s="35"/>
      <c r="BG648" s="35"/>
      <c r="BH648" s="35"/>
    </row>
    <row r="649" spans="27:60" ht="15">
      <c r="AA649" s="11"/>
      <c r="AB649" s="11"/>
      <c r="AC649" s="11"/>
      <c r="AD649" s="11"/>
      <c r="AE649" s="11"/>
      <c r="AM649" s="35"/>
      <c r="AN649" s="35"/>
      <c r="AO649" s="35"/>
      <c r="AP649" s="35"/>
      <c r="AQ649" s="35"/>
      <c r="AR649" s="35"/>
      <c r="AS649" s="35"/>
      <c r="AT649" s="35"/>
      <c r="AU649" s="35"/>
      <c r="AV649" s="35"/>
      <c r="AW649" s="35"/>
      <c r="AX649" s="35"/>
      <c r="AY649" s="35"/>
      <c r="AZ649" s="35"/>
      <c r="BA649" s="35"/>
      <c r="BB649" s="35"/>
      <c r="BC649" s="35"/>
      <c r="BD649" s="35"/>
      <c r="BE649" s="35"/>
      <c r="BF649" s="35"/>
      <c r="BG649" s="35"/>
      <c r="BH649" s="35"/>
    </row>
    <row r="650" spans="27:60" ht="15">
      <c r="AA650" s="11"/>
      <c r="AB650" s="11"/>
      <c r="AC650" s="11"/>
      <c r="AD650" s="11"/>
      <c r="AE650" s="11"/>
      <c r="AM650" s="35"/>
      <c r="AN650" s="35"/>
      <c r="AO650" s="35"/>
      <c r="AP650" s="35"/>
      <c r="AQ650" s="35"/>
      <c r="AR650" s="35"/>
      <c r="AS650" s="35"/>
      <c r="AT650" s="35"/>
      <c r="AU650" s="35"/>
      <c r="AV650" s="35"/>
      <c r="AW650" s="35"/>
      <c r="AX650" s="35"/>
      <c r="AY650" s="35"/>
      <c r="AZ650" s="35"/>
      <c r="BA650" s="35"/>
      <c r="BB650" s="35"/>
      <c r="BC650" s="35"/>
      <c r="BD650" s="35"/>
      <c r="BE650" s="35"/>
      <c r="BF650" s="35"/>
      <c r="BG650" s="35"/>
      <c r="BH650" s="35"/>
    </row>
    <row r="651" spans="27:60" ht="15">
      <c r="AA651" s="11"/>
      <c r="AB651" s="11"/>
      <c r="AC651" s="11"/>
      <c r="AD651" s="11"/>
      <c r="AE651" s="11"/>
      <c r="AM651" s="35"/>
      <c r="AN651" s="35"/>
      <c r="AO651" s="35"/>
      <c r="AP651" s="35"/>
      <c r="AQ651" s="35"/>
      <c r="AR651" s="35"/>
      <c r="AS651" s="35"/>
      <c r="AT651" s="35"/>
      <c r="AU651" s="35"/>
      <c r="AV651" s="35"/>
      <c r="AW651" s="35"/>
      <c r="AX651" s="35"/>
      <c r="AY651" s="35"/>
      <c r="AZ651" s="35"/>
      <c r="BA651" s="35"/>
      <c r="BB651" s="35"/>
      <c r="BC651" s="35"/>
      <c r="BD651" s="35"/>
      <c r="BE651" s="35"/>
      <c r="BF651" s="35"/>
      <c r="BG651" s="35"/>
      <c r="BH651" s="35"/>
    </row>
    <row r="652" spans="27:60" ht="15">
      <c r="AA652" s="11"/>
      <c r="AB652" s="11"/>
      <c r="AC652" s="11"/>
      <c r="AD652" s="11"/>
      <c r="AE652" s="11"/>
      <c r="AM652" s="35"/>
      <c r="AN652" s="35"/>
      <c r="AO652" s="35"/>
      <c r="AP652" s="35"/>
      <c r="AQ652" s="35"/>
      <c r="AR652" s="35"/>
      <c r="AS652" s="35"/>
      <c r="AT652" s="35"/>
      <c r="AU652" s="35"/>
      <c r="AV652" s="35"/>
      <c r="AW652" s="35"/>
      <c r="AX652" s="35"/>
      <c r="AY652" s="35"/>
      <c r="AZ652" s="35"/>
      <c r="BA652" s="35"/>
      <c r="BB652" s="35"/>
      <c r="BC652" s="35"/>
      <c r="BD652" s="35"/>
      <c r="BE652" s="35"/>
      <c r="BF652" s="35"/>
      <c r="BG652" s="35"/>
      <c r="BH652" s="35"/>
    </row>
    <row r="653" spans="27:60" ht="15">
      <c r="AA653" s="11"/>
      <c r="AB653" s="11"/>
      <c r="AC653" s="11"/>
      <c r="AD653" s="11"/>
      <c r="AE653" s="11"/>
      <c r="AM653" s="35"/>
      <c r="AN653" s="35"/>
      <c r="AO653" s="35"/>
      <c r="AP653" s="35"/>
      <c r="AQ653" s="35"/>
      <c r="AR653" s="35"/>
      <c r="AS653" s="35"/>
      <c r="AT653" s="35"/>
      <c r="AU653" s="35"/>
      <c r="AV653" s="35"/>
      <c r="AW653" s="35"/>
      <c r="AX653" s="35"/>
      <c r="AY653" s="35"/>
      <c r="AZ653" s="35"/>
      <c r="BA653" s="35"/>
      <c r="BB653" s="35"/>
      <c r="BC653" s="35"/>
      <c r="BD653" s="35"/>
      <c r="BE653" s="35"/>
      <c r="BF653" s="35"/>
      <c r="BG653" s="35"/>
      <c r="BH653" s="35"/>
    </row>
    <row r="654" spans="27:60" ht="15">
      <c r="AA654" s="11"/>
      <c r="AB654" s="11"/>
      <c r="AC654" s="11"/>
      <c r="AD654" s="11"/>
      <c r="AE654" s="11"/>
      <c r="AM654" s="35"/>
      <c r="AN654" s="35"/>
      <c r="AO654" s="35"/>
      <c r="AP654" s="35"/>
      <c r="AQ654" s="35"/>
      <c r="AR654" s="35"/>
      <c r="AS654" s="35"/>
      <c r="AT654" s="35"/>
      <c r="AU654" s="35"/>
      <c r="AV654" s="35"/>
      <c r="AW654" s="35"/>
      <c r="AX654" s="35"/>
      <c r="AY654" s="35"/>
      <c r="AZ654" s="35"/>
      <c r="BA654" s="35"/>
      <c r="BB654" s="35"/>
      <c r="BC654" s="35"/>
      <c r="BD654" s="35"/>
      <c r="BE654" s="35"/>
      <c r="BF654" s="35"/>
      <c r="BG654" s="35"/>
      <c r="BH654" s="35"/>
    </row>
    <row r="655" spans="27:60" ht="15">
      <c r="AA655" s="11"/>
      <c r="AB655" s="11"/>
      <c r="AC655" s="11"/>
      <c r="AD655" s="11"/>
      <c r="AE655" s="11"/>
      <c r="AM655" s="35"/>
      <c r="AN655" s="35"/>
      <c r="AO655" s="35"/>
      <c r="AP655" s="35"/>
      <c r="AQ655" s="35"/>
      <c r="AR655" s="35"/>
      <c r="AS655" s="35"/>
      <c r="AT655" s="35"/>
      <c r="AU655" s="35"/>
      <c r="AV655" s="35"/>
      <c r="AW655" s="35"/>
      <c r="AX655" s="35"/>
      <c r="AY655" s="35"/>
      <c r="AZ655" s="35"/>
      <c r="BA655" s="35"/>
      <c r="BB655" s="35"/>
      <c r="BC655" s="35"/>
      <c r="BD655" s="35"/>
      <c r="BE655" s="35"/>
      <c r="BF655" s="35"/>
      <c r="BG655" s="35"/>
      <c r="BH655" s="35"/>
    </row>
    <row r="656" spans="27:60" ht="15">
      <c r="AA656" s="11"/>
      <c r="AB656" s="11"/>
      <c r="AC656" s="11"/>
      <c r="AD656" s="11"/>
      <c r="AE656" s="11"/>
      <c r="AM656" s="35"/>
      <c r="AN656" s="35"/>
      <c r="AO656" s="35"/>
      <c r="AP656" s="35"/>
      <c r="AQ656" s="35"/>
      <c r="AR656" s="35"/>
      <c r="AS656" s="35"/>
      <c r="AT656" s="35"/>
      <c r="AU656" s="35"/>
      <c r="AV656" s="35"/>
      <c r="AW656" s="35"/>
      <c r="AX656" s="35"/>
      <c r="AY656" s="35"/>
      <c r="AZ656" s="35"/>
      <c r="BA656" s="35"/>
      <c r="BB656" s="35"/>
      <c r="BC656" s="35"/>
      <c r="BD656" s="35"/>
      <c r="BE656" s="35"/>
      <c r="BF656" s="35"/>
      <c r="BG656" s="35"/>
      <c r="BH656" s="35"/>
    </row>
    <row r="657" spans="27:60" ht="15">
      <c r="AA657" s="11"/>
      <c r="AB657" s="11"/>
      <c r="AC657" s="11"/>
      <c r="AD657" s="11"/>
      <c r="AE657" s="11"/>
      <c r="AM657" s="35"/>
      <c r="AN657" s="35"/>
      <c r="AO657" s="35"/>
      <c r="AP657" s="35"/>
      <c r="AQ657" s="35"/>
      <c r="AR657" s="35"/>
      <c r="AS657" s="35"/>
      <c r="AT657" s="35"/>
      <c r="AU657" s="35"/>
      <c r="AV657" s="35"/>
      <c r="AW657" s="35"/>
      <c r="AX657" s="35"/>
      <c r="AY657" s="35"/>
      <c r="AZ657" s="35"/>
      <c r="BA657" s="35"/>
      <c r="BB657" s="35"/>
      <c r="BC657" s="35"/>
      <c r="BD657" s="35"/>
      <c r="BE657" s="35"/>
      <c r="BF657" s="35"/>
      <c r="BG657" s="35"/>
      <c r="BH657" s="35"/>
    </row>
    <row r="658" spans="27:60" ht="15">
      <c r="AA658" s="11"/>
      <c r="AB658" s="11"/>
      <c r="AC658" s="11"/>
      <c r="AD658" s="11"/>
      <c r="AE658" s="11"/>
      <c r="AM658" s="35"/>
      <c r="AN658" s="35"/>
      <c r="AO658" s="35"/>
      <c r="AP658" s="35"/>
      <c r="AQ658" s="35"/>
      <c r="AR658" s="35"/>
      <c r="AS658" s="35"/>
      <c r="AT658" s="35"/>
      <c r="AU658" s="35"/>
      <c r="AV658" s="35"/>
      <c r="AW658" s="35"/>
      <c r="AX658" s="35"/>
      <c r="AY658" s="35"/>
      <c r="AZ658" s="35"/>
      <c r="BA658" s="35"/>
      <c r="BB658" s="35"/>
      <c r="BC658" s="35"/>
      <c r="BD658" s="35"/>
      <c r="BE658" s="35"/>
      <c r="BF658" s="35"/>
      <c r="BG658" s="35"/>
      <c r="BH658" s="35"/>
    </row>
    <row r="659" spans="27:60" ht="15">
      <c r="AA659" s="11"/>
      <c r="AB659" s="11"/>
      <c r="AC659" s="11"/>
      <c r="AD659" s="11"/>
      <c r="AE659" s="11"/>
      <c r="AM659" s="35"/>
      <c r="AN659" s="35"/>
      <c r="AO659" s="35"/>
      <c r="AP659" s="35"/>
      <c r="AQ659" s="35"/>
      <c r="AR659" s="35"/>
      <c r="AS659" s="35"/>
      <c r="AT659" s="35"/>
      <c r="AU659" s="35"/>
      <c r="AV659" s="35"/>
      <c r="AW659" s="35"/>
      <c r="AX659" s="35"/>
      <c r="AY659" s="35"/>
      <c r="AZ659" s="35"/>
      <c r="BA659" s="35"/>
      <c r="BB659" s="35"/>
      <c r="BC659" s="35"/>
      <c r="BD659" s="35"/>
      <c r="BE659" s="35"/>
      <c r="BF659" s="35"/>
      <c r="BG659" s="35"/>
      <c r="BH659" s="35"/>
    </row>
    <row r="660" spans="27:60" ht="15">
      <c r="AA660" s="11"/>
      <c r="AB660" s="11"/>
      <c r="AC660" s="11"/>
      <c r="AD660" s="11"/>
      <c r="AE660" s="11"/>
      <c r="AM660" s="35"/>
      <c r="AN660" s="35"/>
      <c r="AO660" s="35"/>
      <c r="AP660" s="35"/>
      <c r="AQ660" s="35"/>
      <c r="AR660" s="35"/>
      <c r="AS660" s="35"/>
      <c r="AT660" s="35"/>
      <c r="AU660" s="35"/>
      <c r="AV660" s="35"/>
      <c r="AW660" s="35"/>
      <c r="AX660" s="35"/>
      <c r="AY660" s="35"/>
      <c r="AZ660" s="35"/>
      <c r="BA660" s="35"/>
      <c r="BB660" s="35"/>
      <c r="BC660" s="35"/>
      <c r="BD660" s="35"/>
      <c r="BE660" s="35"/>
      <c r="BF660" s="35"/>
      <c r="BG660" s="35"/>
      <c r="BH660" s="35"/>
    </row>
    <row r="661" spans="27:60" ht="15">
      <c r="AA661" s="11"/>
      <c r="AB661" s="11"/>
      <c r="AC661" s="11"/>
      <c r="AD661" s="11"/>
      <c r="AE661" s="11"/>
      <c r="AM661" s="35"/>
      <c r="AN661" s="35"/>
      <c r="AO661" s="35"/>
      <c r="AP661" s="35"/>
      <c r="AQ661" s="35"/>
      <c r="AR661" s="35"/>
      <c r="AS661" s="35"/>
      <c r="AT661" s="35"/>
      <c r="AU661" s="35"/>
      <c r="AV661" s="35"/>
      <c r="AW661" s="35"/>
      <c r="AX661" s="35"/>
      <c r="AY661" s="35"/>
      <c r="AZ661" s="35"/>
      <c r="BA661" s="35"/>
      <c r="BB661" s="35"/>
      <c r="BC661" s="35"/>
      <c r="BD661" s="35"/>
      <c r="BE661" s="35"/>
      <c r="BF661" s="35"/>
      <c r="BG661" s="35"/>
      <c r="BH661" s="35"/>
    </row>
    <row r="662" spans="27:60" ht="15">
      <c r="AA662" s="11"/>
      <c r="AB662" s="11"/>
      <c r="AC662" s="11"/>
      <c r="AD662" s="11"/>
      <c r="AE662" s="11"/>
      <c r="AM662" s="35"/>
      <c r="AN662" s="35"/>
      <c r="AO662" s="35"/>
      <c r="AP662" s="35"/>
      <c r="AQ662" s="35"/>
      <c r="AR662" s="35"/>
      <c r="AS662" s="35"/>
      <c r="AT662" s="35"/>
      <c r="AU662" s="35"/>
      <c r="AV662" s="35"/>
      <c r="AW662" s="35"/>
      <c r="AX662" s="35"/>
      <c r="AY662" s="35"/>
      <c r="AZ662" s="35"/>
      <c r="BA662" s="35"/>
      <c r="BB662" s="35"/>
      <c r="BC662" s="35"/>
      <c r="BD662" s="35"/>
      <c r="BE662" s="35"/>
      <c r="BF662" s="35"/>
      <c r="BG662" s="35"/>
      <c r="BH662" s="35"/>
    </row>
    <row r="663" spans="27:60" ht="15">
      <c r="AA663" s="11"/>
      <c r="AB663" s="11"/>
      <c r="AC663" s="11"/>
      <c r="AD663" s="11"/>
      <c r="AE663" s="11"/>
      <c r="AM663" s="35"/>
      <c r="AN663" s="35"/>
      <c r="AO663" s="35"/>
      <c r="AP663" s="35"/>
      <c r="AQ663" s="35"/>
      <c r="AR663" s="35"/>
      <c r="AS663" s="35"/>
      <c r="AT663" s="35"/>
      <c r="AU663" s="35"/>
      <c r="AV663" s="35"/>
      <c r="AW663" s="35"/>
      <c r="AX663" s="35"/>
      <c r="AY663" s="35"/>
      <c r="AZ663" s="35"/>
      <c r="BA663" s="35"/>
      <c r="BB663" s="35"/>
      <c r="BC663" s="35"/>
      <c r="BD663" s="35"/>
      <c r="BE663" s="35"/>
      <c r="BF663" s="35"/>
      <c r="BG663" s="35"/>
      <c r="BH663" s="35"/>
    </row>
    <row r="664" spans="27:60" ht="15">
      <c r="AA664" s="11"/>
      <c r="AB664" s="11"/>
      <c r="AC664" s="11"/>
      <c r="AD664" s="11"/>
      <c r="AE664" s="11"/>
      <c r="AM664" s="35"/>
      <c r="AN664" s="35"/>
      <c r="AO664" s="35"/>
      <c r="AP664" s="35"/>
      <c r="AQ664" s="35"/>
      <c r="AR664" s="35"/>
      <c r="AS664" s="35"/>
      <c r="AT664" s="35"/>
      <c r="AU664" s="35"/>
      <c r="AV664" s="35"/>
      <c r="AW664" s="35"/>
      <c r="AX664" s="35"/>
      <c r="AY664" s="35"/>
      <c r="AZ664" s="35"/>
      <c r="BA664" s="35"/>
      <c r="BB664" s="35"/>
      <c r="BC664" s="35"/>
      <c r="BD664" s="35"/>
      <c r="BE664" s="35"/>
      <c r="BF664" s="35"/>
      <c r="BG664" s="35"/>
      <c r="BH664" s="35"/>
    </row>
    <row r="665" spans="27:60" ht="15">
      <c r="AA665" s="11"/>
      <c r="AB665" s="11"/>
      <c r="AC665" s="11"/>
      <c r="AD665" s="11"/>
      <c r="AE665" s="11"/>
      <c r="AM665" s="35"/>
      <c r="AN665" s="35"/>
      <c r="AO665" s="35"/>
      <c r="AP665" s="35"/>
      <c r="AQ665" s="35"/>
      <c r="AR665" s="35"/>
      <c r="AS665" s="35"/>
      <c r="AT665" s="35"/>
      <c r="AU665" s="35"/>
      <c r="AV665" s="35"/>
      <c r="AW665" s="35"/>
      <c r="AX665" s="35"/>
      <c r="AY665" s="35"/>
      <c r="AZ665" s="35"/>
      <c r="BA665" s="35"/>
      <c r="BB665" s="35"/>
      <c r="BC665" s="35"/>
      <c r="BD665" s="35"/>
      <c r="BE665" s="35"/>
      <c r="BF665" s="35"/>
      <c r="BG665" s="35"/>
      <c r="BH665" s="35"/>
    </row>
    <row r="666" spans="27:60" ht="15">
      <c r="AA666" s="11"/>
      <c r="AB666" s="11"/>
      <c r="AC666" s="11"/>
      <c r="AD666" s="11"/>
      <c r="AE666" s="11"/>
      <c r="AM666" s="35"/>
      <c r="AN666" s="35"/>
      <c r="AO666" s="35"/>
      <c r="AP666" s="35"/>
      <c r="AQ666" s="35"/>
      <c r="AR666" s="35"/>
      <c r="AS666" s="35"/>
      <c r="AT666" s="35"/>
      <c r="AU666" s="35"/>
      <c r="AV666" s="35"/>
      <c r="AW666" s="35"/>
      <c r="AX666" s="35"/>
      <c r="AY666" s="35"/>
      <c r="AZ666" s="35"/>
      <c r="BA666" s="35"/>
      <c r="BB666" s="35"/>
      <c r="BC666" s="35"/>
      <c r="BD666" s="35"/>
      <c r="BE666" s="35"/>
      <c r="BF666" s="35"/>
      <c r="BG666" s="35"/>
      <c r="BH666" s="35"/>
    </row>
    <row r="667" spans="27:60" ht="15">
      <c r="AA667" s="11"/>
      <c r="AB667" s="11"/>
      <c r="AC667" s="11"/>
      <c r="AD667" s="11"/>
      <c r="AE667" s="11"/>
      <c r="AM667" s="35"/>
      <c r="AN667" s="35"/>
      <c r="AO667" s="35"/>
      <c r="AP667" s="35"/>
      <c r="AQ667" s="35"/>
      <c r="AR667" s="35"/>
      <c r="AS667" s="35"/>
      <c r="AT667" s="35"/>
      <c r="AU667" s="35"/>
      <c r="AV667" s="35"/>
      <c r="AW667" s="35"/>
      <c r="AX667" s="35"/>
      <c r="AY667" s="35"/>
      <c r="AZ667" s="35"/>
      <c r="BA667" s="35"/>
      <c r="BB667" s="35"/>
      <c r="BC667" s="35"/>
      <c r="BD667" s="35"/>
      <c r="BE667" s="35"/>
      <c r="BF667" s="35"/>
      <c r="BG667" s="35"/>
      <c r="BH667" s="35"/>
    </row>
    <row r="668" spans="27:60" ht="15">
      <c r="AA668" s="11"/>
      <c r="AB668" s="11"/>
      <c r="AC668" s="11"/>
      <c r="AD668" s="11"/>
      <c r="AE668" s="11"/>
      <c r="AM668" s="35"/>
      <c r="AN668" s="35"/>
      <c r="AO668" s="35"/>
      <c r="AP668" s="35"/>
      <c r="AQ668" s="35"/>
      <c r="AR668" s="35"/>
      <c r="AS668" s="35"/>
      <c r="AT668" s="35"/>
      <c r="AU668" s="35"/>
      <c r="AV668" s="35"/>
      <c r="AW668" s="35"/>
      <c r="AX668" s="35"/>
      <c r="AY668" s="35"/>
      <c r="AZ668" s="35"/>
      <c r="BA668" s="35"/>
      <c r="BB668" s="35"/>
      <c r="BC668" s="35"/>
      <c r="BD668" s="35"/>
      <c r="BE668" s="35"/>
      <c r="BF668" s="35"/>
      <c r="BG668" s="35"/>
      <c r="BH668" s="35"/>
    </row>
    <row r="669" spans="27:60" ht="15">
      <c r="AA669" s="11"/>
      <c r="AB669" s="11"/>
      <c r="AC669" s="11"/>
      <c r="AD669" s="11"/>
      <c r="AE669" s="11"/>
      <c r="AM669" s="35"/>
      <c r="AN669" s="35"/>
      <c r="AO669" s="35"/>
      <c r="AP669" s="35"/>
      <c r="AQ669" s="35"/>
      <c r="AR669" s="35"/>
      <c r="AS669" s="35"/>
      <c r="AT669" s="35"/>
      <c r="AU669" s="35"/>
      <c r="AV669" s="35"/>
      <c r="AW669" s="35"/>
      <c r="AX669" s="35"/>
      <c r="AY669" s="35"/>
      <c r="AZ669" s="35"/>
      <c r="BA669" s="35"/>
      <c r="BB669" s="35"/>
      <c r="BC669" s="35"/>
      <c r="BD669" s="35"/>
      <c r="BE669" s="35"/>
      <c r="BF669" s="35"/>
      <c r="BG669" s="35"/>
      <c r="BH669" s="35"/>
    </row>
    <row r="670" spans="27:60" ht="15">
      <c r="AA670" s="11"/>
      <c r="AB670" s="11"/>
      <c r="AC670" s="11"/>
      <c r="AD670" s="11"/>
      <c r="AE670" s="11"/>
      <c r="AM670" s="35"/>
      <c r="AN670" s="35"/>
      <c r="AO670" s="35"/>
      <c r="AP670" s="35"/>
      <c r="AQ670" s="35"/>
      <c r="AR670" s="35"/>
      <c r="AS670" s="35"/>
      <c r="AT670" s="35"/>
      <c r="AU670" s="35"/>
      <c r="AV670" s="35"/>
      <c r="AW670" s="35"/>
      <c r="AX670" s="35"/>
      <c r="AY670" s="35"/>
      <c r="AZ670" s="35"/>
      <c r="BA670" s="35"/>
      <c r="BB670" s="35"/>
      <c r="BC670" s="35"/>
      <c r="BD670" s="35"/>
      <c r="BE670" s="35"/>
      <c r="BF670" s="35"/>
      <c r="BG670" s="35"/>
      <c r="BH670" s="35"/>
    </row>
    <row r="671" spans="27:60" ht="15">
      <c r="AA671" s="11"/>
      <c r="AB671" s="11"/>
      <c r="AC671" s="11"/>
      <c r="AD671" s="11"/>
      <c r="AE671" s="11"/>
      <c r="AM671" s="35"/>
      <c r="AN671" s="35"/>
      <c r="AO671" s="35"/>
      <c r="AP671" s="35"/>
      <c r="AQ671" s="35"/>
      <c r="AR671" s="35"/>
      <c r="AS671" s="35"/>
      <c r="AT671" s="35"/>
      <c r="AU671" s="35"/>
      <c r="AV671" s="35"/>
      <c r="AW671" s="35"/>
      <c r="AX671" s="35"/>
      <c r="AY671" s="35"/>
      <c r="AZ671" s="35"/>
      <c r="BA671" s="35"/>
      <c r="BB671" s="35"/>
      <c r="BC671" s="35"/>
      <c r="BD671" s="35"/>
      <c r="BE671" s="35"/>
      <c r="BF671" s="35"/>
      <c r="BG671" s="35"/>
      <c r="BH671" s="35"/>
    </row>
    <row r="672" spans="27:60" ht="15">
      <c r="AA672" s="11"/>
      <c r="AB672" s="11"/>
      <c r="AC672" s="11"/>
      <c r="AD672" s="11"/>
      <c r="AE672" s="11"/>
      <c r="AM672" s="35"/>
      <c r="AN672" s="35"/>
      <c r="AO672" s="35"/>
      <c r="AP672" s="35"/>
      <c r="AQ672" s="35"/>
      <c r="AR672" s="35"/>
      <c r="AS672" s="35"/>
      <c r="AT672" s="35"/>
      <c r="AU672" s="35"/>
      <c r="AV672" s="35"/>
      <c r="AW672" s="35"/>
      <c r="AX672" s="35"/>
      <c r="AY672" s="35"/>
      <c r="AZ672" s="35"/>
      <c r="BA672" s="35"/>
      <c r="BB672" s="35"/>
      <c r="BC672" s="35"/>
      <c r="BD672" s="35"/>
      <c r="BE672" s="35"/>
      <c r="BF672" s="35"/>
      <c r="BG672" s="35"/>
      <c r="BH672" s="35"/>
    </row>
    <row r="673" spans="27:60" ht="15">
      <c r="AA673" s="11"/>
      <c r="AB673" s="11"/>
      <c r="AC673" s="11"/>
      <c r="AD673" s="11"/>
      <c r="AE673" s="11"/>
      <c r="AM673" s="35"/>
      <c r="AN673" s="35"/>
      <c r="AO673" s="35"/>
      <c r="AP673" s="35"/>
      <c r="AQ673" s="35"/>
      <c r="AR673" s="35"/>
      <c r="AS673" s="35"/>
      <c r="AT673" s="35"/>
      <c r="AU673" s="35"/>
      <c r="AV673" s="35"/>
      <c r="AW673" s="35"/>
      <c r="AX673" s="35"/>
      <c r="AY673" s="35"/>
      <c r="AZ673" s="35"/>
      <c r="BA673" s="35"/>
      <c r="BB673" s="35"/>
      <c r="BC673" s="35"/>
      <c r="BD673" s="35"/>
      <c r="BE673" s="35"/>
      <c r="BF673" s="35"/>
      <c r="BG673" s="35"/>
      <c r="BH673" s="35"/>
    </row>
    <row r="674" spans="27:60" ht="15">
      <c r="AA674" s="11"/>
      <c r="AB674" s="11"/>
      <c r="AC674" s="11"/>
      <c r="AD674" s="11"/>
      <c r="AE674" s="11"/>
      <c r="AM674" s="35"/>
      <c r="AN674" s="35"/>
      <c r="AO674" s="35"/>
      <c r="AP674" s="35"/>
      <c r="AQ674" s="35"/>
      <c r="AR674" s="35"/>
      <c r="AS674" s="35"/>
      <c r="AT674" s="35"/>
      <c r="AU674" s="35"/>
      <c r="AV674" s="35"/>
      <c r="AW674" s="35"/>
      <c r="AX674" s="35"/>
      <c r="AY674" s="35"/>
      <c r="AZ674" s="35"/>
      <c r="BA674" s="35"/>
      <c r="BB674" s="35"/>
      <c r="BC674" s="35"/>
      <c r="BD674" s="35"/>
      <c r="BE674" s="35"/>
      <c r="BF674" s="35"/>
      <c r="BG674" s="35"/>
      <c r="BH674" s="35"/>
    </row>
    <row r="675" spans="27:60" ht="15">
      <c r="AA675" s="11"/>
      <c r="AB675" s="11"/>
      <c r="AC675" s="11"/>
      <c r="AD675" s="11"/>
      <c r="AE675" s="11"/>
      <c r="AM675" s="35"/>
      <c r="AN675" s="35"/>
      <c r="AO675" s="35"/>
      <c r="AP675" s="35"/>
      <c r="AQ675" s="35"/>
      <c r="AR675" s="35"/>
      <c r="AS675" s="35"/>
      <c r="AT675" s="35"/>
      <c r="AU675" s="35"/>
      <c r="AV675" s="35"/>
      <c r="AW675" s="35"/>
      <c r="AX675" s="35"/>
      <c r="AY675" s="35"/>
      <c r="AZ675" s="35"/>
      <c r="BA675" s="35"/>
      <c r="BB675" s="35"/>
      <c r="BC675" s="35"/>
      <c r="BD675" s="35"/>
      <c r="BE675" s="35"/>
      <c r="BF675" s="35"/>
      <c r="BG675" s="35"/>
      <c r="BH675" s="35"/>
    </row>
    <row r="676" spans="27:60" ht="15">
      <c r="AA676" s="11"/>
      <c r="AB676" s="11"/>
      <c r="AC676" s="11"/>
      <c r="AD676" s="11"/>
      <c r="AE676" s="11"/>
      <c r="AM676" s="35"/>
      <c r="AN676" s="35"/>
      <c r="AO676" s="35"/>
      <c r="AP676" s="35"/>
      <c r="AQ676" s="35"/>
      <c r="AR676" s="35"/>
      <c r="AS676" s="35"/>
      <c r="AT676" s="35"/>
      <c r="AU676" s="35"/>
      <c r="AV676" s="35"/>
      <c r="AW676" s="35"/>
      <c r="AX676" s="35"/>
      <c r="AY676" s="35"/>
      <c r="AZ676" s="35"/>
      <c r="BA676" s="35"/>
      <c r="BB676" s="35"/>
      <c r="BC676" s="35"/>
      <c r="BD676" s="35"/>
      <c r="BE676" s="35"/>
      <c r="BF676" s="35"/>
      <c r="BG676" s="35"/>
      <c r="BH676" s="35"/>
    </row>
    <row r="677" spans="27:60" ht="15">
      <c r="AA677" s="11"/>
      <c r="AB677" s="11"/>
      <c r="AC677" s="11"/>
      <c r="AD677" s="11"/>
      <c r="AE677" s="11"/>
      <c r="AM677" s="35"/>
      <c r="AN677" s="35"/>
      <c r="AO677" s="35"/>
      <c r="AP677" s="35"/>
      <c r="AQ677" s="35"/>
      <c r="AR677" s="35"/>
      <c r="AS677" s="35"/>
      <c r="AT677" s="35"/>
      <c r="AU677" s="35"/>
      <c r="AV677" s="35"/>
      <c r="AW677" s="35"/>
      <c r="AX677" s="35"/>
      <c r="AY677" s="35"/>
      <c r="AZ677" s="35"/>
      <c r="BA677" s="35"/>
      <c r="BB677" s="35"/>
      <c r="BC677" s="35"/>
      <c r="BD677" s="35"/>
      <c r="BE677" s="35"/>
      <c r="BF677" s="35"/>
      <c r="BG677" s="35"/>
      <c r="BH677" s="35"/>
    </row>
    <row r="678" spans="27:60" ht="15">
      <c r="AA678" s="11"/>
      <c r="AB678" s="11"/>
      <c r="AC678" s="11"/>
      <c r="AD678" s="11"/>
      <c r="AE678" s="11"/>
      <c r="AM678" s="35"/>
      <c r="AN678" s="35"/>
      <c r="AO678" s="35"/>
      <c r="AP678" s="35"/>
      <c r="AQ678" s="35"/>
      <c r="AR678" s="35"/>
      <c r="AS678" s="35"/>
      <c r="AT678" s="35"/>
      <c r="AU678" s="35"/>
      <c r="AV678" s="35"/>
      <c r="AW678" s="35"/>
      <c r="AX678" s="35"/>
      <c r="AY678" s="35"/>
      <c r="AZ678" s="35"/>
      <c r="BA678" s="35"/>
      <c r="BB678" s="35"/>
      <c r="BC678" s="35"/>
      <c r="BD678" s="35"/>
      <c r="BE678" s="35"/>
      <c r="BF678" s="35"/>
      <c r="BG678" s="35"/>
      <c r="BH678" s="35"/>
    </row>
    <row r="679" spans="27:60" ht="15">
      <c r="AA679" s="11"/>
      <c r="AB679" s="11"/>
      <c r="AC679" s="11"/>
      <c r="AD679" s="11"/>
      <c r="AE679" s="11"/>
      <c r="AM679" s="35"/>
      <c r="AN679" s="35"/>
      <c r="AO679" s="35"/>
      <c r="AP679" s="35"/>
      <c r="AQ679" s="35"/>
      <c r="AR679" s="35"/>
      <c r="AS679" s="35"/>
      <c r="AT679" s="35"/>
      <c r="AU679" s="35"/>
      <c r="AV679" s="35"/>
      <c r="AW679" s="35"/>
      <c r="AX679" s="35"/>
      <c r="AY679" s="35"/>
      <c r="AZ679" s="35"/>
      <c r="BA679" s="35"/>
      <c r="BB679" s="35"/>
      <c r="BC679" s="35"/>
      <c r="BD679" s="35"/>
      <c r="BE679" s="35"/>
      <c r="BF679" s="35"/>
      <c r="BG679" s="35"/>
      <c r="BH679" s="35"/>
    </row>
    <row r="680" spans="27:60" ht="15">
      <c r="AA680" s="11"/>
      <c r="AB680" s="11"/>
      <c r="AC680" s="11"/>
      <c r="AD680" s="11"/>
      <c r="AE680" s="11"/>
      <c r="AM680" s="35"/>
      <c r="AN680" s="35"/>
      <c r="AO680" s="35"/>
      <c r="AP680" s="35"/>
      <c r="AQ680" s="35"/>
      <c r="AR680" s="35"/>
      <c r="AS680" s="35"/>
      <c r="AT680" s="35"/>
      <c r="AU680" s="35"/>
      <c r="AV680" s="35"/>
      <c r="AW680" s="35"/>
      <c r="AX680" s="35"/>
      <c r="AY680" s="35"/>
      <c r="AZ680" s="35"/>
      <c r="BA680" s="35"/>
      <c r="BB680" s="35"/>
      <c r="BC680" s="35"/>
      <c r="BD680" s="35"/>
      <c r="BE680" s="35"/>
      <c r="BF680" s="35"/>
      <c r="BG680" s="35"/>
      <c r="BH680" s="35"/>
    </row>
    <row r="681" spans="27:60" ht="15">
      <c r="AA681" s="11"/>
      <c r="AB681" s="11"/>
      <c r="AC681" s="11"/>
      <c r="AD681" s="11"/>
      <c r="AE681" s="11"/>
      <c r="AM681" s="35"/>
      <c r="AN681" s="35"/>
      <c r="AO681" s="35"/>
      <c r="AP681" s="35"/>
      <c r="AQ681" s="35"/>
      <c r="AR681" s="35"/>
      <c r="AS681" s="35"/>
      <c r="AT681" s="35"/>
      <c r="AU681" s="35"/>
      <c r="AV681" s="35"/>
      <c r="AW681" s="35"/>
      <c r="AX681" s="35"/>
      <c r="AY681" s="35"/>
      <c r="AZ681" s="35"/>
      <c r="BA681" s="35"/>
      <c r="BB681" s="35"/>
      <c r="BC681" s="35"/>
      <c r="BD681" s="35"/>
      <c r="BE681" s="35"/>
      <c r="BF681" s="35"/>
      <c r="BG681" s="35"/>
      <c r="BH681" s="35"/>
    </row>
    <row r="682" spans="27:60" ht="15">
      <c r="AA682" s="11"/>
      <c r="AB682" s="11"/>
      <c r="AC682" s="11"/>
      <c r="AD682" s="11"/>
      <c r="AE682" s="11"/>
      <c r="AM682" s="35"/>
      <c r="AN682" s="35"/>
      <c r="AO682" s="35"/>
      <c r="AP682" s="35"/>
      <c r="AQ682" s="35"/>
      <c r="AR682" s="35"/>
      <c r="AS682" s="35"/>
      <c r="AT682" s="35"/>
      <c r="AU682" s="35"/>
      <c r="AV682" s="35"/>
      <c r="AW682" s="35"/>
      <c r="AX682" s="35"/>
      <c r="AY682" s="35"/>
      <c r="AZ682" s="35"/>
      <c r="BA682" s="35"/>
      <c r="BB682" s="35"/>
      <c r="BC682" s="35"/>
      <c r="BD682" s="35"/>
      <c r="BE682" s="35"/>
      <c r="BF682" s="35"/>
      <c r="BG682" s="35"/>
      <c r="BH682" s="35"/>
    </row>
    <row r="683" spans="27:60" ht="15">
      <c r="AA683" s="11"/>
      <c r="AB683" s="11"/>
      <c r="AC683" s="11"/>
      <c r="AD683" s="11"/>
      <c r="AE683" s="11"/>
      <c r="AM683" s="35"/>
      <c r="AN683" s="35"/>
      <c r="AO683" s="35"/>
      <c r="AP683" s="35"/>
      <c r="AQ683" s="35"/>
      <c r="AR683" s="35"/>
      <c r="AS683" s="35"/>
      <c r="AT683" s="35"/>
      <c r="AU683" s="35"/>
      <c r="AV683" s="35"/>
      <c r="AW683" s="35"/>
      <c r="AX683" s="35"/>
      <c r="AY683" s="35"/>
      <c r="AZ683" s="35"/>
      <c r="BA683" s="35"/>
      <c r="BB683" s="35"/>
      <c r="BC683" s="35"/>
      <c r="BD683" s="35"/>
      <c r="BE683" s="35"/>
      <c r="BF683" s="35"/>
      <c r="BG683" s="35"/>
      <c r="BH683" s="35"/>
    </row>
    <row r="684" spans="27:60" ht="15">
      <c r="AA684" s="11"/>
      <c r="AB684" s="11"/>
      <c r="AC684" s="11"/>
      <c r="AD684" s="11"/>
      <c r="AE684" s="11"/>
      <c r="AM684" s="35"/>
      <c r="AN684" s="35"/>
      <c r="AO684" s="35"/>
      <c r="AP684" s="35"/>
      <c r="AQ684" s="35"/>
      <c r="AR684" s="35"/>
      <c r="AS684" s="35"/>
      <c r="AT684" s="35"/>
      <c r="AU684" s="35"/>
      <c r="AV684" s="35"/>
      <c r="AW684" s="35"/>
      <c r="AX684" s="35"/>
      <c r="AY684" s="35"/>
      <c r="AZ684" s="35"/>
      <c r="BA684" s="35"/>
      <c r="BB684" s="35"/>
      <c r="BC684" s="35"/>
      <c r="BD684" s="35"/>
      <c r="BE684" s="35"/>
      <c r="BF684" s="35"/>
      <c r="BG684" s="35"/>
      <c r="BH684" s="35"/>
    </row>
    <row r="685" spans="27:60" ht="15">
      <c r="AA685" s="11"/>
      <c r="AB685" s="11"/>
      <c r="AC685" s="11"/>
      <c r="AD685" s="11"/>
      <c r="AE685" s="11"/>
      <c r="AM685" s="35"/>
      <c r="AN685" s="35"/>
      <c r="AO685" s="35"/>
      <c r="AP685" s="35"/>
      <c r="AQ685" s="35"/>
      <c r="AR685" s="35"/>
      <c r="AS685" s="35"/>
      <c r="AT685" s="35"/>
      <c r="AU685" s="35"/>
      <c r="AV685" s="35"/>
      <c r="AW685" s="35"/>
      <c r="AX685" s="35"/>
      <c r="AY685" s="35"/>
      <c r="AZ685" s="35"/>
      <c r="BA685" s="35"/>
      <c r="BB685" s="35"/>
      <c r="BC685" s="35"/>
      <c r="BD685" s="35"/>
      <c r="BE685" s="35"/>
      <c r="BF685" s="35"/>
      <c r="BG685" s="35"/>
      <c r="BH685" s="35"/>
    </row>
    <row r="686" spans="27:60" ht="15">
      <c r="AA686" s="11"/>
      <c r="AB686" s="11"/>
      <c r="AC686" s="11"/>
      <c r="AD686" s="11"/>
      <c r="AE686" s="11"/>
      <c r="AM686" s="35"/>
      <c r="AN686" s="35"/>
      <c r="AO686" s="35"/>
      <c r="AP686" s="35"/>
      <c r="AQ686" s="35"/>
      <c r="AR686" s="35"/>
      <c r="AS686" s="35"/>
      <c r="AT686" s="35"/>
      <c r="AU686" s="35"/>
      <c r="AV686" s="35"/>
      <c r="AW686" s="35"/>
      <c r="AX686" s="35"/>
      <c r="AY686" s="35"/>
      <c r="AZ686" s="35"/>
      <c r="BA686" s="35"/>
      <c r="BB686" s="35"/>
      <c r="BC686" s="35"/>
      <c r="BD686" s="35"/>
      <c r="BE686" s="35"/>
      <c r="BF686" s="35"/>
      <c r="BG686" s="35"/>
      <c r="BH686" s="35"/>
    </row>
    <row r="687" spans="27:60" ht="15">
      <c r="AA687" s="11"/>
      <c r="AB687" s="11"/>
      <c r="AC687" s="11"/>
      <c r="AD687" s="11"/>
      <c r="AE687" s="11"/>
      <c r="AM687" s="35"/>
      <c r="AN687" s="35"/>
      <c r="AO687" s="35"/>
      <c r="AP687" s="35"/>
      <c r="AQ687" s="35"/>
      <c r="AR687" s="35"/>
      <c r="AS687" s="35"/>
      <c r="AT687" s="35"/>
      <c r="AU687" s="35"/>
      <c r="AV687" s="35"/>
      <c r="AW687" s="35"/>
      <c r="AX687" s="35"/>
      <c r="AY687" s="35"/>
      <c r="AZ687" s="35"/>
      <c r="BA687" s="35"/>
      <c r="BB687" s="35"/>
      <c r="BC687" s="35"/>
      <c r="BD687" s="35"/>
      <c r="BE687" s="35"/>
      <c r="BF687" s="35"/>
      <c r="BG687" s="35"/>
      <c r="BH687" s="35"/>
    </row>
    <row r="688" spans="27:60" ht="15">
      <c r="AA688" s="11"/>
      <c r="AB688" s="11"/>
      <c r="AC688" s="11"/>
      <c r="AD688" s="11"/>
      <c r="AE688" s="11"/>
      <c r="AM688" s="35"/>
      <c r="AN688" s="35"/>
      <c r="AO688" s="35"/>
      <c r="AP688" s="35"/>
      <c r="AQ688" s="35"/>
      <c r="AR688" s="35"/>
      <c r="AS688" s="35"/>
      <c r="AT688" s="35"/>
      <c r="AU688" s="35"/>
      <c r="AV688" s="35"/>
      <c r="AW688" s="35"/>
      <c r="AX688" s="35"/>
      <c r="AY688" s="35"/>
      <c r="AZ688" s="35"/>
      <c r="BA688" s="35"/>
      <c r="BB688" s="35"/>
      <c r="BC688" s="35"/>
      <c r="BD688" s="35"/>
      <c r="BE688" s="35"/>
      <c r="BF688" s="35"/>
      <c r="BG688" s="35"/>
      <c r="BH688" s="35"/>
    </row>
    <row r="689" spans="27:60" ht="15">
      <c r="AA689" s="11"/>
      <c r="AB689" s="11"/>
      <c r="AC689" s="11"/>
      <c r="AD689" s="11"/>
      <c r="AE689" s="11"/>
      <c r="AM689" s="35"/>
      <c r="AN689" s="35"/>
      <c r="AO689" s="35"/>
      <c r="AP689" s="35"/>
      <c r="AQ689" s="35"/>
      <c r="AR689" s="35"/>
      <c r="AS689" s="35"/>
      <c r="AT689" s="35"/>
      <c r="AU689" s="35"/>
      <c r="AV689" s="35"/>
      <c r="AW689" s="35"/>
      <c r="AX689" s="35"/>
      <c r="AY689" s="35"/>
      <c r="AZ689" s="35"/>
      <c r="BA689" s="35"/>
      <c r="BB689" s="35"/>
      <c r="BC689" s="35"/>
      <c r="BD689" s="35"/>
      <c r="BE689" s="35"/>
      <c r="BF689" s="35"/>
      <c r="BG689" s="35"/>
      <c r="BH689" s="35"/>
    </row>
    <row r="690" spans="27:60" ht="15">
      <c r="AA690" s="11"/>
      <c r="AB690" s="11"/>
      <c r="AC690" s="11"/>
      <c r="AD690" s="11"/>
      <c r="AE690" s="11"/>
      <c r="AM690" s="35"/>
      <c r="AN690" s="35"/>
      <c r="AO690" s="35"/>
      <c r="AP690" s="35"/>
      <c r="AQ690" s="35"/>
      <c r="AR690" s="35"/>
      <c r="AS690" s="35"/>
      <c r="AT690" s="35"/>
      <c r="AU690" s="35"/>
      <c r="AV690" s="35"/>
      <c r="AW690" s="35"/>
      <c r="AX690" s="35"/>
      <c r="AY690" s="35"/>
      <c r="AZ690" s="35"/>
      <c r="BA690" s="35"/>
      <c r="BB690" s="35"/>
      <c r="BC690" s="35"/>
      <c r="BD690" s="35"/>
      <c r="BE690" s="35"/>
      <c r="BF690" s="35"/>
      <c r="BG690" s="35"/>
      <c r="BH690" s="35"/>
    </row>
    <row r="691" spans="27:60" ht="15">
      <c r="AA691" s="11"/>
      <c r="AB691" s="11"/>
      <c r="AC691" s="11"/>
      <c r="AD691" s="11"/>
      <c r="AE691" s="11"/>
      <c r="AM691" s="35"/>
      <c r="AN691" s="35"/>
      <c r="AO691" s="35"/>
      <c r="AP691" s="35"/>
      <c r="AQ691" s="35"/>
      <c r="AR691" s="35"/>
      <c r="AS691" s="35"/>
      <c r="AT691" s="35"/>
      <c r="AU691" s="35"/>
      <c r="AV691" s="35"/>
      <c r="AW691" s="35"/>
      <c r="AX691" s="35"/>
      <c r="AY691" s="35"/>
      <c r="AZ691" s="35"/>
      <c r="BA691" s="35"/>
      <c r="BB691" s="35"/>
      <c r="BC691" s="35"/>
      <c r="BD691" s="35"/>
      <c r="BE691" s="35"/>
      <c r="BF691" s="35"/>
      <c r="BG691" s="35"/>
      <c r="BH691" s="35"/>
    </row>
    <row r="692" spans="27:60" ht="15">
      <c r="AA692" s="11"/>
      <c r="AB692" s="11"/>
      <c r="AC692" s="11"/>
      <c r="AD692" s="11"/>
      <c r="AE692" s="11"/>
      <c r="AM692" s="35"/>
      <c r="AN692" s="35"/>
      <c r="AO692" s="35"/>
      <c r="AP692" s="35"/>
      <c r="AQ692" s="35"/>
      <c r="AR692" s="35"/>
      <c r="AS692" s="35"/>
      <c r="AT692" s="35"/>
      <c r="AU692" s="35"/>
      <c r="AV692" s="35"/>
      <c r="AW692" s="35"/>
      <c r="AX692" s="35"/>
      <c r="AY692" s="35"/>
      <c r="AZ692" s="35"/>
      <c r="BA692" s="35"/>
      <c r="BB692" s="35"/>
      <c r="BC692" s="35"/>
      <c r="BD692" s="35"/>
      <c r="BE692" s="35"/>
      <c r="BF692" s="35"/>
      <c r="BG692" s="35"/>
      <c r="BH692" s="35"/>
    </row>
    <row r="693" spans="27:60" ht="15">
      <c r="AA693" s="11"/>
      <c r="AB693" s="11"/>
      <c r="AC693" s="11"/>
      <c r="AD693" s="11"/>
      <c r="AE693" s="11"/>
      <c r="AM693" s="35"/>
      <c r="AN693" s="35"/>
      <c r="AO693" s="35"/>
      <c r="AP693" s="35"/>
      <c r="AQ693" s="35"/>
      <c r="AR693" s="35"/>
      <c r="AS693" s="35"/>
      <c r="AT693" s="35"/>
      <c r="AU693" s="35"/>
      <c r="AV693" s="35"/>
      <c r="AW693" s="35"/>
      <c r="AX693" s="35"/>
      <c r="AY693" s="35"/>
      <c r="AZ693" s="35"/>
      <c r="BA693" s="35"/>
      <c r="BB693" s="35"/>
      <c r="BC693" s="35"/>
      <c r="BD693" s="35"/>
      <c r="BE693" s="35"/>
      <c r="BF693" s="35"/>
      <c r="BG693" s="35"/>
      <c r="BH693" s="35"/>
    </row>
    <row r="694" spans="27:60" ht="15">
      <c r="AA694" s="11"/>
      <c r="AB694" s="11"/>
      <c r="AC694" s="11"/>
      <c r="AD694" s="11"/>
      <c r="AE694" s="11"/>
      <c r="AM694" s="35"/>
      <c r="AN694" s="35"/>
      <c r="AO694" s="35"/>
      <c r="AP694" s="35"/>
      <c r="AQ694" s="35"/>
      <c r="AR694" s="35"/>
      <c r="AS694" s="35"/>
      <c r="AT694" s="35"/>
      <c r="AU694" s="35"/>
      <c r="AV694" s="35"/>
      <c r="AW694" s="35"/>
      <c r="AX694" s="35"/>
      <c r="AY694" s="35"/>
      <c r="AZ694" s="35"/>
      <c r="BA694" s="35"/>
      <c r="BB694" s="35"/>
      <c r="BC694" s="35"/>
      <c r="BD694" s="35"/>
      <c r="BE694" s="35"/>
      <c r="BF694" s="35"/>
      <c r="BG694" s="35"/>
      <c r="BH694" s="35"/>
    </row>
    <row r="695" spans="27:60" ht="15">
      <c r="AA695" s="11"/>
      <c r="AB695" s="11"/>
      <c r="AC695" s="11"/>
      <c r="AD695" s="11"/>
      <c r="AE695" s="11"/>
      <c r="AM695" s="35"/>
      <c r="AN695" s="35"/>
      <c r="AO695" s="35"/>
      <c r="AP695" s="35"/>
      <c r="AQ695" s="35"/>
      <c r="AR695" s="35"/>
      <c r="AS695" s="35"/>
      <c r="AT695" s="35"/>
      <c r="AU695" s="35"/>
      <c r="AV695" s="35"/>
      <c r="AW695" s="35"/>
      <c r="AX695" s="35"/>
      <c r="AY695" s="35"/>
      <c r="AZ695" s="35"/>
      <c r="BA695" s="35"/>
      <c r="BB695" s="35"/>
      <c r="BC695" s="35"/>
      <c r="BD695" s="35"/>
      <c r="BE695" s="35"/>
      <c r="BF695" s="35"/>
      <c r="BG695" s="35"/>
      <c r="BH695" s="35"/>
    </row>
    <row r="696" spans="27:60" ht="15">
      <c r="AA696" s="11"/>
      <c r="AB696" s="11"/>
      <c r="AC696" s="11"/>
      <c r="AD696" s="11"/>
      <c r="AE696" s="11"/>
      <c r="AM696" s="35"/>
      <c r="AN696" s="35"/>
      <c r="AO696" s="35"/>
      <c r="AP696" s="35"/>
      <c r="AQ696" s="35"/>
      <c r="AR696" s="35"/>
      <c r="AS696" s="35"/>
      <c r="AT696" s="35"/>
      <c r="AU696" s="35"/>
      <c r="AV696" s="35"/>
      <c r="AW696" s="35"/>
      <c r="AX696" s="35"/>
      <c r="AY696" s="35"/>
      <c r="AZ696" s="35"/>
      <c r="BA696" s="35"/>
      <c r="BB696" s="35"/>
      <c r="BC696" s="35"/>
      <c r="BD696" s="35"/>
      <c r="BE696" s="35"/>
      <c r="BF696" s="35"/>
      <c r="BG696" s="35"/>
      <c r="BH696" s="35"/>
    </row>
    <row r="697" spans="27:60" ht="15">
      <c r="AA697" s="11"/>
      <c r="AB697" s="11"/>
      <c r="AC697" s="11"/>
      <c r="AD697" s="11"/>
      <c r="AE697" s="11"/>
      <c r="AM697" s="35"/>
      <c r="AN697" s="35"/>
      <c r="AO697" s="35"/>
      <c r="AP697" s="35"/>
      <c r="AQ697" s="35"/>
      <c r="AR697" s="35"/>
      <c r="AS697" s="35"/>
      <c r="AT697" s="35"/>
      <c r="AU697" s="35"/>
      <c r="AV697" s="35"/>
      <c r="AW697" s="35"/>
      <c r="AX697" s="35"/>
      <c r="AY697" s="35"/>
      <c r="AZ697" s="35"/>
      <c r="BA697" s="35"/>
      <c r="BB697" s="35"/>
      <c r="BC697" s="35"/>
      <c r="BD697" s="35"/>
      <c r="BE697" s="35"/>
      <c r="BF697" s="35"/>
      <c r="BG697" s="35"/>
      <c r="BH697" s="35"/>
    </row>
    <row r="698" spans="27:60" ht="15">
      <c r="AA698" s="11"/>
      <c r="AB698" s="11"/>
      <c r="AC698" s="11"/>
      <c r="AD698" s="11"/>
      <c r="AE698" s="11"/>
      <c r="AM698" s="35"/>
      <c r="AN698" s="35"/>
      <c r="AO698" s="35"/>
      <c r="AP698" s="35"/>
      <c r="AQ698" s="35"/>
      <c r="AR698" s="35"/>
      <c r="AS698" s="35"/>
      <c r="AT698" s="35"/>
      <c r="AU698" s="35"/>
      <c r="AV698" s="35"/>
      <c r="AW698" s="35"/>
      <c r="AX698" s="35"/>
      <c r="AY698" s="35"/>
      <c r="AZ698" s="35"/>
      <c r="BA698" s="35"/>
      <c r="BB698" s="35"/>
      <c r="BC698" s="35"/>
      <c r="BD698" s="35"/>
      <c r="BE698" s="35"/>
      <c r="BF698" s="35"/>
      <c r="BG698" s="35"/>
      <c r="BH698" s="35"/>
    </row>
    <row r="699" spans="27:60" ht="15">
      <c r="AA699" s="11"/>
      <c r="AB699" s="11"/>
      <c r="AC699" s="11"/>
      <c r="AD699" s="11"/>
      <c r="AE699" s="11"/>
      <c r="AM699" s="35"/>
      <c r="AN699" s="35"/>
      <c r="AO699" s="35"/>
      <c r="AP699" s="35"/>
      <c r="AQ699" s="35"/>
      <c r="AR699" s="35"/>
      <c r="AS699" s="35"/>
      <c r="AT699" s="35"/>
      <c r="AU699" s="35"/>
      <c r="AV699" s="35"/>
      <c r="AW699" s="35"/>
      <c r="AX699" s="35"/>
      <c r="AY699" s="35"/>
      <c r="AZ699" s="35"/>
      <c r="BA699" s="35"/>
      <c r="BB699" s="35"/>
      <c r="BC699" s="35"/>
      <c r="BD699" s="35"/>
      <c r="BE699" s="35"/>
      <c r="BF699" s="35"/>
      <c r="BG699" s="35"/>
      <c r="BH699" s="35"/>
    </row>
    <row r="700" spans="27:60" ht="15">
      <c r="AA700" s="11"/>
      <c r="AB700" s="11"/>
      <c r="AC700" s="11"/>
      <c r="AD700" s="11"/>
      <c r="AE700" s="11"/>
      <c r="AM700" s="35"/>
      <c r="AN700" s="35"/>
      <c r="AO700" s="35"/>
      <c r="AP700" s="35"/>
      <c r="AQ700" s="35"/>
      <c r="AR700" s="35"/>
      <c r="AS700" s="35"/>
      <c r="AT700" s="35"/>
      <c r="AU700" s="35"/>
      <c r="AV700" s="35"/>
      <c r="AW700" s="35"/>
      <c r="AX700" s="35"/>
      <c r="AY700" s="35"/>
      <c r="AZ700" s="35"/>
      <c r="BA700" s="35"/>
      <c r="BB700" s="35"/>
      <c r="BC700" s="35"/>
      <c r="BD700" s="35"/>
      <c r="BE700" s="35"/>
      <c r="BF700" s="35"/>
      <c r="BG700" s="35"/>
      <c r="BH700" s="35"/>
    </row>
    <row r="701" spans="27:60" ht="15">
      <c r="AA701" s="11"/>
      <c r="AB701" s="11"/>
      <c r="AC701" s="11"/>
      <c r="AD701" s="11"/>
      <c r="AE701" s="11"/>
      <c r="AM701" s="35"/>
      <c r="AN701" s="35"/>
      <c r="AO701" s="35"/>
      <c r="AP701" s="35"/>
      <c r="AQ701" s="35"/>
      <c r="AR701" s="35"/>
      <c r="AS701" s="35"/>
      <c r="AT701" s="35"/>
      <c r="AU701" s="35"/>
      <c r="AV701" s="35"/>
      <c r="AW701" s="35"/>
      <c r="AX701" s="35"/>
      <c r="AY701" s="35"/>
      <c r="AZ701" s="35"/>
      <c r="BA701" s="35"/>
      <c r="BB701" s="35"/>
      <c r="BC701" s="35"/>
      <c r="BD701" s="35"/>
      <c r="BE701" s="35"/>
      <c r="BF701" s="35"/>
      <c r="BG701" s="35"/>
      <c r="BH701" s="35"/>
    </row>
    <row r="702" spans="27:60" ht="15">
      <c r="AA702" s="11"/>
      <c r="AB702" s="11"/>
      <c r="AC702" s="11"/>
      <c r="AD702" s="11"/>
      <c r="AE702" s="11"/>
      <c r="AM702" s="35"/>
      <c r="AN702" s="35"/>
      <c r="AO702" s="35"/>
      <c r="AP702" s="35"/>
      <c r="AQ702" s="35"/>
      <c r="AR702" s="35"/>
      <c r="AS702" s="35"/>
      <c r="AT702" s="35"/>
      <c r="AU702" s="35"/>
      <c r="AV702" s="35"/>
      <c r="AW702" s="35"/>
      <c r="AX702" s="35"/>
      <c r="AY702" s="35"/>
      <c r="AZ702" s="35"/>
      <c r="BA702" s="35"/>
      <c r="BB702" s="35"/>
      <c r="BC702" s="35"/>
      <c r="BD702" s="35"/>
      <c r="BE702" s="35"/>
      <c r="BF702" s="35"/>
      <c r="BG702" s="35"/>
      <c r="BH702" s="35"/>
    </row>
    <row r="703" spans="27:60" ht="15">
      <c r="AA703" s="11"/>
      <c r="AB703" s="11"/>
      <c r="AC703" s="11"/>
      <c r="AD703" s="11"/>
      <c r="AE703" s="11"/>
      <c r="AM703" s="35"/>
      <c r="AN703" s="35"/>
      <c r="AO703" s="35"/>
      <c r="AP703" s="35"/>
      <c r="AQ703" s="35"/>
      <c r="AR703" s="35"/>
      <c r="AS703" s="35"/>
      <c r="AT703" s="35"/>
      <c r="AU703" s="35"/>
      <c r="AV703" s="35"/>
      <c r="AW703" s="35"/>
      <c r="AX703" s="35"/>
      <c r="AY703" s="35"/>
      <c r="AZ703" s="35"/>
      <c r="BA703" s="35"/>
      <c r="BB703" s="35"/>
      <c r="BC703" s="35"/>
      <c r="BD703" s="35"/>
      <c r="BE703" s="35"/>
      <c r="BF703" s="35"/>
      <c r="BG703" s="35"/>
      <c r="BH703" s="35"/>
    </row>
    <row r="704" spans="27:60" ht="15">
      <c r="AA704" s="11"/>
      <c r="AB704" s="11"/>
      <c r="AC704" s="11"/>
      <c r="AD704" s="11"/>
      <c r="AE704" s="11"/>
      <c r="AM704" s="35"/>
      <c r="AN704" s="35"/>
      <c r="AO704" s="35"/>
      <c r="AP704" s="35"/>
      <c r="AQ704" s="35"/>
      <c r="AR704" s="35"/>
      <c r="AS704" s="35"/>
      <c r="AT704" s="35"/>
      <c r="AU704" s="35"/>
      <c r="AV704" s="35"/>
      <c r="AW704" s="35"/>
      <c r="AX704" s="35"/>
      <c r="AY704" s="35"/>
      <c r="AZ704" s="35"/>
      <c r="BA704" s="35"/>
      <c r="BB704" s="35"/>
      <c r="BC704" s="35"/>
      <c r="BD704" s="35"/>
      <c r="BE704" s="35"/>
      <c r="BF704" s="35"/>
      <c r="BG704" s="35"/>
      <c r="BH704" s="35"/>
    </row>
    <row r="705" spans="27:60" ht="15">
      <c r="AA705" s="11"/>
      <c r="AB705" s="11"/>
      <c r="AC705" s="11"/>
      <c r="AD705" s="11"/>
      <c r="AE705" s="11"/>
      <c r="AM705" s="35"/>
      <c r="AN705" s="35"/>
      <c r="AO705" s="35"/>
      <c r="AP705" s="35"/>
      <c r="AQ705" s="35"/>
      <c r="AR705" s="35"/>
      <c r="AS705" s="35"/>
      <c r="AT705" s="35"/>
      <c r="AU705" s="35"/>
      <c r="AV705" s="35"/>
      <c r="AW705" s="35"/>
      <c r="AX705" s="35"/>
      <c r="AY705" s="35"/>
      <c r="AZ705" s="35"/>
      <c r="BA705" s="35"/>
      <c r="BB705" s="35"/>
      <c r="BC705" s="35"/>
      <c r="BD705" s="35"/>
      <c r="BE705" s="35"/>
      <c r="BF705" s="35"/>
      <c r="BG705" s="35"/>
      <c r="BH705" s="35"/>
    </row>
    <row r="706" spans="27:60" ht="15">
      <c r="AA706" s="11"/>
      <c r="AB706" s="11"/>
      <c r="AC706" s="11"/>
      <c r="AD706" s="11"/>
      <c r="AE706" s="11"/>
      <c r="AM706" s="35"/>
      <c r="AN706" s="35"/>
      <c r="AO706" s="35"/>
      <c r="AP706" s="35"/>
      <c r="AQ706" s="35"/>
      <c r="AR706" s="35"/>
      <c r="AS706" s="35"/>
      <c r="AT706" s="35"/>
      <c r="AU706" s="35"/>
      <c r="AV706" s="35"/>
      <c r="AW706" s="35"/>
      <c r="AX706" s="35"/>
      <c r="AY706" s="35"/>
      <c r="AZ706" s="35"/>
      <c r="BA706" s="35"/>
      <c r="BB706" s="35"/>
      <c r="BC706" s="35"/>
      <c r="BD706" s="35"/>
      <c r="BE706" s="35"/>
      <c r="BF706" s="35"/>
      <c r="BG706" s="35"/>
      <c r="BH706" s="35"/>
    </row>
    <row r="707" spans="27:60" ht="15">
      <c r="AA707" s="11"/>
      <c r="AB707" s="11"/>
      <c r="AC707" s="11"/>
      <c r="AD707" s="11"/>
      <c r="AE707" s="11"/>
      <c r="AM707" s="35"/>
      <c r="AN707" s="35"/>
      <c r="AO707" s="35"/>
      <c r="AP707" s="35"/>
      <c r="AQ707" s="35"/>
      <c r="AR707" s="35"/>
      <c r="AS707" s="35"/>
      <c r="AT707" s="35"/>
      <c r="AU707" s="35"/>
      <c r="AV707" s="35"/>
      <c r="AW707" s="35"/>
      <c r="AX707" s="35"/>
      <c r="AY707" s="35"/>
      <c r="AZ707" s="35"/>
      <c r="BA707" s="35"/>
      <c r="BB707" s="35"/>
      <c r="BC707" s="35"/>
      <c r="BD707" s="35"/>
      <c r="BE707" s="35"/>
      <c r="BF707" s="35"/>
      <c r="BG707" s="35"/>
      <c r="BH707" s="35"/>
    </row>
    <row r="708" spans="27:60" ht="15">
      <c r="AA708" s="11"/>
      <c r="AB708" s="11"/>
      <c r="AC708" s="11"/>
      <c r="AD708" s="11"/>
      <c r="AE708" s="11"/>
      <c r="AM708" s="35"/>
      <c r="AN708" s="35"/>
      <c r="AO708" s="35"/>
      <c r="AP708" s="35"/>
      <c r="AQ708" s="35"/>
      <c r="AR708" s="35"/>
      <c r="AS708" s="35"/>
      <c r="AT708" s="35"/>
      <c r="AU708" s="35"/>
      <c r="AV708" s="35"/>
      <c r="AW708" s="35"/>
      <c r="AX708" s="35"/>
      <c r="AY708" s="35"/>
      <c r="AZ708" s="35"/>
      <c r="BA708" s="35"/>
      <c r="BB708" s="35"/>
      <c r="BC708" s="35"/>
      <c r="BD708" s="35"/>
      <c r="BE708" s="35"/>
      <c r="BF708" s="35"/>
      <c r="BG708" s="35"/>
      <c r="BH708" s="35"/>
    </row>
    <row r="709" spans="27:60" ht="15">
      <c r="AA709" s="11"/>
      <c r="AB709" s="11"/>
      <c r="AC709" s="11"/>
      <c r="AD709" s="11"/>
      <c r="AE709" s="11"/>
      <c r="AM709" s="35"/>
      <c r="AN709" s="35"/>
      <c r="AO709" s="35"/>
      <c r="AP709" s="35"/>
      <c r="AQ709" s="35"/>
      <c r="AR709" s="35"/>
      <c r="AS709" s="35"/>
      <c r="AT709" s="35"/>
      <c r="AU709" s="35"/>
      <c r="AV709" s="35"/>
      <c r="AW709" s="35"/>
      <c r="AX709" s="35"/>
      <c r="AY709" s="35"/>
      <c r="AZ709" s="35"/>
      <c r="BA709" s="35"/>
      <c r="BB709" s="35"/>
      <c r="BC709" s="35"/>
      <c r="BD709" s="35"/>
      <c r="BE709" s="35"/>
      <c r="BF709" s="35"/>
      <c r="BG709" s="35"/>
      <c r="BH709" s="35"/>
    </row>
    <row r="710" spans="27:60" ht="15">
      <c r="AA710" s="11"/>
      <c r="AB710" s="11"/>
      <c r="AC710" s="11"/>
      <c r="AD710" s="11"/>
      <c r="AE710" s="11"/>
      <c r="AM710" s="35"/>
      <c r="AN710" s="35"/>
      <c r="AO710" s="35"/>
      <c r="AP710" s="35"/>
      <c r="AQ710" s="35"/>
      <c r="AR710" s="35"/>
      <c r="AS710" s="35"/>
      <c r="AT710" s="35"/>
      <c r="AU710" s="35"/>
      <c r="AV710" s="35"/>
      <c r="AW710" s="35"/>
      <c r="AX710" s="35"/>
      <c r="AY710" s="35"/>
      <c r="AZ710" s="35"/>
      <c r="BA710" s="35"/>
      <c r="BB710" s="35"/>
      <c r="BC710" s="35"/>
      <c r="BD710" s="35"/>
      <c r="BE710" s="35"/>
      <c r="BF710" s="35"/>
      <c r="BG710" s="35"/>
      <c r="BH710" s="35"/>
    </row>
    <row r="711" spans="27:60" ht="15">
      <c r="AA711" s="11"/>
      <c r="AB711" s="11"/>
      <c r="AC711" s="11"/>
      <c r="AD711" s="11"/>
      <c r="AE711" s="11"/>
      <c r="AM711" s="35"/>
      <c r="AN711" s="35"/>
      <c r="AO711" s="35"/>
      <c r="AP711" s="35"/>
      <c r="AQ711" s="35"/>
      <c r="AR711" s="35"/>
      <c r="AS711" s="35"/>
      <c r="AT711" s="35"/>
      <c r="AU711" s="35"/>
      <c r="AV711" s="35"/>
      <c r="AW711" s="35"/>
      <c r="AX711" s="35"/>
      <c r="AY711" s="35"/>
      <c r="AZ711" s="35"/>
      <c r="BA711" s="35"/>
      <c r="BB711" s="35"/>
      <c r="BC711" s="35"/>
      <c r="BD711" s="35"/>
      <c r="BE711" s="35"/>
      <c r="BF711" s="35"/>
      <c r="BG711" s="35"/>
      <c r="BH711" s="35"/>
    </row>
    <row r="712" spans="27:60" ht="15">
      <c r="AA712" s="11"/>
      <c r="AB712" s="11"/>
      <c r="AC712" s="11"/>
      <c r="AD712" s="11"/>
      <c r="AE712" s="11"/>
      <c r="AM712" s="35"/>
      <c r="AN712" s="35"/>
      <c r="AO712" s="35"/>
      <c r="AP712" s="35"/>
      <c r="AQ712" s="35"/>
      <c r="AR712" s="35"/>
      <c r="AS712" s="35"/>
      <c r="AT712" s="35"/>
      <c r="AU712" s="35"/>
      <c r="AV712" s="35"/>
      <c r="AW712" s="35"/>
      <c r="AX712" s="35"/>
      <c r="AY712" s="35"/>
      <c r="AZ712" s="35"/>
      <c r="BA712" s="35"/>
      <c r="BB712" s="35"/>
      <c r="BC712" s="35"/>
      <c r="BD712" s="35"/>
      <c r="BE712" s="35"/>
      <c r="BF712" s="35"/>
      <c r="BG712" s="35"/>
      <c r="BH712" s="35"/>
    </row>
    <row r="713" spans="27:60" ht="15">
      <c r="AA713" s="11"/>
      <c r="AB713" s="11"/>
      <c r="AC713" s="11"/>
      <c r="AD713" s="11"/>
      <c r="AE713" s="11"/>
      <c r="AM713" s="35"/>
      <c r="AN713" s="35"/>
      <c r="AO713" s="35"/>
      <c r="AP713" s="35"/>
      <c r="AQ713" s="35"/>
      <c r="AR713" s="35"/>
      <c r="AS713" s="35"/>
      <c r="AT713" s="35"/>
      <c r="AU713" s="35"/>
      <c r="AV713" s="35"/>
      <c r="AW713" s="35"/>
      <c r="AX713" s="35"/>
      <c r="AY713" s="35"/>
      <c r="AZ713" s="35"/>
      <c r="BA713" s="35"/>
      <c r="BB713" s="35"/>
      <c r="BC713" s="35"/>
      <c r="BD713" s="35"/>
      <c r="BE713" s="35"/>
      <c r="BF713" s="35"/>
      <c r="BG713" s="35"/>
      <c r="BH713" s="35"/>
    </row>
    <row r="714" spans="27:60" ht="15">
      <c r="AA714" s="11"/>
      <c r="AB714" s="11"/>
      <c r="AC714" s="11"/>
      <c r="AD714" s="11"/>
      <c r="AE714" s="11"/>
      <c r="AM714" s="35"/>
      <c r="AN714" s="35"/>
      <c r="AO714" s="35"/>
      <c r="AP714" s="35"/>
      <c r="AQ714" s="35"/>
      <c r="AR714" s="35"/>
      <c r="AS714" s="35"/>
      <c r="AT714" s="35"/>
      <c r="AU714" s="35"/>
      <c r="AV714" s="35"/>
      <c r="AW714" s="35"/>
      <c r="AX714" s="35"/>
      <c r="AY714" s="35"/>
      <c r="AZ714" s="35"/>
      <c r="BA714" s="35"/>
      <c r="BB714" s="35"/>
      <c r="BC714" s="35"/>
      <c r="BD714" s="35"/>
      <c r="BE714" s="35"/>
      <c r="BF714" s="35"/>
      <c r="BG714" s="35"/>
      <c r="BH714" s="35"/>
    </row>
    <row r="715" spans="27:60" ht="15">
      <c r="AA715" s="11"/>
      <c r="AB715" s="11"/>
      <c r="AC715" s="11"/>
      <c r="AD715" s="11"/>
      <c r="AE715" s="11"/>
      <c r="AM715" s="35"/>
      <c r="AN715" s="35"/>
      <c r="AO715" s="35"/>
      <c r="AP715" s="35"/>
      <c r="AQ715" s="35"/>
      <c r="AR715" s="35"/>
      <c r="AS715" s="35"/>
      <c r="AT715" s="35"/>
      <c r="AU715" s="35"/>
      <c r="AV715" s="35"/>
      <c r="AW715" s="35"/>
      <c r="AX715" s="35"/>
      <c r="AY715" s="35"/>
      <c r="AZ715" s="35"/>
      <c r="BA715" s="35"/>
      <c r="BB715" s="35"/>
      <c r="BC715" s="35"/>
      <c r="BD715" s="35"/>
      <c r="BE715" s="35"/>
      <c r="BF715" s="35"/>
      <c r="BG715" s="35"/>
      <c r="BH715" s="35"/>
    </row>
    <row r="716" spans="27:60" ht="15">
      <c r="AA716" s="11"/>
      <c r="AB716" s="11"/>
      <c r="AC716" s="11"/>
      <c r="AD716" s="11"/>
      <c r="AE716" s="11"/>
      <c r="AM716" s="35"/>
      <c r="AN716" s="35"/>
      <c r="AO716" s="35"/>
      <c r="AP716" s="35"/>
      <c r="AQ716" s="35"/>
      <c r="AR716" s="35"/>
      <c r="AS716" s="35"/>
      <c r="AT716" s="35"/>
      <c r="AU716" s="35"/>
      <c r="AV716" s="35"/>
      <c r="AW716" s="35"/>
      <c r="AX716" s="35"/>
      <c r="AY716" s="35"/>
      <c r="AZ716" s="35"/>
      <c r="BA716" s="35"/>
      <c r="BB716" s="35"/>
      <c r="BC716" s="35"/>
      <c r="BD716" s="35"/>
      <c r="BE716" s="35"/>
      <c r="BF716" s="35"/>
      <c r="BG716" s="35"/>
      <c r="BH716" s="35"/>
    </row>
    <row r="717" spans="27:60" ht="15">
      <c r="AA717" s="11"/>
      <c r="AB717" s="11"/>
      <c r="AC717" s="11"/>
      <c r="AD717" s="11"/>
      <c r="AE717" s="11"/>
      <c r="AM717" s="35"/>
      <c r="AN717" s="35"/>
      <c r="AO717" s="35"/>
      <c r="AP717" s="35"/>
      <c r="AQ717" s="35"/>
      <c r="AR717" s="35"/>
      <c r="AS717" s="35"/>
      <c r="AT717" s="35"/>
      <c r="AU717" s="35"/>
      <c r="AV717" s="35"/>
      <c r="AW717" s="35"/>
      <c r="AX717" s="35"/>
      <c r="AY717" s="35"/>
      <c r="AZ717" s="35"/>
      <c r="BA717" s="35"/>
      <c r="BB717" s="35"/>
      <c r="BC717" s="35"/>
      <c r="BD717" s="35"/>
      <c r="BE717" s="35"/>
      <c r="BF717" s="35"/>
      <c r="BG717" s="35"/>
      <c r="BH717" s="35"/>
    </row>
    <row r="718" spans="27:60" ht="15">
      <c r="AA718" s="11"/>
      <c r="AB718" s="11"/>
      <c r="AC718" s="11"/>
      <c r="AD718" s="11"/>
      <c r="AE718" s="11"/>
      <c r="AM718" s="35"/>
      <c r="AN718" s="35"/>
      <c r="AO718" s="35"/>
      <c r="AP718" s="35"/>
      <c r="AQ718" s="35"/>
      <c r="AR718" s="35"/>
      <c r="AS718" s="35"/>
      <c r="AT718" s="35"/>
      <c r="AU718" s="35"/>
      <c r="AV718" s="35"/>
      <c r="AW718" s="35"/>
      <c r="AX718" s="35"/>
      <c r="AY718" s="35"/>
      <c r="AZ718" s="35"/>
      <c r="BA718" s="35"/>
      <c r="BB718" s="35"/>
      <c r="BC718" s="35"/>
      <c r="BD718" s="35"/>
      <c r="BE718" s="35"/>
      <c r="BF718" s="35"/>
      <c r="BG718" s="35"/>
      <c r="BH718" s="35"/>
    </row>
    <row r="719" spans="27:60" ht="15">
      <c r="AA719" s="11"/>
      <c r="AB719" s="11"/>
      <c r="AC719" s="11"/>
      <c r="AD719" s="11"/>
      <c r="AE719" s="11"/>
      <c r="AM719" s="35"/>
      <c r="AN719" s="35"/>
      <c r="AO719" s="35"/>
      <c r="AP719" s="35"/>
      <c r="AQ719" s="35"/>
      <c r="AR719" s="35"/>
      <c r="AS719" s="35"/>
      <c r="AT719" s="35"/>
      <c r="AU719" s="35"/>
      <c r="AV719" s="35"/>
      <c r="AW719" s="35"/>
      <c r="AX719" s="35"/>
      <c r="AY719" s="35"/>
      <c r="AZ719" s="35"/>
      <c r="BA719" s="35"/>
      <c r="BB719" s="35"/>
      <c r="BC719" s="35"/>
      <c r="BD719" s="35"/>
      <c r="BE719" s="35"/>
      <c r="BF719" s="35"/>
      <c r="BG719" s="35"/>
      <c r="BH719" s="35"/>
    </row>
    <row r="720" spans="27:60" ht="15">
      <c r="AA720" s="11"/>
      <c r="AB720" s="11"/>
      <c r="AC720" s="11"/>
      <c r="AD720" s="11"/>
      <c r="AE720" s="11"/>
      <c r="AM720" s="35"/>
      <c r="AN720" s="35"/>
      <c r="AO720" s="35"/>
      <c r="AP720" s="35"/>
      <c r="AQ720" s="35"/>
      <c r="AR720" s="35"/>
      <c r="AS720" s="35"/>
      <c r="AT720" s="35"/>
      <c r="AU720" s="35"/>
      <c r="AV720" s="35"/>
      <c r="AW720" s="35"/>
      <c r="AX720" s="35"/>
      <c r="AY720" s="35"/>
      <c r="AZ720" s="35"/>
      <c r="BA720" s="35"/>
      <c r="BB720" s="35"/>
      <c r="BC720" s="35"/>
      <c r="BD720" s="35"/>
      <c r="BE720" s="35"/>
      <c r="BF720" s="35"/>
      <c r="BG720" s="35"/>
      <c r="BH720" s="35"/>
    </row>
    <row r="721" spans="27:60" ht="15">
      <c r="AA721" s="11"/>
      <c r="AB721" s="11"/>
      <c r="AC721" s="11"/>
      <c r="AD721" s="11"/>
      <c r="AE721" s="11"/>
      <c r="AM721" s="35"/>
      <c r="AN721" s="35"/>
      <c r="AO721" s="35"/>
      <c r="AP721" s="35"/>
      <c r="AQ721" s="35"/>
      <c r="AR721" s="35"/>
      <c r="AS721" s="35"/>
      <c r="AT721" s="35"/>
      <c r="AU721" s="35"/>
      <c r="AV721" s="35"/>
      <c r="AW721" s="35"/>
      <c r="AX721" s="35"/>
      <c r="AY721" s="35"/>
      <c r="AZ721" s="35"/>
      <c r="BA721" s="35"/>
      <c r="BB721" s="35"/>
      <c r="BC721" s="35"/>
      <c r="BD721" s="35"/>
      <c r="BE721" s="35"/>
      <c r="BF721" s="35"/>
      <c r="BG721" s="35"/>
      <c r="BH721" s="35"/>
    </row>
    <row r="722" spans="27:60" ht="15">
      <c r="AA722" s="11"/>
      <c r="AB722" s="11"/>
      <c r="AC722" s="11"/>
      <c r="AD722" s="11"/>
      <c r="AE722" s="11"/>
      <c r="AM722" s="35"/>
      <c r="AN722" s="35"/>
      <c r="AO722" s="35"/>
      <c r="AP722" s="35"/>
      <c r="AQ722" s="35"/>
      <c r="AR722" s="35"/>
      <c r="AS722" s="35"/>
      <c r="AT722" s="35"/>
      <c r="AU722" s="35"/>
      <c r="AV722" s="35"/>
      <c r="AW722" s="35"/>
      <c r="AX722" s="35"/>
      <c r="AY722" s="35"/>
      <c r="AZ722" s="35"/>
      <c r="BA722" s="35"/>
      <c r="BB722" s="35"/>
      <c r="BC722" s="35"/>
      <c r="BD722" s="35"/>
      <c r="BE722" s="35"/>
      <c r="BF722" s="35"/>
      <c r="BG722" s="35"/>
      <c r="BH722" s="35"/>
    </row>
    <row r="723" spans="27:60" ht="15">
      <c r="AA723" s="11"/>
      <c r="AB723" s="11"/>
      <c r="AC723" s="11"/>
      <c r="AD723" s="11"/>
      <c r="AE723" s="11"/>
      <c r="AM723" s="35"/>
      <c r="AN723" s="35"/>
      <c r="AO723" s="35"/>
      <c r="AP723" s="35"/>
      <c r="AQ723" s="35"/>
      <c r="AR723" s="35"/>
      <c r="AS723" s="35"/>
      <c r="AT723" s="35"/>
      <c r="AU723" s="35"/>
      <c r="AV723" s="35"/>
      <c r="AW723" s="35"/>
      <c r="AX723" s="35"/>
      <c r="AY723" s="35"/>
      <c r="AZ723" s="35"/>
      <c r="BA723" s="35"/>
      <c r="BB723" s="35"/>
      <c r="BC723" s="35"/>
      <c r="BD723" s="35"/>
      <c r="BE723" s="35"/>
      <c r="BF723" s="35"/>
      <c r="BG723" s="35"/>
      <c r="BH723" s="35"/>
    </row>
    <row r="724" spans="27:60" ht="15">
      <c r="AA724" s="11"/>
      <c r="AB724" s="11"/>
      <c r="AC724" s="11"/>
      <c r="AD724" s="11"/>
      <c r="AE724" s="11"/>
      <c r="AM724" s="35"/>
      <c r="AN724" s="35"/>
      <c r="AO724" s="35"/>
      <c r="AP724" s="35"/>
      <c r="AQ724" s="35"/>
      <c r="AR724" s="35"/>
      <c r="AS724" s="35"/>
      <c r="AT724" s="35"/>
      <c r="AU724" s="35"/>
      <c r="AV724" s="35"/>
      <c r="AW724" s="35"/>
      <c r="AX724" s="35"/>
      <c r="AY724" s="35"/>
      <c r="AZ724" s="35"/>
      <c r="BA724" s="35"/>
      <c r="BB724" s="35"/>
      <c r="BC724" s="35"/>
      <c r="BD724" s="35"/>
      <c r="BE724" s="35"/>
      <c r="BF724" s="35"/>
      <c r="BG724" s="35"/>
      <c r="BH724" s="35"/>
    </row>
    <row r="725" spans="27:60" ht="15">
      <c r="AA725" s="11"/>
      <c r="AB725" s="11"/>
      <c r="AC725" s="11"/>
      <c r="AD725" s="11"/>
      <c r="AE725" s="11"/>
      <c r="AM725" s="35"/>
      <c r="AN725" s="35"/>
      <c r="AO725" s="35"/>
      <c r="AP725" s="35"/>
      <c r="AQ725" s="35"/>
      <c r="AR725" s="35"/>
      <c r="AS725" s="35"/>
      <c r="AT725" s="35"/>
      <c r="AU725" s="35"/>
      <c r="AV725" s="35"/>
      <c r="AW725" s="35"/>
      <c r="AX725" s="35"/>
      <c r="AY725" s="35"/>
      <c r="AZ725" s="35"/>
      <c r="BA725" s="35"/>
      <c r="BB725" s="35"/>
      <c r="BC725" s="35"/>
      <c r="BD725" s="35"/>
      <c r="BE725" s="35"/>
      <c r="BF725" s="35"/>
      <c r="BG725" s="35"/>
      <c r="BH725" s="35"/>
    </row>
    <row r="726" spans="27:60" ht="15">
      <c r="AA726" s="11"/>
      <c r="AB726" s="11"/>
      <c r="AC726" s="11"/>
      <c r="AD726" s="11"/>
      <c r="AE726" s="11"/>
      <c r="AM726" s="35"/>
      <c r="AN726" s="35"/>
      <c r="AO726" s="35"/>
      <c r="AP726" s="35"/>
      <c r="AQ726" s="35"/>
      <c r="AR726" s="35"/>
      <c r="AS726" s="35"/>
      <c r="AT726" s="35"/>
      <c r="AU726" s="35"/>
      <c r="AV726" s="35"/>
      <c r="AW726" s="35"/>
      <c r="AX726" s="35"/>
      <c r="AY726" s="35"/>
      <c r="AZ726" s="35"/>
      <c r="BA726" s="35"/>
      <c r="BB726" s="35"/>
      <c r="BC726" s="35"/>
      <c r="BD726" s="35"/>
      <c r="BE726" s="35"/>
      <c r="BF726" s="35"/>
      <c r="BG726" s="35"/>
      <c r="BH726" s="35"/>
    </row>
    <row r="727" spans="27:60" ht="15">
      <c r="AA727" s="11"/>
      <c r="AB727" s="11"/>
      <c r="AC727" s="11"/>
      <c r="AD727" s="11"/>
      <c r="AE727" s="11"/>
      <c r="AM727" s="35"/>
      <c r="AN727" s="35"/>
      <c r="AO727" s="35"/>
      <c r="AP727" s="35"/>
      <c r="AQ727" s="35"/>
      <c r="AR727" s="35"/>
      <c r="AS727" s="35"/>
      <c r="AT727" s="35"/>
      <c r="AU727" s="35"/>
      <c r="AV727" s="35"/>
      <c r="AW727" s="35"/>
      <c r="AX727" s="35"/>
      <c r="AY727" s="35"/>
      <c r="AZ727" s="35"/>
      <c r="BA727" s="35"/>
      <c r="BB727" s="35"/>
      <c r="BC727" s="35"/>
      <c r="BD727" s="35"/>
      <c r="BE727" s="35"/>
      <c r="BF727" s="35"/>
      <c r="BG727" s="35"/>
      <c r="BH727" s="35"/>
    </row>
    <row r="728" spans="27:60" ht="15">
      <c r="AA728" s="11"/>
      <c r="AB728" s="11"/>
      <c r="AC728" s="11"/>
      <c r="AD728" s="11"/>
      <c r="AE728" s="11"/>
      <c r="AM728" s="35"/>
      <c r="AN728" s="35"/>
      <c r="AO728" s="35"/>
      <c r="AP728" s="35"/>
      <c r="AQ728" s="35"/>
      <c r="AR728" s="35"/>
      <c r="AS728" s="35"/>
      <c r="AT728" s="35"/>
      <c r="AU728" s="35"/>
      <c r="AV728" s="35"/>
      <c r="AW728" s="35"/>
      <c r="AX728" s="35"/>
      <c r="AY728" s="35"/>
      <c r="AZ728" s="35"/>
      <c r="BA728" s="35"/>
      <c r="BB728" s="35"/>
      <c r="BC728" s="35"/>
      <c r="BD728" s="35"/>
      <c r="BE728" s="35"/>
      <c r="BF728" s="35"/>
      <c r="BG728" s="35"/>
      <c r="BH728" s="35"/>
    </row>
    <row r="729" spans="27:60" ht="15">
      <c r="AA729" s="11"/>
      <c r="AB729" s="11"/>
      <c r="AC729" s="11"/>
      <c r="AD729" s="11"/>
      <c r="AE729" s="11"/>
      <c r="AM729" s="35"/>
      <c r="AN729" s="35"/>
      <c r="AO729" s="35"/>
      <c r="AP729" s="35"/>
      <c r="AQ729" s="35"/>
      <c r="AR729" s="35"/>
      <c r="AS729" s="35"/>
      <c r="AT729" s="35"/>
      <c r="AU729" s="35"/>
      <c r="AV729" s="35"/>
      <c r="AW729" s="35"/>
      <c r="AX729" s="35"/>
      <c r="AY729" s="35"/>
      <c r="AZ729" s="35"/>
      <c r="BA729" s="35"/>
      <c r="BB729" s="35"/>
      <c r="BC729" s="35"/>
      <c r="BD729" s="35"/>
      <c r="BE729" s="35"/>
      <c r="BF729" s="35"/>
      <c r="BG729" s="35"/>
      <c r="BH729" s="35"/>
    </row>
    <row r="730" spans="27:60" ht="15">
      <c r="AA730" s="11"/>
      <c r="AB730" s="11"/>
      <c r="AC730" s="11"/>
      <c r="AD730" s="11"/>
      <c r="AE730" s="11"/>
      <c r="AM730" s="35"/>
      <c r="AN730" s="35"/>
      <c r="AO730" s="35"/>
      <c r="AP730" s="35"/>
      <c r="AQ730" s="35"/>
      <c r="AR730" s="35"/>
      <c r="AS730" s="35"/>
      <c r="AT730" s="35"/>
      <c r="AU730" s="35"/>
      <c r="AV730" s="35"/>
      <c r="AW730" s="35"/>
      <c r="AX730" s="35"/>
      <c r="AY730" s="35"/>
      <c r="AZ730" s="35"/>
      <c r="BA730" s="35"/>
      <c r="BB730" s="35"/>
      <c r="BC730" s="35"/>
      <c r="BD730" s="35"/>
      <c r="BE730" s="35"/>
      <c r="BF730" s="35"/>
      <c r="BG730" s="35"/>
      <c r="BH730" s="35"/>
    </row>
    <row r="731" spans="27:60" ht="15">
      <c r="AA731" s="11"/>
      <c r="AB731" s="11"/>
      <c r="AC731" s="11"/>
      <c r="AD731" s="11"/>
      <c r="AE731" s="11"/>
      <c r="AM731" s="35"/>
      <c r="AN731" s="35"/>
      <c r="AO731" s="35"/>
      <c r="AP731" s="35"/>
      <c r="AQ731" s="35"/>
      <c r="AR731" s="35"/>
      <c r="AS731" s="35"/>
      <c r="AT731" s="35"/>
      <c r="AU731" s="35"/>
      <c r="AV731" s="35"/>
      <c r="AW731" s="35"/>
      <c r="AX731" s="35"/>
      <c r="AY731" s="35"/>
      <c r="AZ731" s="35"/>
      <c r="BA731" s="35"/>
      <c r="BB731" s="35"/>
      <c r="BC731" s="35"/>
      <c r="BD731" s="35"/>
      <c r="BE731" s="35"/>
      <c r="BF731" s="35"/>
      <c r="BG731" s="35"/>
      <c r="BH731" s="35"/>
    </row>
    <row r="732" spans="27:60" ht="15">
      <c r="AA732" s="11"/>
      <c r="AB732" s="11"/>
      <c r="AC732" s="11"/>
      <c r="AD732" s="11"/>
      <c r="AE732" s="11"/>
      <c r="AM732" s="35"/>
      <c r="AN732" s="35"/>
      <c r="AO732" s="35"/>
      <c r="AP732" s="35"/>
      <c r="AQ732" s="35"/>
      <c r="AR732" s="35"/>
      <c r="AS732" s="35"/>
      <c r="AT732" s="35"/>
      <c r="AU732" s="35"/>
      <c r="AV732" s="35"/>
      <c r="AW732" s="35"/>
      <c r="AX732" s="35"/>
      <c r="AY732" s="35"/>
      <c r="AZ732" s="35"/>
      <c r="BA732" s="35"/>
      <c r="BB732" s="35"/>
      <c r="BC732" s="35"/>
      <c r="BD732" s="35"/>
      <c r="BE732" s="35"/>
      <c r="BF732" s="35"/>
      <c r="BG732" s="35"/>
      <c r="BH732" s="35"/>
    </row>
    <row r="733" spans="27:60" ht="15">
      <c r="AA733" s="11"/>
      <c r="AB733" s="11"/>
      <c r="AC733" s="11"/>
      <c r="AD733" s="11"/>
      <c r="AE733" s="11"/>
      <c r="AM733" s="35"/>
      <c r="AN733" s="35"/>
      <c r="AO733" s="35"/>
      <c r="AP733" s="35"/>
      <c r="AQ733" s="35"/>
      <c r="AR733" s="35"/>
      <c r="AS733" s="35"/>
      <c r="AT733" s="35"/>
      <c r="AU733" s="35"/>
      <c r="AV733" s="35"/>
      <c r="AW733" s="35"/>
      <c r="AX733" s="35"/>
      <c r="AY733" s="35"/>
      <c r="AZ733" s="35"/>
      <c r="BA733" s="35"/>
      <c r="BB733" s="35"/>
      <c r="BC733" s="35"/>
      <c r="BD733" s="35"/>
      <c r="BE733" s="35"/>
      <c r="BF733" s="35"/>
      <c r="BG733" s="35"/>
      <c r="BH733" s="35"/>
    </row>
    <row r="734" spans="27:60" ht="15">
      <c r="AA734" s="11"/>
      <c r="AB734" s="11"/>
      <c r="AC734" s="11"/>
      <c r="AD734" s="11"/>
      <c r="AE734" s="11"/>
      <c r="AM734" s="35"/>
      <c r="AN734" s="35"/>
      <c r="AO734" s="35"/>
      <c r="AP734" s="35"/>
      <c r="AQ734" s="35"/>
      <c r="AR734" s="35"/>
      <c r="AS734" s="35"/>
      <c r="AT734" s="35"/>
      <c r="AU734" s="35"/>
      <c r="AV734" s="35"/>
      <c r="AW734" s="35"/>
      <c r="AX734" s="35"/>
      <c r="AY734" s="35"/>
      <c r="AZ734" s="35"/>
      <c r="BA734" s="35"/>
      <c r="BB734" s="35"/>
      <c r="BC734" s="35"/>
      <c r="BD734" s="35"/>
      <c r="BE734" s="35"/>
      <c r="BF734" s="35"/>
      <c r="BG734" s="35"/>
      <c r="BH734" s="35"/>
    </row>
    <row r="735" spans="27:60" ht="15">
      <c r="AA735" s="11"/>
      <c r="AB735" s="11"/>
      <c r="AC735" s="11"/>
      <c r="AD735" s="11"/>
      <c r="AE735" s="11"/>
      <c r="AM735" s="35"/>
      <c r="AN735" s="35"/>
      <c r="AO735" s="35"/>
      <c r="AP735" s="35"/>
      <c r="AQ735" s="35"/>
      <c r="AR735" s="35"/>
      <c r="AS735" s="35"/>
      <c r="AT735" s="35"/>
      <c r="AU735" s="35"/>
      <c r="AV735" s="35"/>
      <c r="AW735" s="35"/>
      <c r="AX735" s="35"/>
      <c r="AY735" s="35"/>
      <c r="AZ735" s="35"/>
      <c r="BA735" s="35"/>
      <c r="BB735" s="35"/>
      <c r="BC735" s="35"/>
      <c r="BD735" s="35"/>
      <c r="BE735" s="35"/>
      <c r="BF735" s="35"/>
      <c r="BG735" s="35"/>
      <c r="BH735" s="35"/>
    </row>
    <row r="736" spans="27:60" ht="15">
      <c r="AA736" s="11"/>
      <c r="AB736" s="11"/>
      <c r="AC736" s="11"/>
      <c r="AD736" s="11"/>
      <c r="AE736" s="11"/>
      <c r="AM736" s="35"/>
      <c r="AN736" s="35"/>
      <c r="AO736" s="35"/>
      <c r="AP736" s="35"/>
      <c r="AQ736" s="35"/>
      <c r="AR736" s="35"/>
      <c r="AS736" s="35"/>
      <c r="AT736" s="35"/>
      <c r="AU736" s="35"/>
      <c r="AV736" s="35"/>
      <c r="AW736" s="35"/>
      <c r="AX736" s="35"/>
      <c r="AY736" s="35"/>
      <c r="AZ736" s="35"/>
      <c r="BA736" s="35"/>
      <c r="BB736" s="35"/>
      <c r="BC736" s="35"/>
      <c r="BD736" s="35"/>
      <c r="BE736" s="35"/>
      <c r="BF736" s="35"/>
      <c r="BG736" s="35"/>
      <c r="BH736" s="35"/>
    </row>
    <row r="737" spans="27:60" ht="15">
      <c r="AA737" s="11"/>
      <c r="AB737" s="11"/>
      <c r="AC737" s="11"/>
      <c r="AD737" s="11"/>
      <c r="AE737" s="11"/>
      <c r="AM737" s="35"/>
      <c r="AN737" s="35"/>
      <c r="AO737" s="35"/>
      <c r="AP737" s="35"/>
      <c r="AQ737" s="35"/>
      <c r="AR737" s="35"/>
      <c r="AS737" s="35"/>
      <c r="AT737" s="35"/>
      <c r="AU737" s="35"/>
      <c r="AV737" s="35"/>
      <c r="AW737" s="35"/>
      <c r="AX737" s="35"/>
      <c r="AY737" s="35"/>
      <c r="AZ737" s="35"/>
      <c r="BA737" s="35"/>
      <c r="BB737" s="35"/>
      <c r="BC737" s="35"/>
      <c r="BD737" s="35"/>
      <c r="BE737" s="35"/>
      <c r="BF737" s="35"/>
      <c r="BG737" s="35"/>
      <c r="BH737" s="35"/>
    </row>
    <row r="738" spans="27:60" ht="15">
      <c r="AA738" s="11"/>
      <c r="AB738" s="11"/>
      <c r="AC738" s="11"/>
      <c r="AD738" s="11"/>
      <c r="AE738" s="11"/>
      <c r="AM738" s="35"/>
      <c r="AN738" s="35"/>
      <c r="AO738" s="35"/>
      <c r="AP738" s="35"/>
      <c r="AQ738" s="35"/>
      <c r="AR738" s="35"/>
      <c r="AS738" s="35"/>
      <c r="AT738" s="35"/>
      <c r="AU738" s="35"/>
      <c r="AV738" s="35"/>
      <c r="AW738" s="35"/>
      <c r="AX738" s="35"/>
      <c r="AY738" s="35"/>
      <c r="AZ738" s="35"/>
      <c r="BA738" s="35"/>
      <c r="BB738" s="35"/>
      <c r="BC738" s="35"/>
      <c r="BD738" s="35"/>
      <c r="BE738" s="35"/>
      <c r="BF738" s="35"/>
      <c r="BG738" s="35"/>
      <c r="BH738" s="35"/>
    </row>
    <row r="739" spans="27:60" ht="15">
      <c r="AA739" s="11"/>
      <c r="AB739" s="11"/>
      <c r="AC739" s="11"/>
      <c r="AD739" s="11"/>
      <c r="AE739" s="11"/>
      <c r="AM739" s="35"/>
      <c r="AN739" s="35"/>
      <c r="AO739" s="35"/>
      <c r="AP739" s="35"/>
      <c r="AQ739" s="35"/>
      <c r="AR739" s="35"/>
      <c r="AS739" s="35"/>
      <c r="AT739" s="35"/>
      <c r="AU739" s="35"/>
      <c r="AV739" s="35"/>
      <c r="AW739" s="35"/>
      <c r="AX739" s="35"/>
      <c r="AY739" s="35"/>
      <c r="AZ739" s="35"/>
      <c r="BA739" s="35"/>
      <c r="BB739" s="35"/>
      <c r="BC739" s="35"/>
      <c r="BD739" s="35"/>
      <c r="BE739" s="35"/>
      <c r="BF739" s="35"/>
      <c r="BG739" s="35"/>
      <c r="BH739" s="35"/>
    </row>
    <row r="740" spans="27:60" ht="15">
      <c r="AA740" s="11"/>
      <c r="AB740" s="11"/>
      <c r="AC740" s="11"/>
      <c r="AD740" s="11"/>
      <c r="AE740" s="11"/>
      <c r="AM740" s="35"/>
      <c r="AN740" s="35"/>
      <c r="AO740" s="35"/>
      <c r="AP740" s="35"/>
      <c r="AQ740" s="35"/>
      <c r="AR740" s="35"/>
      <c r="AS740" s="35"/>
      <c r="AT740" s="35"/>
      <c r="AU740" s="35"/>
      <c r="AV740" s="35"/>
      <c r="AW740" s="35"/>
      <c r="AX740" s="35"/>
      <c r="AY740" s="35"/>
      <c r="AZ740" s="35"/>
      <c r="BA740" s="35"/>
      <c r="BB740" s="35"/>
      <c r="BC740" s="35"/>
      <c r="BD740" s="35"/>
      <c r="BE740" s="35"/>
      <c r="BF740" s="35"/>
      <c r="BG740" s="35"/>
      <c r="BH740" s="35"/>
    </row>
    <row r="741" spans="27:60" ht="15">
      <c r="AA741" s="11"/>
      <c r="AB741" s="11"/>
      <c r="AC741" s="11"/>
      <c r="AD741" s="11"/>
      <c r="AE741" s="11"/>
      <c r="AM741" s="35"/>
      <c r="AN741" s="35"/>
      <c r="AO741" s="35"/>
      <c r="AP741" s="35"/>
      <c r="AQ741" s="35"/>
      <c r="AR741" s="35"/>
      <c r="AS741" s="35"/>
      <c r="AT741" s="35"/>
      <c r="AU741" s="35"/>
      <c r="AV741" s="35"/>
      <c r="AW741" s="35"/>
      <c r="AX741" s="35"/>
      <c r="AY741" s="35"/>
      <c r="AZ741" s="35"/>
      <c r="BA741" s="35"/>
      <c r="BB741" s="35"/>
      <c r="BC741" s="35"/>
      <c r="BD741" s="35"/>
      <c r="BE741" s="35"/>
      <c r="BF741" s="35"/>
      <c r="BG741" s="35"/>
      <c r="BH741" s="35"/>
    </row>
    <row r="742" spans="27:60" ht="15">
      <c r="AA742" s="11"/>
      <c r="AB742" s="11"/>
      <c r="AC742" s="11"/>
      <c r="AD742" s="11"/>
      <c r="AE742" s="11"/>
      <c r="AM742" s="35"/>
      <c r="AN742" s="35"/>
      <c r="AO742" s="35"/>
      <c r="AP742" s="35"/>
      <c r="AQ742" s="35"/>
      <c r="AR742" s="35"/>
      <c r="AS742" s="35"/>
      <c r="AT742" s="35"/>
      <c r="AU742" s="35"/>
      <c r="AV742" s="35"/>
      <c r="AW742" s="35"/>
      <c r="AX742" s="35"/>
      <c r="AY742" s="35"/>
      <c r="AZ742" s="35"/>
      <c r="BA742" s="35"/>
      <c r="BB742" s="35"/>
      <c r="BC742" s="35"/>
      <c r="BD742" s="35"/>
      <c r="BE742" s="35"/>
      <c r="BF742" s="35"/>
      <c r="BG742" s="35"/>
      <c r="BH742" s="35"/>
    </row>
    <row r="743" spans="27:60" ht="15">
      <c r="AA743" s="11"/>
      <c r="AB743" s="11"/>
      <c r="AC743" s="11"/>
      <c r="AD743" s="11"/>
      <c r="AE743" s="11"/>
      <c r="AM743" s="35"/>
      <c r="AN743" s="35"/>
      <c r="AO743" s="35"/>
      <c r="AP743" s="35"/>
      <c r="AQ743" s="35"/>
      <c r="AR743" s="35"/>
      <c r="AS743" s="35"/>
      <c r="AT743" s="35"/>
      <c r="AU743" s="35"/>
      <c r="AV743" s="35"/>
      <c r="AW743" s="35"/>
      <c r="AX743" s="35"/>
      <c r="AY743" s="35"/>
      <c r="AZ743" s="35"/>
      <c r="BA743" s="35"/>
      <c r="BB743" s="35"/>
      <c r="BC743" s="35"/>
      <c r="BD743" s="35"/>
      <c r="BE743" s="35"/>
      <c r="BF743" s="35"/>
      <c r="BG743" s="35"/>
      <c r="BH743" s="35"/>
    </row>
    <row r="744" spans="27:60" ht="15">
      <c r="AA744" s="11"/>
      <c r="AB744" s="11"/>
      <c r="AC744" s="11"/>
      <c r="AD744" s="11"/>
      <c r="AE744" s="11"/>
      <c r="AM744" s="35"/>
      <c r="AN744" s="35"/>
      <c r="AO744" s="35"/>
      <c r="AP744" s="35"/>
      <c r="AQ744" s="35"/>
      <c r="AR744" s="35"/>
      <c r="AS744" s="35"/>
      <c r="AT744" s="35"/>
      <c r="AU744" s="35"/>
      <c r="AV744" s="35"/>
      <c r="AW744" s="35"/>
      <c r="AX744" s="35"/>
      <c r="AY744" s="35"/>
      <c r="AZ744" s="35"/>
      <c r="BA744" s="35"/>
      <c r="BB744" s="35"/>
      <c r="BC744" s="35"/>
      <c r="BD744" s="35"/>
      <c r="BE744" s="35"/>
      <c r="BF744" s="35"/>
      <c r="BG744" s="35"/>
      <c r="BH744" s="35"/>
    </row>
    <row r="745" spans="27:60" ht="15">
      <c r="AA745" s="11"/>
      <c r="AB745" s="11"/>
      <c r="AC745" s="11"/>
      <c r="AD745" s="11"/>
      <c r="AE745" s="11"/>
      <c r="AM745" s="35"/>
      <c r="AN745" s="35"/>
      <c r="AO745" s="35"/>
      <c r="AP745" s="35"/>
      <c r="AQ745" s="35"/>
      <c r="AR745" s="35"/>
      <c r="AS745" s="35"/>
      <c r="AT745" s="35"/>
      <c r="AU745" s="35"/>
      <c r="AV745" s="35"/>
      <c r="AW745" s="35"/>
      <c r="AX745" s="35"/>
      <c r="AY745" s="35"/>
      <c r="AZ745" s="35"/>
      <c r="BA745" s="35"/>
      <c r="BB745" s="35"/>
      <c r="BC745" s="35"/>
      <c r="BD745" s="35"/>
      <c r="BE745" s="35"/>
      <c r="BF745" s="35"/>
      <c r="BG745" s="35"/>
      <c r="BH745" s="35"/>
    </row>
    <row r="746" spans="27:60" ht="15">
      <c r="AA746" s="11"/>
      <c r="AB746" s="11"/>
      <c r="AC746" s="11"/>
      <c r="AD746" s="11"/>
      <c r="AE746" s="11"/>
      <c r="AM746" s="35"/>
      <c r="AN746" s="35"/>
      <c r="AO746" s="35"/>
      <c r="AP746" s="35"/>
      <c r="AQ746" s="35"/>
      <c r="AR746" s="35"/>
      <c r="AS746" s="35"/>
      <c r="AT746" s="35"/>
      <c r="AU746" s="35"/>
      <c r="AV746" s="35"/>
      <c r="AW746" s="35"/>
      <c r="AX746" s="35"/>
      <c r="AY746" s="35"/>
      <c r="AZ746" s="35"/>
      <c r="BA746" s="35"/>
      <c r="BB746" s="35"/>
      <c r="BC746" s="35"/>
      <c r="BD746" s="35"/>
      <c r="BE746" s="35"/>
      <c r="BF746" s="35"/>
      <c r="BG746" s="35"/>
      <c r="BH746" s="35"/>
    </row>
    <row r="747" spans="27:60" ht="15">
      <c r="AA747" s="11"/>
      <c r="AB747" s="11"/>
      <c r="AC747" s="11"/>
      <c r="AD747" s="11"/>
      <c r="AE747" s="11"/>
      <c r="AM747" s="35"/>
      <c r="AN747" s="35"/>
      <c r="AO747" s="35"/>
      <c r="AP747" s="35"/>
      <c r="AQ747" s="35"/>
      <c r="AR747" s="35"/>
      <c r="AS747" s="35"/>
      <c r="AT747" s="35"/>
      <c r="AU747" s="35"/>
      <c r="AV747" s="35"/>
      <c r="AW747" s="35"/>
      <c r="AX747" s="35"/>
      <c r="AY747" s="35"/>
      <c r="AZ747" s="35"/>
      <c r="BA747" s="35"/>
      <c r="BB747" s="35"/>
      <c r="BC747" s="35"/>
      <c r="BD747" s="35"/>
      <c r="BE747" s="35"/>
      <c r="BF747" s="35"/>
      <c r="BG747" s="35"/>
      <c r="BH747" s="35"/>
    </row>
    <row r="748" spans="27:60" ht="15">
      <c r="AA748" s="11"/>
      <c r="AB748" s="11"/>
      <c r="AC748" s="11"/>
      <c r="AD748" s="11"/>
      <c r="AE748" s="11"/>
      <c r="AM748" s="35"/>
      <c r="AN748" s="35"/>
      <c r="AO748" s="35"/>
      <c r="AP748" s="35"/>
      <c r="AQ748" s="35"/>
      <c r="AR748" s="35"/>
      <c r="AS748" s="35"/>
      <c r="AT748" s="35"/>
      <c r="AU748" s="35"/>
      <c r="AV748" s="35"/>
      <c r="AW748" s="35"/>
      <c r="AX748" s="35"/>
      <c r="AY748" s="35"/>
      <c r="AZ748" s="35"/>
      <c r="BA748" s="35"/>
      <c r="BB748" s="35"/>
      <c r="BC748" s="35"/>
      <c r="BD748" s="35"/>
      <c r="BE748" s="35"/>
      <c r="BF748" s="35"/>
      <c r="BG748" s="35"/>
      <c r="BH748" s="35"/>
    </row>
    <row r="749" spans="27:60" ht="15">
      <c r="AA749" s="11"/>
      <c r="AB749" s="11"/>
      <c r="AC749" s="11"/>
      <c r="AD749" s="11"/>
      <c r="AE749" s="11"/>
      <c r="AM749" s="35"/>
      <c r="AN749" s="35"/>
      <c r="AO749" s="35"/>
      <c r="AP749" s="35"/>
      <c r="AQ749" s="35"/>
      <c r="AR749" s="35"/>
      <c r="AS749" s="35"/>
      <c r="AT749" s="35"/>
      <c r="AU749" s="35"/>
      <c r="AV749" s="35"/>
      <c r="AW749" s="35"/>
      <c r="AX749" s="35"/>
      <c r="AY749" s="35"/>
      <c r="AZ749" s="35"/>
      <c r="BA749" s="35"/>
      <c r="BB749" s="35"/>
      <c r="BC749" s="35"/>
      <c r="BD749" s="35"/>
      <c r="BE749" s="35"/>
      <c r="BF749" s="35"/>
      <c r="BG749" s="35"/>
      <c r="BH749" s="35"/>
    </row>
    <row r="750" spans="27:60" ht="15">
      <c r="AA750" s="11"/>
      <c r="AB750" s="11"/>
      <c r="AC750" s="11"/>
      <c r="AD750" s="11"/>
      <c r="AE750" s="11"/>
      <c r="AM750" s="35"/>
      <c r="AN750" s="35"/>
      <c r="AO750" s="35"/>
      <c r="AP750" s="35"/>
      <c r="AQ750" s="35"/>
      <c r="AR750" s="35"/>
      <c r="AS750" s="35"/>
      <c r="AT750" s="35"/>
      <c r="AU750" s="35"/>
      <c r="AV750" s="35"/>
      <c r="AW750" s="35"/>
      <c r="AX750" s="35"/>
      <c r="AY750" s="35"/>
      <c r="AZ750" s="35"/>
      <c r="BA750" s="35"/>
      <c r="BB750" s="35"/>
      <c r="BC750" s="35"/>
      <c r="BD750" s="35"/>
      <c r="BE750" s="35"/>
      <c r="BF750" s="35"/>
      <c r="BG750" s="35"/>
      <c r="BH750" s="35"/>
    </row>
    <row r="751" spans="27:60" ht="15">
      <c r="AA751" s="11"/>
      <c r="AB751" s="11"/>
      <c r="AC751" s="11"/>
      <c r="AD751" s="11"/>
      <c r="AE751" s="11"/>
      <c r="AM751" s="35"/>
      <c r="AN751" s="35"/>
      <c r="AO751" s="35"/>
      <c r="AP751" s="35"/>
      <c r="AQ751" s="35"/>
      <c r="AR751" s="35"/>
      <c r="AS751" s="35"/>
      <c r="AT751" s="35"/>
      <c r="AU751" s="35"/>
      <c r="AV751" s="35"/>
      <c r="AW751" s="35"/>
      <c r="AX751" s="35"/>
      <c r="AY751" s="35"/>
      <c r="AZ751" s="35"/>
      <c r="BA751" s="35"/>
      <c r="BB751" s="35"/>
      <c r="BC751" s="35"/>
      <c r="BD751" s="35"/>
      <c r="BE751" s="35"/>
      <c r="BF751" s="35"/>
      <c r="BG751" s="35"/>
      <c r="BH751" s="35"/>
    </row>
    <row r="752" spans="27:60" ht="15">
      <c r="AA752" s="11"/>
      <c r="AB752" s="11"/>
      <c r="AC752" s="11"/>
      <c r="AD752" s="11"/>
      <c r="AE752" s="11"/>
      <c r="AM752" s="35"/>
      <c r="AN752" s="35"/>
      <c r="AO752" s="35"/>
      <c r="AP752" s="35"/>
      <c r="AQ752" s="35"/>
      <c r="AR752" s="35"/>
      <c r="AS752" s="35"/>
      <c r="AT752" s="35"/>
      <c r="AU752" s="35"/>
      <c r="AV752" s="35"/>
      <c r="AW752" s="35"/>
      <c r="AX752" s="35"/>
      <c r="AY752" s="35"/>
      <c r="AZ752" s="35"/>
      <c r="BA752" s="35"/>
      <c r="BB752" s="35"/>
      <c r="BC752" s="35"/>
      <c r="BD752" s="35"/>
      <c r="BE752" s="35"/>
      <c r="BF752" s="35"/>
      <c r="BG752" s="35"/>
      <c r="BH752" s="35"/>
    </row>
    <row r="753" spans="27:60" ht="15">
      <c r="AA753" s="11"/>
      <c r="AB753" s="11"/>
      <c r="AC753" s="11"/>
      <c r="AD753" s="11"/>
      <c r="AE753" s="11"/>
      <c r="AM753" s="35"/>
      <c r="AN753" s="35"/>
      <c r="AO753" s="35"/>
      <c r="AP753" s="35"/>
      <c r="AQ753" s="35"/>
      <c r="AR753" s="35"/>
      <c r="AS753" s="35"/>
      <c r="AT753" s="35"/>
      <c r="AU753" s="35"/>
      <c r="AV753" s="35"/>
      <c r="AW753" s="35"/>
      <c r="AX753" s="35"/>
      <c r="AY753" s="35"/>
      <c r="AZ753" s="35"/>
      <c r="BA753" s="35"/>
      <c r="BB753" s="35"/>
      <c r="BC753" s="35"/>
      <c r="BD753" s="35"/>
      <c r="BE753" s="35"/>
      <c r="BF753" s="35"/>
      <c r="BG753" s="35"/>
      <c r="BH753" s="35"/>
    </row>
    <row r="754" spans="27:60" ht="15">
      <c r="AA754" s="11"/>
      <c r="AB754" s="11"/>
      <c r="AC754" s="11"/>
      <c r="AD754" s="11"/>
      <c r="AE754" s="11"/>
      <c r="AM754" s="35"/>
      <c r="AN754" s="35"/>
      <c r="AO754" s="35"/>
      <c r="AP754" s="35"/>
      <c r="AQ754" s="35"/>
      <c r="AR754" s="35"/>
      <c r="AS754" s="35"/>
      <c r="AT754" s="35"/>
      <c r="AU754" s="35"/>
      <c r="AV754" s="35"/>
      <c r="AW754" s="35"/>
      <c r="AX754" s="35"/>
      <c r="AY754" s="35"/>
      <c r="AZ754" s="35"/>
      <c r="BA754" s="35"/>
      <c r="BB754" s="35"/>
      <c r="BC754" s="35"/>
      <c r="BD754" s="35"/>
      <c r="BE754" s="35"/>
      <c r="BF754" s="35"/>
      <c r="BG754" s="35"/>
      <c r="BH754" s="35"/>
    </row>
    <row r="755" spans="27:60" ht="15">
      <c r="AA755" s="11"/>
      <c r="AB755" s="11"/>
      <c r="AC755" s="11"/>
      <c r="AD755" s="11"/>
      <c r="AE755" s="11"/>
      <c r="AM755" s="35"/>
      <c r="AN755" s="35"/>
      <c r="AO755" s="35"/>
      <c r="AP755" s="35"/>
      <c r="AQ755" s="35"/>
      <c r="AR755" s="35"/>
      <c r="AS755" s="35"/>
      <c r="AT755" s="35"/>
      <c r="AU755" s="35"/>
      <c r="AV755" s="35"/>
      <c r="AW755" s="35"/>
      <c r="AX755" s="35"/>
      <c r="AY755" s="35"/>
      <c r="AZ755" s="35"/>
      <c r="BA755" s="35"/>
      <c r="BB755" s="35"/>
      <c r="BC755" s="35"/>
      <c r="BD755" s="35"/>
      <c r="BE755" s="35"/>
      <c r="BF755" s="35"/>
      <c r="BG755" s="35"/>
      <c r="BH755" s="35"/>
    </row>
    <row r="756" spans="27:60" ht="15">
      <c r="AA756" s="11"/>
      <c r="AB756" s="11"/>
      <c r="AC756" s="11"/>
      <c r="AD756" s="11"/>
      <c r="AE756" s="11"/>
      <c r="AM756" s="35"/>
      <c r="AN756" s="35"/>
      <c r="AO756" s="35"/>
      <c r="AP756" s="35"/>
      <c r="AQ756" s="35"/>
      <c r="AR756" s="35"/>
      <c r="AS756" s="35"/>
      <c r="AT756" s="35"/>
      <c r="AU756" s="35"/>
      <c r="AV756" s="35"/>
      <c r="AW756" s="35"/>
      <c r="AX756" s="35"/>
      <c r="AY756" s="35"/>
      <c r="AZ756" s="35"/>
      <c r="BA756" s="35"/>
      <c r="BB756" s="35"/>
      <c r="BC756" s="35"/>
      <c r="BD756" s="35"/>
      <c r="BE756" s="35"/>
      <c r="BF756" s="35"/>
      <c r="BG756" s="35"/>
      <c r="BH756" s="35"/>
    </row>
    <row r="757" spans="27:60" ht="15">
      <c r="AA757" s="11"/>
      <c r="AB757" s="11"/>
      <c r="AC757" s="11"/>
      <c r="AD757" s="11"/>
      <c r="AE757" s="11"/>
      <c r="AM757" s="35"/>
      <c r="AN757" s="35"/>
      <c r="AO757" s="35"/>
      <c r="AP757" s="35"/>
      <c r="AQ757" s="35"/>
      <c r="AR757" s="35"/>
      <c r="AS757" s="35"/>
      <c r="AT757" s="35"/>
      <c r="AU757" s="35"/>
      <c r="AV757" s="35"/>
      <c r="AW757" s="35"/>
      <c r="AX757" s="35"/>
      <c r="AY757" s="35"/>
      <c r="AZ757" s="35"/>
      <c r="BA757" s="35"/>
      <c r="BB757" s="35"/>
      <c r="BC757" s="35"/>
      <c r="BD757" s="35"/>
      <c r="BE757" s="35"/>
      <c r="BF757" s="35"/>
      <c r="BG757" s="35"/>
      <c r="BH757" s="35"/>
    </row>
    <row r="758" spans="27:60" ht="15">
      <c r="AA758" s="11"/>
      <c r="AB758" s="11"/>
      <c r="AC758" s="11"/>
      <c r="AD758" s="11"/>
      <c r="AE758" s="11"/>
      <c r="AM758" s="35"/>
      <c r="AN758" s="35"/>
      <c r="AO758" s="35"/>
      <c r="AP758" s="35"/>
      <c r="AQ758" s="35"/>
      <c r="AR758" s="35"/>
      <c r="AS758" s="35"/>
      <c r="AT758" s="35"/>
      <c r="AU758" s="35"/>
      <c r="AV758" s="35"/>
      <c r="AW758" s="35"/>
      <c r="AX758" s="35"/>
      <c r="AY758" s="35"/>
      <c r="AZ758" s="35"/>
      <c r="BA758" s="35"/>
      <c r="BB758" s="35"/>
      <c r="BC758" s="35"/>
      <c r="BD758" s="35"/>
      <c r="BE758" s="35"/>
      <c r="BF758" s="35"/>
      <c r="BG758" s="35"/>
      <c r="BH758" s="35"/>
    </row>
    <row r="759" spans="27:60" ht="15">
      <c r="AA759" s="11"/>
      <c r="AB759" s="11"/>
      <c r="AC759" s="11"/>
      <c r="AD759" s="11"/>
      <c r="AE759" s="11"/>
      <c r="AM759" s="35"/>
      <c r="AN759" s="35"/>
      <c r="AO759" s="35"/>
      <c r="AP759" s="35"/>
      <c r="AQ759" s="35"/>
      <c r="AR759" s="35"/>
      <c r="AS759" s="35"/>
      <c r="AT759" s="35"/>
      <c r="AU759" s="35"/>
      <c r="AV759" s="35"/>
      <c r="AW759" s="35"/>
      <c r="AX759" s="35"/>
      <c r="AY759" s="35"/>
      <c r="AZ759" s="35"/>
      <c r="BA759" s="35"/>
      <c r="BB759" s="35"/>
      <c r="BC759" s="35"/>
      <c r="BD759" s="35"/>
      <c r="BE759" s="35"/>
      <c r="BF759" s="35"/>
      <c r="BG759" s="35"/>
      <c r="BH759" s="35"/>
    </row>
    <row r="760" spans="27:60" ht="15">
      <c r="AA760" s="11"/>
      <c r="AB760" s="11"/>
      <c r="AC760" s="11"/>
      <c r="AD760" s="11"/>
      <c r="AE760" s="11"/>
      <c r="AM760" s="35"/>
      <c r="AN760" s="35"/>
      <c r="AO760" s="35"/>
      <c r="AP760" s="35"/>
      <c r="AQ760" s="35"/>
      <c r="AR760" s="35"/>
      <c r="AS760" s="35"/>
      <c r="AT760" s="35"/>
      <c r="AU760" s="35"/>
      <c r="AV760" s="35"/>
      <c r="AW760" s="35"/>
      <c r="AX760" s="35"/>
      <c r="AY760" s="35"/>
      <c r="AZ760" s="35"/>
      <c r="BA760" s="35"/>
      <c r="BB760" s="35"/>
      <c r="BC760" s="35"/>
      <c r="BD760" s="35"/>
      <c r="BE760" s="35"/>
      <c r="BF760" s="35"/>
      <c r="BG760" s="35"/>
      <c r="BH760" s="35"/>
    </row>
    <row r="761" spans="27:60" ht="15">
      <c r="AA761" s="11"/>
      <c r="AB761" s="11"/>
      <c r="AC761" s="11"/>
      <c r="AD761" s="11"/>
      <c r="AE761" s="11"/>
      <c r="AM761" s="35"/>
      <c r="AN761" s="35"/>
      <c r="AO761" s="35"/>
      <c r="AP761" s="35"/>
      <c r="AQ761" s="35"/>
      <c r="AR761" s="35"/>
      <c r="AS761" s="35"/>
      <c r="AT761" s="35"/>
      <c r="AU761" s="35"/>
      <c r="AV761" s="35"/>
      <c r="AW761" s="35"/>
      <c r="AX761" s="35"/>
      <c r="AY761" s="35"/>
      <c r="AZ761" s="35"/>
      <c r="BA761" s="35"/>
      <c r="BB761" s="35"/>
      <c r="BC761" s="35"/>
      <c r="BD761" s="35"/>
      <c r="BE761" s="35"/>
      <c r="BF761" s="35"/>
      <c r="BG761" s="35"/>
      <c r="BH761" s="35"/>
    </row>
    <row r="762" spans="27:60" ht="15">
      <c r="AA762" s="11"/>
      <c r="AB762" s="11"/>
      <c r="AC762" s="11"/>
      <c r="AD762" s="11"/>
      <c r="AE762" s="11"/>
      <c r="AM762" s="35"/>
      <c r="AN762" s="35"/>
      <c r="AO762" s="35"/>
      <c r="AP762" s="35"/>
      <c r="AQ762" s="35"/>
      <c r="AR762" s="35"/>
      <c r="AS762" s="35"/>
      <c r="AT762" s="35"/>
      <c r="AU762" s="35"/>
      <c r="AV762" s="35"/>
      <c r="AW762" s="35"/>
      <c r="AX762" s="35"/>
      <c r="AY762" s="35"/>
      <c r="AZ762" s="35"/>
      <c r="BA762" s="35"/>
      <c r="BB762" s="35"/>
      <c r="BC762" s="35"/>
      <c r="BD762" s="35"/>
      <c r="BE762" s="35"/>
      <c r="BF762" s="35"/>
      <c r="BG762" s="35"/>
      <c r="BH762" s="35"/>
    </row>
    <row r="763" spans="27:60" ht="15">
      <c r="AA763" s="11"/>
      <c r="AB763" s="11"/>
      <c r="AC763" s="11"/>
      <c r="AD763" s="11"/>
      <c r="AE763" s="11"/>
      <c r="AM763" s="35"/>
      <c r="AN763" s="35"/>
      <c r="AO763" s="35"/>
      <c r="AP763" s="35"/>
      <c r="AQ763" s="35"/>
      <c r="AR763" s="35"/>
      <c r="AS763" s="35"/>
      <c r="AT763" s="35"/>
      <c r="AU763" s="35"/>
      <c r="AV763" s="35"/>
      <c r="AW763" s="35"/>
      <c r="AX763" s="35"/>
      <c r="AY763" s="35"/>
      <c r="AZ763" s="35"/>
      <c r="BA763" s="35"/>
      <c r="BB763" s="35"/>
      <c r="BC763" s="35"/>
      <c r="BD763" s="35"/>
      <c r="BE763" s="35"/>
      <c r="BF763" s="35"/>
      <c r="BG763" s="35"/>
      <c r="BH763" s="35"/>
    </row>
    <row r="764" spans="27:60" ht="15">
      <c r="AA764" s="11"/>
      <c r="AB764" s="11"/>
      <c r="AC764" s="11"/>
      <c r="AD764" s="11"/>
      <c r="AE764" s="11"/>
      <c r="AM764" s="35"/>
      <c r="AN764" s="35"/>
      <c r="AO764" s="35"/>
      <c r="AP764" s="35"/>
      <c r="AQ764" s="35"/>
      <c r="AR764" s="35"/>
      <c r="AS764" s="35"/>
      <c r="AT764" s="35"/>
      <c r="AU764" s="35"/>
      <c r="AV764" s="35"/>
      <c r="AW764" s="35"/>
      <c r="AX764" s="35"/>
      <c r="AY764" s="35"/>
      <c r="AZ764" s="35"/>
      <c r="BA764" s="35"/>
      <c r="BB764" s="35"/>
      <c r="BC764" s="35"/>
      <c r="BD764" s="35"/>
      <c r="BE764" s="35"/>
      <c r="BF764" s="35"/>
      <c r="BG764" s="35"/>
      <c r="BH764" s="35"/>
    </row>
    <row r="765" spans="27:60" ht="15">
      <c r="AA765" s="11"/>
      <c r="AB765" s="11"/>
      <c r="AC765" s="11"/>
      <c r="AD765" s="11"/>
      <c r="AE765" s="11"/>
      <c r="AM765" s="35"/>
      <c r="AN765" s="35"/>
      <c r="AO765" s="35"/>
      <c r="AP765" s="35"/>
      <c r="AQ765" s="35"/>
      <c r="AR765" s="35"/>
      <c r="AS765" s="35"/>
      <c r="AT765" s="35"/>
      <c r="AU765" s="35"/>
      <c r="AV765" s="35"/>
      <c r="AW765" s="35"/>
      <c r="AX765" s="35"/>
      <c r="AY765" s="35"/>
      <c r="AZ765" s="35"/>
      <c r="BA765" s="35"/>
      <c r="BB765" s="35"/>
      <c r="BC765" s="35"/>
      <c r="BD765" s="35"/>
      <c r="BE765" s="35"/>
      <c r="BF765" s="35"/>
      <c r="BG765" s="35"/>
      <c r="BH765" s="35"/>
    </row>
    <row r="766" spans="27:60" ht="15">
      <c r="AA766" s="11"/>
      <c r="AB766" s="11"/>
      <c r="AC766" s="11"/>
      <c r="AD766" s="11"/>
      <c r="AE766" s="11"/>
      <c r="AM766" s="35"/>
      <c r="AN766" s="35"/>
      <c r="AO766" s="35"/>
      <c r="AP766" s="35"/>
      <c r="AQ766" s="35"/>
      <c r="AR766" s="35"/>
      <c r="AS766" s="35"/>
      <c r="AT766" s="35"/>
      <c r="AU766" s="35"/>
      <c r="AV766" s="35"/>
      <c r="AW766" s="35"/>
      <c r="AX766" s="35"/>
      <c r="AY766" s="35"/>
      <c r="AZ766" s="35"/>
      <c r="BA766" s="35"/>
      <c r="BB766" s="35"/>
      <c r="BC766" s="35"/>
      <c r="BD766" s="35"/>
      <c r="BE766" s="35"/>
      <c r="BF766" s="35"/>
      <c r="BG766" s="35"/>
      <c r="BH766" s="35"/>
    </row>
    <row r="767" spans="27:60" ht="15">
      <c r="AA767" s="11"/>
      <c r="AB767" s="11"/>
      <c r="AC767" s="11"/>
      <c r="AD767" s="11"/>
      <c r="AE767" s="11"/>
      <c r="AM767" s="35"/>
      <c r="AN767" s="35"/>
      <c r="AO767" s="35"/>
      <c r="AP767" s="35"/>
      <c r="AQ767" s="35"/>
      <c r="AR767" s="35"/>
      <c r="AS767" s="35"/>
      <c r="AT767" s="35"/>
      <c r="AU767" s="35"/>
      <c r="AV767" s="35"/>
      <c r="AW767" s="35"/>
      <c r="AX767" s="35"/>
      <c r="AY767" s="35"/>
      <c r="AZ767" s="35"/>
      <c r="BA767" s="35"/>
      <c r="BB767" s="35"/>
      <c r="BC767" s="35"/>
      <c r="BD767" s="35"/>
      <c r="BE767" s="35"/>
      <c r="BF767" s="35"/>
      <c r="BG767" s="35"/>
      <c r="BH767" s="35"/>
    </row>
    <row r="768" spans="27:60" ht="15">
      <c r="AA768" s="11"/>
      <c r="AB768" s="11"/>
      <c r="AC768" s="11"/>
      <c r="AD768" s="11"/>
      <c r="AE768" s="11"/>
      <c r="AM768" s="35"/>
      <c r="AN768" s="35"/>
      <c r="AO768" s="35"/>
      <c r="AP768" s="35"/>
      <c r="AQ768" s="35"/>
      <c r="AR768" s="35"/>
      <c r="AS768" s="35"/>
      <c r="AT768" s="35"/>
      <c r="AU768" s="35"/>
      <c r="AV768" s="35"/>
      <c r="AW768" s="35"/>
      <c r="AX768" s="35"/>
      <c r="AY768" s="35"/>
      <c r="AZ768" s="35"/>
      <c r="BA768" s="35"/>
      <c r="BB768" s="35"/>
      <c r="BC768" s="35"/>
      <c r="BD768" s="35"/>
      <c r="BE768" s="35"/>
      <c r="BF768" s="35"/>
      <c r="BG768" s="35"/>
      <c r="BH768" s="35"/>
    </row>
    <row r="769" spans="27:60" ht="15">
      <c r="AA769" s="11"/>
      <c r="AB769" s="11"/>
      <c r="AC769" s="11"/>
      <c r="AD769" s="11"/>
      <c r="AE769" s="11"/>
      <c r="AM769" s="35"/>
      <c r="AN769" s="35"/>
      <c r="AO769" s="35"/>
      <c r="AP769" s="35"/>
      <c r="AQ769" s="35"/>
      <c r="AR769" s="35"/>
      <c r="AS769" s="35"/>
      <c r="AT769" s="35"/>
      <c r="AU769" s="35"/>
      <c r="AV769" s="35"/>
      <c r="AW769" s="35"/>
      <c r="AX769" s="35"/>
      <c r="AY769" s="35"/>
      <c r="AZ769" s="35"/>
      <c r="BA769" s="35"/>
      <c r="BB769" s="35"/>
      <c r="BC769" s="35"/>
      <c r="BD769" s="35"/>
      <c r="BE769" s="35"/>
      <c r="BF769" s="35"/>
      <c r="BG769" s="35"/>
      <c r="BH769" s="35"/>
    </row>
    <row r="770" spans="27:60" ht="15">
      <c r="AA770" s="11"/>
      <c r="AB770" s="11"/>
      <c r="AC770" s="11"/>
      <c r="AD770" s="11"/>
      <c r="AE770" s="11"/>
      <c r="AM770" s="35"/>
      <c r="AN770" s="35"/>
      <c r="AO770" s="35"/>
      <c r="AP770" s="35"/>
      <c r="AQ770" s="35"/>
      <c r="AR770" s="35"/>
      <c r="AS770" s="35"/>
      <c r="AT770" s="35"/>
      <c r="AU770" s="35"/>
      <c r="AV770" s="35"/>
      <c r="AW770" s="35"/>
      <c r="AX770" s="35"/>
      <c r="AY770" s="35"/>
      <c r="AZ770" s="35"/>
      <c r="BA770" s="35"/>
      <c r="BB770" s="35"/>
      <c r="BC770" s="35"/>
      <c r="BD770" s="35"/>
      <c r="BE770" s="35"/>
      <c r="BF770" s="35"/>
      <c r="BG770" s="35"/>
      <c r="BH770" s="35"/>
    </row>
    <row r="771" spans="27:60" ht="15">
      <c r="AA771" s="11"/>
      <c r="AB771" s="11"/>
      <c r="AC771" s="11"/>
      <c r="AD771" s="11"/>
      <c r="AE771" s="11"/>
      <c r="AM771" s="35"/>
      <c r="AN771" s="35"/>
      <c r="AO771" s="35"/>
      <c r="AP771" s="35"/>
      <c r="AQ771" s="35"/>
      <c r="AR771" s="35"/>
      <c r="AS771" s="35"/>
      <c r="AT771" s="35"/>
      <c r="AU771" s="35"/>
      <c r="AV771" s="35"/>
      <c r="AW771" s="35"/>
      <c r="AX771" s="35"/>
      <c r="AY771" s="35"/>
      <c r="AZ771" s="35"/>
      <c r="BA771" s="35"/>
      <c r="BB771" s="35"/>
      <c r="BC771" s="35"/>
      <c r="BD771" s="35"/>
      <c r="BE771" s="35"/>
      <c r="BF771" s="35"/>
      <c r="BG771" s="35"/>
      <c r="BH771" s="35"/>
    </row>
    <row r="772" spans="27:60" ht="15">
      <c r="AA772" s="11"/>
      <c r="AB772" s="11"/>
      <c r="AC772" s="11"/>
      <c r="AD772" s="11"/>
      <c r="AE772" s="11"/>
      <c r="AM772" s="35"/>
      <c r="AN772" s="35"/>
      <c r="AO772" s="35"/>
      <c r="AP772" s="35"/>
      <c r="AQ772" s="35"/>
      <c r="AR772" s="35"/>
      <c r="AS772" s="35"/>
      <c r="AT772" s="35"/>
      <c r="AU772" s="35"/>
      <c r="AV772" s="35"/>
      <c r="AW772" s="35"/>
      <c r="AX772" s="35"/>
      <c r="AY772" s="35"/>
      <c r="AZ772" s="35"/>
      <c r="BA772" s="35"/>
      <c r="BB772" s="35"/>
      <c r="BC772" s="35"/>
      <c r="BD772" s="35"/>
      <c r="BE772" s="35"/>
      <c r="BF772" s="35"/>
      <c r="BG772" s="35"/>
      <c r="BH772" s="35"/>
    </row>
    <row r="773" spans="27:60" ht="15">
      <c r="AA773" s="11"/>
      <c r="AB773" s="11"/>
      <c r="AC773" s="11"/>
      <c r="AD773" s="11"/>
      <c r="AE773" s="11"/>
      <c r="AM773" s="35"/>
      <c r="AN773" s="35"/>
      <c r="AO773" s="35"/>
      <c r="AP773" s="35"/>
      <c r="AQ773" s="35"/>
      <c r="AR773" s="35"/>
      <c r="AS773" s="35"/>
      <c r="AT773" s="35"/>
      <c r="AU773" s="35"/>
      <c r="AV773" s="35"/>
      <c r="AW773" s="35"/>
      <c r="AX773" s="35"/>
      <c r="AY773" s="35"/>
      <c r="AZ773" s="35"/>
      <c r="BA773" s="35"/>
      <c r="BB773" s="35"/>
      <c r="BC773" s="35"/>
      <c r="BD773" s="35"/>
      <c r="BE773" s="35"/>
      <c r="BF773" s="35"/>
      <c r="BG773" s="35"/>
      <c r="BH773" s="35"/>
    </row>
    <row r="774" spans="27:60" ht="15">
      <c r="AA774" s="11"/>
      <c r="AB774" s="11"/>
      <c r="AC774" s="11"/>
      <c r="AD774" s="11"/>
      <c r="AE774" s="11"/>
      <c r="AM774" s="35"/>
      <c r="AN774" s="35"/>
      <c r="AO774" s="35"/>
      <c r="AP774" s="35"/>
      <c r="AQ774" s="35"/>
      <c r="AR774" s="35"/>
      <c r="AS774" s="35"/>
      <c r="AT774" s="35"/>
      <c r="AU774" s="35"/>
      <c r="AV774" s="35"/>
      <c r="AW774" s="35"/>
      <c r="AX774" s="35"/>
      <c r="AY774" s="35"/>
      <c r="AZ774" s="35"/>
      <c r="BA774" s="35"/>
      <c r="BB774" s="35"/>
      <c r="BC774" s="35"/>
      <c r="BD774" s="35"/>
      <c r="BE774" s="35"/>
      <c r="BF774" s="35"/>
      <c r="BG774" s="35"/>
      <c r="BH774" s="35"/>
    </row>
    <row r="775" spans="27:60" ht="15">
      <c r="AA775" s="11"/>
      <c r="AB775" s="11"/>
      <c r="AC775" s="11"/>
      <c r="AD775" s="11"/>
      <c r="AE775" s="11"/>
      <c r="AM775" s="35"/>
      <c r="AN775" s="35"/>
      <c r="AO775" s="35"/>
      <c r="AP775" s="35"/>
      <c r="AQ775" s="35"/>
      <c r="AR775" s="35"/>
      <c r="AS775" s="35"/>
      <c r="AT775" s="35"/>
      <c r="AU775" s="35"/>
      <c r="AV775" s="35"/>
      <c r="AW775" s="35"/>
      <c r="AX775" s="35"/>
      <c r="AY775" s="35"/>
      <c r="AZ775" s="35"/>
      <c r="BA775" s="35"/>
      <c r="BB775" s="35"/>
      <c r="BC775" s="35"/>
      <c r="BD775" s="35"/>
      <c r="BE775" s="35"/>
      <c r="BF775" s="35"/>
      <c r="BG775" s="35"/>
      <c r="BH775" s="35"/>
    </row>
    <row r="776" spans="27:60" ht="15">
      <c r="AA776" s="11"/>
      <c r="AB776" s="11"/>
      <c r="AC776" s="11"/>
      <c r="AD776" s="11"/>
      <c r="AE776" s="11"/>
      <c r="AM776" s="35"/>
      <c r="AN776" s="35"/>
      <c r="AO776" s="35"/>
      <c r="AP776" s="35"/>
      <c r="AQ776" s="35"/>
      <c r="AR776" s="35"/>
      <c r="AS776" s="35"/>
      <c r="AT776" s="35"/>
      <c r="AU776" s="35"/>
      <c r="AV776" s="35"/>
      <c r="AW776" s="35"/>
      <c r="AX776" s="35"/>
      <c r="AY776" s="35"/>
      <c r="AZ776" s="35"/>
      <c r="BA776" s="35"/>
      <c r="BB776" s="35"/>
      <c r="BC776" s="35"/>
      <c r="BD776" s="35"/>
      <c r="BE776" s="35"/>
      <c r="BF776" s="35"/>
      <c r="BG776" s="35"/>
      <c r="BH776" s="35"/>
    </row>
    <row r="777" spans="27:60" ht="15">
      <c r="AA777" s="11"/>
      <c r="AB777" s="11"/>
      <c r="AC777" s="11"/>
      <c r="AD777" s="11"/>
      <c r="AE777" s="11"/>
      <c r="AM777" s="35"/>
      <c r="AN777" s="35"/>
      <c r="AO777" s="35"/>
      <c r="AP777" s="35"/>
      <c r="AQ777" s="35"/>
      <c r="AR777" s="35"/>
      <c r="AS777" s="35"/>
      <c r="AT777" s="35"/>
      <c r="AU777" s="35"/>
      <c r="AV777" s="35"/>
      <c r="AW777" s="35"/>
      <c r="AX777" s="35"/>
      <c r="AY777" s="35"/>
      <c r="AZ777" s="35"/>
      <c r="BA777" s="35"/>
      <c r="BB777" s="35"/>
      <c r="BC777" s="35"/>
      <c r="BD777" s="35"/>
      <c r="BE777" s="35"/>
      <c r="BF777" s="35"/>
      <c r="BG777" s="35"/>
      <c r="BH777" s="35"/>
    </row>
    <row r="778" spans="27:60" ht="15">
      <c r="AA778" s="11"/>
      <c r="AB778" s="11"/>
      <c r="AC778" s="11"/>
      <c r="AD778" s="11"/>
      <c r="AE778" s="11"/>
      <c r="AM778" s="35"/>
      <c r="AN778" s="35"/>
      <c r="AO778" s="35"/>
      <c r="AP778" s="35"/>
      <c r="AQ778" s="35"/>
      <c r="AR778" s="35"/>
      <c r="AS778" s="35"/>
      <c r="AT778" s="35"/>
      <c r="AU778" s="35"/>
      <c r="AV778" s="35"/>
      <c r="AW778" s="35"/>
      <c r="AX778" s="35"/>
      <c r="AY778" s="35"/>
      <c r="AZ778" s="35"/>
      <c r="BA778" s="35"/>
      <c r="BB778" s="35"/>
      <c r="BC778" s="35"/>
      <c r="BD778" s="35"/>
      <c r="BE778" s="35"/>
      <c r="BF778" s="35"/>
      <c r="BG778" s="35"/>
      <c r="BH778" s="35"/>
    </row>
    <row r="779" spans="27:60" ht="15">
      <c r="AA779" s="11"/>
      <c r="AB779" s="11"/>
      <c r="AC779" s="11"/>
      <c r="AD779" s="11"/>
      <c r="AE779" s="11"/>
      <c r="AM779" s="35"/>
      <c r="AN779" s="35"/>
      <c r="AO779" s="35"/>
      <c r="AP779" s="35"/>
      <c r="AQ779" s="35"/>
      <c r="AR779" s="35"/>
      <c r="AS779" s="35"/>
      <c r="AT779" s="35"/>
      <c r="AU779" s="35"/>
      <c r="AV779" s="35"/>
      <c r="AW779" s="35"/>
      <c r="AX779" s="35"/>
      <c r="AY779" s="35"/>
      <c r="AZ779" s="35"/>
      <c r="BA779" s="35"/>
      <c r="BB779" s="35"/>
      <c r="BC779" s="35"/>
      <c r="BD779" s="35"/>
      <c r="BE779" s="35"/>
      <c r="BF779" s="35"/>
      <c r="BG779" s="35"/>
      <c r="BH779" s="35"/>
    </row>
    <row r="780" spans="27:60" ht="15">
      <c r="AA780" s="11"/>
      <c r="AB780" s="11"/>
      <c r="AC780" s="11"/>
      <c r="AD780" s="11"/>
      <c r="AE780" s="11"/>
      <c r="AM780" s="35"/>
      <c r="AN780" s="35"/>
      <c r="AO780" s="35"/>
      <c r="AP780" s="35"/>
      <c r="AQ780" s="35"/>
      <c r="AR780" s="35"/>
      <c r="AS780" s="35"/>
      <c r="AT780" s="35"/>
      <c r="AU780" s="35"/>
      <c r="AV780" s="35"/>
      <c r="AW780" s="35"/>
      <c r="AX780" s="35"/>
      <c r="AY780" s="35"/>
      <c r="AZ780" s="35"/>
      <c r="BA780" s="35"/>
      <c r="BB780" s="35"/>
      <c r="BC780" s="35"/>
      <c r="BD780" s="35"/>
      <c r="BE780" s="35"/>
      <c r="BF780" s="35"/>
      <c r="BG780" s="35"/>
      <c r="BH780" s="35"/>
    </row>
    <row r="781" spans="27:60" ht="15">
      <c r="AA781" s="11"/>
      <c r="AB781" s="11"/>
      <c r="AC781" s="11"/>
      <c r="AD781" s="11"/>
      <c r="AE781" s="11"/>
      <c r="AM781" s="35"/>
      <c r="AN781" s="35"/>
      <c r="AO781" s="35"/>
      <c r="AP781" s="35"/>
      <c r="AQ781" s="35"/>
      <c r="AR781" s="35"/>
      <c r="AS781" s="35"/>
      <c r="AT781" s="35"/>
      <c r="AU781" s="35"/>
      <c r="AV781" s="35"/>
      <c r="AW781" s="35"/>
      <c r="AX781" s="35"/>
      <c r="AY781" s="35"/>
      <c r="AZ781" s="35"/>
      <c r="BA781" s="35"/>
      <c r="BB781" s="35"/>
      <c r="BC781" s="35"/>
      <c r="BD781" s="35"/>
      <c r="BE781" s="35"/>
      <c r="BF781" s="35"/>
      <c r="BG781" s="35"/>
      <c r="BH781" s="35"/>
    </row>
    <row r="782" spans="27:60" ht="15">
      <c r="AA782" s="11"/>
      <c r="AB782" s="11"/>
      <c r="AC782" s="11"/>
      <c r="AD782" s="11"/>
      <c r="AE782" s="11"/>
      <c r="AM782" s="35"/>
      <c r="AN782" s="35"/>
      <c r="AO782" s="35"/>
      <c r="AP782" s="35"/>
      <c r="AQ782" s="35"/>
      <c r="AR782" s="35"/>
      <c r="AS782" s="35"/>
      <c r="AT782" s="35"/>
      <c r="AU782" s="35"/>
      <c r="AV782" s="35"/>
      <c r="AW782" s="35"/>
      <c r="AX782" s="35"/>
      <c r="AY782" s="35"/>
      <c r="AZ782" s="35"/>
      <c r="BA782" s="35"/>
      <c r="BB782" s="35"/>
      <c r="BC782" s="35"/>
      <c r="BD782" s="35"/>
      <c r="BE782" s="35"/>
      <c r="BF782" s="35"/>
      <c r="BG782" s="35"/>
      <c r="BH782" s="35"/>
    </row>
    <row r="783" spans="27:60" ht="15">
      <c r="AA783" s="11"/>
      <c r="AB783" s="11"/>
      <c r="AC783" s="11"/>
      <c r="AD783" s="11"/>
      <c r="AE783" s="11"/>
      <c r="AM783" s="35"/>
      <c r="AN783" s="35"/>
      <c r="AO783" s="35"/>
      <c r="AP783" s="35"/>
      <c r="AQ783" s="35"/>
      <c r="AR783" s="35"/>
      <c r="AS783" s="35"/>
      <c r="AT783" s="35"/>
      <c r="AU783" s="35"/>
      <c r="AV783" s="35"/>
      <c r="AW783" s="35"/>
      <c r="AX783" s="35"/>
      <c r="AY783" s="35"/>
      <c r="AZ783" s="35"/>
      <c r="BA783" s="35"/>
      <c r="BB783" s="35"/>
      <c r="BC783" s="35"/>
      <c r="BD783" s="35"/>
      <c r="BE783" s="35"/>
      <c r="BF783" s="35"/>
      <c r="BG783" s="35"/>
      <c r="BH783" s="35"/>
    </row>
    <row r="784" spans="27:60" ht="15">
      <c r="AA784" s="11"/>
      <c r="AB784" s="11"/>
      <c r="AC784" s="11"/>
      <c r="AD784" s="11"/>
      <c r="AE784" s="11"/>
      <c r="AM784" s="35"/>
      <c r="AN784" s="35"/>
      <c r="AO784" s="35"/>
      <c r="AP784" s="35"/>
      <c r="AQ784" s="35"/>
      <c r="AR784" s="35"/>
      <c r="AS784" s="35"/>
      <c r="AT784" s="35"/>
      <c r="AU784" s="35"/>
      <c r="AV784" s="35"/>
      <c r="AW784" s="35"/>
      <c r="AX784" s="35"/>
      <c r="AY784" s="35"/>
      <c r="AZ784" s="35"/>
      <c r="BA784" s="35"/>
      <c r="BB784" s="35"/>
      <c r="BC784" s="35"/>
      <c r="BD784" s="35"/>
      <c r="BE784" s="35"/>
      <c r="BF784" s="35"/>
      <c r="BG784" s="35"/>
      <c r="BH784" s="35"/>
    </row>
    <row r="785" spans="27:60" ht="15">
      <c r="AA785" s="11"/>
      <c r="AB785" s="11"/>
      <c r="AC785" s="11"/>
      <c r="AD785" s="11"/>
      <c r="AE785" s="11"/>
      <c r="AM785" s="35"/>
      <c r="AN785" s="35"/>
      <c r="AO785" s="35"/>
      <c r="AP785" s="35"/>
      <c r="AQ785" s="35"/>
      <c r="AR785" s="35"/>
      <c r="AS785" s="35"/>
      <c r="AT785" s="35"/>
      <c r="AU785" s="35"/>
      <c r="AV785" s="35"/>
      <c r="AW785" s="35"/>
      <c r="AX785" s="35"/>
      <c r="AY785" s="35"/>
      <c r="AZ785" s="35"/>
      <c r="BA785" s="35"/>
      <c r="BB785" s="35"/>
      <c r="BC785" s="35"/>
      <c r="BD785" s="35"/>
      <c r="BE785" s="35"/>
      <c r="BF785" s="35"/>
      <c r="BG785" s="35"/>
      <c r="BH785" s="35"/>
    </row>
    <row r="786" spans="27:60" ht="15">
      <c r="AA786" s="11"/>
      <c r="AB786" s="11"/>
      <c r="AC786" s="11"/>
      <c r="AD786" s="11"/>
      <c r="AE786" s="11"/>
      <c r="AM786" s="35"/>
      <c r="AN786" s="35"/>
      <c r="AO786" s="35"/>
      <c r="AP786" s="35"/>
      <c r="AQ786" s="35"/>
      <c r="AR786" s="35"/>
      <c r="AS786" s="35"/>
      <c r="AT786" s="35"/>
      <c r="AU786" s="35"/>
      <c r="AV786" s="35"/>
      <c r="AW786" s="35"/>
      <c r="AX786" s="35"/>
      <c r="AY786" s="35"/>
      <c r="AZ786" s="35"/>
      <c r="BA786" s="35"/>
      <c r="BB786" s="35"/>
      <c r="BC786" s="35"/>
      <c r="BD786" s="35"/>
      <c r="BE786" s="35"/>
      <c r="BF786" s="35"/>
      <c r="BG786" s="35"/>
      <c r="BH786" s="35"/>
    </row>
    <row r="787" spans="27:60" ht="15">
      <c r="AA787" s="11"/>
      <c r="AB787" s="11"/>
      <c r="AC787" s="11"/>
      <c r="AD787" s="11"/>
      <c r="AE787" s="11"/>
      <c r="AM787" s="35"/>
      <c r="AN787" s="35"/>
      <c r="AO787" s="35"/>
      <c r="AP787" s="35"/>
      <c r="AQ787" s="35"/>
      <c r="AR787" s="35"/>
      <c r="AS787" s="35"/>
      <c r="AT787" s="35"/>
      <c r="AU787" s="35"/>
      <c r="AV787" s="35"/>
      <c r="AW787" s="35"/>
      <c r="AX787" s="35"/>
      <c r="AY787" s="35"/>
      <c r="AZ787" s="35"/>
      <c r="BA787" s="35"/>
      <c r="BB787" s="35"/>
      <c r="BC787" s="35"/>
      <c r="BD787" s="35"/>
      <c r="BE787" s="35"/>
      <c r="BF787" s="35"/>
      <c r="BG787" s="35"/>
      <c r="BH787" s="35"/>
    </row>
    <row r="788" spans="27:60" ht="15">
      <c r="AA788" s="11"/>
      <c r="AB788" s="11"/>
      <c r="AC788" s="11"/>
      <c r="AD788" s="11"/>
      <c r="AE788" s="11"/>
      <c r="AM788" s="35"/>
      <c r="AN788" s="35"/>
      <c r="AO788" s="35"/>
      <c r="AP788" s="35"/>
      <c r="AQ788" s="35"/>
      <c r="AR788" s="35"/>
      <c r="AS788" s="35"/>
      <c r="AT788" s="35"/>
      <c r="AU788" s="35"/>
      <c r="AV788" s="35"/>
      <c r="AW788" s="35"/>
      <c r="AX788" s="35"/>
      <c r="AY788" s="35"/>
      <c r="AZ788" s="35"/>
      <c r="BA788" s="35"/>
      <c r="BB788" s="35"/>
      <c r="BC788" s="35"/>
      <c r="BD788" s="35"/>
      <c r="BE788" s="35"/>
      <c r="BF788" s="35"/>
      <c r="BG788" s="35"/>
      <c r="BH788" s="35"/>
    </row>
    <row r="789" spans="27:60" ht="15">
      <c r="AA789" s="11"/>
      <c r="AB789" s="11"/>
      <c r="AC789" s="11"/>
      <c r="AD789" s="11"/>
      <c r="AE789" s="11"/>
      <c r="AM789" s="35"/>
      <c r="AN789" s="35"/>
      <c r="AO789" s="35"/>
      <c r="AP789" s="35"/>
      <c r="AQ789" s="35"/>
      <c r="AR789" s="35"/>
      <c r="AS789" s="35"/>
      <c r="AT789" s="35"/>
      <c r="AU789" s="35"/>
      <c r="AV789" s="35"/>
      <c r="AW789" s="35"/>
      <c r="AX789" s="35"/>
      <c r="AY789" s="35"/>
      <c r="AZ789" s="35"/>
      <c r="BA789" s="35"/>
      <c r="BB789" s="35"/>
      <c r="BC789" s="35"/>
      <c r="BD789" s="35"/>
      <c r="BE789" s="35"/>
      <c r="BF789" s="35"/>
      <c r="BG789" s="35"/>
      <c r="BH789" s="35"/>
    </row>
    <row r="790" spans="27:60" ht="15">
      <c r="AA790" s="11"/>
      <c r="AB790" s="11"/>
      <c r="AC790" s="11"/>
      <c r="AD790" s="11"/>
      <c r="AE790" s="11"/>
      <c r="AM790" s="35"/>
      <c r="AN790" s="35"/>
      <c r="AO790" s="35"/>
      <c r="AP790" s="35"/>
      <c r="AQ790" s="35"/>
      <c r="AR790" s="35"/>
      <c r="AS790" s="35"/>
      <c r="AT790" s="35"/>
      <c r="AU790" s="35"/>
      <c r="AV790" s="35"/>
      <c r="AW790" s="35"/>
      <c r="AX790" s="35"/>
      <c r="AY790" s="35"/>
      <c r="AZ790" s="35"/>
      <c r="BA790" s="35"/>
      <c r="BB790" s="35"/>
      <c r="BC790" s="35"/>
      <c r="BD790" s="35"/>
      <c r="BE790" s="35"/>
      <c r="BF790" s="35"/>
      <c r="BG790" s="35"/>
      <c r="BH790" s="35"/>
    </row>
    <row r="791" spans="27:60" ht="15">
      <c r="AA791" s="11"/>
      <c r="AB791" s="11"/>
      <c r="AC791" s="11"/>
      <c r="AD791" s="11"/>
      <c r="AE791" s="11"/>
      <c r="AM791" s="35"/>
      <c r="AN791" s="35"/>
      <c r="AO791" s="35"/>
      <c r="AP791" s="35"/>
      <c r="AQ791" s="35"/>
      <c r="AR791" s="35"/>
      <c r="AS791" s="35"/>
      <c r="AT791" s="35"/>
      <c r="AU791" s="35"/>
      <c r="AV791" s="35"/>
      <c r="AW791" s="35"/>
      <c r="AX791" s="35"/>
      <c r="AY791" s="35"/>
      <c r="AZ791" s="35"/>
      <c r="BA791" s="35"/>
      <c r="BB791" s="35"/>
      <c r="BC791" s="35"/>
      <c r="BD791" s="35"/>
      <c r="BE791" s="35"/>
      <c r="BF791" s="35"/>
      <c r="BG791" s="35"/>
      <c r="BH791" s="35"/>
    </row>
    <row r="792" spans="27:60" ht="15">
      <c r="AA792" s="11"/>
      <c r="AB792" s="11"/>
      <c r="AC792" s="11"/>
      <c r="AD792" s="11"/>
      <c r="AE792" s="11"/>
      <c r="AM792" s="35"/>
      <c r="AN792" s="35"/>
      <c r="AO792" s="35"/>
      <c r="AP792" s="35"/>
      <c r="AQ792" s="35"/>
      <c r="AR792" s="35"/>
      <c r="AS792" s="35"/>
      <c r="AT792" s="35"/>
      <c r="AU792" s="35"/>
      <c r="AV792" s="35"/>
      <c r="AW792" s="35"/>
      <c r="AX792" s="35"/>
      <c r="AY792" s="35"/>
      <c r="AZ792" s="35"/>
      <c r="BA792" s="35"/>
      <c r="BB792" s="35"/>
      <c r="BC792" s="35"/>
      <c r="BD792" s="35"/>
      <c r="BE792" s="35"/>
      <c r="BF792" s="35"/>
      <c r="BG792" s="35"/>
      <c r="BH792" s="35"/>
    </row>
    <row r="793" spans="27:60" ht="15">
      <c r="AA793" s="11"/>
      <c r="AB793" s="11"/>
      <c r="AC793" s="11"/>
      <c r="AD793" s="11"/>
      <c r="AE793" s="11"/>
      <c r="AM793" s="35"/>
      <c r="AN793" s="35"/>
      <c r="AO793" s="35"/>
      <c r="AP793" s="35"/>
      <c r="AQ793" s="35"/>
      <c r="AR793" s="35"/>
      <c r="AS793" s="35"/>
      <c r="AT793" s="35"/>
      <c r="AU793" s="35"/>
      <c r="AV793" s="35"/>
      <c r="AW793" s="35"/>
      <c r="AX793" s="35"/>
      <c r="AY793" s="35"/>
      <c r="AZ793" s="35"/>
      <c r="BA793" s="35"/>
      <c r="BB793" s="35"/>
      <c r="BC793" s="35"/>
      <c r="BD793" s="35"/>
      <c r="BE793" s="35"/>
      <c r="BF793" s="35"/>
      <c r="BG793" s="35"/>
      <c r="BH793" s="35"/>
    </row>
    <row r="794" spans="27:60" ht="15">
      <c r="AA794" s="11"/>
      <c r="AB794" s="11"/>
      <c r="AC794" s="11"/>
      <c r="AD794" s="11"/>
      <c r="AE794" s="11"/>
      <c r="AM794" s="35"/>
      <c r="AN794" s="35"/>
      <c r="AO794" s="35"/>
      <c r="AP794" s="35"/>
      <c r="AQ794" s="35"/>
      <c r="AR794" s="35"/>
      <c r="AS794" s="35"/>
      <c r="AT794" s="35"/>
      <c r="AU794" s="35"/>
      <c r="AV794" s="35"/>
      <c r="AW794" s="35"/>
      <c r="AX794" s="35"/>
      <c r="AY794" s="35"/>
      <c r="AZ794" s="35"/>
      <c r="BA794" s="35"/>
      <c r="BB794" s="35"/>
      <c r="BC794" s="35"/>
      <c r="BD794" s="35"/>
      <c r="BE794" s="35"/>
      <c r="BF794" s="35"/>
      <c r="BG794" s="35"/>
      <c r="BH794" s="35"/>
    </row>
    <row r="795" spans="27:60" ht="15">
      <c r="AA795" s="11"/>
      <c r="AB795" s="11"/>
      <c r="AC795" s="11"/>
      <c r="AD795" s="11"/>
      <c r="AE795" s="11"/>
      <c r="AM795" s="35"/>
      <c r="AN795" s="35"/>
      <c r="AO795" s="35"/>
      <c r="AP795" s="35"/>
      <c r="AQ795" s="35"/>
      <c r="AR795" s="35"/>
      <c r="AS795" s="35"/>
      <c r="AT795" s="35"/>
      <c r="AU795" s="35"/>
      <c r="AV795" s="35"/>
      <c r="AW795" s="35"/>
      <c r="AX795" s="35"/>
      <c r="AY795" s="35"/>
      <c r="AZ795" s="35"/>
      <c r="BA795" s="35"/>
      <c r="BB795" s="35"/>
      <c r="BC795" s="35"/>
      <c r="BD795" s="35"/>
      <c r="BE795" s="35"/>
      <c r="BF795" s="35"/>
      <c r="BG795" s="35"/>
      <c r="BH795" s="35"/>
    </row>
    <row r="796" spans="27:60" ht="15">
      <c r="AA796" s="11"/>
      <c r="AB796" s="11"/>
      <c r="AC796" s="11"/>
      <c r="AD796" s="11"/>
      <c r="AE796" s="11"/>
      <c r="AM796" s="35"/>
      <c r="AN796" s="35"/>
      <c r="AO796" s="35"/>
      <c r="AP796" s="35"/>
      <c r="AQ796" s="35"/>
      <c r="AR796" s="35"/>
      <c r="AS796" s="35"/>
      <c r="AT796" s="35"/>
      <c r="AU796" s="35"/>
      <c r="AV796" s="35"/>
      <c r="AW796" s="35"/>
      <c r="AX796" s="35"/>
      <c r="AY796" s="35"/>
      <c r="AZ796" s="35"/>
      <c r="BA796" s="35"/>
      <c r="BB796" s="35"/>
      <c r="BC796" s="35"/>
      <c r="BD796" s="35"/>
      <c r="BE796" s="35"/>
      <c r="BF796" s="35"/>
      <c r="BG796" s="35"/>
      <c r="BH796" s="35"/>
    </row>
    <row r="797" spans="27:60" ht="15">
      <c r="AA797" s="11"/>
      <c r="AB797" s="11"/>
      <c r="AC797" s="11"/>
      <c r="AD797" s="11"/>
      <c r="AE797" s="11"/>
      <c r="AM797" s="35"/>
      <c r="AN797" s="35"/>
      <c r="AO797" s="35"/>
      <c r="AP797" s="35"/>
      <c r="AQ797" s="35"/>
      <c r="AR797" s="35"/>
      <c r="AS797" s="35"/>
      <c r="AT797" s="35"/>
      <c r="AU797" s="35"/>
      <c r="AV797" s="35"/>
      <c r="AW797" s="35"/>
      <c r="AX797" s="35"/>
      <c r="AY797" s="35"/>
      <c r="AZ797" s="35"/>
      <c r="BA797" s="35"/>
      <c r="BB797" s="35"/>
      <c r="BC797" s="35"/>
      <c r="BD797" s="35"/>
      <c r="BE797" s="35"/>
      <c r="BF797" s="35"/>
      <c r="BG797" s="35"/>
      <c r="BH797" s="35"/>
    </row>
    <row r="798" spans="27:60" ht="15">
      <c r="AA798" s="11"/>
      <c r="AB798" s="11"/>
      <c r="AC798" s="11"/>
      <c r="AD798" s="11"/>
      <c r="AE798" s="11"/>
      <c r="AM798" s="35"/>
      <c r="AN798" s="35"/>
      <c r="AO798" s="35"/>
      <c r="AP798" s="35"/>
      <c r="AQ798" s="35"/>
      <c r="AR798" s="35"/>
      <c r="AS798" s="35"/>
      <c r="AT798" s="35"/>
      <c r="AU798" s="35"/>
      <c r="AV798" s="35"/>
      <c r="AW798" s="35"/>
      <c r="AX798" s="35"/>
      <c r="AY798" s="35"/>
      <c r="AZ798" s="35"/>
      <c r="BA798" s="35"/>
      <c r="BB798" s="35"/>
      <c r="BC798" s="35"/>
      <c r="BD798" s="35"/>
      <c r="BE798" s="35"/>
      <c r="BF798" s="35"/>
      <c r="BG798" s="35"/>
      <c r="BH798" s="35"/>
    </row>
    <row r="799" spans="27:60" ht="15">
      <c r="AA799" s="11"/>
      <c r="AB799" s="11"/>
      <c r="AC799" s="11"/>
      <c r="AD799" s="11"/>
      <c r="AE799" s="11"/>
      <c r="AM799" s="35"/>
      <c r="AN799" s="35"/>
      <c r="AO799" s="35"/>
      <c r="AP799" s="35"/>
      <c r="AQ799" s="35"/>
      <c r="AR799" s="35"/>
      <c r="AS799" s="35"/>
      <c r="AT799" s="35"/>
      <c r="AU799" s="35"/>
      <c r="AV799" s="35"/>
      <c r="AW799" s="35"/>
      <c r="AX799" s="35"/>
      <c r="AY799" s="35"/>
      <c r="AZ799" s="35"/>
      <c r="BA799" s="35"/>
      <c r="BB799" s="35"/>
      <c r="BC799" s="35"/>
      <c r="BD799" s="35"/>
      <c r="BE799" s="35"/>
      <c r="BF799" s="35"/>
      <c r="BG799" s="35"/>
      <c r="BH799" s="35"/>
    </row>
    <row r="800" spans="27:60" ht="15">
      <c r="AA800" s="11"/>
      <c r="AB800" s="11"/>
      <c r="AC800" s="11"/>
      <c r="AD800" s="11"/>
      <c r="AE800" s="11"/>
      <c r="AM800" s="35"/>
      <c r="AN800" s="35"/>
      <c r="AO800" s="35"/>
      <c r="AP800" s="35"/>
      <c r="AQ800" s="35"/>
      <c r="AR800" s="35"/>
      <c r="AS800" s="35"/>
      <c r="AT800" s="35"/>
      <c r="AU800" s="35"/>
      <c r="AV800" s="35"/>
      <c r="AW800" s="35"/>
      <c r="AX800" s="35"/>
      <c r="AY800" s="35"/>
      <c r="AZ800" s="35"/>
      <c r="BA800" s="35"/>
      <c r="BB800" s="35"/>
      <c r="BC800" s="35"/>
      <c r="BD800" s="35"/>
      <c r="BE800" s="35"/>
      <c r="BF800" s="35"/>
      <c r="BG800" s="35"/>
      <c r="BH800" s="35"/>
    </row>
    <row r="801" spans="27:60" ht="15">
      <c r="AA801" s="11"/>
      <c r="AB801" s="11"/>
      <c r="AC801" s="11"/>
      <c r="AD801" s="11"/>
      <c r="AE801" s="11"/>
      <c r="AM801" s="35"/>
      <c r="AN801" s="35"/>
      <c r="AO801" s="35"/>
      <c r="AP801" s="35"/>
      <c r="AQ801" s="35"/>
      <c r="AR801" s="35"/>
      <c r="AS801" s="35"/>
      <c r="AT801" s="35"/>
      <c r="AU801" s="35"/>
      <c r="AV801" s="35"/>
      <c r="AW801" s="35"/>
      <c r="AX801" s="35"/>
      <c r="AY801" s="35"/>
      <c r="AZ801" s="35"/>
      <c r="BA801" s="35"/>
      <c r="BB801" s="35"/>
      <c r="BC801" s="35"/>
      <c r="BD801" s="35"/>
      <c r="BE801" s="35"/>
      <c r="BF801" s="35"/>
      <c r="BG801" s="35"/>
      <c r="BH801" s="35"/>
    </row>
    <row r="802" spans="27:60" ht="15">
      <c r="AA802" s="11"/>
      <c r="AB802" s="11"/>
      <c r="AC802" s="11"/>
      <c r="AD802" s="11"/>
      <c r="AE802" s="11"/>
      <c r="AM802" s="35"/>
      <c r="AN802" s="35"/>
      <c r="AO802" s="35"/>
      <c r="AP802" s="35"/>
      <c r="AQ802" s="35"/>
      <c r="AR802" s="35"/>
      <c r="AS802" s="35"/>
      <c r="AT802" s="35"/>
      <c r="AU802" s="35"/>
      <c r="AV802" s="35"/>
      <c r="AW802" s="35"/>
      <c r="AX802" s="35"/>
      <c r="AY802" s="35"/>
      <c r="AZ802" s="35"/>
      <c r="BA802" s="35"/>
      <c r="BB802" s="35"/>
      <c r="BC802" s="35"/>
      <c r="BD802" s="35"/>
      <c r="BE802" s="35"/>
      <c r="BF802" s="35"/>
      <c r="BG802" s="35"/>
      <c r="BH802" s="35"/>
    </row>
    <row r="803" spans="27:60" ht="15">
      <c r="AA803" s="11"/>
      <c r="AB803" s="11"/>
      <c r="AC803" s="11"/>
      <c r="AD803" s="11"/>
      <c r="AE803" s="11"/>
      <c r="AM803" s="35"/>
      <c r="AN803" s="35"/>
      <c r="AO803" s="35"/>
      <c r="AP803" s="35"/>
      <c r="AQ803" s="35"/>
      <c r="AR803" s="35"/>
      <c r="AS803" s="35"/>
      <c r="AT803" s="35"/>
      <c r="AU803" s="35"/>
      <c r="AV803" s="35"/>
      <c r="AW803" s="35"/>
      <c r="AX803" s="35"/>
      <c r="AY803" s="35"/>
      <c r="AZ803" s="35"/>
      <c r="BA803" s="35"/>
      <c r="BB803" s="35"/>
      <c r="BC803" s="35"/>
      <c r="BD803" s="35"/>
      <c r="BE803" s="35"/>
      <c r="BF803" s="35"/>
      <c r="BG803" s="35"/>
      <c r="BH803" s="35"/>
    </row>
    <row r="804" spans="27:60" ht="15">
      <c r="AA804" s="11"/>
      <c r="AB804" s="11"/>
      <c r="AC804" s="11"/>
      <c r="AD804" s="11"/>
      <c r="AE804" s="11"/>
      <c r="AM804" s="35"/>
      <c r="AN804" s="35"/>
      <c r="AO804" s="35"/>
      <c r="AP804" s="35"/>
      <c r="AQ804" s="35"/>
      <c r="AR804" s="35"/>
      <c r="AS804" s="35"/>
      <c r="AT804" s="35"/>
      <c r="AU804" s="35"/>
      <c r="AV804" s="35"/>
      <c r="AW804" s="35"/>
      <c r="AX804" s="35"/>
      <c r="AY804" s="35"/>
      <c r="AZ804" s="35"/>
      <c r="BA804" s="35"/>
      <c r="BB804" s="35"/>
      <c r="BC804" s="35"/>
      <c r="BD804" s="35"/>
      <c r="BE804" s="35"/>
      <c r="BF804" s="35"/>
      <c r="BG804" s="35"/>
      <c r="BH804" s="35"/>
    </row>
    <row r="805" spans="27:60" ht="15">
      <c r="AA805" s="11"/>
      <c r="AB805" s="11"/>
      <c r="AC805" s="11"/>
      <c r="AD805" s="11"/>
      <c r="AE805" s="11"/>
      <c r="AM805" s="35"/>
      <c r="AN805" s="35"/>
      <c r="AO805" s="35"/>
      <c r="AP805" s="35"/>
      <c r="AQ805" s="35"/>
      <c r="AR805" s="35"/>
      <c r="AS805" s="35"/>
      <c r="AT805" s="35"/>
      <c r="AU805" s="35"/>
      <c r="AV805" s="35"/>
      <c r="AW805" s="35"/>
      <c r="AX805" s="35"/>
      <c r="AY805" s="35"/>
      <c r="AZ805" s="35"/>
      <c r="BA805" s="35"/>
      <c r="BB805" s="35"/>
      <c r="BC805" s="35"/>
      <c r="BD805" s="35"/>
      <c r="BE805" s="35"/>
      <c r="BF805" s="35"/>
      <c r="BG805" s="35"/>
      <c r="BH805" s="35"/>
    </row>
    <row r="806" spans="27:60" ht="15">
      <c r="AA806" s="11"/>
      <c r="AB806" s="11"/>
      <c r="AC806" s="11"/>
      <c r="AD806" s="11"/>
      <c r="AE806" s="11"/>
      <c r="AM806" s="35"/>
      <c r="AN806" s="35"/>
      <c r="AO806" s="35"/>
      <c r="AP806" s="35"/>
      <c r="AQ806" s="35"/>
      <c r="AR806" s="35"/>
      <c r="AS806" s="35"/>
      <c r="AT806" s="35"/>
      <c r="AU806" s="35"/>
      <c r="AV806" s="35"/>
      <c r="AW806" s="35"/>
      <c r="AX806" s="35"/>
      <c r="AY806" s="35"/>
      <c r="AZ806" s="35"/>
      <c r="BA806" s="35"/>
      <c r="BB806" s="35"/>
      <c r="BC806" s="35"/>
      <c r="BD806" s="35"/>
      <c r="BE806" s="35"/>
      <c r="BF806" s="35"/>
      <c r="BG806" s="35"/>
      <c r="BH806" s="35"/>
    </row>
    <row r="807" spans="27:60" ht="15">
      <c r="AA807" s="11"/>
      <c r="AB807" s="11"/>
      <c r="AC807" s="11"/>
      <c r="AD807" s="11"/>
      <c r="AE807" s="11"/>
      <c r="AM807" s="35"/>
      <c r="AN807" s="35"/>
      <c r="AO807" s="35"/>
      <c r="AP807" s="35"/>
      <c r="AQ807" s="35"/>
      <c r="AR807" s="35"/>
      <c r="AS807" s="35"/>
      <c r="AT807" s="35"/>
      <c r="AU807" s="35"/>
      <c r="AV807" s="35"/>
      <c r="AW807" s="35"/>
      <c r="AX807" s="35"/>
      <c r="AY807" s="35"/>
      <c r="AZ807" s="35"/>
      <c r="BA807" s="35"/>
      <c r="BB807" s="35"/>
      <c r="BC807" s="35"/>
      <c r="BD807" s="35"/>
      <c r="BE807" s="35"/>
      <c r="BF807" s="35"/>
      <c r="BG807" s="35"/>
      <c r="BH807" s="35"/>
    </row>
    <row r="808" spans="27:60" ht="15">
      <c r="AA808" s="11"/>
      <c r="AB808" s="11"/>
      <c r="AC808" s="11"/>
      <c r="AD808" s="11"/>
      <c r="AE808" s="11"/>
      <c r="AM808" s="35"/>
      <c r="AN808" s="35"/>
      <c r="AO808" s="35"/>
      <c r="AP808" s="35"/>
      <c r="AQ808" s="35"/>
      <c r="AR808" s="35"/>
      <c r="AS808" s="35"/>
      <c r="AT808" s="35"/>
      <c r="AU808" s="35"/>
      <c r="AV808" s="35"/>
      <c r="AW808" s="35"/>
      <c r="AX808" s="35"/>
      <c r="AY808" s="35"/>
      <c r="AZ808" s="35"/>
      <c r="BA808" s="35"/>
      <c r="BB808" s="35"/>
      <c r="BC808" s="35"/>
      <c r="BD808" s="35"/>
      <c r="BE808" s="35"/>
      <c r="BF808" s="35"/>
      <c r="BG808" s="35"/>
      <c r="BH808" s="35"/>
    </row>
    <row r="809" spans="27:60" ht="15">
      <c r="AA809" s="11"/>
      <c r="AB809" s="11"/>
      <c r="AC809" s="11"/>
      <c r="AD809" s="11"/>
      <c r="AE809" s="11"/>
      <c r="AM809" s="35"/>
      <c r="AN809" s="35"/>
      <c r="AO809" s="35"/>
      <c r="AP809" s="35"/>
      <c r="AQ809" s="35"/>
      <c r="AR809" s="35"/>
      <c r="AS809" s="35"/>
      <c r="AT809" s="35"/>
      <c r="AU809" s="35"/>
      <c r="AV809" s="35"/>
      <c r="AW809" s="35"/>
      <c r="AX809" s="35"/>
      <c r="AY809" s="35"/>
      <c r="AZ809" s="35"/>
      <c r="BA809" s="35"/>
      <c r="BB809" s="35"/>
      <c r="BC809" s="35"/>
      <c r="BD809" s="35"/>
      <c r="BE809" s="35"/>
      <c r="BF809" s="35"/>
      <c r="BG809" s="35"/>
      <c r="BH809" s="35"/>
    </row>
    <row r="810" spans="27:60" ht="15">
      <c r="AA810" s="11"/>
      <c r="AB810" s="11"/>
      <c r="AC810" s="11"/>
      <c r="AD810" s="11"/>
      <c r="AE810" s="11"/>
      <c r="AM810" s="35"/>
      <c r="AN810" s="35"/>
      <c r="AO810" s="35"/>
      <c r="AP810" s="35"/>
      <c r="AQ810" s="35"/>
      <c r="AR810" s="35"/>
      <c r="AS810" s="35"/>
      <c r="AT810" s="35"/>
      <c r="AU810" s="35"/>
      <c r="AV810" s="35"/>
      <c r="AW810" s="35"/>
      <c r="AX810" s="35"/>
      <c r="AY810" s="35"/>
      <c r="AZ810" s="35"/>
      <c r="BA810" s="35"/>
      <c r="BB810" s="35"/>
      <c r="BC810" s="35"/>
      <c r="BD810" s="35"/>
      <c r="BE810" s="35"/>
      <c r="BF810" s="35"/>
      <c r="BG810" s="35"/>
      <c r="BH810" s="35"/>
    </row>
    <row r="811" spans="27:60" ht="15">
      <c r="AA811" s="11"/>
      <c r="AB811" s="11"/>
      <c r="AC811" s="11"/>
      <c r="AD811" s="11"/>
      <c r="AE811" s="11"/>
      <c r="AM811" s="35"/>
      <c r="AN811" s="35"/>
      <c r="AO811" s="35"/>
      <c r="AP811" s="35"/>
      <c r="AQ811" s="35"/>
      <c r="AR811" s="35"/>
      <c r="AS811" s="35"/>
      <c r="AT811" s="35"/>
      <c r="AU811" s="35"/>
      <c r="AV811" s="35"/>
      <c r="AW811" s="35"/>
      <c r="AX811" s="35"/>
      <c r="AY811" s="35"/>
      <c r="AZ811" s="35"/>
      <c r="BA811" s="35"/>
      <c r="BB811" s="35"/>
      <c r="BC811" s="35"/>
      <c r="BD811" s="35"/>
      <c r="BE811" s="35"/>
      <c r="BF811" s="35"/>
      <c r="BG811" s="35"/>
      <c r="BH811" s="35"/>
    </row>
    <row r="812" spans="27:60" ht="15">
      <c r="AA812" s="11"/>
      <c r="AB812" s="11"/>
      <c r="AC812" s="11"/>
      <c r="AD812" s="11"/>
      <c r="AE812" s="11"/>
      <c r="AM812" s="35"/>
      <c r="AN812" s="35"/>
      <c r="AO812" s="35"/>
      <c r="AP812" s="35"/>
      <c r="AQ812" s="35"/>
      <c r="AR812" s="35"/>
      <c r="AS812" s="35"/>
      <c r="AT812" s="35"/>
      <c r="AU812" s="35"/>
      <c r="AV812" s="35"/>
      <c r="AW812" s="35"/>
      <c r="AX812" s="35"/>
      <c r="AY812" s="35"/>
      <c r="AZ812" s="35"/>
      <c r="BA812" s="35"/>
      <c r="BB812" s="35"/>
      <c r="BC812" s="35"/>
      <c r="BD812" s="35"/>
      <c r="BE812" s="35"/>
      <c r="BF812" s="35"/>
      <c r="BG812" s="35"/>
      <c r="BH812" s="35"/>
    </row>
    <row r="813" spans="27:60" ht="15">
      <c r="AA813" s="11"/>
      <c r="AB813" s="11"/>
      <c r="AC813" s="11"/>
      <c r="AD813" s="11"/>
      <c r="AE813" s="11"/>
      <c r="AM813" s="35"/>
      <c r="AN813" s="35"/>
      <c r="AO813" s="35"/>
      <c r="AP813" s="35"/>
      <c r="AQ813" s="35"/>
      <c r="AR813" s="35"/>
      <c r="AS813" s="35"/>
      <c r="AT813" s="35"/>
      <c r="AU813" s="35"/>
      <c r="AV813" s="35"/>
      <c r="AW813" s="35"/>
      <c r="AX813" s="35"/>
      <c r="AY813" s="35"/>
      <c r="AZ813" s="35"/>
      <c r="BA813" s="35"/>
      <c r="BB813" s="35"/>
      <c r="BC813" s="35"/>
      <c r="BD813" s="35"/>
      <c r="BE813" s="35"/>
      <c r="BF813" s="35"/>
      <c r="BG813" s="35"/>
      <c r="BH813" s="35"/>
    </row>
    <row r="814" spans="27:60" ht="15">
      <c r="AA814" s="11"/>
      <c r="AB814" s="11"/>
      <c r="AC814" s="11"/>
      <c r="AD814" s="11"/>
      <c r="AE814" s="11"/>
      <c r="AM814" s="35"/>
      <c r="AN814" s="35"/>
      <c r="AO814" s="35"/>
      <c r="AP814" s="35"/>
      <c r="AQ814" s="35"/>
      <c r="AR814" s="35"/>
      <c r="AS814" s="35"/>
      <c r="AT814" s="35"/>
      <c r="AU814" s="35"/>
      <c r="AV814" s="35"/>
      <c r="AW814" s="35"/>
      <c r="AX814" s="35"/>
      <c r="AY814" s="35"/>
      <c r="AZ814" s="35"/>
      <c r="BA814" s="35"/>
      <c r="BB814" s="35"/>
      <c r="BC814" s="35"/>
      <c r="BD814" s="35"/>
      <c r="BE814" s="35"/>
      <c r="BF814" s="35"/>
      <c r="BG814" s="35"/>
      <c r="BH814" s="35"/>
    </row>
    <row r="815" spans="27:60" ht="15">
      <c r="AA815" s="11"/>
      <c r="AB815" s="11"/>
      <c r="AC815" s="11"/>
      <c r="AD815" s="11"/>
      <c r="AE815" s="11"/>
      <c r="AM815" s="35"/>
      <c r="AN815" s="35"/>
      <c r="AO815" s="35"/>
      <c r="AP815" s="35"/>
      <c r="AQ815" s="35"/>
      <c r="AR815" s="35"/>
      <c r="AS815" s="35"/>
      <c r="AT815" s="35"/>
      <c r="AU815" s="35"/>
      <c r="AV815" s="35"/>
      <c r="AW815" s="35"/>
      <c r="AX815" s="35"/>
      <c r="AY815" s="35"/>
      <c r="AZ815" s="35"/>
      <c r="BA815" s="35"/>
      <c r="BB815" s="35"/>
      <c r="BC815" s="35"/>
      <c r="BD815" s="35"/>
      <c r="BE815" s="35"/>
      <c r="BF815" s="35"/>
      <c r="BG815" s="35"/>
      <c r="BH815" s="35"/>
    </row>
    <row r="816" spans="27:60" ht="15">
      <c r="AA816" s="11"/>
      <c r="AB816" s="11"/>
      <c r="AC816" s="11"/>
      <c r="AD816" s="11"/>
      <c r="AE816" s="11"/>
      <c r="AM816" s="35"/>
      <c r="AN816" s="35"/>
      <c r="AO816" s="35"/>
      <c r="AP816" s="35"/>
      <c r="AQ816" s="35"/>
      <c r="AR816" s="35"/>
      <c r="AS816" s="35"/>
      <c r="AT816" s="35"/>
      <c r="AU816" s="35"/>
      <c r="AV816" s="35"/>
      <c r="AW816" s="35"/>
      <c r="AX816" s="35"/>
      <c r="AY816" s="35"/>
      <c r="AZ816" s="35"/>
      <c r="BA816" s="35"/>
      <c r="BB816" s="35"/>
      <c r="BC816" s="35"/>
      <c r="BD816" s="35"/>
      <c r="BE816" s="35"/>
      <c r="BF816" s="35"/>
      <c r="BG816" s="35"/>
      <c r="BH816" s="35"/>
    </row>
    <row r="817" spans="27:60" ht="15">
      <c r="AA817" s="11"/>
      <c r="AB817" s="11"/>
      <c r="AC817" s="11"/>
      <c r="AD817" s="11"/>
      <c r="AE817" s="11"/>
      <c r="AM817" s="35"/>
      <c r="AN817" s="35"/>
      <c r="AO817" s="35"/>
      <c r="AP817" s="35"/>
      <c r="AQ817" s="35"/>
      <c r="AR817" s="35"/>
      <c r="AS817" s="35"/>
      <c r="AT817" s="35"/>
      <c r="AU817" s="35"/>
      <c r="AV817" s="35"/>
      <c r="AW817" s="35"/>
      <c r="AX817" s="35"/>
      <c r="AY817" s="35"/>
      <c r="AZ817" s="35"/>
      <c r="BA817" s="35"/>
      <c r="BB817" s="35"/>
      <c r="BC817" s="35"/>
      <c r="BD817" s="35"/>
      <c r="BE817" s="35"/>
      <c r="BF817" s="35"/>
      <c r="BG817" s="35"/>
      <c r="BH817" s="35"/>
    </row>
    <row r="818" spans="27:60" ht="15">
      <c r="AA818" s="11"/>
      <c r="AB818" s="11"/>
      <c r="AC818" s="11"/>
      <c r="AD818" s="11"/>
      <c r="AE818" s="11"/>
      <c r="AM818" s="35"/>
      <c r="AN818" s="35"/>
      <c r="AO818" s="35"/>
      <c r="AP818" s="35"/>
      <c r="AQ818" s="35"/>
      <c r="AR818" s="35"/>
      <c r="AS818" s="35"/>
      <c r="AT818" s="35"/>
      <c r="AU818" s="35"/>
      <c r="AV818" s="35"/>
      <c r="AW818" s="35"/>
      <c r="AX818" s="35"/>
      <c r="AY818" s="35"/>
      <c r="AZ818" s="35"/>
      <c r="BA818" s="35"/>
      <c r="BB818" s="35"/>
      <c r="BC818" s="35"/>
      <c r="BD818" s="35"/>
      <c r="BE818" s="35"/>
      <c r="BF818" s="35"/>
      <c r="BG818" s="35"/>
      <c r="BH818" s="35"/>
    </row>
    <row r="819" spans="27:60" ht="15">
      <c r="AA819" s="11"/>
      <c r="AB819" s="11"/>
      <c r="AC819" s="11"/>
      <c r="AD819" s="11"/>
      <c r="AE819" s="11"/>
      <c r="AM819" s="35"/>
      <c r="AN819" s="35"/>
      <c r="AO819" s="35"/>
      <c r="AP819" s="35"/>
      <c r="AQ819" s="35"/>
      <c r="AR819" s="35"/>
      <c r="AS819" s="35"/>
      <c r="AT819" s="35"/>
      <c r="AU819" s="35"/>
      <c r="AV819" s="35"/>
      <c r="AW819" s="35"/>
      <c r="AX819" s="35"/>
      <c r="AY819" s="35"/>
      <c r="AZ819" s="35"/>
      <c r="BA819" s="35"/>
      <c r="BB819" s="35"/>
      <c r="BC819" s="35"/>
      <c r="BD819" s="35"/>
      <c r="BE819" s="35"/>
      <c r="BF819" s="35"/>
      <c r="BG819" s="35"/>
      <c r="BH819" s="35"/>
    </row>
    <row r="820" spans="27:60" ht="15">
      <c r="AA820" s="11"/>
      <c r="AB820" s="11"/>
      <c r="AC820" s="11"/>
      <c r="AD820" s="11"/>
      <c r="AE820" s="11"/>
      <c r="AM820" s="35"/>
      <c r="AN820" s="35"/>
      <c r="AO820" s="35"/>
      <c r="AP820" s="35"/>
      <c r="AQ820" s="35"/>
      <c r="AR820" s="35"/>
      <c r="AS820" s="35"/>
      <c r="AT820" s="35"/>
      <c r="AU820" s="35"/>
      <c r="AV820" s="35"/>
      <c r="AW820" s="35"/>
      <c r="AX820" s="35"/>
      <c r="AY820" s="35"/>
      <c r="AZ820" s="35"/>
      <c r="BA820" s="35"/>
      <c r="BB820" s="35"/>
      <c r="BC820" s="35"/>
      <c r="BD820" s="35"/>
      <c r="BE820" s="35"/>
      <c r="BF820" s="35"/>
      <c r="BG820" s="35"/>
      <c r="BH820" s="35"/>
    </row>
    <row r="821" spans="27:60" ht="15">
      <c r="AA821" s="11"/>
      <c r="AB821" s="11"/>
      <c r="AC821" s="11"/>
      <c r="AD821" s="11"/>
      <c r="AE821" s="11"/>
      <c r="AM821" s="35"/>
      <c r="AN821" s="35"/>
      <c r="AO821" s="35"/>
      <c r="AP821" s="35"/>
      <c r="AQ821" s="35"/>
      <c r="AR821" s="35"/>
      <c r="AS821" s="35"/>
      <c r="AT821" s="35"/>
      <c r="AU821" s="35"/>
      <c r="AV821" s="35"/>
      <c r="AW821" s="35"/>
      <c r="AX821" s="35"/>
      <c r="AY821" s="35"/>
      <c r="AZ821" s="35"/>
      <c r="BA821" s="35"/>
      <c r="BB821" s="35"/>
      <c r="BC821" s="35"/>
      <c r="BD821" s="35"/>
      <c r="BE821" s="35"/>
      <c r="BF821" s="35"/>
      <c r="BG821" s="35"/>
      <c r="BH821" s="35"/>
    </row>
    <row r="822" spans="27:60" ht="15">
      <c r="AA822" s="11"/>
      <c r="AB822" s="11"/>
      <c r="AC822" s="11"/>
      <c r="AD822" s="11"/>
      <c r="AE822" s="11"/>
      <c r="AM822" s="35"/>
      <c r="AN822" s="35"/>
      <c r="AO822" s="35"/>
      <c r="AP822" s="35"/>
      <c r="AQ822" s="35"/>
      <c r="AR822" s="35"/>
      <c r="AS822" s="35"/>
      <c r="AT822" s="35"/>
      <c r="AU822" s="35"/>
      <c r="AV822" s="35"/>
      <c r="AW822" s="35"/>
      <c r="AX822" s="35"/>
      <c r="AY822" s="35"/>
      <c r="AZ822" s="35"/>
      <c r="BA822" s="35"/>
      <c r="BB822" s="35"/>
      <c r="BC822" s="35"/>
      <c r="BD822" s="35"/>
      <c r="BE822" s="35"/>
      <c r="BF822" s="35"/>
      <c r="BG822" s="35"/>
      <c r="BH822" s="35"/>
    </row>
    <row r="823" spans="27:60" ht="15">
      <c r="AA823" s="11"/>
      <c r="AB823" s="11"/>
      <c r="AC823" s="11"/>
      <c r="AD823" s="11"/>
      <c r="AE823" s="11"/>
      <c r="AM823" s="35"/>
      <c r="AN823" s="35"/>
      <c r="AO823" s="35"/>
      <c r="AP823" s="35"/>
      <c r="AQ823" s="35"/>
      <c r="AR823" s="35"/>
      <c r="AS823" s="35"/>
      <c r="AT823" s="35"/>
      <c r="AU823" s="35"/>
      <c r="AV823" s="35"/>
      <c r="AW823" s="35"/>
      <c r="AX823" s="35"/>
      <c r="AY823" s="35"/>
      <c r="AZ823" s="35"/>
      <c r="BA823" s="35"/>
      <c r="BB823" s="35"/>
      <c r="BC823" s="35"/>
      <c r="BD823" s="35"/>
      <c r="BE823" s="35"/>
      <c r="BF823" s="35"/>
      <c r="BG823" s="35"/>
      <c r="BH823" s="35"/>
    </row>
    <row r="824" spans="27:60" ht="15">
      <c r="AA824" s="11"/>
      <c r="AB824" s="11"/>
      <c r="AC824" s="11"/>
      <c r="AD824" s="11"/>
      <c r="AE824" s="11"/>
      <c r="AM824" s="35"/>
      <c r="AN824" s="35"/>
      <c r="AO824" s="35"/>
      <c r="AP824" s="35"/>
      <c r="AQ824" s="35"/>
      <c r="AR824" s="35"/>
      <c r="AS824" s="35"/>
      <c r="AT824" s="35"/>
      <c r="AU824" s="35"/>
      <c r="AV824" s="35"/>
      <c r="AW824" s="35"/>
      <c r="AX824" s="35"/>
      <c r="AY824" s="35"/>
      <c r="AZ824" s="35"/>
      <c r="BA824" s="35"/>
      <c r="BB824" s="35"/>
      <c r="BC824" s="35"/>
      <c r="BD824" s="35"/>
      <c r="BE824" s="35"/>
      <c r="BF824" s="35"/>
      <c r="BG824" s="35"/>
      <c r="BH824" s="35"/>
    </row>
    <row r="825" spans="27:60" ht="15">
      <c r="AA825" s="11"/>
      <c r="AB825" s="11"/>
      <c r="AC825" s="11"/>
      <c r="AD825" s="11"/>
      <c r="AE825" s="11"/>
      <c r="AM825" s="35"/>
      <c r="AN825" s="35"/>
      <c r="AO825" s="35"/>
      <c r="AP825" s="35"/>
      <c r="AQ825" s="35"/>
      <c r="AR825" s="35"/>
      <c r="AS825" s="35"/>
      <c r="AT825" s="35"/>
      <c r="AU825" s="35"/>
      <c r="AV825" s="35"/>
      <c r="AW825" s="35"/>
      <c r="AX825" s="35"/>
      <c r="AY825" s="35"/>
      <c r="AZ825" s="35"/>
      <c r="BA825" s="35"/>
      <c r="BB825" s="35"/>
      <c r="BC825" s="35"/>
      <c r="BD825" s="35"/>
      <c r="BE825" s="35"/>
      <c r="BF825" s="35"/>
      <c r="BG825" s="35"/>
      <c r="BH825" s="35"/>
    </row>
    <row r="826" spans="27:60" ht="15">
      <c r="AA826" s="11"/>
      <c r="AB826" s="11"/>
      <c r="AC826" s="11"/>
      <c r="AD826" s="11"/>
      <c r="AE826" s="11"/>
      <c r="AM826" s="35"/>
      <c r="AN826" s="35"/>
      <c r="AO826" s="35"/>
      <c r="AP826" s="35"/>
      <c r="AQ826" s="35"/>
      <c r="AR826" s="35"/>
      <c r="AS826" s="35"/>
      <c r="AT826" s="35"/>
      <c r="AU826" s="35"/>
      <c r="AV826" s="35"/>
      <c r="AW826" s="35"/>
      <c r="AX826" s="35"/>
      <c r="AY826" s="35"/>
      <c r="AZ826" s="35"/>
      <c r="BA826" s="35"/>
      <c r="BB826" s="35"/>
      <c r="BC826" s="35"/>
      <c r="BD826" s="35"/>
      <c r="BE826" s="35"/>
      <c r="BF826" s="35"/>
      <c r="BG826" s="35"/>
      <c r="BH826" s="35"/>
    </row>
    <row r="827" spans="27:60" ht="15">
      <c r="AA827" s="11"/>
      <c r="AB827" s="11"/>
      <c r="AC827" s="11"/>
      <c r="AD827" s="11"/>
      <c r="AE827" s="11"/>
      <c r="AM827" s="35"/>
      <c r="AN827" s="35"/>
      <c r="AO827" s="35"/>
      <c r="AP827" s="35"/>
      <c r="AQ827" s="35"/>
      <c r="AR827" s="35"/>
      <c r="AS827" s="35"/>
      <c r="AT827" s="35"/>
      <c r="AU827" s="35"/>
      <c r="AV827" s="35"/>
      <c r="AW827" s="35"/>
      <c r="AX827" s="35"/>
      <c r="AY827" s="35"/>
      <c r="AZ827" s="35"/>
      <c r="BA827" s="35"/>
      <c r="BB827" s="35"/>
      <c r="BC827" s="35"/>
      <c r="BD827" s="35"/>
      <c r="BE827" s="35"/>
      <c r="BF827" s="35"/>
      <c r="BG827" s="35"/>
      <c r="BH827" s="35"/>
    </row>
    <row r="828" spans="27:60" ht="15">
      <c r="AA828" s="11"/>
      <c r="AB828" s="11"/>
      <c r="AC828" s="11"/>
      <c r="AD828" s="11"/>
      <c r="AE828" s="11"/>
      <c r="AM828" s="35"/>
      <c r="AN828" s="35"/>
      <c r="AO828" s="35"/>
      <c r="AP828" s="35"/>
      <c r="AQ828" s="35"/>
      <c r="AR828" s="35"/>
      <c r="AS828" s="35"/>
      <c r="AT828" s="35"/>
      <c r="AU828" s="35"/>
      <c r="AV828" s="35"/>
      <c r="AW828" s="35"/>
      <c r="AX828" s="35"/>
      <c r="AY828" s="35"/>
      <c r="AZ828" s="35"/>
      <c r="BA828" s="35"/>
      <c r="BB828" s="35"/>
      <c r="BC828" s="35"/>
      <c r="BD828" s="35"/>
      <c r="BE828" s="35"/>
      <c r="BF828" s="35"/>
      <c r="BG828" s="35"/>
      <c r="BH828" s="35"/>
    </row>
    <row r="829" spans="27:60" ht="15">
      <c r="AA829" s="11"/>
      <c r="AB829" s="11"/>
      <c r="AC829" s="11"/>
      <c r="AD829" s="11"/>
      <c r="AE829" s="11"/>
      <c r="AM829" s="35"/>
      <c r="AN829" s="35"/>
      <c r="AO829" s="35"/>
      <c r="AP829" s="35"/>
      <c r="AQ829" s="35"/>
      <c r="AR829" s="35"/>
      <c r="AS829" s="35"/>
      <c r="AT829" s="35"/>
      <c r="AU829" s="35"/>
      <c r="AV829" s="35"/>
      <c r="AW829" s="35"/>
      <c r="AX829" s="35"/>
      <c r="AY829" s="35"/>
      <c r="AZ829" s="35"/>
      <c r="BA829" s="35"/>
      <c r="BB829" s="35"/>
      <c r="BC829" s="35"/>
      <c r="BD829" s="35"/>
      <c r="BE829" s="35"/>
      <c r="BF829" s="35"/>
      <c r="BG829" s="35"/>
      <c r="BH829" s="35"/>
    </row>
    <row r="830" spans="27:60" ht="15">
      <c r="AA830" s="11"/>
      <c r="AB830" s="11"/>
      <c r="AC830" s="11"/>
      <c r="AD830" s="11"/>
      <c r="AE830" s="11"/>
      <c r="AM830" s="35"/>
      <c r="AN830" s="35"/>
      <c r="AO830" s="35"/>
      <c r="AP830" s="35"/>
      <c r="AQ830" s="35"/>
      <c r="AR830" s="35"/>
      <c r="AS830" s="35"/>
      <c r="AT830" s="35"/>
      <c r="AU830" s="35"/>
      <c r="AV830" s="35"/>
      <c r="AW830" s="35"/>
      <c r="AX830" s="35"/>
      <c r="AY830" s="35"/>
      <c r="AZ830" s="35"/>
      <c r="BA830" s="35"/>
      <c r="BB830" s="35"/>
      <c r="BC830" s="35"/>
      <c r="BD830" s="35"/>
      <c r="BE830" s="35"/>
      <c r="BF830" s="35"/>
      <c r="BG830" s="35"/>
      <c r="BH830" s="35"/>
    </row>
    <row r="831" spans="27:60" ht="15">
      <c r="AA831" s="11"/>
      <c r="AB831" s="11"/>
      <c r="AC831" s="11"/>
      <c r="AD831" s="11"/>
      <c r="AE831" s="11"/>
      <c r="AM831" s="35"/>
      <c r="AN831" s="35"/>
      <c r="AO831" s="35"/>
      <c r="AP831" s="35"/>
      <c r="AQ831" s="35"/>
      <c r="AR831" s="35"/>
      <c r="AS831" s="35"/>
      <c r="AT831" s="35"/>
      <c r="AU831" s="35"/>
      <c r="AV831" s="35"/>
      <c r="AW831" s="35"/>
      <c r="AX831" s="35"/>
      <c r="AY831" s="35"/>
      <c r="AZ831" s="35"/>
      <c r="BA831" s="35"/>
      <c r="BB831" s="35"/>
      <c r="BC831" s="35"/>
      <c r="BD831" s="35"/>
      <c r="BE831" s="35"/>
      <c r="BF831" s="35"/>
      <c r="BG831" s="35"/>
      <c r="BH831" s="35"/>
    </row>
    <row r="832" spans="27:60" ht="15">
      <c r="AA832" s="11"/>
      <c r="AB832" s="11"/>
      <c r="AC832" s="11"/>
      <c r="AD832" s="11"/>
      <c r="AE832" s="11"/>
      <c r="AM832" s="35"/>
      <c r="AN832" s="35"/>
      <c r="AO832" s="35"/>
      <c r="AP832" s="35"/>
      <c r="AQ832" s="35"/>
      <c r="AR832" s="35"/>
      <c r="AS832" s="35"/>
      <c r="AT832" s="35"/>
      <c r="AU832" s="35"/>
      <c r="AV832" s="35"/>
      <c r="AW832" s="35"/>
      <c r="AX832" s="35"/>
      <c r="AY832" s="35"/>
      <c r="AZ832" s="35"/>
      <c r="BA832" s="35"/>
      <c r="BB832" s="35"/>
      <c r="BC832" s="35"/>
      <c r="BD832" s="35"/>
      <c r="BE832" s="35"/>
      <c r="BF832" s="35"/>
      <c r="BG832" s="35"/>
      <c r="BH832" s="35"/>
    </row>
    <row r="833" spans="27:60" ht="15">
      <c r="AA833" s="11"/>
      <c r="AB833" s="11"/>
      <c r="AC833" s="11"/>
      <c r="AD833" s="11"/>
      <c r="AE833" s="11"/>
      <c r="AM833" s="35"/>
      <c r="AN833" s="35"/>
      <c r="AO833" s="35"/>
      <c r="AP833" s="35"/>
      <c r="AQ833" s="35"/>
      <c r="AR833" s="35"/>
      <c r="AS833" s="35"/>
      <c r="AT833" s="35"/>
      <c r="AU833" s="35"/>
      <c r="AV833" s="35"/>
      <c r="AW833" s="35"/>
      <c r="AX833" s="35"/>
      <c r="AY833" s="35"/>
      <c r="AZ833" s="35"/>
      <c r="BA833" s="35"/>
      <c r="BB833" s="35"/>
      <c r="BC833" s="35"/>
      <c r="BD833" s="35"/>
      <c r="BE833" s="35"/>
      <c r="BF833" s="35"/>
      <c r="BG833" s="35"/>
      <c r="BH833" s="35"/>
    </row>
    <row r="834" spans="27:60" ht="15">
      <c r="AA834" s="11"/>
      <c r="AB834" s="11"/>
      <c r="AC834" s="11"/>
      <c r="AD834" s="11"/>
      <c r="AE834" s="11"/>
      <c r="AM834" s="35"/>
      <c r="AN834" s="35"/>
      <c r="AO834" s="35"/>
      <c r="AP834" s="35"/>
      <c r="AQ834" s="35"/>
      <c r="AR834" s="35"/>
      <c r="AS834" s="35"/>
      <c r="AT834" s="35"/>
      <c r="AU834" s="35"/>
      <c r="AV834" s="35"/>
      <c r="AW834" s="35"/>
      <c r="AX834" s="35"/>
      <c r="AY834" s="35"/>
      <c r="AZ834" s="35"/>
      <c r="BA834" s="35"/>
      <c r="BB834" s="35"/>
      <c r="BC834" s="35"/>
      <c r="BD834" s="35"/>
      <c r="BE834" s="35"/>
      <c r="BF834" s="35"/>
      <c r="BG834" s="35"/>
      <c r="BH834" s="35"/>
    </row>
    <row r="835" spans="27:60" ht="15">
      <c r="AA835" s="11"/>
      <c r="AB835" s="11"/>
      <c r="AC835" s="11"/>
      <c r="AD835" s="11"/>
      <c r="AE835" s="11"/>
      <c r="AM835" s="35"/>
      <c r="AN835" s="35"/>
      <c r="AO835" s="35"/>
      <c r="AP835" s="35"/>
      <c r="AQ835" s="35"/>
      <c r="AR835" s="35"/>
      <c r="AS835" s="35"/>
      <c r="AT835" s="35"/>
      <c r="AU835" s="35"/>
      <c r="AV835" s="35"/>
      <c r="AW835" s="35"/>
      <c r="AX835" s="35"/>
      <c r="AY835" s="35"/>
      <c r="AZ835" s="35"/>
      <c r="BA835" s="35"/>
      <c r="BB835" s="35"/>
      <c r="BC835" s="35"/>
      <c r="BD835" s="35"/>
      <c r="BE835" s="35"/>
      <c r="BF835" s="35"/>
      <c r="BG835" s="35"/>
      <c r="BH835" s="35"/>
    </row>
    <row r="836" spans="27:60" ht="15">
      <c r="AA836" s="11"/>
      <c r="AB836" s="11"/>
      <c r="AC836" s="11"/>
      <c r="AD836" s="11"/>
      <c r="AE836" s="11"/>
      <c r="AM836" s="35"/>
      <c r="AN836" s="35"/>
      <c r="AO836" s="35"/>
      <c r="AP836" s="35"/>
      <c r="AQ836" s="35"/>
      <c r="AR836" s="35"/>
      <c r="AS836" s="35"/>
      <c r="AT836" s="35"/>
      <c r="AU836" s="35"/>
      <c r="AV836" s="35"/>
      <c r="AW836" s="35"/>
      <c r="AX836" s="35"/>
      <c r="AY836" s="35"/>
      <c r="AZ836" s="35"/>
      <c r="BA836" s="35"/>
      <c r="BB836" s="35"/>
      <c r="BC836" s="35"/>
      <c r="BD836" s="35"/>
      <c r="BE836" s="35"/>
      <c r="BF836" s="35"/>
      <c r="BG836" s="35"/>
      <c r="BH836" s="35"/>
    </row>
    <row r="837" spans="27:60" ht="15">
      <c r="AA837" s="11"/>
      <c r="AB837" s="11"/>
      <c r="AC837" s="11"/>
      <c r="AD837" s="11"/>
      <c r="AE837" s="11"/>
      <c r="AM837" s="35"/>
      <c r="AN837" s="35"/>
      <c r="AO837" s="35"/>
      <c r="AP837" s="35"/>
      <c r="AQ837" s="35"/>
      <c r="AR837" s="35"/>
      <c r="AS837" s="35"/>
      <c r="AT837" s="35"/>
      <c r="AU837" s="35"/>
      <c r="AV837" s="35"/>
      <c r="AW837" s="35"/>
      <c r="AX837" s="35"/>
      <c r="AY837" s="35"/>
      <c r="AZ837" s="35"/>
      <c r="BA837" s="35"/>
      <c r="BB837" s="35"/>
      <c r="BC837" s="35"/>
      <c r="BD837" s="35"/>
      <c r="BE837" s="35"/>
      <c r="BF837" s="35"/>
      <c r="BG837" s="35"/>
      <c r="BH837" s="35"/>
    </row>
    <row r="838" spans="27:60" ht="15">
      <c r="AA838" s="11"/>
      <c r="AB838" s="11"/>
      <c r="AC838" s="11"/>
      <c r="AD838" s="11"/>
      <c r="AE838" s="11"/>
      <c r="AM838" s="35"/>
      <c r="AN838" s="35"/>
      <c r="AO838" s="35"/>
      <c r="AP838" s="35"/>
      <c r="AQ838" s="35"/>
      <c r="AR838" s="35"/>
      <c r="AS838" s="35"/>
      <c r="AT838" s="35"/>
      <c r="AU838" s="35"/>
      <c r="AV838" s="35"/>
      <c r="AW838" s="35"/>
      <c r="AX838" s="35"/>
      <c r="AY838" s="35"/>
      <c r="AZ838" s="35"/>
      <c r="BA838" s="35"/>
      <c r="BB838" s="35"/>
      <c r="BC838" s="35"/>
      <c r="BD838" s="35"/>
      <c r="BE838" s="35"/>
      <c r="BF838" s="35"/>
      <c r="BG838" s="35"/>
      <c r="BH838" s="35"/>
    </row>
    <row r="839" spans="27:60" ht="15">
      <c r="AA839" s="11"/>
      <c r="AB839" s="11"/>
      <c r="AC839" s="11"/>
      <c r="AD839" s="11"/>
      <c r="AE839" s="11"/>
      <c r="AM839" s="35"/>
      <c r="AN839" s="35"/>
      <c r="AO839" s="35"/>
      <c r="AP839" s="35"/>
      <c r="AQ839" s="35"/>
      <c r="AR839" s="35"/>
      <c r="AS839" s="35"/>
      <c r="AT839" s="35"/>
      <c r="AU839" s="35"/>
      <c r="AV839" s="35"/>
      <c r="AW839" s="35"/>
      <c r="AX839" s="35"/>
      <c r="AY839" s="35"/>
      <c r="AZ839" s="35"/>
      <c r="BA839" s="35"/>
      <c r="BB839" s="35"/>
      <c r="BC839" s="35"/>
      <c r="BD839" s="35"/>
      <c r="BE839" s="35"/>
      <c r="BF839" s="35"/>
      <c r="BG839" s="35"/>
      <c r="BH839" s="35"/>
    </row>
    <row r="840" spans="27:60" ht="15">
      <c r="AA840" s="11"/>
      <c r="AB840" s="11"/>
      <c r="AC840" s="11"/>
      <c r="AD840" s="11"/>
      <c r="AE840" s="11"/>
      <c r="AM840" s="35"/>
      <c r="AN840" s="35"/>
      <c r="AO840" s="35"/>
      <c r="AP840" s="35"/>
      <c r="AQ840" s="35"/>
      <c r="AR840" s="35"/>
      <c r="AS840" s="35"/>
      <c r="AT840" s="35"/>
      <c r="AU840" s="35"/>
      <c r="AV840" s="35"/>
      <c r="AW840" s="35"/>
      <c r="AX840" s="35"/>
      <c r="AY840" s="35"/>
      <c r="AZ840" s="35"/>
      <c r="BA840" s="35"/>
      <c r="BB840" s="35"/>
      <c r="BC840" s="35"/>
      <c r="BD840" s="35"/>
      <c r="BE840" s="35"/>
      <c r="BF840" s="35"/>
      <c r="BG840" s="35"/>
      <c r="BH840" s="35"/>
    </row>
    <row r="841" spans="27:60" ht="15">
      <c r="AA841" s="11"/>
      <c r="AB841" s="11"/>
      <c r="AC841" s="11"/>
      <c r="AD841" s="11"/>
      <c r="AE841" s="11"/>
      <c r="AM841" s="35"/>
      <c r="AN841" s="35"/>
      <c r="AO841" s="35"/>
      <c r="AP841" s="35"/>
      <c r="AQ841" s="35"/>
      <c r="AR841" s="35"/>
      <c r="AS841" s="35"/>
      <c r="AT841" s="35"/>
      <c r="AU841" s="35"/>
      <c r="AV841" s="35"/>
      <c r="AW841" s="35"/>
      <c r="AX841" s="35"/>
      <c r="AY841" s="35"/>
      <c r="AZ841" s="35"/>
      <c r="BA841" s="35"/>
      <c r="BB841" s="35"/>
      <c r="BC841" s="35"/>
      <c r="BD841" s="35"/>
      <c r="BE841" s="35"/>
      <c r="BF841" s="35"/>
      <c r="BG841" s="35"/>
      <c r="BH841" s="35"/>
    </row>
    <row r="842" spans="27:60" ht="15">
      <c r="AA842" s="11"/>
      <c r="AB842" s="11"/>
      <c r="AC842" s="11"/>
      <c r="AD842" s="11"/>
      <c r="AE842" s="11"/>
      <c r="AM842" s="35"/>
      <c r="AN842" s="35"/>
      <c r="AO842" s="35"/>
      <c r="AP842" s="35"/>
      <c r="AQ842" s="35"/>
      <c r="AR842" s="35"/>
      <c r="AS842" s="35"/>
      <c r="AT842" s="35"/>
      <c r="AU842" s="35"/>
      <c r="AV842" s="35"/>
      <c r="AW842" s="35"/>
      <c r="AX842" s="35"/>
      <c r="AY842" s="35"/>
      <c r="AZ842" s="35"/>
      <c r="BA842" s="35"/>
      <c r="BB842" s="35"/>
      <c r="BC842" s="35"/>
      <c r="BD842" s="35"/>
      <c r="BE842" s="35"/>
      <c r="BF842" s="35"/>
      <c r="BG842" s="35"/>
      <c r="BH842" s="35"/>
    </row>
    <row r="843" spans="27:60" ht="15">
      <c r="AA843" s="11"/>
      <c r="AB843" s="11"/>
      <c r="AC843" s="11"/>
      <c r="AD843" s="11"/>
      <c r="AE843" s="11"/>
      <c r="AM843" s="35"/>
      <c r="AN843" s="35"/>
      <c r="AO843" s="35"/>
      <c r="AP843" s="35"/>
      <c r="AQ843" s="35"/>
      <c r="AR843" s="35"/>
      <c r="AS843" s="35"/>
      <c r="AT843" s="35"/>
      <c r="AU843" s="35"/>
      <c r="AV843" s="35"/>
      <c r="AW843" s="35"/>
      <c r="AX843" s="35"/>
      <c r="AY843" s="35"/>
      <c r="AZ843" s="35"/>
      <c r="BA843" s="35"/>
      <c r="BB843" s="35"/>
      <c r="BC843" s="35"/>
      <c r="BD843" s="35"/>
      <c r="BE843" s="35"/>
      <c r="BF843" s="35"/>
      <c r="BG843" s="35"/>
      <c r="BH843" s="35"/>
    </row>
    <row r="844" spans="27:60" ht="15">
      <c r="AA844" s="11"/>
      <c r="AB844" s="11"/>
      <c r="AC844" s="11"/>
      <c r="AD844" s="11"/>
      <c r="AE844" s="11"/>
      <c r="AM844" s="35"/>
      <c r="AN844" s="35"/>
      <c r="AO844" s="35"/>
      <c r="AP844" s="35"/>
      <c r="AQ844" s="35"/>
      <c r="AR844" s="35"/>
      <c r="AS844" s="35"/>
      <c r="AT844" s="35"/>
      <c r="AU844" s="35"/>
      <c r="AV844" s="35"/>
      <c r="AW844" s="35"/>
      <c r="AX844" s="35"/>
      <c r="AY844" s="35"/>
      <c r="AZ844" s="35"/>
      <c r="BA844" s="35"/>
      <c r="BB844" s="35"/>
      <c r="BC844" s="35"/>
      <c r="BD844" s="35"/>
      <c r="BE844" s="35"/>
      <c r="BF844" s="35"/>
      <c r="BG844" s="35"/>
      <c r="BH844" s="35"/>
    </row>
    <row r="845" spans="27:60" ht="15">
      <c r="AA845" s="11"/>
      <c r="AB845" s="11"/>
      <c r="AC845" s="11"/>
      <c r="AD845" s="11"/>
      <c r="AE845" s="11"/>
      <c r="AM845" s="35"/>
      <c r="AN845" s="35"/>
      <c r="AO845" s="35"/>
      <c r="AP845" s="35"/>
      <c r="AQ845" s="35"/>
      <c r="AR845" s="35"/>
      <c r="AS845" s="35"/>
      <c r="AT845" s="35"/>
      <c r="AU845" s="35"/>
      <c r="AV845" s="35"/>
      <c r="AW845" s="35"/>
      <c r="AX845" s="35"/>
      <c r="AY845" s="35"/>
      <c r="AZ845" s="35"/>
      <c r="BA845" s="35"/>
      <c r="BB845" s="35"/>
      <c r="BC845" s="35"/>
      <c r="BD845" s="35"/>
      <c r="BE845" s="35"/>
      <c r="BF845" s="35"/>
      <c r="BG845" s="35"/>
      <c r="BH845" s="35"/>
    </row>
    <row r="846" spans="27:60" ht="15">
      <c r="AA846" s="11"/>
      <c r="AB846" s="11"/>
      <c r="AC846" s="11"/>
      <c r="AD846" s="11"/>
      <c r="AE846" s="11"/>
      <c r="AM846" s="35"/>
      <c r="AN846" s="35"/>
      <c r="AO846" s="35"/>
      <c r="AP846" s="35"/>
      <c r="AQ846" s="35"/>
      <c r="AR846" s="35"/>
      <c r="AS846" s="35"/>
      <c r="AT846" s="35"/>
      <c r="AU846" s="35"/>
      <c r="AV846" s="35"/>
      <c r="AW846" s="35"/>
      <c r="AX846" s="35"/>
      <c r="AY846" s="35"/>
      <c r="AZ846" s="35"/>
      <c r="BA846" s="35"/>
      <c r="BB846" s="35"/>
      <c r="BC846" s="35"/>
      <c r="BD846" s="35"/>
      <c r="BE846" s="35"/>
      <c r="BF846" s="35"/>
      <c r="BG846" s="35"/>
      <c r="BH846" s="35"/>
    </row>
    <row r="847" spans="27:60" ht="15">
      <c r="AA847" s="11"/>
      <c r="AB847" s="11"/>
      <c r="AC847" s="11"/>
      <c r="AD847" s="11"/>
      <c r="AE847" s="11"/>
      <c r="AM847" s="35"/>
      <c r="AN847" s="35"/>
      <c r="AO847" s="35"/>
      <c r="AP847" s="35"/>
      <c r="AQ847" s="35"/>
      <c r="AR847" s="35"/>
      <c r="AS847" s="35"/>
      <c r="AT847" s="35"/>
      <c r="AU847" s="35"/>
      <c r="AV847" s="35"/>
      <c r="AW847" s="35"/>
      <c r="AX847" s="35"/>
      <c r="AY847" s="35"/>
      <c r="AZ847" s="35"/>
      <c r="BA847" s="35"/>
      <c r="BB847" s="35"/>
      <c r="BC847" s="35"/>
      <c r="BD847" s="35"/>
      <c r="BE847" s="35"/>
      <c r="BF847" s="35"/>
      <c r="BG847" s="35"/>
      <c r="BH847" s="35"/>
    </row>
    <row r="848" spans="27:60" ht="15">
      <c r="AA848" s="11"/>
      <c r="AB848" s="11"/>
      <c r="AC848" s="11"/>
      <c r="AD848" s="11"/>
      <c r="AE848" s="11"/>
      <c r="AM848" s="35"/>
      <c r="AN848" s="35"/>
      <c r="AO848" s="35"/>
      <c r="AP848" s="35"/>
      <c r="AQ848" s="35"/>
      <c r="AR848" s="35"/>
      <c r="AS848" s="35"/>
      <c r="AT848" s="35"/>
      <c r="AU848" s="35"/>
      <c r="AV848" s="35"/>
      <c r="AW848" s="35"/>
      <c r="AX848" s="35"/>
      <c r="AY848" s="35"/>
      <c r="AZ848" s="35"/>
      <c r="BA848" s="35"/>
      <c r="BB848" s="35"/>
      <c r="BC848" s="35"/>
      <c r="BD848" s="35"/>
      <c r="BE848" s="35"/>
      <c r="BF848" s="35"/>
      <c r="BG848" s="35"/>
      <c r="BH848" s="35"/>
    </row>
    <row r="849" spans="27:60" ht="15">
      <c r="AA849" s="11"/>
      <c r="AB849" s="11"/>
      <c r="AC849" s="11"/>
      <c r="AD849" s="11"/>
      <c r="AE849" s="11"/>
      <c r="AM849" s="35"/>
      <c r="AN849" s="35"/>
      <c r="AO849" s="35"/>
      <c r="AP849" s="35"/>
      <c r="AQ849" s="35"/>
      <c r="AR849" s="35"/>
      <c r="AS849" s="35"/>
      <c r="AT849" s="35"/>
      <c r="AU849" s="35"/>
      <c r="AV849" s="35"/>
      <c r="AW849" s="35"/>
      <c r="AX849" s="35"/>
      <c r="AY849" s="35"/>
      <c r="AZ849" s="35"/>
      <c r="BA849" s="35"/>
      <c r="BB849" s="35"/>
      <c r="BC849" s="35"/>
      <c r="BD849" s="35"/>
      <c r="BE849" s="35"/>
      <c r="BF849" s="35"/>
      <c r="BG849" s="35"/>
      <c r="BH849" s="35"/>
    </row>
    <row r="850" spans="27:60" ht="15">
      <c r="AA850" s="11"/>
      <c r="AB850" s="11"/>
      <c r="AC850" s="11"/>
      <c r="AD850" s="11"/>
      <c r="AE850" s="11"/>
      <c r="AM850" s="35"/>
      <c r="AN850" s="35"/>
      <c r="AO850" s="35"/>
      <c r="AP850" s="35"/>
      <c r="AQ850" s="35"/>
      <c r="AR850" s="35"/>
      <c r="AS850" s="35"/>
      <c r="AT850" s="35"/>
      <c r="AU850" s="35"/>
      <c r="AV850" s="35"/>
      <c r="AW850" s="35"/>
      <c r="AX850" s="35"/>
      <c r="AY850" s="35"/>
      <c r="AZ850" s="35"/>
      <c r="BA850" s="35"/>
      <c r="BB850" s="35"/>
      <c r="BC850" s="35"/>
      <c r="BD850" s="35"/>
      <c r="BE850" s="35"/>
      <c r="BF850" s="35"/>
      <c r="BG850" s="35"/>
      <c r="BH850" s="35"/>
    </row>
    <row r="851" spans="27:60" ht="15">
      <c r="AA851" s="11"/>
      <c r="AB851" s="11"/>
      <c r="AC851" s="11"/>
      <c r="AD851" s="11"/>
      <c r="AE851" s="11"/>
      <c r="AM851" s="35"/>
      <c r="AN851" s="35"/>
      <c r="AO851" s="35"/>
      <c r="AP851" s="35"/>
      <c r="AQ851" s="35"/>
      <c r="AR851" s="35"/>
      <c r="AS851" s="35"/>
      <c r="AT851" s="35"/>
      <c r="AU851" s="35"/>
      <c r="AV851" s="35"/>
      <c r="AW851" s="35"/>
      <c r="AX851" s="35"/>
      <c r="AY851" s="35"/>
      <c r="AZ851" s="35"/>
      <c r="BA851" s="35"/>
      <c r="BB851" s="35"/>
      <c r="BC851" s="35"/>
      <c r="BD851" s="35"/>
      <c r="BE851" s="35"/>
      <c r="BF851" s="35"/>
      <c r="BG851" s="35"/>
      <c r="BH851" s="35"/>
    </row>
    <row r="852" spans="27:60" ht="15">
      <c r="AA852" s="11"/>
      <c r="AB852" s="11"/>
      <c r="AC852" s="11"/>
      <c r="AD852" s="11"/>
      <c r="AE852" s="11"/>
      <c r="AM852" s="35"/>
      <c r="AN852" s="35"/>
      <c r="AO852" s="35"/>
      <c r="AP852" s="35"/>
      <c r="AQ852" s="35"/>
      <c r="AR852" s="35"/>
      <c r="AS852" s="35"/>
      <c r="AT852" s="35"/>
      <c r="AU852" s="35"/>
      <c r="AV852" s="35"/>
      <c r="AW852" s="35"/>
      <c r="AX852" s="35"/>
      <c r="AY852" s="35"/>
      <c r="AZ852" s="35"/>
      <c r="BA852" s="35"/>
      <c r="BB852" s="35"/>
      <c r="BC852" s="35"/>
      <c r="BD852" s="35"/>
      <c r="BE852" s="35"/>
      <c r="BF852" s="35"/>
      <c r="BG852" s="35"/>
      <c r="BH852" s="35"/>
    </row>
    <row r="853" spans="27:60" ht="15">
      <c r="AA853" s="11"/>
      <c r="AB853" s="11"/>
      <c r="AC853" s="11"/>
      <c r="AD853" s="11"/>
      <c r="AE853" s="11"/>
      <c r="AM853" s="35"/>
      <c r="AN853" s="35"/>
      <c r="AO853" s="35"/>
      <c r="AP853" s="35"/>
      <c r="AQ853" s="35"/>
      <c r="AR853" s="35"/>
      <c r="AS853" s="35"/>
      <c r="AT853" s="35"/>
      <c r="AU853" s="35"/>
      <c r="AV853" s="35"/>
      <c r="AW853" s="35"/>
      <c r="AX853" s="35"/>
      <c r="AY853" s="35"/>
      <c r="AZ853" s="35"/>
      <c r="BA853" s="35"/>
      <c r="BB853" s="35"/>
      <c r="BC853" s="35"/>
      <c r="BD853" s="35"/>
      <c r="BE853" s="35"/>
      <c r="BF853" s="35"/>
      <c r="BG853" s="35"/>
      <c r="BH853" s="35"/>
    </row>
    <row r="854" spans="27:60" ht="15">
      <c r="AA854" s="11"/>
      <c r="AB854" s="11"/>
      <c r="AC854" s="11"/>
      <c r="AD854" s="11"/>
      <c r="AE854" s="11"/>
      <c r="AM854" s="35"/>
      <c r="AN854" s="35"/>
      <c r="AO854" s="35"/>
      <c r="AP854" s="35"/>
      <c r="AQ854" s="35"/>
      <c r="AR854" s="35"/>
      <c r="AS854" s="35"/>
      <c r="AT854" s="35"/>
      <c r="AU854" s="35"/>
      <c r="AV854" s="35"/>
      <c r="AW854" s="35"/>
      <c r="AX854" s="35"/>
      <c r="AY854" s="35"/>
      <c r="AZ854" s="35"/>
      <c r="BA854" s="35"/>
      <c r="BB854" s="35"/>
      <c r="BC854" s="35"/>
      <c r="BD854" s="35"/>
      <c r="BE854" s="35"/>
      <c r="BF854" s="35"/>
      <c r="BG854" s="35"/>
      <c r="BH854" s="35"/>
    </row>
    <row r="855" spans="27:60" ht="15">
      <c r="AA855" s="11"/>
      <c r="AB855" s="11"/>
      <c r="AC855" s="11"/>
      <c r="AD855" s="11"/>
      <c r="AE855" s="11"/>
      <c r="AM855" s="35"/>
      <c r="AN855" s="35"/>
      <c r="AO855" s="35"/>
      <c r="AP855" s="35"/>
      <c r="AQ855" s="35"/>
      <c r="AR855" s="35"/>
      <c r="AS855" s="35"/>
      <c r="AT855" s="35"/>
      <c r="AU855" s="35"/>
      <c r="AV855" s="35"/>
      <c r="AW855" s="35"/>
      <c r="AX855" s="35"/>
      <c r="AY855" s="35"/>
      <c r="AZ855" s="35"/>
      <c r="BA855" s="35"/>
      <c r="BB855" s="35"/>
      <c r="BC855" s="35"/>
      <c r="BD855" s="35"/>
      <c r="BE855" s="35"/>
      <c r="BF855" s="35"/>
      <c r="BG855" s="35"/>
      <c r="BH855" s="35"/>
    </row>
    <row r="856" spans="27:60" ht="15">
      <c r="AA856" s="11"/>
      <c r="AB856" s="11"/>
      <c r="AC856" s="11"/>
      <c r="AD856" s="11"/>
      <c r="AE856" s="11"/>
      <c r="AM856" s="35"/>
      <c r="AN856" s="35"/>
      <c r="AO856" s="35"/>
      <c r="AP856" s="35"/>
      <c r="AQ856" s="35"/>
      <c r="AR856" s="35"/>
      <c r="AS856" s="35"/>
      <c r="AT856" s="35"/>
      <c r="AU856" s="35"/>
      <c r="AV856" s="35"/>
      <c r="AW856" s="35"/>
      <c r="AX856" s="35"/>
      <c r="AY856" s="35"/>
      <c r="AZ856" s="35"/>
      <c r="BA856" s="35"/>
      <c r="BB856" s="35"/>
      <c r="BC856" s="35"/>
      <c r="BD856" s="35"/>
      <c r="BE856" s="35"/>
      <c r="BF856" s="35"/>
      <c r="BG856" s="35"/>
      <c r="BH856" s="35"/>
    </row>
    <row r="857" spans="27:60" ht="15">
      <c r="AA857" s="11"/>
      <c r="AB857" s="11"/>
      <c r="AC857" s="11"/>
      <c r="AD857" s="11"/>
      <c r="AE857" s="11"/>
      <c r="AM857" s="35"/>
      <c r="AN857" s="35"/>
      <c r="AO857" s="35"/>
      <c r="AP857" s="35"/>
      <c r="AQ857" s="35"/>
      <c r="AR857" s="35"/>
      <c r="AS857" s="35"/>
      <c r="AT857" s="35"/>
      <c r="AU857" s="35"/>
      <c r="AV857" s="35"/>
      <c r="AW857" s="35"/>
      <c r="AX857" s="35"/>
      <c r="AY857" s="35"/>
      <c r="AZ857" s="35"/>
      <c r="BA857" s="35"/>
      <c r="BB857" s="35"/>
      <c r="BC857" s="35"/>
      <c r="BD857" s="35"/>
      <c r="BE857" s="35"/>
      <c r="BF857" s="35"/>
      <c r="BG857" s="35"/>
      <c r="BH857" s="35"/>
    </row>
    <row r="858" spans="27:60" ht="15">
      <c r="AA858" s="11"/>
      <c r="AB858" s="11"/>
      <c r="AC858" s="11"/>
      <c r="AD858" s="11"/>
      <c r="AE858" s="11"/>
      <c r="AM858" s="35"/>
      <c r="AN858" s="35"/>
      <c r="AO858" s="35"/>
      <c r="AP858" s="35"/>
      <c r="AQ858" s="35"/>
      <c r="AR858" s="35"/>
      <c r="AS858" s="35"/>
      <c r="AT858" s="35"/>
      <c r="AU858" s="35"/>
      <c r="AV858" s="35"/>
      <c r="AW858" s="35"/>
      <c r="AX858" s="35"/>
      <c r="AY858" s="35"/>
      <c r="AZ858" s="35"/>
      <c r="BA858" s="35"/>
      <c r="BB858" s="35"/>
      <c r="BC858" s="35"/>
      <c r="BD858" s="35"/>
      <c r="BE858" s="35"/>
      <c r="BF858" s="35"/>
      <c r="BG858" s="35"/>
      <c r="BH858" s="35"/>
    </row>
    <row r="859" spans="27:60" ht="15">
      <c r="AA859" s="11"/>
      <c r="AB859" s="11"/>
      <c r="AC859" s="11"/>
      <c r="AD859" s="11"/>
      <c r="AE859" s="11"/>
      <c r="AM859" s="35"/>
      <c r="AN859" s="35"/>
      <c r="AO859" s="35"/>
      <c r="AP859" s="35"/>
      <c r="AQ859" s="35"/>
      <c r="AR859" s="35"/>
      <c r="AS859" s="35"/>
      <c r="AT859" s="35"/>
      <c r="AU859" s="35"/>
      <c r="AV859" s="35"/>
      <c r="AW859" s="35"/>
      <c r="AX859" s="35"/>
      <c r="AY859" s="35"/>
      <c r="AZ859" s="35"/>
      <c r="BA859" s="35"/>
      <c r="BB859" s="35"/>
      <c r="BC859" s="35"/>
      <c r="BD859" s="35"/>
      <c r="BE859" s="35"/>
      <c r="BF859" s="35"/>
      <c r="BG859" s="35"/>
      <c r="BH859" s="35"/>
    </row>
    <row r="860" spans="27:60" ht="15">
      <c r="AA860" s="11"/>
      <c r="AB860" s="11"/>
      <c r="AC860" s="11"/>
      <c r="AD860" s="11"/>
      <c r="AE860" s="11"/>
      <c r="AM860" s="35"/>
      <c r="AN860" s="35"/>
      <c r="AO860" s="35"/>
      <c r="AP860" s="35"/>
      <c r="AQ860" s="35"/>
      <c r="AR860" s="35"/>
      <c r="AS860" s="35"/>
      <c r="AT860" s="35"/>
      <c r="AU860" s="35"/>
      <c r="AV860" s="35"/>
      <c r="AW860" s="35"/>
      <c r="AX860" s="35"/>
      <c r="AY860" s="35"/>
      <c r="AZ860" s="35"/>
      <c r="BA860" s="35"/>
      <c r="BB860" s="35"/>
      <c r="BC860" s="35"/>
      <c r="BD860" s="35"/>
      <c r="BE860" s="35"/>
      <c r="BF860" s="35"/>
      <c r="BG860" s="35"/>
      <c r="BH860" s="35"/>
    </row>
    <row r="861" spans="27:60" ht="15">
      <c r="AA861" s="11"/>
      <c r="AB861" s="11"/>
      <c r="AC861" s="11"/>
      <c r="AD861" s="11"/>
      <c r="AE861" s="11"/>
      <c r="AM861" s="35"/>
      <c r="AN861" s="35"/>
      <c r="AO861" s="35"/>
      <c r="AP861" s="35"/>
      <c r="AQ861" s="35"/>
      <c r="AR861" s="35"/>
      <c r="AS861" s="35"/>
      <c r="AT861" s="35"/>
      <c r="AU861" s="35"/>
      <c r="AV861" s="35"/>
      <c r="AW861" s="35"/>
      <c r="AX861" s="35"/>
      <c r="AY861" s="35"/>
      <c r="AZ861" s="35"/>
      <c r="BA861" s="35"/>
      <c r="BB861" s="35"/>
      <c r="BC861" s="35"/>
      <c r="BD861" s="35"/>
      <c r="BE861" s="35"/>
      <c r="BF861" s="35"/>
      <c r="BG861" s="35"/>
      <c r="BH861" s="35"/>
    </row>
    <row r="862" spans="27:60" ht="15">
      <c r="AA862" s="11"/>
      <c r="AB862" s="11"/>
      <c r="AC862" s="11"/>
      <c r="AD862" s="11"/>
      <c r="AE862" s="11"/>
      <c r="AM862" s="35"/>
      <c r="AN862" s="35"/>
      <c r="AO862" s="35"/>
      <c r="AP862" s="35"/>
      <c r="AQ862" s="35"/>
      <c r="AR862" s="35"/>
      <c r="AS862" s="35"/>
      <c r="AT862" s="35"/>
      <c r="AU862" s="35"/>
      <c r="AV862" s="35"/>
      <c r="AW862" s="35"/>
      <c r="AX862" s="35"/>
      <c r="AY862" s="35"/>
      <c r="AZ862" s="35"/>
      <c r="BA862" s="35"/>
      <c r="BB862" s="35"/>
      <c r="BC862" s="35"/>
      <c r="BD862" s="35"/>
      <c r="BE862" s="35"/>
      <c r="BF862" s="35"/>
      <c r="BG862" s="35"/>
      <c r="BH862" s="35"/>
    </row>
    <row r="863" spans="27:60" ht="15">
      <c r="AA863" s="11"/>
      <c r="AB863" s="11"/>
      <c r="AC863" s="11"/>
      <c r="AD863" s="11"/>
      <c r="AE863" s="11"/>
      <c r="AM863" s="35"/>
      <c r="AN863" s="35"/>
      <c r="AO863" s="35"/>
      <c r="AP863" s="35"/>
      <c r="AQ863" s="35"/>
      <c r="AR863" s="35"/>
      <c r="AS863" s="35"/>
      <c r="AT863" s="35"/>
      <c r="AU863" s="35"/>
      <c r="AV863" s="35"/>
      <c r="AW863" s="35"/>
      <c r="AX863" s="35"/>
      <c r="AY863" s="35"/>
      <c r="AZ863" s="35"/>
      <c r="BA863" s="35"/>
      <c r="BB863" s="35"/>
      <c r="BC863" s="35"/>
      <c r="BD863" s="35"/>
      <c r="BE863" s="35"/>
      <c r="BF863" s="35"/>
      <c r="BG863" s="35"/>
      <c r="BH863" s="35"/>
    </row>
    <row r="864" spans="27:60" ht="15">
      <c r="AA864" s="11"/>
      <c r="AB864" s="11"/>
      <c r="AC864" s="11"/>
      <c r="AD864" s="11"/>
      <c r="AE864" s="11"/>
      <c r="AM864" s="35"/>
      <c r="AN864" s="35"/>
      <c r="AO864" s="35"/>
      <c r="AP864" s="35"/>
      <c r="AQ864" s="35"/>
      <c r="AR864" s="35"/>
      <c r="AS864" s="35"/>
      <c r="AT864" s="35"/>
      <c r="AU864" s="35"/>
      <c r="AV864" s="35"/>
      <c r="AW864" s="35"/>
      <c r="AX864" s="35"/>
      <c r="AY864" s="35"/>
      <c r="AZ864" s="35"/>
      <c r="BA864" s="35"/>
      <c r="BB864" s="35"/>
      <c r="BC864" s="35"/>
      <c r="BD864" s="35"/>
      <c r="BE864" s="35"/>
      <c r="BF864" s="35"/>
      <c r="BG864" s="35"/>
      <c r="BH864" s="35"/>
    </row>
    <row r="865" spans="27:60" ht="15">
      <c r="AA865" s="11"/>
      <c r="AB865" s="11"/>
      <c r="AC865" s="11"/>
      <c r="AD865" s="11"/>
      <c r="AE865" s="11"/>
      <c r="AM865" s="35"/>
      <c r="AN865" s="35"/>
      <c r="AO865" s="35"/>
      <c r="AP865" s="35"/>
      <c r="AQ865" s="35"/>
      <c r="AR865" s="35"/>
      <c r="AS865" s="35"/>
      <c r="AT865" s="35"/>
      <c r="AU865" s="35"/>
      <c r="AV865" s="35"/>
      <c r="AW865" s="35"/>
      <c r="AX865" s="35"/>
      <c r="AY865" s="35"/>
      <c r="AZ865" s="35"/>
      <c r="BA865" s="35"/>
      <c r="BB865" s="35"/>
      <c r="BC865" s="35"/>
      <c r="BD865" s="35"/>
      <c r="BE865" s="35"/>
      <c r="BF865" s="35"/>
      <c r="BG865" s="35"/>
      <c r="BH865" s="35"/>
    </row>
    <row r="866" spans="27:60" ht="15">
      <c r="AA866" s="11"/>
      <c r="AB866" s="11"/>
      <c r="AC866" s="11"/>
      <c r="AD866" s="11"/>
      <c r="AE866" s="11"/>
      <c r="AM866" s="35"/>
      <c r="AN866" s="35"/>
      <c r="AO866" s="35"/>
      <c r="AP866" s="35"/>
      <c r="AQ866" s="35"/>
      <c r="AR866" s="35"/>
      <c r="AS866" s="35"/>
      <c r="AT866" s="35"/>
      <c r="AU866" s="35"/>
      <c r="AV866" s="35"/>
      <c r="AW866" s="35"/>
      <c r="AX866" s="35"/>
      <c r="AY866" s="35"/>
      <c r="AZ866" s="35"/>
      <c r="BA866" s="35"/>
      <c r="BB866" s="35"/>
      <c r="BC866" s="35"/>
      <c r="BD866" s="35"/>
      <c r="BE866" s="35"/>
      <c r="BF866" s="35"/>
      <c r="BG866" s="35"/>
      <c r="BH866" s="35"/>
    </row>
    <row r="867" spans="27:60" ht="15">
      <c r="AA867" s="11"/>
      <c r="AB867" s="11"/>
      <c r="AC867" s="11"/>
      <c r="AD867" s="11"/>
      <c r="AE867" s="11"/>
      <c r="AM867" s="35"/>
      <c r="AN867" s="35"/>
      <c r="AO867" s="35"/>
      <c r="AP867" s="35"/>
      <c r="AQ867" s="35"/>
      <c r="AR867" s="35"/>
      <c r="AS867" s="35"/>
      <c r="AT867" s="35"/>
      <c r="AU867" s="35"/>
      <c r="AV867" s="35"/>
      <c r="AW867" s="35"/>
      <c r="AX867" s="35"/>
      <c r="AY867" s="35"/>
      <c r="AZ867" s="35"/>
      <c r="BA867" s="35"/>
      <c r="BB867" s="35"/>
      <c r="BC867" s="35"/>
      <c r="BD867" s="35"/>
      <c r="BE867" s="35"/>
      <c r="BF867" s="35"/>
      <c r="BG867" s="35"/>
      <c r="BH867" s="35"/>
    </row>
    <row r="868" spans="27:60" ht="15">
      <c r="AA868" s="11"/>
      <c r="AB868" s="11"/>
      <c r="AC868" s="11"/>
      <c r="AD868" s="11"/>
      <c r="AE868" s="11"/>
      <c r="AM868" s="35"/>
      <c r="AN868" s="35"/>
      <c r="AO868" s="35"/>
      <c r="AP868" s="35"/>
      <c r="AQ868" s="35"/>
      <c r="AR868" s="35"/>
      <c r="AS868" s="35"/>
      <c r="AT868" s="35"/>
      <c r="AU868" s="35"/>
      <c r="AV868" s="35"/>
      <c r="AW868" s="35"/>
      <c r="AX868" s="35"/>
      <c r="AY868" s="35"/>
      <c r="AZ868" s="35"/>
      <c r="BA868" s="35"/>
      <c r="BB868" s="35"/>
      <c r="BC868" s="35"/>
      <c r="BD868" s="35"/>
      <c r="BE868" s="35"/>
      <c r="BF868" s="35"/>
      <c r="BG868" s="35"/>
      <c r="BH868" s="35"/>
    </row>
    <row r="869" spans="27:60" ht="15">
      <c r="AA869" s="11"/>
      <c r="AB869" s="11"/>
      <c r="AC869" s="11"/>
      <c r="AD869" s="11"/>
      <c r="AE869" s="11"/>
      <c r="AM869" s="35"/>
      <c r="AN869" s="35"/>
      <c r="AO869" s="35"/>
      <c r="AP869" s="35"/>
      <c r="AQ869" s="35"/>
      <c r="AR869" s="35"/>
      <c r="AS869" s="35"/>
      <c r="AT869" s="35"/>
      <c r="AU869" s="35"/>
      <c r="AV869" s="35"/>
      <c r="AW869" s="35"/>
      <c r="AX869" s="35"/>
      <c r="AY869" s="35"/>
      <c r="AZ869" s="35"/>
      <c r="BA869" s="35"/>
      <c r="BB869" s="35"/>
      <c r="BC869" s="35"/>
      <c r="BD869" s="35"/>
      <c r="BE869" s="35"/>
      <c r="BF869" s="35"/>
      <c r="BG869" s="35"/>
      <c r="BH869" s="35"/>
    </row>
    <row r="870" spans="27:60" ht="15">
      <c r="AA870" s="11"/>
      <c r="AB870" s="11"/>
      <c r="AC870" s="11"/>
      <c r="AD870" s="11"/>
      <c r="AE870" s="11"/>
      <c r="AM870" s="35"/>
      <c r="AN870" s="35"/>
      <c r="AO870" s="35"/>
      <c r="AP870" s="35"/>
      <c r="AQ870" s="35"/>
      <c r="AR870" s="35"/>
      <c r="AS870" s="35"/>
      <c r="AT870" s="35"/>
      <c r="AU870" s="35"/>
      <c r="AV870" s="35"/>
      <c r="AW870" s="35"/>
      <c r="AX870" s="35"/>
      <c r="AY870" s="35"/>
      <c r="AZ870" s="35"/>
      <c r="BA870" s="35"/>
      <c r="BB870" s="35"/>
      <c r="BC870" s="35"/>
      <c r="BD870" s="35"/>
      <c r="BE870" s="35"/>
      <c r="BF870" s="35"/>
      <c r="BG870" s="35"/>
      <c r="BH870" s="35"/>
    </row>
    <row r="871" spans="27:60" ht="15">
      <c r="AA871" s="11"/>
      <c r="AB871" s="11"/>
      <c r="AC871" s="11"/>
      <c r="AD871" s="11"/>
      <c r="AE871" s="11"/>
      <c r="AM871" s="35"/>
      <c r="AN871" s="35"/>
      <c r="AO871" s="35"/>
      <c r="AP871" s="35"/>
      <c r="AQ871" s="35"/>
      <c r="AR871" s="35"/>
      <c r="AS871" s="35"/>
      <c r="AT871" s="35"/>
      <c r="AU871" s="35"/>
      <c r="AV871" s="35"/>
      <c r="AW871" s="35"/>
      <c r="AX871" s="35"/>
      <c r="AY871" s="35"/>
      <c r="AZ871" s="35"/>
      <c r="BA871" s="35"/>
      <c r="BB871" s="35"/>
      <c r="BC871" s="35"/>
      <c r="BD871" s="35"/>
      <c r="BE871" s="35"/>
      <c r="BF871" s="35"/>
      <c r="BG871" s="35"/>
      <c r="BH871" s="35"/>
    </row>
    <row r="872" spans="27:60" ht="15">
      <c r="AA872" s="11"/>
      <c r="AB872" s="11"/>
      <c r="AC872" s="11"/>
      <c r="AD872" s="11"/>
      <c r="AE872" s="11"/>
      <c r="AM872" s="35"/>
      <c r="AN872" s="35"/>
      <c r="AO872" s="35"/>
      <c r="AP872" s="35"/>
      <c r="AQ872" s="35"/>
      <c r="AR872" s="35"/>
      <c r="AS872" s="35"/>
      <c r="AT872" s="35"/>
      <c r="AU872" s="35"/>
      <c r="AV872" s="35"/>
      <c r="AW872" s="35"/>
      <c r="AX872" s="35"/>
      <c r="AY872" s="35"/>
      <c r="AZ872" s="35"/>
      <c r="BA872" s="35"/>
      <c r="BB872" s="35"/>
      <c r="BC872" s="35"/>
      <c r="BD872" s="35"/>
      <c r="BE872" s="35"/>
      <c r="BF872" s="35"/>
      <c r="BG872" s="35"/>
      <c r="BH872" s="35"/>
    </row>
    <row r="873" spans="27:60" ht="15">
      <c r="AA873" s="11"/>
      <c r="AB873" s="11"/>
      <c r="AC873" s="11"/>
      <c r="AD873" s="11"/>
      <c r="AE873" s="11"/>
      <c r="AM873" s="35"/>
      <c r="AN873" s="35"/>
      <c r="AO873" s="35"/>
      <c r="AP873" s="35"/>
      <c r="AQ873" s="35"/>
      <c r="AR873" s="35"/>
      <c r="AS873" s="35"/>
      <c r="AT873" s="35"/>
      <c r="AU873" s="35"/>
      <c r="AV873" s="35"/>
      <c r="AW873" s="35"/>
      <c r="AX873" s="35"/>
      <c r="AY873" s="35"/>
      <c r="AZ873" s="35"/>
      <c r="BA873" s="35"/>
      <c r="BB873" s="35"/>
      <c r="BC873" s="35"/>
      <c r="BD873" s="35"/>
      <c r="BE873" s="35"/>
      <c r="BF873" s="35"/>
      <c r="BG873" s="35"/>
      <c r="BH873" s="35"/>
    </row>
    <row r="874" spans="27:60" ht="15">
      <c r="AA874" s="11"/>
      <c r="AB874" s="11"/>
      <c r="AC874" s="11"/>
      <c r="AD874" s="11"/>
      <c r="AE874" s="11"/>
      <c r="AM874" s="35"/>
      <c r="AN874" s="35"/>
      <c r="AO874" s="35"/>
      <c r="AP874" s="35"/>
      <c r="AQ874" s="35"/>
      <c r="AR874" s="35"/>
      <c r="AS874" s="35"/>
      <c r="AT874" s="35"/>
      <c r="AU874" s="35"/>
      <c r="AV874" s="35"/>
      <c r="AW874" s="35"/>
      <c r="AX874" s="35"/>
      <c r="AY874" s="35"/>
      <c r="AZ874" s="35"/>
      <c r="BA874" s="35"/>
      <c r="BB874" s="35"/>
      <c r="BC874" s="35"/>
      <c r="BD874" s="35"/>
      <c r="BE874" s="35"/>
      <c r="BF874" s="35"/>
      <c r="BG874" s="35"/>
      <c r="BH874" s="35"/>
    </row>
    <row r="875" spans="27:60" ht="15">
      <c r="AA875" s="11"/>
      <c r="AB875" s="11"/>
      <c r="AC875" s="11"/>
      <c r="AD875" s="11"/>
      <c r="AE875" s="11"/>
      <c r="AM875" s="35"/>
      <c r="AN875" s="35"/>
      <c r="AO875" s="35"/>
      <c r="AP875" s="35"/>
      <c r="AQ875" s="35"/>
      <c r="AR875" s="35"/>
      <c r="AS875" s="35"/>
      <c r="AT875" s="35"/>
      <c r="AU875" s="35"/>
      <c r="AV875" s="35"/>
      <c r="AW875" s="35"/>
      <c r="AX875" s="35"/>
      <c r="AY875" s="35"/>
      <c r="AZ875" s="35"/>
      <c r="BA875" s="35"/>
      <c r="BB875" s="35"/>
      <c r="BC875" s="35"/>
      <c r="BD875" s="35"/>
      <c r="BE875" s="35"/>
      <c r="BF875" s="35"/>
      <c r="BG875" s="35"/>
      <c r="BH875" s="35"/>
    </row>
    <row r="876" spans="27:60" ht="15">
      <c r="AA876" s="11"/>
      <c r="AB876" s="11"/>
      <c r="AC876" s="11"/>
      <c r="AD876" s="11"/>
      <c r="AE876" s="11"/>
      <c r="AM876" s="35"/>
      <c r="AN876" s="35"/>
      <c r="AO876" s="35"/>
      <c r="AP876" s="35"/>
      <c r="AQ876" s="35"/>
      <c r="AR876" s="35"/>
      <c r="AS876" s="35"/>
      <c r="AT876" s="35"/>
      <c r="AU876" s="35"/>
      <c r="AV876" s="35"/>
      <c r="AW876" s="35"/>
      <c r="AX876" s="35"/>
      <c r="AY876" s="35"/>
      <c r="AZ876" s="35"/>
      <c r="BA876" s="35"/>
      <c r="BB876" s="35"/>
      <c r="BC876" s="35"/>
      <c r="BD876" s="35"/>
      <c r="BE876" s="35"/>
      <c r="BF876" s="35"/>
      <c r="BG876" s="35"/>
      <c r="BH876" s="35"/>
    </row>
    <row r="877" spans="27:60" ht="15">
      <c r="AA877" s="11"/>
      <c r="AB877" s="11"/>
      <c r="AC877" s="11"/>
      <c r="AD877" s="11"/>
      <c r="AE877" s="11"/>
      <c r="AM877" s="35"/>
      <c r="AN877" s="35"/>
      <c r="AO877" s="35"/>
      <c r="AP877" s="35"/>
      <c r="AQ877" s="35"/>
      <c r="AR877" s="35"/>
      <c r="AS877" s="35"/>
      <c r="AT877" s="35"/>
      <c r="AU877" s="35"/>
      <c r="AV877" s="35"/>
      <c r="AW877" s="35"/>
      <c r="AX877" s="35"/>
      <c r="AY877" s="35"/>
      <c r="AZ877" s="35"/>
      <c r="BA877" s="35"/>
      <c r="BB877" s="35"/>
      <c r="BC877" s="35"/>
      <c r="BD877" s="35"/>
      <c r="BE877" s="35"/>
      <c r="BF877" s="35"/>
      <c r="BG877" s="35"/>
      <c r="BH877" s="35"/>
    </row>
    <row r="878" spans="27:60" ht="15">
      <c r="AA878" s="11"/>
      <c r="AB878" s="11"/>
      <c r="AC878" s="11"/>
      <c r="AD878" s="11"/>
      <c r="AE878" s="11"/>
      <c r="AM878" s="35"/>
      <c r="AN878" s="35"/>
      <c r="AO878" s="35"/>
      <c r="AP878" s="35"/>
      <c r="AQ878" s="35"/>
      <c r="AR878" s="35"/>
      <c r="AS878" s="35"/>
      <c r="AT878" s="35"/>
      <c r="AU878" s="35"/>
      <c r="AV878" s="35"/>
      <c r="AW878" s="35"/>
      <c r="AX878" s="35"/>
      <c r="AY878" s="35"/>
      <c r="AZ878" s="35"/>
      <c r="BA878" s="35"/>
      <c r="BB878" s="35"/>
      <c r="BC878" s="35"/>
      <c r="BD878" s="35"/>
      <c r="BE878" s="35"/>
      <c r="BF878" s="35"/>
      <c r="BG878" s="35"/>
      <c r="BH878" s="35"/>
    </row>
    <row r="879" spans="27:60" ht="15">
      <c r="AA879" s="11"/>
      <c r="AB879" s="11"/>
      <c r="AC879" s="11"/>
      <c r="AD879" s="11"/>
      <c r="AE879" s="11"/>
      <c r="AM879" s="35"/>
      <c r="AN879" s="35"/>
      <c r="AO879" s="35"/>
      <c r="AP879" s="35"/>
      <c r="AQ879" s="35"/>
      <c r="AR879" s="35"/>
      <c r="AS879" s="35"/>
      <c r="AT879" s="35"/>
      <c r="AU879" s="35"/>
      <c r="AV879" s="35"/>
      <c r="AW879" s="35"/>
      <c r="AX879" s="35"/>
      <c r="AY879" s="35"/>
      <c r="AZ879" s="35"/>
      <c r="BA879" s="35"/>
      <c r="BB879" s="35"/>
      <c r="BC879" s="35"/>
      <c r="BD879" s="35"/>
      <c r="BE879" s="35"/>
      <c r="BF879" s="35"/>
      <c r="BG879" s="35"/>
      <c r="BH879" s="35"/>
    </row>
    <row r="880" spans="27:60" ht="15">
      <c r="AA880" s="11"/>
      <c r="AB880" s="11"/>
      <c r="AC880" s="11"/>
      <c r="AD880" s="11"/>
      <c r="AE880" s="11"/>
      <c r="AM880" s="35"/>
      <c r="AN880" s="35"/>
      <c r="AO880" s="35"/>
      <c r="AP880" s="35"/>
      <c r="AQ880" s="35"/>
      <c r="AR880" s="35"/>
      <c r="AS880" s="35"/>
      <c r="AT880" s="35"/>
      <c r="AU880" s="35"/>
      <c r="AV880" s="35"/>
      <c r="AW880" s="35"/>
      <c r="AX880" s="35"/>
      <c r="AY880" s="35"/>
      <c r="AZ880" s="35"/>
      <c r="BA880" s="35"/>
      <c r="BB880" s="35"/>
      <c r="BC880" s="35"/>
      <c r="BD880" s="35"/>
      <c r="BE880" s="35"/>
      <c r="BF880" s="35"/>
      <c r="BG880" s="35"/>
      <c r="BH880" s="35"/>
    </row>
    <row r="881" spans="27:60" ht="15">
      <c r="AA881" s="11"/>
      <c r="AB881" s="11"/>
      <c r="AC881" s="11"/>
      <c r="AD881" s="11"/>
      <c r="AE881" s="11"/>
      <c r="AM881" s="35"/>
      <c r="AN881" s="35"/>
      <c r="AO881" s="35"/>
      <c r="AP881" s="35"/>
      <c r="AQ881" s="35"/>
      <c r="AR881" s="35"/>
      <c r="AS881" s="35"/>
      <c r="AT881" s="35"/>
      <c r="AU881" s="35"/>
      <c r="AV881" s="35"/>
      <c r="AW881" s="35"/>
      <c r="AX881" s="35"/>
      <c r="AY881" s="35"/>
      <c r="AZ881" s="35"/>
      <c r="BA881" s="35"/>
      <c r="BB881" s="35"/>
      <c r="BC881" s="35"/>
      <c r="BD881" s="35"/>
      <c r="BE881" s="35"/>
      <c r="BF881" s="35"/>
      <c r="BG881" s="35"/>
      <c r="BH881" s="35"/>
    </row>
    <row r="882" spans="27:60" ht="15">
      <c r="AA882" s="11"/>
      <c r="AB882" s="11"/>
      <c r="AC882" s="11"/>
      <c r="AD882" s="11"/>
      <c r="AE882" s="11"/>
      <c r="AM882" s="35"/>
      <c r="AN882" s="35"/>
      <c r="AO882" s="35"/>
      <c r="AP882" s="35"/>
      <c r="AQ882" s="35"/>
      <c r="AR882" s="35"/>
      <c r="AS882" s="35"/>
      <c r="AT882" s="35"/>
      <c r="AU882" s="35"/>
      <c r="AV882" s="35"/>
      <c r="AW882" s="35"/>
      <c r="AX882" s="35"/>
      <c r="AY882" s="35"/>
      <c r="AZ882" s="35"/>
      <c r="BA882" s="35"/>
      <c r="BB882" s="35"/>
      <c r="BC882" s="35"/>
      <c r="BD882" s="35"/>
      <c r="BE882" s="35"/>
      <c r="BF882" s="35"/>
      <c r="BG882" s="35"/>
      <c r="BH882" s="35"/>
    </row>
    <row r="883" spans="27:60" ht="15">
      <c r="AA883" s="11"/>
      <c r="AB883" s="11"/>
      <c r="AC883" s="11"/>
      <c r="AD883" s="11"/>
      <c r="AE883" s="11"/>
      <c r="AM883" s="35"/>
      <c r="AN883" s="35"/>
      <c r="AO883" s="35"/>
      <c r="AP883" s="35"/>
      <c r="AQ883" s="35"/>
      <c r="AR883" s="35"/>
      <c r="AS883" s="35"/>
      <c r="AT883" s="35"/>
      <c r="AU883" s="35"/>
      <c r="AV883" s="35"/>
      <c r="AW883" s="35"/>
      <c r="AX883" s="35"/>
      <c r="AY883" s="35"/>
      <c r="AZ883" s="35"/>
      <c r="BA883" s="35"/>
      <c r="BB883" s="35"/>
      <c r="BC883" s="35"/>
      <c r="BD883" s="35"/>
      <c r="BE883" s="35"/>
      <c r="BF883" s="35"/>
      <c r="BG883" s="35"/>
      <c r="BH883" s="35"/>
    </row>
    <row r="884" spans="27:60" ht="15">
      <c r="AA884" s="11"/>
      <c r="AB884" s="11"/>
      <c r="AC884" s="11"/>
      <c r="AD884" s="11"/>
      <c r="AE884" s="11"/>
      <c r="AM884" s="35"/>
      <c r="AN884" s="35"/>
      <c r="AO884" s="35"/>
      <c r="AP884" s="35"/>
      <c r="AQ884" s="35"/>
      <c r="AR884" s="35"/>
      <c r="AS884" s="35"/>
      <c r="AT884" s="35"/>
      <c r="AU884" s="35"/>
      <c r="AV884" s="35"/>
      <c r="AW884" s="35"/>
      <c r="AX884" s="35"/>
      <c r="AY884" s="35"/>
      <c r="AZ884" s="35"/>
      <c r="BA884" s="35"/>
      <c r="BB884" s="35"/>
      <c r="BC884" s="35"/>
      <c r="BD884" s="35"/>
      <c r="BE884" s="35"/>
      <c r="BF884" s="35"/>
      <c r="BG884" s="35"/>
      <c r="BH884" s="35"/>
    </row>
    <row r="885" spans="27:60" ht="15">
      <c r="AA885" s="11"/>
      <c r="AB885" s="11"/>
      <c r="AC885" s="11"/>
      <c r="AD885" s="11"/>
      <c r="AE885" s="11"/>
      <c r="AM885" s="35"/>
      <c r="AN885" s="35"/>
      <c r="AO885" s="35"/>
      <c r="AP885" s="35"/>
      <c r="AQ885" s="35"/>
      <c r="AR885" s="35"/>
      <c r="AS885" s="35"/>
      <c r="AT885" s="35"/>
      <c r="AU885" s="35"/>
      <c r="AV885" s="35"/>
      <c r="AW885" s="35"/>
      <c r="AX885" s="35"/>
      <c r="AY885" s="35"/>
      <c r="AZ885" s="35"/>
      <c r="BA885" s="35"/>
      <c r="BB885" s="35"/>
      <c r="BC885" s="35"/>
      <c r="BD885" s="35"/>
      <c r="BE885" s="35"/>
      <c r="BF885" s="35"/>
      <c r="BG885" s="35"/>
      <c r="BH885" s="35"/>
    </row>
    <row r="886" spans="27:60" ht="15">
      <c r="AA886" s="11"/>
      <c r="AB886" s="11"/>
      <c r="AC886" s="11"/>
      <c r="AD886" s="11"/>
      <c r="AE886" s="11"/>
      <c r="AM886" s="35"/>
      <c r="AN886" s="35"/>
      <c r="AO886" s="35"/>
      <c r="AP886" s="35"/>
      <c r="AQ886" s="35"/>
      <c r="AR886" s="35"/>
      <c r="AS886" s="35"/>
      <c r="AT886" s="35"/>
      <c r="AU886" s="35"/>
      <c r="AV886" s="35"/>
      <c r="AW886" s="35"/>
      <c r="AX886" s="35"/>
      <c r="AY886" s="35"/>
      <c r="AZ886" s="35"/>
      <c r="BA886" s="35"/>
      <c r="BB886" s="35"/>
      <c r="BC886" s="35"/>
      <c r="BD886" s="35"/>
      <c r="BE886" s="35"/>
      <c r="BF886" s="35"/>
      <c r="BG886" s="35"/>
      <c r="BH886" s="35"/>
    </row>
    <row r="887" spans="27:60" ht="15">
      <c r="AA887" s="11"/>
      <c r="AB887" s="11"/>
      <c r="AC887" s="11"/>
      <c r="AD887" s="11"/>
      <c r="AE887" s="11"/>
      <c r="AM887" s="35"/>
      <c r="AN887" s="35"/>
      <c r="AO887" s="35"/>
      <c r="AP887" s="35"/>
      <c r="AQ887" s="35"/>
      <c r="AR887" s="35"/>
      <c r="AS887" s="35"/>
      <c r="AT887" s="35"/>
      <c r="AU887" s="35"/>
      <c r="AV887" s="35"/>
      <c r="AW887" s="35"/>
      <c r="AX887" s="35"/>
      <c r="AY887" s="35"/>
      <c r="AZ887" s="35"/>
      <c r="BA887" s="35"/>
      <c r="BB887" s="35"/>
      <c r="BC887" s="35"/>
      <c r="BD887" s="35"/>
      <c r="BE887" s="35"/>
      <c r="BF887" s="35"/>
      <c r="BG887" s="35"/>
      <c r="BH887" s="35"/>
    </row>
    <row r="888" spans="27:60" ht="15">
      <c r="AA888" s="11"/>
      <c r="AB888" s="11"/>
      <c r="AC888" s="11"/>
      <c r="AD888" s="11"/>
      <c r="AE888" s="11"/>
      <c r="AM888" s="35"/>
      <c r="AN888" s="35"/>
      <c r="AO888" s="35"/>
      <c r="AP888" s="35"/>
      <c r="AQ888" s="35"/>
      <c r="AR888" s="35"/>
      <c r="AS888" s="35"/>
      <c r="AT888" s="35"/>
      <c r="AU888" s="35"/>
      <c r="AV888" s="35"/>
      <c r="AW888" s="35"/>
      <c r="AX888" s="35"/>
      <c r="AY888" s="35"/>
      <c r="AZ888" s="35"/>
      <c r="BA888" s="35"/>
      <c r="BB888" s="35"/>
      <c r="BC888" s="35"/>
      <c r="BD888" s="35"/>
      <c r="BE888" s="35"/>
      <c r="BF888" s="35"/>
      <c r="BG888" s="35"/>
      <c r="BH888" s="35"/>
    </row>
    <row r="889" spans="27:60" ht="15">
      <c r="AA889" s="11"/>
      <c r="AB889" s="11"/>
      <c r="AC889" s="11"/>
      <c r="AD889" s="11"/>
      <c r="AE889" s="11"/>
      <c r="AM889" s="35"/>
      <c r="AN889" s="35"/>
      <c r="AO889" s="35"/>
      <c r="AP889" s="35"/>
      <c r="AQ889" s="35"/>
      <c r="AR889" s="35"/>
      <c r="AS889" s="35"/>
      <c r="AT889" s="35"/>
      <c r="AU889" s="35"/>
      <c r="AV889" s="35"/>
      <c r="AW889" s="35"/>
      <c r="AX889" s="35"/>
      <c r="AY889" s="35"/>
      <c r="AZ889" s="35"/>
      <c r="BA889" s="35"/>
      <c r="BB889" s="35"/>
      <c r="BC889" s="35"/>
      <c r="BD889" s="35"/>
      <c r="BE889" s="35"/>
      <c r="BF889" s="35"/>
      <c r="BG889" s="35"/>
      <c r="BH889" s="35"/>
    </row>
    <row r="890" spans="27:60" ht="15">
      <c r="AA890" s="11"/>
      <c r="AB890" s="11"/>
      <c r="AC890" s="11"/>
      <c r="AD890" s="11"/>
      <c r="AE890" s="11"/>
      <c r="AM890" s="35"/>
      <c r="AN890" s="35"/>
      <c r="AO890" s="35"/>
      <c r="AP890" s="35"/>
      <c r="AQ890" s="35"/>
      <c r="AR890" s="35"/>
      <c r="AS890" s="35"/>
      <c r="AT890" s="35"/>
      <c r="AU890" s="35"/>
      <c r="AV890" s="35"/>
      <c r="AW890" s="35"/>
      <c r="AX890" s="35"/>
      <c r="AY890" s="35"/>
      <c r="AZ890" s="35"/>
      <c r="BA890" s="35"/>
      <c r="BB890" s="35"/>
      <c r="BC890" s="35"/>
      <c r="BD890" s="35"/>
      <c r="BE890" s="35"/>
      <c r="BF890" s="35"/>
      <c r="BG890" s="35"/>
      <c r="BH890" s="35"/>
    </row>
    <row r="891" spans="27:60" ht="15">
      <c r="AA891" s="11"/>
      <c r="AB891" s="11"/>
      <c r="AC891" s="11"/>
      <c r="AD891" s="11"/>
      <c r="AE891" s="11"/>
      <c r="AM891" s="35"/>
      <c r="AN891" s="35"/>
      <c r="AO891" s="35"/>
      <c r="AP891" s="35"/>
      <c r="AQ891" s="35"/>
      <c r="AR891" s="35"/>
      <c r="AS891" s="35"/>
      <c r="AT891" s="35"/>
      <c r="AU891" s="35"/>
      <c r="AV891" s="35"/>
      <c r="AW891" s="35"/>
      <c r="AX891" s="35"/>
      <c r="AY891" s="35"/>
      <c r="AZ891" s="35"/>
      <c r="BA891" s="35"/>
      <c r="BB891" s="35"/>
      <c r="BC891" s="35"/>
      <c r="BD891" s="35"/>
      <c r="BE891" s="35"/>
      <c r="BF891" s="35"/>
      <c r="BG891" s="35"/>
      <c r="BH891" s="35"/>
    </row>
    <row r="892" spans="27:60" ht="15">
      <c r="AA892" s="11"/>
      <c r="AB892" s="11"/>
      <c r="AC892" s="11"/>
      <c r="AD892" s="11"/>
      <c r="AE892" s="11"/>
      <c r="AM892" s="35"/>
      <c r="AN892" s="35"/>
      <c r="AO892" s="35"/>
      <c r="AP892" s="35"/>
      <c r="AQ892" s="35"/>
      <c r="AR892" s="35"/>
      <c r="AS892" s="35"/>
      <c r="AT892" s="35"/>
      <c r="AU892" s="35"/>
      <c r="AV892" s="35"/>
      <c r="AW892" s="35"/>
      <c r="AX892" s="35"/>
      <c r="AY892" s="35"/>
      <c r="AZ892" s="35"/>
      <c r="BA892" s="35"/>
      <c r="BB892" s="35"/>
      <c r="BC892" s="35"/>
      <c r="BD892" s="35"/>
      <c r="BE892" s="35"/>
      <c r="BF892" s="35"/>
      <c r="BG892" s="35"/>
      <c r="BH892" s="35"/>
    </row>
    <row r="893" spans="27:60" ht="15">
      <c r="AA893" s="11"/>
      <c r="AB893" s="11"/>
      <c r="AC893" s="11"/>
      <c r="AD893" s="11"/>
      <c r="AE893" s="11"/>
      <c r="AM893" s="35"/>
      <c r="AN893" s="35"/>
      <c r="AO893" s="35"/>
      <c r="AP893" s="35"/>
      <c r="AQ893" s="35"/>
      <c r="AR893" s="35"/>
      <c r="AS893" s="35"/>
      <c r="AT893" s="35"/>
      <c r="AU893" s="35"/>
      <c r="AV893" s="35"/>
      <c r="AW893" s="35"/>
      <c r="AX893" s="35"/>
      <c r="AY893" s="35"/>
      <c r="AZ893" s="35"/>
      <c r="BA893" s="35"/>
      <c r="BB893" s="35"/>
      <c r="BC893" s="35"/>
      <c r="BD893" s="35"/>
      <c r="BE893" s="35"/>
      <c r="BF893" s="35"/>
      <c r="BG893" s="35"/>
      <c r="BH893" s="35"/>
    </row>
    <row r="894" spans="27:60" ht="15">
      <c r="AA894" s="11"/>
      <c r="AB894" s="11"/>
      <c r="AC894" s="11"/>
      <c r="AD894" s="11"/>
      <c r="AE894" s="11"/>
      <c r="AM894" s="35"/>
      <c r="AN894" s="35"/>
      <c r="AO894" s="35"/>
      <c r="AP894" s="35"/>
      <c r="AQ894" s="35"/>
      <c r="AR894" s="35"/>
      <c r="AS894" s="35"/>
      <c r="AT894" s="35"/>
      <c r="AU894" s="35"/>
      <c r="AV894" s="35"/>
      <c r="AW894" s="35"/>
      <c r="AX894" s="35"/>
      <c r="AY894" s="35"/>
      <c r="AZ894" s="35"/>
      <c r="BA894" s="35"/>
      <c r="BB894" s="35"/>
      <c r="BC894" s="35"/>
      <c r="BD894" s="35"/>
      <c r="BE894" s="35"/>
      <c r="BF894" s="35"/>
      <c r="BG894" s="35"/>
      <c r="BH894" s="35"/>
    </row>
    <row r="895" spans="27:60" ht="15">
      <c r="AA895" s="11"/>
      <c r="AB895" s="11"/>
      <c r="AC895" s="11"/>
      <c r="AD895" s="11"/>
      <c r="AE895" s="11"/>
      <c r="AM895" s="35"/>
      <c r="AN895" s="35"/>
      <c r="AO895" s="35"/>
      <c r="AP895" s="35"/>
      <c r="AQ895" s="35"/>
      <c r="AR895" s="35"/>
      <c r="AS895" s="35"/>
      <c r="AT895" s="35"/>
      <c r="AU895" s="35"/>
      <c r="AV895" s="35"/>
      <c r="AW895" s="35"/>
      <c r="AX895" s="35"/>
      <c r="AY895" s="35"/>
      <c r="AZ895" s="35"/>
      <c r="BA895" s="35"/>
      <c r="BB895" s="35"/>
      <c r="BC895" s="35"/>
      <c r="BD895" s="35"/>
      <c r="BE895" s="35"/>
      <c r="BF895" s="35"/>
      <c r="BG895" s="35"/>
      <c r="BH895" s="35"/>
    </row>
    <row r="896" spans="27:60" ht="15">
      <c r="AA896" s="11"/>
      <c r="AB896" s="11"/>
      <c r="AC896" s="11"/>
      <c r="AD896" s="11"/>
      <c r="AE896" s="11"/>
      <c r="AM896" s="35"/>
      <c r="AN896" s="35"/>
      <c r="AO896" s="35"/>
      <c r="AP896" s="35"/>
      <c r="AQ896" s="35"/>
      <c r="AR896" s="35"/>
      <c r="AS896" s="35"/>
      <c r="AT896" s="35"/>
      <c r="AU896" s="35"/>
      <c r="AV896" s="35"/>
      <c r="AW896" s="35"/>
      <c r="AX896" s="35"/>
      <c r="AY896" s="35"/>
      <c r="AZ896" s="35"/>
      <c r="BA896" s="35"/>
      <c r="BB896" s="35"/>
      <c r="BC896" s="35"/>
      <c r="BD896" s="35"/>
      <c r="BE896" s="35"/>
      <c r="BF896" s="35"/>
      <c r="BG896" s="35"/>
      <c r="BH896" s="35"/>
    </row>
    <row r="897" spans="27:60" ht="15">
      <c r="AA897" s="11"/>
      <c r="AB897" s="11"/>
      <c r="AC897" s="11"/>
      <c r="AD897" s="11"/>
      <c r="AE897" s="11"/>
      <c r="AM897" s="35"/>
      <c r="AN897" s="35"/>
      <c r="AO897" s="35"/>
      <c r="AP897" s="35"/>
      <c r="AQ897" s="35"/>
      <c r="AR897" s="35"/>
      <c r="AS897" s="35"/>
      <c r="AT897" s="35"/>
      <c r="AU897" s="35"/>
      <c r="AV897" s="35"/>
      <c r="AW897" s="35"/>
      <c r="AX897" s="35"/>
      <c r="AY897" s="35"/>
      <c r="AZ897" s="35"/>
      <c r="BA897" s="35"/>
      <c r="BB897" s="35"/>
      <c r="BC897" s="35"/>
      <c r="BD897" s="35"/>
      <c r="BE897" s="35"/>
      <c r="BF897" s="35"/>
      <c r="BG897" s="35"/>
      <c r="BH897" s="35"/>
    </row>
    <row r="898" spans="27:60" ht="15">
      <c r="AA898" s="11"/>
      <c r="AB898" s="11"/>
      <c r="AC898" s="11"/>
      <c r="AD898" s="11"/>
      <c r="AE898" s="11"/>
      <c r="AM898" s="35"/>
      <c r="AN898" s="35"/>
      <c r="AO898" s="35"/>
      <c r="AP898" s="35"/>
      <c r="AQ898" s="35"/>
      <c r="AR898" s="35"/>
      <c r="AS898" s="35"/>
      <c r="AT898" s="35"/>
      <c r="AU898" s="35"/>
      <c r="AV898" s="35"/>
      <c r="AW898" s="35"/>
      <c r="AX898" s="35"/>
      <c r="AY898" s="35"/>
      <c r="AZ898" s="35"/>
      <c r="BA898" s="35"/>
      <c r="BB898" s="35"/>
      <c r="BC898" s="35"/>
      <c r="BD898" s="35"/>
      <c r="BE898" s="35"/>
      <c r="BF898" s="35"/>
      <c r="BG898" s="35"/>
      <c r="BH898" s="35"/>
    </row>
    <row r="899" spans="27:60" ht="15">
      <c r="AA899" s="11"/>
      <c r="AB899" s="11"/>
      <c r="AC899" s="11"/>
      <c r="AD899" s="11"/>
      <c r="AE899" s="11"/>
      <c r="AM899" s="35"/>
      <c r="AN899" s="35"/>
      <c r="AO899" s="35"/>
      <c r="AP899" s="35"/>
      <c r="AQ899" s="35"/>
      <c r="AR899" s="35"/>
      <c r="AS899" s="35"/>
      <c r="AT899" s="35"/>
      <c r="AU899" s="35"/>
      <c r="AV899" s="35"/>
      <c r="AW899" s="35"/>
      <c r="AX899" s="35"/>
      <c r="AY899" s="35"/>
      <c r="AZ899" s="35"/>
      <c r="BA899" s="35"/>
      <c r="BB899" s="35"/>
      <c r="BC899" s="35"/>
      <c r="BD899" s="35"/>
      <c r="BE899" s="35"/>
      <c r="BF899" s="35"/>
      <c r="BG899" s="35"/>
      <c r="BH899" s="35"/>
    </row>
    <row r="900" spans="27:60" ht="15">
      <c r="AA900" s="11"/>
      <c r="AB900" s="11"/>
      <c r="AC900" s="11"/>
      <c r="AD900" s="11"/>
      <c r="AE900" s="11"/>
      <c r="AM900" s="35"/>
      <c r="AN900" s="35"/>
      <c r="AO900" s="35"/>
      <c r="AP900" s="35"/>
      <c r="AQ900" s="35"/>
      <c r="AR900" s="35"/>
      <c r="AS900" s="35"/>
      <c r="AT900" s="35"/>
      <c r="AU900" s="35"/>
      <c r="AV900" s="35"/>
      <c r="AW900" s="35"/>
      <c r="AX900" s="35"/>
      <c r="AY900" s="35"/>
      <c r="AZ900" s="35"/>
      <c r="BA900" s="35"/>
      <c r="BB900" s="35"/>
      <c r="BC900" s="35"/>
      <c r="BD900" s="35"/>
      <c r="BE900" s="35"/>
      <c r="BF900" s="35"/>
      <c r="BG900" s="35"/>
      <c r="BH900" s="35"/>
    </row>
    <row r="901" spans="27:60" ht="15">
      <c r="AA901" s="11"/>
      <c r="AB901" s="11"/>
      <c r="AC901" s="11"/>
      <c r="AD901" s="11"/>
      <c r="AE901" s="11"/>
      <c r="AM901" s="35"/>
      <c r="AN901" s="35"/>
      <c r="AO901" s="35"/>
      <c r="AP901" s="35"/>
      <c r="AQ901" s="35"/>
      <c r="AR901" s="35"/>
      <c r="AS901" s="35"/>
      <c r="AT901" s="35"/>
      <c r="AU901" s="35"/>
      <c r="AV901" s="35"/>
      <c r="AW901" s="35"/>
      <c r="AX901" s="35"/>
      <c r="AY901" s="35"/>
      <c r="AZ901" s="35"/>
      <c r="BA901" s="35"/>
      <c r="BB901" s="35"/>
      <c r="BC901" s="35"/>
      <c r="BD901" s="35"/>
      <c r="BE901" s="35"/>
      <c r="BF901" s="35"/>
      <c r="BG901" s="35"/>
      <c r="BH901" s="35"/>
    </row>
    <row r="902" spans="27:60" ht="15">
      <c r="AA902" s="11"/>
      <c r="AB902" s="11"/>
      <c r="AC902" s="11"/>
      <c r="AD902" s="11"/>
      <c r="AE902" s="11"/>
      <c r="AM902" s="35"/>
      <c r="AN902" s="35"/>
      <c r="AO902" s="35"/>
      <c r="AP902" s="35"/>
      <c r="AQ902" s="35"/>
      <c r="AR902" s="35"/>
      <c r="AS902" s="35"/>
      <c r="AT902" s="35"/>
      <c r="AU902" s="35"/>
      <c r="AV902" s="35"/>
      <c r="AW902" s="35"/>
      <c r="AX902" s="35"/>
      <c r="AY902" s="35"/>
      <c r="AZ902" s="35"/>
      <c r="BA902" s="35"/>
      <c r="BB902" s="35"/>
      <c r="BC902" s="35"/>
      <c r="BD902" s="35"/>
      <c r="BE902" s="35"/>
      <c r="BF902" s="35"/>
      <c r="BG902" s="35"/>
      <c r="BH902" s="35"/>
    </row>
    <row r="903" spans="27:60" ht="15">
      <c r="AA903" s="11"/>
      <c r="AB903" s="11"/>
      <c r="AC903" s="11"/>
      <c r="AD903" s="11"/>
      <c r="AE903" s="11"/>
      <c r="AM903" s="35"/>
      <c r="AN903" s="35"/>
      <c r="AO903" s="35"/>
      <c r="AP903" s="35"/>
      <c r="AQ903" s="35"/>
      <c r="AR903" s="35"/>
      <c r="AS903" s="35"/>
      <c r="AT903" s="35"/>
      <c r="AU903" s="35"/>
      <c r="AV903" s="35"/>
      <c r="AW903" s="35"/>
      <c r="AX903" s="35"/>
      <c r="AY903" s="35"/>
      <c r="AZ903" s="35"/>
      <c r="BA903" s="35"/>
      <c r="BB903" s="35"/>
      <c r="BC903" s="35"/>
      <c r="BD903" s="35"/>
      <c r="BE903" s="35"/>
      <c r="BF903" s="35"/>
      <c r="BG903" s="35"/>
      <c r="BH903" s="35"/>
    </row>
    <row r="904" spans="27:60" ht="15">
      <c r="AA904" s="11"/>
      <c r="AB904" s="11"/>
      <c r="AC904" s="11"/>
      <c r="AD904" s="11"/>
      <c r="AE904" s="11"/>
      <c r="AM904" s="35"/>
      <c r="AN904" s="35"/>
      <c r="AO904" s="35"/>
      <c r="AP904" s="35"/>
      <c r="AQ904" s="35"/>
      <c r="AR904" s="35"/>
      <c r="AS904" s="35"/>
      <c r="AT904" s="35"/>
      <c r="AU904" s="35"/>
      <c r="AV904" s="35"/>
      <c r="AW904" s="35"/>
      <c r="AX904" s="35"/>
      <c r="AY904" s="35"/>
      <c r="AZ904" s="35"/>
      <c r="BA904" s="35"/>
      <c r="BB904" s="35"/>
      <c r="BC904" s="35"/>
      <c r="BD904" s="35"/>
      <c r="BE904" s="35"/>
      <c r="BF904" s="35"/>
      <c r="BG904" s="35"/>
      <c r="BH904" s="35"/>
    </row>
    <row r="905" spans="27:60" ht="15">
      <c r="AA905" s="11"/>
      <c r="AB905" s="11"/>
      <c r="AC905" s="11"/>
      <c r="AD905" s="11"/>
      <c r="AE905" s="11"/>
      <c r="AM905" s="35"/>
      <c r="AN905" s="35"/>
      <c r="AO905" s="35"/>
      <c r="AP905" s="35"/>
      <c r="AQ905" s="35"/>
      <c r="AR905" s="35"/>
      <c r="AS905" s="35"/>
      <c r="AT905" s="35"/>
      <c r="AU905" s="35"/>
      <c r="AV905" s="35"/>
      <c r="AW905" s="35"/>
      <c r="AX905" s="35"/>
      <c r="AY905" s="35"/>
      <c r="AZ905" s="35"/>
      <c r="BA905" s="35"/>
      <c r="BB905" s="35"/>
      <c r="BC905" s="35"/>
      <c r="BD905" s="35"/>
      <c r="BE905" s="35"/>
      <c r="BF905" s="35"/>
      <c r="BG905" s="35"/>
      <c r="BH905" s="35"/>
    </row>
    <row r="906" spans="27:60" ht="15">
      <c r="AA906" s="11"/>
      <c r="AB906" s="11"/>
      <c r="AC906" s="11"/>
      <c r="AD906" s="11"/>
      <c r="AE906" s="11"/>
      <c r="AM906" s="35"/>
      <c r="AN906" s="35"/>
      <c r="AO906" s="35"/>
      <c r="AP906" s="35"/>
      <c r="AQ906" s="35"/>
      <c r="AR906" s="35"/>
      <c r="AS906" s="35"/>
      <c r="AT906" s="35"/>
      <c r="AU906" s="35"/>
      <c r="AV906" s="35"/>
      <c r="AW906" s="35"/>
      <c r="AX906" s="35"/>
      <c r="AY906" s="35"/>
      <c r="AZ906" s="35"/>
      <c r="BA906" s="35"/>
      <c r="BB906" s="35"/>
      <c r="BC906" s="35"/>
      <c r="BD906" s="35"/>
      <c r="BE906" s="35"/>
      <c r="BF906" s="35"/>
      <c r="BG906" s="35"/>
      <c r="BH906" s="35"/>
    </row>
    <row r="907" spans="27:60" ht="15">
      <c r="AA907" s="11"/>
      <c r="AB907" s="11"/>
      <c r="AC907" s="11"/>
      <c r="AD907" s="11"/>
      <c r="AE907" s="11"/>
      <c r="AM907" s="35"/>
      <c r="AN907" s="35"/>
      <c r="AO907" s="35"/>
      <c r="AP907" s="35"/>
      <c r="AQ907" s="35"/>
      <c r="AR907" s="35"/>
      <c r="AS907" s="35"/>
      <c r="AT907" s="35"/>
      <c r="AU907" s="35"/>
      <c r="AV907" s="35"/>
      <c r="AW907" s="35"/>
      <c r="AX907" s="35"/>
      <c r="AY907" s="35"/>
      <c r="AZ907" s="35"/>
      <c r="BA907" s="35"/>
      <c r="BB907" s="35"/>
      <c r="BC907" s="35"/>
      <c r="BD907" s="35"/>
      <c r="BE907" s="35"/>
      <c r="BF907" s="35"/>
      <c r="BG907" s="35"/>
      <c r="BH907" s="35"/>
    </row>
    <row r="908" spans="27:60" ht="15">
      <c r="AA908" s="11"/>
      <c r="AB908" s="11"/>
      <c r="AC908" s="11"/>
      <c r="AD908" s="11"/>
      <c r="AE908" s="11"/>
      <c r="AM908" s="35"/>
      <c r="AN908" s="35"/>
      <c r="AO908" s="35"/>
      <c r="AP908" s="35"/>
      <c r="AQ908" s="35"/>
      <c r="AR908" s="35"/>
      <c r="AS908" s="35"/>
      <c r="AT908" s="35"/>
      <c r="AU908" s="35"/>
      <c r="AV908" s="35"/>
      <c r="AW908" s="35"/>
      <c r="AX908" s="35"/>
      <c r="AY908" s="35"/>
      <c r="AZ908" s="35"/>
      <c r="BA908" s="35"/>
      <c r="BB908" s="35"/>
      <c r="BC908" s="35"/>
      <c r="BD908" s="35"/>
      <c r="BE908" s="35"/>
      <c r="BF908" s="35"/>
      <c r="BG908" s="35"/>
      <c r="BH908" s="35"/>
    </row>
    <row r="909" spans="27:60" ht="15">
      <c r="AA909" s="11"/>
      <c r="AB909" s="11"/>
      <c r="AC909" s="11"/>
      <c r="AD909" s="11"/>
      <c r="AE909" s="11"/>
      <c r="AM909" s="35"/>
      <c r="AN909" s="35"/>
      <c r="AO909" s="35"/>
      <c r="AP909" s="35"/>
      <c r="AQ909" s="35"/>
      <c r="AR909" s="35"/>
      <c r="AS909" s="35"/>
      <c r="AT909" s="35"/>
      <c r="AU909" s="35"/>
      <c r="AV909" s="35"/>
      <c r="AW909" s="35"/>
      <c r="AX909" s="35"/>
      <c r="AY909" s="35"/>
      <c r="AZ909" s="35"/>
      <c r="BA909" s="35"/>
      <c r="BB909" s="35"/>
      <c r="BC909" s="35"/>
      <c r="BD909" s="35"/>
      <c r="BE909" s="35"/>
      <c r="BF909" s="35"/>
      <c r="BG909" s="35"/>
      <c r="BH909" s="35"/>
    </row>
    <row r="910" spans="27:60" ht="15">
      <c r="AA910" s="11"/>
      <c r="AB910" s="11"/>
      <c r="AC910" s="11"/>
      <c r="AD910" s="11"/>
      <c r="AE910" s="11"/>
      <c r="AM910" s="35"/>
      <c r="AN910" s="35"/>
      <c r="AO910" s="35"/>
      <c r="AP910" s="35"/>
      <c r="AQ910" s="35"/>
      <c r="AR910" s="35"/>
      <c r="AS910" s="35"/>
      <c r="AT910" s="35"/>
      <c r="AU910" s="35"/>
      <c r="AV910" s="35"/>
      <c r="AW910" s="35"/>
      <c r="AX910" s="35"/>
      <c r="AY910" s="35"/>
      <c r="AZ910" s="35"/>
      <c r="BA910" s="35"/>
      <c r="BB910" s="35"/>
      <c r="BC910" s="35"/>
      <c r="BD910" s="35"/>
      <c r="BE910" s="35"/>
      <c r="BF910" s="35"/>
      <c r="BG910" s="35"/>
      <c r="BH910" s="35"/>
    </row>
    <row r="911" spans="27:60" ht="15">
      <c r="AA911" s="11"/>
      <c r="AB911" s="11"/>
      <c r="AC911" s="11"/>
      <c r="AD911" s="11"/>
      <c r="AE911" s="11"/>
      <c r="AM911" s="35"/>
      <c r="AN911" s="35"/>
      <c r="AO911" s="35"/>
      <c r="AP911" s="35"/>
      <c r="AQ911" s="35"/>
      <c r="AR911" s="35"/>
      <c r="AS911" s="35"/>
      <c r="AT911" s="35"/>
      <c r="AU911" s="35"/>
      <c r="AV911" s="35"/>
      <c r="AW911" s="35"/>
      <c r="AX911" s="35"/>
      <c r="AY911" s="35"/>
      <c r="AZ911" s="35"/>
      <c r="BA911" s="35"/>
      <c r="BB911" s="35"/>
      <c r="BC911" s="35"/>
      <c r="BD911" s="35"/>
      <c r="BE911" s="35"/>
      <c r="BF911" s="35"/>
      <c r="BG911" s="35"/>
      <c r="BH911" s="35"/>
    </row>
    <row r="912" spans="27:60" ht="15">
      <c r="AA912" s="11"/>
      <c r="AB912" s="11"/>
      <c r="AC912" s="11"/>
      <c r="AD912" s="11"/>
      <c r="AE912" s="11"/>
      <c r="AM912" s="35"/>
      <c r="AN912" s="35"/>
      <c r="AO912" s="35"/>
      <c r="AP912" s="35"/>
      <c r="AQ912" s="35"/>
      <c r="AR912" s="35"/>
      <c r="AS912" s="35"/>
      <c r="AT912" s="35"/>
      <c r="AU912" s="35"/>
      <c r="AV912" s="35"/>
      <c r="AW912" s="35"/>
      <c r="AX912" s="35"/>
      <c r="AY912" s="35"/>
      <c r="AZ912" s="35"/>
      <c r="BA912" s="35"/>
      <c r="BB912" s="35"/>
      <c r="BC912" s="35"/>
      <c r="BD912" s="35"/>
      <c r="BE912" s="35"/>
      <c r="BF912" s="35"/>
      <c r="BG912" s="35"/>
      <c r="BH912" s="35"/>
    </row>
    <row r="913" spans="27:60" ht="15">
      <c r="AA913" s="11"/>
      <c r="AB913" s="11"/>
      <c r="AC913" s="11"/>
      <c r="AD913" s="11"/>
      <c r="AE913" s="11"/>
      <c r="AM913" s="35"/>
      <c r="AN913" s="35"/>
      <c r="AO913" s="35"/>
      <c r="AP913" s="35"/>
      <c r="AQ913" s="35"/>
      <c r="AR913" s="35"/>
      <c r="AS913" s="35"/>
      <c r="AT913" s="35"/>
      <c r="AU913" s="35"/>
      <c r="AV913" s="35"/>
      <c r="AW913" s="35"/>
      <c r="AX913" s="35"/>
      <c r="AY913" s="35"/>
      <c r="AZ913" s="35"/>
      <c r="BA913" s="35"/>
      <c r="BB913" s="35"/>
      <c r="BC913" s="35"/>
      <c r="BD913" s="35"/>
      <c r="BE913" s="35"/>
      <c r="BF913" s="35"/>
      <c r="BG913" s="35"/>
      <c r="BH913" s="35"/>
    </row>
    <row r="914" spans="27:60" ht="15">
      <c r="AA914" s="11"/>
      <c r="AB914" s="11"/>
      <c r="AC914" s="11"/>
      <c r="AD914" s="11"/>
      <c r="AE914" s="11"/>
      <c r="AM914" s="35"/>
      <c r="AN914" s="35"/>
      <c r="AO914" s="35"/>
      <c r="AP914" s="35"/>
      <c r="AQ914" s="35"/>
      <c r="AR914" s="35"/>
      <c r="AS914" s="35"/>
      <c r="AT914" s="35"/>
      <c r="AU914" s="35"/>
      <c r="AV914" s="35"/>
      <c r="AW914" s="35"/>
      <c r="AX914" s="35"/>
      <c r="AY914" s="35"/>
      <c r="AZ914" s="35"/>
      <c r="BA914" s="35"/>
      <c r="BB914" s="35"/>
      <c r="BC914" s="35"/>
      <c r="BD914" s="35"/>
      <c r="BE914" s="35"/>
      <c r="BF914" s="35"/>
      <c r="BG914" s="35"/>
      <c r="BH914" s="35"/>
    </row>
    <row r="915" spans="27:60" ht="15">
      <c r="AA915" s="11"/>
      <c r="AB915" s="11"/>
      <c r="AC915" s="11"/>
      <c r="AD915" s="11"/>
      <c r="AE915" s="11"/>
      <c r="AM915" s="35"/>
      <c r="AN915" s="35"/>
      <c r="AO915" s="35"/>
      <c r="AP915" s="35"/>
      <c r="AQ915" s="35"/>
      <c r="AR915" s="35"/>
      <c r="AS915" s="35"/>
      <c r="AT915" s="35"/>
      <c r="AU915" s="35"/>
      <c r="AV915" s="35"/>
      <c r="AW915" s="35"/>
      <c r="AX915" s="35"/>
      <c r="AY915" s="35"/>
      <c r="AZ915" s="35"/>
      <c r="BA915" s="35"/>
      <c r="BB915" s="35"/>
      <c r="BC915" s="35"/>
      <c r="BD915" s="35"/>
      <c r="BE915" s="35"/>
      <c r="BF915" s="35"/>
      <c r="BG915" s="35"/>
      <c r="BH915" s="35"/>
    </row>
    <row r="916" spans="27:60" ht="15">
      <c r="AA916" s="11"/>
      <c r="AB916" s="11"/>
      <c r="AC916" s="11"/>
      <c r="AD916" s="11"/>
      <c r="AE916" s="11"/>
      <c r="AM916" s="35"/>
      <c r="AN916" s="35"/>
      <c r="AO916" s="35"/>
      <c r="AP916" s="35"/>
      <c r="AQ916" s="35"/>
      <c r="AR916" s="35"/>
      <c r="AS916" s="35"/>
      <c r="AT916" s="35"/>
      <c r="AU916" s="35"/>
      <c r="AV916" s="35"/>
      <c r="AW916" s="35"/>
      <c r="AX916" s="35"/>
      <c r="AY916" s="35"/>
      <c r="AZ916" s="35"/>
      <c r="BA916" s="35"/>
      <c r="BB916" s="35"/>
      <c r="BC916" s="35"/>
      <c r="BD916" s="35"/>
      <c r="BE916" s="35"/>
      <c r="BF916" s="35"/>
      <c r="BG916" s="35"/>
      <c r="BH916" s="35"/>
    </row>
    <row r="917" spans="27:60" ht="15">
      <c r="AA917" s="11"/>
      <c r="AB917" s="11"/>
      <c r="AC917" s="11"/>
      <c r="AD917" s="11"/>
      <c r="AE917" s="11"/>
      <c r="AM917" s="35"/>
      <c r="AN917" s="35"/>
      <c r="AO917" s="35"/>
      <c r="AP917" s="35"/>
      <c r="AQ917" s="35"/>
      <c r="AR917" s="35"/>
      <c r="AS917" s="35"/>
      <c r="AT917" s="35"/>
      <c r="AU917" s="35"/>
      <c r="AV917" s="35"/>
      <c r="AW917" s="35"/>
      <c r="AX917" s="35"/>
      <c r="AY917" s="35"/>
      <c r="AZ917" s="35"/>
      <c r="BA917" s="35"/>
      <c r="BB917" s="35"/>
      <c r="BC917" s="35"/>
      <c r="BD917" s="35"/>
      <c r="BE917" s="35"/>
      <c r="BF917" s="35"/>
      <c r="BG917" s="35"/>
      <c r="BH917" s="35"/>
    </row>
    <row r="918" spans="27:60" ht="15">
      <c r="AA918" s="11"/>
      <c r="AB918" s="11"/>
      <c r="AC918" s="11"/>
      <c r="AD918" s="11"/>
      <c r="AE918" s="11"/>
      <c r="AM918" s="35"/>
      <c r="AN918" s="35"/>
      <c r="AO918" s="35"/>
      <c r="AP918" s="35"/>
      <c r="AQ918" s="35"/>
      <c r="AR918" s="35"/>
      <c r="AS918" s="35"/>
      <c r="AT918" s="35"/>
      <c r="AU918" s="35"/>
      <c r="AV918" s="35"/>
      <c r="AW918" s="35"/>
      <c r="AX918" s="35"/>
      <c r="AY918" s="35"/>
      <c r="AZ918" s="35"/>
      <c r="BA918" s="35"/>
      <c r="BB918" s="35"/>
      <c r="BC918" s="35"/>
      <c r="BD918" s="35"/>
      <c r="BE918" s="35"/>
      <c r="BF918" s="35"/>
      <c r="BG918" s="35"/>
      <c r="BH918" s="35"/>
    </row>
    <row r="919" spans="27:60" ht="15">
      <c r="AA919" s="11"/>
      <c r="AB919" s="11"/>
      <c r="AC919" s="11"/>
      <c r="AD919" s="11"/>
      <c r="AE919" s="11"/>
      <c r="AM919" s="35"/>
      <c r="AN919" s="35"/>
      <c r="AO919" s="35"/>
      <c r="AP919" s="35"/>
      <c r="AQ919" s="35"/>
      <c r="AR919" s="35"/>
      <c r="AS919" s="35"/>
      <c r="AT919" s="35"/>
      <c r="AU919" s="35"/>
      <c r="AV919" s="35"/>
      <c r="AW919" s="35"/>
      <c r="AX919" s="35"/>
      <c r="AY919" s="35"/>
      <c r="AZ919" s="35"/>
      <c r="BA919" s="35"/>
      <c r="BB919" s="35"/>
      <c r="BC919" s="35"/>
      <c r="BD919" s="35"/>
      <c r="BE919" s="35"/>
      <c r="BF919" s="35"/>
      <c r="BG919" s="35"/>
      <c r="BH919" s="35"/>
    </row>
    <row r="920" spans="27:60" ht="15">
      <c r="AA920" s="11"/>
      <c r="AB920" s="11"/>
      <c r="AC920" s="11"/>
      <c r="AD920" s="11"/>
      <c r="AE920" s="11"/>
      <c r="AM920" s="35"/>
      <c r="AN920" s="35"/>
      <c r="AO920" s="35"/>
      <c r="AP920" s="35"/>
      <c r="AQ920" s="35"/>
      <c r="AR920" s="35"/>
      <c r="AS920" s="35"/>
      <c r="AT920" s="35"/>
      <c r="AU920" s="35"/>
      <c r="AV920" s="35"/>
      <c r="AW920" s="35"/>
      <c r="AX920" s="35"/>
      <c r="AY920" s="35"/>
      <c r="AZ920" s="35"/>
      <c r="BA920" s="35"/>
      <c r="BB920" s="35"/>
      <c r="BC920" s="35"/>
      <c r="BD920" s="35"/>
      <c r="BE920" s="35"/>
      <c r="BF920" s="35"/>
      <c r="BG920" s="35"/>
      <c r="BH920" s="35"/>
    </row>
    <row r="921" spans="27:60" ht="15">
      <c r="AA921" s="11"/>
      <c r="AB921" s="11"/>
      <c r="AC921" s="11"/>
      <c r="AD921" s="11"/>
      <c r="AE921" s="11"/>
      <c r="AM921" s="35"/>
      <c r="AN921" s="35"/>
      <c r="AO921" s="35"/>
      <c r="AP921" s="35"/>
      <c r="AQ921" s="35"/>
      <c r="AR921" s="35"/>
      <c r="AS921" s="35"/>
      <c r="AT921" s="35"/>
      <c r="AU921" s="35"/>
      <c r="AV921" s="35"/>
      <c r="AW921" s="35"/>
      <c r="AX921" s="35"/>
      <c r="AY921" s="35"/>
      <c r="AZ921" s="35"/>
      <c r="BA921" s="35"/>
      <c r="BB921" s="35"/>
      <c r="BC921" s="35"/>
      <c r="BD921" s="35"/>
      <c r="BE921" s="35"/>
      <c r="BF921" s="35"/>
      <c r="BG921" s="35"/>
      <c r="BH921" s="35"/>
    </row>
    <row r="922" spans="27:60" ht="15">
      <c r="AA922" s="11"/>
      <c r="AB922" s="11"/>
      <c r="AC922" s="11"/>
      <c r="AD922" s="11"/>
      <c r="AE922" s="11"/>
      <c r="AM922" s="35"/>
      <c r="AN922" s="35"/>
      <c r="AO922" s="35"/>
      <c r="AP922" s="35"/>
      <c r="AQ922" s="35"/>
      <c r="AR922" s="35"/>
      <c r="AS922" s="35"/>
      <c r="AT922" s="35"/>
      <c r="AU922" s="35"/>
      <c r="AV922" s="35"/>
      <c r="AW922" s="35"/>
      <c r="AX922" s="35"/>
      <c r="AY922" s="35"/>
      <c r="AZ922" s="35"/>
      <c r="BA922" s="35"/>
      <c r="BB922" s="35"/>
      <c r="BC922" s="35"/>
      <c r="BD922" s="35"/>
      <c r="BE922" s="35"/>
      <c r="BF922" s="35"/>
      <c r="BG922" s="35"/>
      <c r="BH922" s="35"/>
    </row>
    <row r="923" spans="27:60" ht="15">
      <c r="AA923" s="11"/>
      <c r="AB923" s="11"/>
      <c r="AC923" s="11"/>
      <c r="AD923" s="11"/>
      <c r="AE923" s="11"/>
      <c r="AM923" s="35"/>
      <c r="AN923" s="35"/>
      <c r="AO923" s="35"/>
      <c r="AP923" s="35"/>
      <c r="AQ923" s="35"/>
      <c r="AR923" s="35"/>
      <c r="AS923" s="35"/>
      <c r="AT923" s="35"/>
      <c r="AU923" s="35"/>
      <c r="AV923" s="35"/>
      <c r="AW923" s="35"/>
      <c r="AX923" s="35"/>
      <c r="AY923" s="35"/>
      <c r="AZ923" s="35"/>
      <c r="BA923" s="35"/>
      <c r="BB923" s="35"/>
      <c r="BC923" s="35"/>
      <c r="BD923" s="35"/>
      <c r="BE923" s="35"/>
      <c r="BF923" s="35"/>
      <c r="BG923" s="35"/>
      <c r="BH923" s="35"/>
    </row>
    <row r="924" spans="27:60" ht="15">
      <c r="AA924" s="11"/>
      <c r="AB924" s="11"/>
      <c r="AC924" s="11"/>
      <c r="AD924" s="11"/>
      <c r="AE924" s="11"/>
      <c r="AM924" s="35"/>
      <c r="AN924" s="35"/>
      <c r="AO924" s="35"/>
      <c r="AP924" s="35"/>
      <c r="AQ924" s="35"/>
      <c r="AR924" s="35"/>
      <c r="AS924" s="35"/>
      <c r="AT924" s="35"/>
      <c r="AU924" s="35"/>
      <c r="AV924" s="35"/>
      <c r="AW924" s="35"/>
      <c r="AX924" s="35"/>
      <c r="AY924" s="35"/>
      <c r="AZ924" s="35"/>
      <c r="BA924" s="35"/>
      <c r="BB924" s="35"/>
      <c r="BC924" s="35"/>
      <c r="BD924" s="35"/>
      <c r="BE924" s="35"/>
      <c r="BF924" s="35"/>
      <c r="BG924" s="35"/>
      <c r="BH924" s="35"/>
    </row>
    <row r="925" spans="27:60" ht="15">
      <c r="AA925" s="11"/>
      <c r="AB925" s="11"/>
      <c r="AC925" s="11"/>
      <c r="AD925" s="11"/>
      <c r="AE925" s="11"/>
      <c r="AM925" s="35"/>
      <c r="AN925" s="35"/>
      <c r="AO925" s="35"/>
      <c r="AP925" s="35"/>
      <c r="AQ925" s="35"/>
      <c r="AR925" s="35"/>
      <c r="AS925" s="35"/>
      <c r="AT925" s="35"/>
      <c r="AU925" s="35"/>
      <c r="AV925" s="35"/>
      <c r="AW925" s="35"/>
      <c r="AX925" s="35"/>
      <c r="AY925" s="35"/>
      <c r="AZ925" s="35"/>
      <c r="BA925" s="35"/>
      <c r="BB925" s="35"/>
      <c r="BC925" s="35"/>
      <c r="BD925" s="35"/>
      <c r="BE925" s="35"/>
      <c r="BF925" s="35"/>
      <c r="BG925" s="35"/>
      <c r="BH925" s="35"/>
    </row>
    <row r="926" spans="27:60" ht="15">
      <c r="AA926" s="11"/>
      <c r="AB926" s="11"/>
      <c r="AC926" s="11"/>
      <c r="AD926" s="11"/>
      <c r="AE926" s="11"/>
      <c r="AM926" s="35"/>
      <c r="AN926" s="35"/>
      <c r="AO926" s="35"/>
      <c r="AP926" s="35"/>
      <c r="AQ926" s="35"/>
      <c r="AR926" s="35"/>
      <c r="AS926" s="35"/>
      <c r="AT926" s="35"/>
      <c r="AU926" s="35"/>
      <c r="AV926" s="35"/>
      <c r="AW926" s="35"/>
      <c r="AX926" s="35"/>
      <c r="AY926" s="35"/>
      <c r="AZ926" s="35"/>
      <c r="BA926" s="35"/>
      <c r="BB926" s="35"/>
      <c r="BC926" s="35"/>
      <c r="BD926" s="35"/>
      <c r="BE926" s="35"/>
      <c r="BF926" s="35"/>
      <c r="BG926" s="35"/>
      <c r="BH926" s="35"/>
    </row>
    <row r="927" spans="27:60" ht="15">
      <c r="AA927" s="11"/>
      <c r="AB927" s="11"/>
      <c r="AC927" s="11"/>
      <c r="AD927" s="11"/>
      <c r="AE927" s="11"/>
      <c r="AM927" s="35"/>
      <c r="AN927" s="35"/>
      <c r="AO927" s="35"/>
      <c r="AP927" s="35"/>
      <c r="AQ927" s="35"/>
      <c r="AR927" s="35"/>
      <c r="AS927" s="35"/>
      <c r="AT927" s="35"/>
      <c r="AU927" s="35"/>
      <c r="AV927" s="35"/>
      <c r="AW927" s="35"/>
      <c r="AX927" s="35"/>
      <c r="AY927" s="35"/>
      <c r="AZ927" s="35"/>
      <c r="BA927" s="35"/>
      <c r="BB927" s="35"/>
      <c r="BC927" s="35"/>
      <c r="BD927" s="35"/>
      <c r="BE927" s="35"/>
      <c r="BF927" s="35"/>
      <c r="BG927" s="35"/>
      <c r="BH927" s="35"/>
    </row>
    <row r="928" spans="27:60" ht="15">
      <c r="AA928" s="11"/>
      <c r="AB928" s="11"/>
      <c r="AC928" s="11"/>
      <c r="AD928" s="11"/>
      <c r="AE928" s="11"/>
      <c r="AM928" s="35"/>
      <c r="AN928" s="35"/>
      <c r="AO928" s="35"/>
      <c r="AP928" s="35"/>
      <c r="AQ928" s="35"/>
      <c r="AR928" s="35"/>
      <c r="AS928" s="35"/>
      <c r="AT928" s="35"/>
      <c r="AU928" s="35"/>
      <c r="AV928" s="35"/>
      <c r="AW928" s="35"/>
      <c r="AX928" s="35"/>
      <c r="AY928" s="35"/>
      <c r="AZ928" s="35"/>
      <c r="BA928" s="35"/>
      <c r="BB928" s="35"/>
      <c r="BC928" s="35"/>
      <c r="BD928" s="35"/>
      <c r="BE928" s="35"/>
      <c r="BF928" s="35"/>
      <c r="BG928" s="35"/>
      <c r="BH928" s="35"/>
    </row>
    <row r="929" spans="27:60" ht="15">
      <c r="AA929" s="11"/>
      <c r="AB929" s="11"/>
      <c r="AC929" s="11"/>
      <c r="AD929" s="11"/>
      <c r="AE929" s="11"/>
      <c r="AM929" s="35"/>
      <c r="AN929" s="35"/>
      <c r="AO929" s="35"/>
      <c r="AP929" s="35"/>
      <c r="AQ929" s="35"/>
      <c r="AR929" s="35"/>
      <c r="AS929" s="35"/>
      <c r="AT929" s="35"/>
      <c r="AU929" s="35"/>
      <c r="AV929" s="35"/>
      <c r="AW929" s="35"/>
      <c r="AX929" s="35"/>
      <c r="AY929" s="35"/>
      <c r="AZ929" s="35"/>
      <c r="BA929" s="35"/>
      <c r="BB929" s="35"/>
      <c r="BC929" s="35"/>
      <c r="BD929" s="35"/>
      <c r="BE929" s="35"/>
      <c r="BF929" s="35"/>
      <c r="BG929" s="35"/>
      <c r="BH929" s="35"/>
    </row>
    <row r="930" spans="27:60" ht="15">
      <c r="AA930" s="11"/>
      <c r="AB930" s="11"/>
      <c r="AC930" s="11"/>
      <c r="AD930" s="11"/>
      <c r="AE930" s="11"/>
      <c r="AM930" s="35"/>
      <c r="AN930" s="35"/>
      <c r="AO930" s="35"/>
      <c r="AP930" s="35"/>
      <c r="AQ930" s="35"/>
      <c r="AR930" s="35"/>
      <c r="AS930" s="35"/>
      <c r="AT930" s="35"/>
      <c r="AU930" s="35"/>
      <c r="AV930" s="35"/>
      <c r="AW930" s="35"/>
      <c r="AX930" s="35"/>
      <c r="AY930" s="35"/>
      <c r="AZ930" s="35"/>
      <c r="BA930" s="35"/>
      <c r="BB930" s="35"/>
      <c r="BC930" s="35"/>
      <c r="BD930" s="35"/>
      <c r="BE930" s="35"/>
      <c r="BF930" s="35"/>
      <c r="BG930" s="35"/>
      <c r="BH930" s="35"/>
    </row>
    <row r="931" spans="27:60" ht="15">
      <c r="AA931" s="11"/>
      <c r="AB931" s="11"/>
      <c r="AC931" s="11"/>
      <c r="AD931" s="11"/>
      <c r="AE931" s="11"/>
      <c r="AM931" s="35"/>
      <c r="AN931" s="35"/>
      <c r="AO931" s="35"/>
      <c r="AP931" s="35"/>
      <c r="AQ931" s="35"/>
      <c r="AR931" s="35"/>
      <c r="AS931" s="35"/>
      <c r="AT931" s="35"/>
      <c r="AU931" s="35"/>
      <c r="AV931" s="35"/>
      <c r="AW931" s="35"/>
      <c r="AX931" s="35"/>
      <c r="AY931" s="35"/>
      <c r="AZ931" s="35"/>
      <c r="BA931" s="35"/>
      <c r="BB931" s="35"/>
      <c r="BC931" s="35"/>
      <c r="BD931" s="35"/>
      <c r="BE931" s="35"/>
      <c r="BF931" s="35"/>
      <c r="BG931" s="35"/>
      <c r="BH931" s="35"/>
    </row>
    <row r="932" spans="27:60" ht="15">
      <c r="AA932" s="11"/>
      <c r="AB932" s="11"/>
      <c r="AC932" s="11"/>
      <c r="AD932" s="11"/>
      <c r="AE932" s="11"/>
      <c r="AM932" s="35"/>
      <c r="AN932" s="35"/>
      <c r="AO932" s="35"/>
      <c r="AP932" s="35"/>
      <c r="AQ932" s="35"/>
      <c r="AR932" s="35"/>
      <c r="AS932" s="35"/>
      <c r="AT932" s="35"/>
      <c r="AU932" s="35"/>
      <c r="AV932" s="35"/>
      <c r="AW932" s="35"/>
      <c r="AX932" s="35"/>
      <c r="AY932" s="35"/>
      <c r="AZ932" s="35"/>
      <c r="BA932" s="35"/>
      <c r="BB932" s="35"/>
      <c r="BC932" s="35"/>
      <c r="BD932" s="35"/>
      <c r="BE932" s="35"/>
      <c r="BF932" s="35"/>
      <c r="BG932" s="35"/>
      <c r="BH932" s="35"/>
    </row>
    <row r="933" spans="27:60" ht="15">
      <c r="AA933" s="11"/>
      <c r="AB933" s="11"/>
      <c r="AC933" s="11"/>
      <c r="AD933" s="11"/>
      <c r="AE933" s="11"/>
      <c r="AM933" s="35"/>
      <c r="AN933" s="35"/>
      <c r="AO933" s="35"/>
      <c r="AP933" s="35"/>
      <c r="AQ933" s="35"/>
      <c r="AR933" s="35"/>
      <c r="AS933" s="35"/>
      <c r="AT933" s="35"/>
      <c r="AU933" s="35"/>
      <c r="AV933" s="35"/>
      <c r="AW933" s="35"/>
      <c r="AX933" s="35"/>
      <c r="AY933" s="35"/>
      <c r="AZ933" s="35"/>
      <c r="BA933" s="35"/>
      <c r="BB933" s="35"/>
      <c r="BC933" s="35"/>
      <c r="BD933" s="35"/>
      <c r="BE933" s="35"/>
      <c r="BF933" s="35"/>
      <c r="BG933" s="35"/>
      <c r="BH933" s="35"/>
    </row>
    <row r="934" spans="27:60" ht="15">
      <c r="AA934" s="11"/>
      <c r="AB934" s="11"/>
      <c r="AC934" s="11"/>
      <c r="AD934" s="11"/>
      <c r="AE934" s="11"/>
      <c r="AM934" s="35"/>
      <c r="AN934" s="35"/>
      <c r="AO934" s="35"/>
      <c r="AP934" s="35"/>
      <c r="AQ934" s="35"/>
      <c r="AR934" s="35"/>
      <c r="AS934" s="35"/>
      <c r="AT934" s="35"/>
      <c r="AU934" s="35"/>
      <c r="AV934" s="35"/>
      <c r="AW934" s="35"/>
      <c r="AX934" s="35"/>
      <c r="AY934" s="35"/>
      <c r="AZ934" s="35"/>
      <c r="BA934" s="35"/>
      <c r="BB934" s="35"/>
      <c r="BC934" s="35"/>
      <c r="BD934" s="35"/>
      <c r="BE934" s="35"/>
      <c r="BF934" s="35"/>
      <c r="BG934" s="35"/>
      <c r="BH934" s="35"/>
    </row>
    <row r="935" spans="27:60" ht="15">
      <c r="AA935" s="11"/>
      <c r="AB935" s="11"/>
      <c r="AC935" s="11"/>
      <c r="AD935" s="11"/>
      <c r="AE935" s="11"/>
      <c r="AM935" s="35"/>
      <c r="AN935" s="35"/>
      <c r="AO935" s="35"/>
      <c r="AP935" s="35"/>
      <c r="AQ935" s="35"/>
      <c r="AR935" s="35"/>
      <c r="AS935" s="35"/>
      <c r="AT935" s="35"/>
      <c r="AU935" s="35"/>
      <c r="AV935" s="35"/>
      <c r="AW935" s="35"/>
      <c r="AX935" s="35"/>
      <c r="AY935" s="35"/>
      <c r="AZ935" s="35"/>
      <c r="BA935" s="35"/>
      <c r="BB935" s="35"/>
      <c r="BC935" s="35"/>
      <c r="BD935" s="35"/>
      <c r="BE935" s="35"/>
      <c r="BF935" s="35"/>
      <c r="BG935" s="35"/>
      <c r="BH935" s="35"/>
    </row>
    <row r="936" spans="27:60" ht="15">
      <c r="AA936" s="11"/>
      <c r="AB936" s="11"/>
      <c r="AC936" s="11"/>
      <c r="AD936" s="11"/>
      <c r="AE936" s="11"/>
      <c r="AM936" s="35"/>
      <c r="AN936" s="35"/>
      <c r="AO936" s="35"/>
      <c r="AP936" s="35"/>
      <c r="AQ936" s="35"/>
      <c r="AR936" s="35"/>
      <c r="AS936" s="35"/>
      <c r="AT936" s="35"/>
      <c r="AU936" s="35"/>
      <c r="AV936" s="35"/>
      <c r="AW936" s="35"/>
      <c r="AX936" s="35"/>
      <c r="AY936" s="35"/>
      <c r="AZ936" s="35"/>
      <c r="BA936" s="35"/>
      <c r="BB936" s="35"/>
      <c r="BC936" s="35"/>
      <c r="BD936" s="35"/>
      <c r="BE936" s="35"/>
      <c r="BF936" s="35"/>
      <c r="BG936" s="35"/>
      <c r="BH936" s="35"/>
    </row>
    <row r="937" spans="27:60" ht="15">
      <c r="AA937" s="11"/>
      <c r="AB937" s="11"/>
      <c r="AC937" s="11"/>
      <c r="AD937" s="11"/>
      <c r="AE937" s="11"/>
      <c r="AM937" s="35"/>
      <c r="AN937" s="35"/>
      <c r="AO937" s="35"/>
      <c r="AP937" s="35"/>
      <c r="AQ937" s="35"/>
      <c r="AR937" s="35"/>
      <c r="AS937" s="35"/>
      <c r="AT937" s="35"/>
      <c r="AU937" s="35"/>
      <c r="AV937" s="35"/>
      <c r="AW937" s="35"/>
      <c r="AX937" s="35"/>
      <c r="AY937" s="35"/>
      <c r="AZ937" s="35"/>
      <c r="BA937" s="35"/>
      <c r="BB937" s="35"/>
      <c r="BC937" s="35"/>
      <c r="BD937" s="35"/>
      <c r="BE937" s="35"/>
      <c r="BF937" s="35"/>
      <c r="BG937" s="35"/>
      <c r="BH937" s="35"/>
    </row>
    <row r="938" spans="27:60" ht="15">
      <c r="AA938" s="11"/>
      <c r="AB938" s="11"/>
      <c r="AC938" s="11"/>
      <c r="AD938" s="11"/>
      <c r="AE938" s="11"/>
      <c r="AM938" s="35"/>
      <c r="AN938" s="35"/>
      <c r="AO938" s="35"/>
      <c r="AP938" s="35"/>
      <c r="AQ938" s="35"/>
      <c r="AR938" s="35"/>
      <c r="AS938" s="35"/>
      <c r="AT938" s="35"/>
      <c r="AU938" s="35"/>
      <c r="AV938" s="35"/>
      <c r="AW938" s="35"/>
      <c r="AX938" s="35"/>
      <c r="AY938" s="35"/>
      <c r="AZ938" s="35"/>
      <c r="BA938" s="35"/>
      <c r="BB938" s="35"/>
      <c r="BC938" s="35"/>
      <c r="BD938" s="35"/>
      <c r="BE938" s="35"/>
      <c r="BF938" s="35"/>
      <c r="BG938" s="35"/>
      <c r="BH938" s="35"/>
    </row>
    <row r="939" spans="27:60" ht="15">
      <c r="AA939" s="11"/>
      <c r="AB939" s="11"/>
      <c r="AC939" s="11"/>
      <c r="AD939" s="11"/>
      <c r="AE939" s="11"/>
      <c r="AM939" s="35"/>
      <c r="AN939" s="35"/>
      <c r="AO939" s="35"/>
      <c r="AP939" s="35"/>
      <c r="AQ939" s="35"/>
      <c r="AR939" s="35"/>
      <c r="AS939" s="35"/>
      <c r="AT939" s="35"/>
      <c r="AU939" s="35"/>
      <c r="AV939" s="35"/>
      <c r="AW939" s="35"/>
      <c r="AX939" s="35"/>
      <c r="AY939" s="35"/>
      <c r="AZ939" s="35"/>
      <c r="BA939" s="35"/>
      <c r="BB939" s="35"/>
      <c r="BC939" s="35"/>
      <c r="BD939" s="35"/>
      <c r="BE939" s="35"/>
      <c r="BF939" s="35"/>
      <c r="BG939" s="35"/>
      <c r="BH939" s="35"/>
    </row>
    <row r="940" spans="27:60" ht="15">
      <c r="AA940" s="11"/>
      <c r="AB940" s="11"/>
      <c r="AC940" s="11"/>
      <c r="AD940" s="11"/>
      <c r="AE940" s="11"/>
      <c r="AM940" s="35"/>
      <c r="AN940" s="35"/>
      <c r="AO940" s="35"/>
      <c r="AP940" s="35"/>
      <c r="AQ940" s="35"/>
      <c r="AR940" s="35"/>
      <c r="AS940" s="35"/>
      <c r="AT940" s="35"/>
      <c r="AU940" s="35"/>
      <c r="AV940" s="35"/>
      <c r="AW940" s="35"/>
      <c r="AX940" s="35"/>
      <c r="AY940" s="35"/>
      <c r="AZ940" s="35"/>
      <c r="BA940" s="35"/>
      <c r="BB940" s="35"/>
      <c r="BC940" s="35"/>
      <c r="BD940" s="35"/>
      <c r="BE940" s="35"/>
      <c r="BF940" s="35"/>
      <c r="BG940" s="35"/>
      <c r="BH940" s="35"/>
    </row>
    <row r="941" spans="27:60" ht="15">
      <c r="AA941" s="11"/>
      <c r="AB941" s="11"/>
      <c r="AC941" s="11"/>
      <c r="AD941" s="11"/>
      <c r="AE941" s="11"/>
      <c r="AM941" s="35"/>
      <c r="AN941" s="35"/>
      <c r="AO941" s="35"/>
      <c r="AP941" s="35"/>
      <c r="AQ941" s="35"/>
      <c r="AR941" s="35"/>
      <c r="AS941" s="35"/>
      <c r="AT941" s="35"/>
      <c r="AU941" s="35"/>
      <c r="AV941" s="35"/>
      <c r="AW941" s="35"/>
      <c r="AX941" s="35"/>
      <c r="AY941" s="35"/>
      <c r="AZ941" s="35"/>
      <c r="BA941" s="35"/>
      <c r="BB941" s="35"/>
      <c r="BC941" s="35"/>
      <c r="BD941" s="35"/>
      <c r="BE941" s="35"/>
      <c r="BF941" s="35"/>
      <c r="BG941" s="35"/>
      <c r="BH941" s="35"/>
    </row>
    <row r="942" spans="27:60" ht="15">
      <c r="AA942" s="11"/>
      <c r="AB942" s="11"/>
      <c r="AC942" s="11"/>
      <c r="AD942" s="11"/>
      <c r="AE942" s="11"/>
      <c r="AM942" s="35"/>
      <c r="AN942" s="35"/>
      <c r="AO942" s="35"/>
      <c r="AP942" s="35"/>
      <c r="AQ942" s="35"/>
      <c r="AR942" s="35"/>
      <c r="AS942" s="35"/>
      <c r="AT942" s="35"/>
      <c r="AU942" s="35"/>
      <c r="AV942" s="35"/>
      <c r="AW942" s="35"/>
      <c r="AX942" s="35"/>
      <c r="AY942" s="35"/>
      <c r="AZ942" s="35"/>
      <c r="BA942" s="35"/>
      <c r="BB942" s="35"/>
      <c r="BC942" s="35"/>
      <c r="BD942" s="35"/>
      <c r="BE942" s="35"/>
      <c r="BF942" s="35"/>
      <c r="BG942" s="35"/>
      <c r="BH942" s="35"/>
    </row>
    <row r="943" spans="27:60" ht="15">
      <c r="AA943" s="11"/>
      <c r="AB943" s="11"/>
      <c r="AC943" s="11"/>
      <c r="AD943" s="11"/>
      <c r="AE943" s="11"/>
      <c r="AM943" s="35"/>
      <c r="AN943" s="35"/>
      <c r="AO943" s="35"/>
      <c r="AP943" s="35"/>
      <c r="AQ943" s="35"/>
      <c r="AR943" s="35"/>
      <c r="AS943" s="35"/>
      <c r="AT943" s="35"/>
      <c r="AU943" s="35"/>
      <c r="AV943" s="35"/>
      <c r="AW943" s="35"/>
      <c r="AX943" s="35"/>
      <c r="AY943" s="35"/>
      <c r="AZ943" s="35"/>
      <c r="BA943" s="35"/>
      <c r="BB943" s="35"/>
      <c r="BC943" s="35"/>
      <c r="BD943" s="35"/>
      <c r="BE943" s="35"/>
      <c r="BF943" s="35"/>
      <c r="BG943" s="35"/>
      <c r="BH943" s="35"/>
    </row>
    <row r="944" spans="27:60" ht="15">
      <c r="AA944" s="11"/>
      <c r="AB944" s="11"/>
      <c r="AC944" s="11"/>
      <c r="AD944" s="11"/>
      <c r="AE944" s="11"/>
      <c r="AM944" s="35"/>
      <c r="AN944" s="35"/>
      <c r="AO944" s="35"/>
      <c r="AP944" s="35"/>
      <c r="AQ944" s="35"/>
      <c r="AR944" s="35"/>
      <c r="AS944" s="35"/>
      <c r="AT944" s="35"/>
      <c r="AU944" s="35"/>
      <c r="AV944" s="35"/>
      <c r="AW944" s="35"/>
      <c r="AX944" s="35"/>
      <c r="AY944" s="35"/>
      <c r="AZ944" s="35"/>
      <c r="BA944" s="35"/>
      <c r="BB944" s="35"/>
      <c r="BC944" s="35"/>
      <c r="BD944" s="35"/>
      <c r="BE944" s="35"/>
      <c r="BF944" s="35"/>
      <c r="BG944" s="35"/>
      <c r="BH944" s="35"/>
    </row>
    <row r="945" spans="27:60" ht="15">
      <c r="AA945" s="11"/>
      <c r="AB945" s="11"/>
      <c r="AC945" s="11"/>
      <c r="AD945" s="11"/>
      <c r="AE945" s="11"/>
      <c r="AM945" s="35"/>
      <c r="AN945" s="35"/>
      <c r="AO945" s="35"/>
      <c r="AP945" s="35"/>
      <c r="AQ945" s="35"/>
      <c r="AR945" s="35"/>
      <c r="AS945" s="35"/>
      <c r="AT945" s="35"/>
      <c r="AU945" s="35"/>
      <c r="AV945" s="35"/>
      <c r="AW945" s="35"/>
      <c r="AX945" s="35"/>
      <c r="AY945" s="35"/>
      <c r="AZ945" s="35"/>
      <c r="BA945" s="35"/>
      <c r="BB945" s="35"/>
      <c r="BC945" s="35"/>
      <c r="BD945" s="35"/>
      <c r="BE945" s="35"/>
      <c r="BF945" s="35"/>
      <c r="BG945" s="35"/>
      <c r="BH945" s="35"/>
    </row>
    <row r="946" spans="27:60" ht="15">
      <c r="AA946" s="11"/>
      <c r="AB946" s="11"/>
      <c r="AC946" s="11"/>
      <c r="AD946" s="11"/>
      <c r="AE946" s="11"/>
      <c r="AM946" s="35"/>
      <c r="AN946" s="35"/>
      <c r="AO946" s="35"/>
      <c r="AP946" s="35"/>
      <c r="AQ946" s="35"/>
      <c r="AR946" s="35"/>
      <c r="AS946" s="35"/>
      <c r="AT946" s="35"/>
      <c r="AU946" s="35"/>
      <c r="AV946" s="35"/>
      <c r="AW946" s="35"/>
      <c r="AX946" s="35"/>
      <c r="AY946" s="35"/>
      <c r="AZ946" s="35"/>
      <c r="BA946" s="35"/>
      <c r="BB946" s="35"/>
      <c r="BC946" s="35"/>
      <c r="BD946" s="35"/>
      <c r="BE946" s="35"/>
      <c r="BF946" s="35"/>
      <c r="BG946" s="35"/>
      <c r="BH946" s="35"/>
    </row>
    <row r="947" spans="27:60" ht="15">
      <c r="AA947" s="11"/>
      <c r="AB947" s="11"/>
      <c r="AC947" s="11"/>
      <c r="AD947" s="11"/>
      <c r="AE947" s="11"/>
      <c r="AM947" s="35"/>
      <c r="AN947" s="35"/>
      <c r="AO947" s="35"/>
      <c r="AP947" s="35"/>
      <c r="AQ947" s="35"/>
      <c r="AR947" s="35"/>
      <c r="AS947" s="35"/>
      <c r="AT947" s="35"/>
      <c r="AU947" s="35"/>
      <c r="AV947" s="35"/>
      <c r="AW947" s="35"/>
      <c r="AX947" s="35"/>
      <c r="AY947" s="35"/>
      <c r="AZ947" s="35"/>
      <c r="BA947" s="35"/>
      <c r="BB947" s="35"/>
      <c r="BC947" s="35"/>
      <c r="BD947" s="35"/>
      <c r="BE947" s="35"/>
      <c r="BF947" s="35"/>
      <c r="BG947" s="35"/>
      <c r="BH947" s="35"/>
    </row>
    <row r="948" spans="27:60" ht="15">
      <c r="AA948" s="11"/>
      <c r="AB948" s="11"/>
      <c r="AC948" s="11"/>
      <c r="AD948" s="11"/>
      <c r="AE948" s="11"/>
      <c r="AM948" s="35"/>
      <c r="AN948" s="35"/>
      <c r="AO948" s="35"/>
      <c r="AP948" s="35"/>
      <c r="AQ948" s="35"/>
      <c r="AR948" s="35"/>
      <c r="AS948" s="35"/>
      <c r="AT948" s="35"/>
      <c r="AU948" s="35"/>
      <c r="AV948" s="35"/>
      <c r="AW948" s="35"/>
      <c r="AX948" s="35"/>
      <c r="AY948" s="35"/>
      <c r="AZ948" s="35"/>
      <c r="BA948" s="35"/>
      <c r="BB948" s="35"/>
      <c r="BC948" s="35"/>
      <c r="BD948" s="35"/>
      <c r="BE948" s="35"/>
      <c r="BF948" s="35"/>
      <c r="BG948" s="35"/>
      <c r="BH948" s="35"/>
    </row>
    <row r="949" spans="27:60" ht="15">
      <c r="AA949" s="11"/>
      <c r="AB949" s="11"/>
      <c r="AC949" s="11"/>
      <c r="AD949" s="11"/>
      <c r="AE949" s="11"/>
      <c r="AM949" s="35"/>
      <c r="AN949" s="35"/>
      <c r="AO949" s="35"/>
      <c r="AP949" s="35"/>
      <c r="AQ949" s="35"/>
      <c r="AR949" s="35"/>
      <c r="AS949" s="35"/>
      <c r="AT949" s="35"/>
      <c r="AU949" s="35"/>
      <c r="AV949" s="35"/>
      <c r="AW949" s="35"/>
      <c r="AX949" s="35"/>
      <c r="AY949" s="35"/>
      <c r="AZ949" s="35"/>
      <c r="BA949" s="35"/>
      <c r="BB949" s="35"/>
      <c r="BC949" s="35"/>
      <c r="BD949" s="35"/>
      <c r="BE949" s="35"/>
      <c r="BF949" s="35"/>
      <c r="BG949" s="35"/>
      <c r="BH949" s="35"/>
    </row>
    <row r="950" spans="27:60" ht="15">
      <c r="AA950" s="11"/>
      <c r="AB950" s="11"/>
      <c r="AC950" s="11"/>
      <c r="AD950" s="11"/>
      <c r="AE950" s="11"/>
      <c r="AM950" s="35"/>
      <c r="AN950" s="35"/>
      <c r="AO950" s="35"/>
      <c r="AP950" s="35"/>
      <c r="AQ950" s="35"/>
      <c r="AR950" s="35"/>
      <c r="AS950" s="35"/>
      <c r="AT950" s="35"/>
      <c r="AU950" s="35"/>
      <c r="AV950" s="35"/>
      <c r="AW950" s="35"/>
      <c r="AX950" s="35"/>
      <c r="AY950" s="35"/>
      <c r="AZ950" s="35"/>
      <c r="BA950" s="35"/>
      <c r="BB950" s="35"/>
      <c r="BC950" s="35"/>
      <c r="BD950" s="35"/>
      <c r="BE950" s="35"/>
      <c r="BF950" s="35"/>
      <c r="BG950" s="35"/>
      <c r="BH950" s="35"/>
    </row>
    <row r="951" spans="27:60" ht="15">
      <c r="AA951" s="11"/>
      <c r="AB951" s="11"/>
      <c r="AC951" s="11"/>
      <c r="AD951" s="11"/>
      <c r="AE951" s="11"/>
      <c r="AM951" s="35"/>
      <c r="AN951" s="35"/>
      <c r="AO951" s="35"/>
      <c r="AP951" s="35"/>
      <c r="AQ951" s="35"/>
      <c r="AR951" s="35"/>
      <c r="AS951" s="35"/>
      <c r="AT951" s="35"/>
      <c r="AU951" s="35"/>
      <c r="AV951" s="35"/>
      <c r="AW951" s="35"/>
      <c r="AX951" s="35"/>
      <c r="AY951" s="35"/>
      <c r="AZ951" s="35"/>
      <c r="BA951" s="35"/>
      <c r="BB951" s="35"/>
      <c r="BC951" s="35"/>
      <c r="BD951" s="35"/>
      <c r="BE951" s="35"/>
      <c r="BF951" s="35"/>
      <c r="BG951" s="35"/>
      <c r="BH951" s="35"/>
    </row>
    <row r="952" spans="27:60" ht="15">
      <c r="AA952" s="11"/>
      <c r="AB952" s="11"/>
      <c r="AC952" s="11"/>
      <c r="AD952" s="11"/>
      <c r="AE952" s="11"/>
      <c r="AM952" s="35"/>
      <c r="AN952" s="35"/>
      <c r="AO952" s="35"/>
      <c r="AP952" s="35"/>
      <c r="AQ952" s="35"/>
      <c r="AR952" s="35"/>
      <c r="AS952" s="35"/>
      <c r="AT952" s="35"/>
      <c r="AU952" s="35"/>
      <c r="AV952" s="35"/>
      <c r="AW952" s="35"/>
      <c r="AX952" s="35"/>
      <c r="AY952" s="35"/>
      <c r="AZ952" s="35"/>
      <c r="BA952" s="35"/>
      <c r="BB952" s="35"/>
      <c r="BC952" s="35"/>
      <c r="BD952" s="35"/>
      <c r="BE952" s="35"/>
      <c r="BF952" s="35"/>
      <c r="BG952" s="35"/>
      <c r="BH952" s="35"/>
    </row>
    <row r="953" spans="27:60" ht="15">
      <c r="AA953" s="11"/>
      <c r="AB953" s="11"/>
      <c r="AC953" s="11"/>
      <c r="AD953" s="11"/>
      <c r="AE953" s="11"/>
      <c r="AM953" s="35"/>
      <c r="AN953" s="35"/>
      <c r="AO953" s="35"/>
      <c r="AP953" s="35"/>
      <c r="AQ953" s="35"/>
      <c r="AR953" s="35"/>
      <c r="AS953" s="35"/>
      <c r="AT953" s="35"/>
      <c r="AU953" s="35"/>
      <c r="AV953" s="35"/>
      <c r="AW953" s="35"/>
      <c r="AX953" s="35"/>
      <c r="AY953" s="35"/>
      <c r="AZ953" s="35"/>
      <c r="BA953" s="35"/>
      <c r="BB953" s="35"/>
      <c r="BC953" s="35"/>
      <c r="BD953" s="35"/>
      <c r="BE953" s="35"/>
      <c r="BF953" s="35"/>
      <c r="BG953" s="35"/>
      <c r="BH953" s="35"/>
    </row>
    <row r="954" spans="27:60" ht="15">
      <c r="AA954" s="11"/>
      <c r="AB954" s="11"/>
      <c r="AC954" s="11"/>
      <c r="AD954" s="11"/>
      <c r="AE954" s="11"/>
      <c r="AM954" s="35"/>
      <c r="AN954" s="35"/>
      <c r="AO954" s="35"/>
      <c r="AP954" s="35"/>
      <c r="AQ954" s="35"/>
      <c r="AR954" s="35"/>
      <c r="AS954" s="35"/>
      <c r="AT954" s="35"/>
      <c r="AU954" s="35"/>
      <c r="AV954" s="35"/>
      <c r="AW954" s="35"/>
      <c r="AX954" s="35"/>
      <c r="AY954" s="35"/>
      <c r="AZ954" s="35"/>
      <c r="BA954" s="35"/>
      <c r="BB954" s="35"/>
      <c r="BC954" s="35"/>
      <c r="BD954" s="35"/>
      <c r="BE954" s="35"/>
      <c r="BF954" s="35"/>
      <c r="BG954" s="35"/>
      <c r="BH954" s="35"/>
    </row>
    <row r="955" spans="27:60" ht="15">
      <c r="AA955" s="11"/>
      <c r="AB955" s="11"/>
      <c r="AC955" s="11"/>
      <c r="AD955" s="11"/>
      <c r="AE955" s="11"/>
      <c r="AM955" s="35"/>
      <c r="AN955" s="35"/>
      <c r="AO955" s="35"/>
      <c r="AP955" s="35"/>
      <c r="AQ955" s="35"/>
      <c r="AR955" s="35"/>
      <c r="AS955" s="35"/>
      <c r="AT955" s="35"/>
      <c r="AU955" s="35"/>
      <c r="AV955" s="35"/>
      <c r="AW955" s="35"/>
      <c r="AX955" s="35"/>
      <c r="AY955" s="35"/>
      <c r="AZ955" s="35"/>
      <c r="BA955" s="35"/>
      <c r="BB955" s="35"/>
      <c r="BC955" s="35"/>
      <c r="BD955" s="35"/>
      <c r="BE955" s="35"/>
      <c r="BF955" s="35"/>
      <c r="BG955" s="35"/>
      <c r="BH955" s="35"/>
    </row>
    <row r="956" spans="27:60" ht="15">
      <c r="AA956" s="11"/>
      <c r="AB956" s="11"/>
      <c r="AC956" s="11"/>
      <c r="AD956" s="11"/>
      <c r="AE956" s="11"/>
      <c r="AM956" s="35"/>
      <c r="AN956" s="35"/>
      <c r="AO956" s="35"/>
      <c r="AP956" s="35"/>
      <c r="AQ956" s="35"/>
      <c r="AR956" s="35"/>
      <c r="AS956" s="35"/>
      <c r="AT956" s="35"/>
      <c r="AU956" s="35"/>
      <c r="AV956" s="35"/>
      <c r="AW956" s="35"/>
      <c r="AX956" s="35"/>
      <c r="AY956" s="35"/>
      <c r="AZ956" s="35"/>
      <c r="BA956" s="35"/>
      <c r="BB956" s="35"/>
      <c r="BC956" s="35"/>
      <c r="BD956" s="35"/>
      <c r="BE956" s="35"/>
      <c r="BF956" s="35"/>
      <c r="BG956" s="35"/>
      <c r="BH956" s="35"/>
    </row>
    <row r="957" spans="27:60" ht="15">
      <c r="AA957" s="11"/>
      <c r="AB957" s="11"/>
      <c r="AC957" s="11"/>
      <c r="AD957" s="11"/>
      <c r="AE957" s="11"/>
      <c r="AM957" s="35"/>
      <c r="AN957" s="35"/>
      <c r="AO957" s="35"/>
      <c r="AP957" s="35"/>
      <c r="AQ957" s="35"/>
      <c r="AR957" s="35"/>
      <c r="AS957" s="35"/>
      <c r="AT957" s="35"/>
      <c r="AU957" s="35"/>
      <c r="AV957" s="35"/>
      <c r="AW957" s="35"/>
      <c r="AX957" s="35"/>
      <c r="AY957" s="35"/>
      <c r="AZ957" s="35"/>
      <c r="BA957" s="35"/>
      <c r="BB957" s="35"/>
      <c r="BC957" s="35"/>
      <c r="BD957" s="35"/>
      <c r="BE957" s="35"/>
      <c r="BF957" s="35"/>
      <c r="BG957" s="35"/>
      <c r="BH957" s="35"/>
    </row>
    <row r="958" spans="27:60" ht="15">
      <c r="AA958" s="11"/>
      <c r="AB958" s="11"/>
      <c r="AC958" s="11"/>
      <c r="AD958" s="11"/>
      <c r="AE958" s="11"/>
      <c r="AM958" s="35"/>
      <c r="AN958" s="35"/>
      <c r="AO958" s="35"/>
      <c r="AP958" s="35"/>
      <c r="AQ958" s="35"/>
      <c r="AR958" s="35"/>
      <c r="AS958" s="35"/>
      <c r="AT958" s="35"/>
      <c r="AU958" s="35"/>
      <c r="AV958" s="35"/>
      <c r="AW958" s="35"/>
      <c r="AX958" s="35"/>
      <c r="AY958" s="35"/>
      <c r="AZ958" s="35"/>
      <c r="BA958" s="35"/>
      <c r="BB958" s="35"/>
      <c r="BC958" s="35"/>
      <c r="BD958" s="35"/>
      <c r="BE958" s="35"/>
      <c r="BF958" s="35"/>
      <c r="BG958" s="35"/>
      <c r="BH958" s="35"/>
    </row>
    <row r="959" spans="27:60" ht="15">
      <c r="AA959" s="11"/>
      <c r="AB959" s="11"/>
      <c r="AC959" s="11"/>
      <c r="AD959" s="11"/>
      <c r="AE959" s="11"/>
      <c r="AM959" s="35"/>
      <c r="AN959" s="35"/>
      <c r="AO959" s="35"/>
      <c r="AP959" s="35"/>
      <c r="AQ959" s="35"/>
      <c r="AR959" s="35"/>
      <c r="AS959" s="35"/>
      <c r="AT959" s="35"/>
      <c r="AU959" s="35"/>
      <c r="AV959" s="35"/>
      <c r="AW959" s="35"/>
      <c r="AX959" s="35"/>
      <c r="AY959" s="35"/>
      <c r="AZ959" s="35"/>
      <c r="BA959" s="35"/>
      <c r="BB959" s="35"/>
      <c r="BC959" s="35"/>
      <c r="BD959" s="35"/>
      <c r="BE959" s="35"/>
      <c r="BF959" s="35"/>
      <c r="BG959" s="35"/>
      <c r="BH959" s="35"/>
    </row>
    <row r="960" spans="27:60" ht="15">
      <c r="AA960" s="11"/>
      <c r="AB960" s="11"/>
      <c r="AC960" s="11"/>
      <c r="AD960" s="11"/>
      <c r="AE960" s="11"/>
      <c r="AM960" s="35"/>
      <c r="AN960" s="35"/>
      <c r="AO960" s="35"/>
      <c r="AP960" s="35"/>
      <c r="AQ960" s="35"/>
      <c r="AR960" s="35"/>
      <c r="AS960" s="35"/>
      <c r="AT960" s="35"/>
      <c r="AU960" s="35"/>
      <c r="AV960" s="35"/>
      <c r="AW960" s="35"/>
      <c r="AX960" s="35"/>
      <c r="AY960" s="35"/>
      <c r="AZ960" s="35"/>
      <c r="BA960" s="35"/>
      <c r="BB960" s="35"/>
      <c r="BC960" s="35"/>
      <c r="BD960" s="35"/>
      <c r="BE960" s="35"/>
      <c r="BF960" s="35"/>
      <c r="BG960" s="35"/>
      <c r="BH960" s="35"/>
    </row>
    <row r="961" spans="27:60" ht="15">
      <c r="AA961" s="11"/>
      <c r="AB961" s="11"/>
      <c r="AC961" s="11"/>
      <c r="AD961" s="11"/>
      <c r="AE961" s="11"/>
      <c r="AM961" s="35"/>
      <c r="AN961" s="35"/>
      <c r="AO961" s="35"/>
      <c r="AP961" s="35"/>
      <c r="AQ961" s="35"/>
      <c r="AR961" s="35"/>
      <c r="AS961" s="35"/>
      <c r="AT961" s="35"/>
      <c r="AU961" s="35"/>
      <c r="AV961" s="35"/>
      <c r="AW961" s="35"/>
      <c r="AX961" s="35"/>
      <c r="AY961" s="35"/>
      <c r="AZ961" s="35"/>
      <c r="BA961" s="35"/>
      <c r="BB961" s="35"/>
      <c r="BC961" s="35"/>
      <c r="BD961" s="35"/>
      <c r="BE961" s="35"/>
      <c r="BF961" s="35"/>
      <c r="BG961" s="35"/>
      <c r="BH961" s="35"/>
    </row>
    <row r="962" spans="27:60" ht="15">
      <c r="AA962" s="11"/>
      <c r="AB962" s="11"/>
      <c r="AC962" s="11"/>
      <c r="AD962" s="11"/>
      <c r="AE962" s="11"/>
      <c r="AM962" s="35"/>
      <c r="AN962" s="35"/>
      <c r="AO962" s="35"/>
      <c r="AP962" s="35"/>
      <c r="AQ962" s="35"/>
      <c r="AR962" s="35"/>
      <c r="AS962" s="35"/>
      <c r="AT962" s="35"/>
      <c r="AU962" s="35"/>
      <c r="AV962" s="35"/>
      <c r="AW962" s="35"/>
      <c r="AX962" s="35"/>
      <c r="AY962" s="35"/>
      <c r="AZ962" s="35"/>
      <c r="BA962" s="35"/>
      <c r="BB962" s="35"/>
      <c r="BC962" s="35"/>
      <c r="BD962" s="35"/>
      <c r="BE962" s="35"/>
      <c r="BF962" s="35"/>
      <c r="BG962" s="35"/>
      <c r="BH962" s="35"/>
    </row>
    <row r="963" spans="27:60" ht="15">
      <c r="AA963" s="11"/>
      <c r="AB963" s="11"/>
      <c r="AC963" s="11"/>
      <c r="AD963" s="11"/>
      <c r="AE963" s="11"/>
      <c r="AM963" s="35"/>
      <c r="AN963" s="35"/>
      <c r="AO963" s="35"/>
      <c r="AP963" s="35"/>
      <c r="AQ963" s="35"/>
      <c r="AR963" s="35"/>
      <c r="AS963" s="35"/>
      <c r="AT963" s="35"/>
      <c r="AU963" s="35"/>
      <c r="AV963" s="35"/>
      <c r="AW963" s="35"/>
      <c r="AX963" s="35"/>
      <c r="AY963" s="35"/>
      <c r="AZ963" s="35"/>
      <c r="BA963" s="35"/>
      <c r="BB963" s="35"/>
      <c r="BC963" s="35"/>
      <c r="BD963" s="35"/>
      <c r="BE963" s="35"/>
      <c r="BF963" s="35"/>
      <c r="BG963" s="35"/>
      <c r="BH963" s="35"/>
    </row>
    <row r="964" spans="27:60" ht="15">
      <c r="AA964" s="11"/>
      <c r="AB964" s="11"/>
      <c r="AC964" s="11"/>
      <c r="AD964" s="11"/>
      <c r="AE964" s="11"/>
      <c r="AM964" s="35"/>
      <c r="AN964" s="35"/>
      <c r="AO964" s="35"/>
      <c r="AP964" s="35"/>
      <c r="AQ964" s="35"/>
      <c r="AR964" s="35"/>
      <c r="AS964" s="35"/>
      <c r="AT964" s="35"/>
      <c r="AU964" s="35"/>
      <c r="AV964" s="35"/>
      <c r="AW964" s="35"/>
      <c r="AX964" s="35"/>
      <c r="AY964" s="35"/>
      <c r="AZ964" s="35"/>
      <c r="BA964" s="35"/>
      <c r="BB964" s="35"/>
      <c r="BC964" s="35"/>
      <c r="BD964" s="35"/>
      <c r="BE964" s="35"/>
      <c r="BF964" s="35"/>
      <c r="BG964" s="35"/>
      <c r="BH964" s="35"/>
    </row>
    <row r="965" spans="27:60" ht="15">
      <c r="AA965" s="11"/>
      <c r="AB965" s="11"/>
      <c r="AC965" s="11"/>
      <c r="AD965" s="11"/>
      <c r="AE965" s="11"/>
      <c r="AM965" s="35"/>
      <c r="AN965" s="35"/>
      <c r="AO965" s="35"/>
      <c r="AP965" s="35"/>
      <c r="AQ965" s="35"/>
      <c r="AR965" s="35"/>
      <c r="AS965" s="35"/>
      <c r="AT965" s="35"/>
      <c r="AU965" s="35"/>
      <c r="AV965" s="35"/>
      <c r="AW965" s="35"/>
      <c r="AX965" s="35"/>
      <c r="AY965" s="35"/>
      <c r="AZ965" s="35"/>
      <c r="BA965" s="35"/>
      <c r="BB965" s="35"/>
      <c r="BC965" s="35"/>
      <c r="BD965" s="35"/>
      <c r="BE965" s="35"/>
      <c r="BF965" s="35"/>
      <c r="BG965" s="35"/>
      <c r="BH965" s="35"/>
    </row>
    <row r="966" spans="27:60" ht="15">
      <c r="AA966" s="11"/>
      <c r="AB966" s="11"/>
      <c r="AC966" s="11"/>
      <c r="AD966" s="11"/>
      <c r="AE966" s="11"/>
      <c r="AM966" s="35"/>
      <c r="AN966" s="35"/>
      <c r="AO966" s="35"/>
      <c r="AP966" s="35"/>
      <c r="AQ966" s="35"/>
      <c r="AR966" s="35"/>
      <c r="AS966" s="35"/>
      <c r="AT966" s="35"/>
      <c r="AU966" s="35"/>
      <c r="AV966" s="35"/>
      <c r="AW966" s="35"/>
      <c r="AX966" s="35"/>
      <c r="AY966" s="35"/>
      <c r="AZ966" s="35"/>
      <c r="BA966" s="35"/>
      <c r="BB966" s="35"/>
      <c r="BC966" s="35"/>
      <c r="BD966" s="35"/>
      <c r="BE966" s="35"/>
      <c r="BF966" s="35"/>
      <c r="BG966" s="35"/>
      <c r="BH966" s="35"/>
    </row>
    <row r="967" spans="27:60" ht="15">
      <c r="AA967" s="11"/>
      <c r="AB967" s="11"/>
      <c r="AC967" s="11"/>
      <c r="AD967" s="11"/>
      <c r="AE967" s="11"/>
      <c r="AM967" s="35"/>
      <c r="AN967" s="35"/>
      <c r="AO967" s="35"/>
      <c r="AP967" s="35"/>
      <c r="AQ967" s="35"/>
      <c r="AR967" s="35"/>
      <c r="AS967" s="35"/>
      <c r="AT967" s="35"/>
      <c r="AU967" s="35"/>
      <c r="AV967" s="35"/>
      <c r="AW967" s="35"/>
      <c r="AX967" s="35"/>
      <c r="AY967" s="35"/>
      <c r="AZ967" s="35"/>
      <c r="BA967" s="35"/>
      <c r="BB967" s="35"/>
      <c r="BC967" s="35"/>
      <c r="BD967" s="35"/>
      <c r="BE967" s="35"/>
      <c r="BF967" s="35"/>
      <c r="BG967" s="35"/>
      <c r="BH967" s="35"/>
    </row>
    <row r="968" spans="27:60" ht="15">
      <c r="AA968" s="11"/>
      <c r="AB968" s="11"/>
      <c r="AC968" s="11"/>
      <c r="AD968" s="11"/>
      <c r="AE968" s="11"/>
      <c r="AM968" s="35"/>
      <c r="AN968" s="35"/>
      <c r="AO968" s="35"/>
      <c r="AP968" s="35"/>
      <c r="AQ968" s="35"/>
      <c r="AR968" s="35"/>
      <c r="AS968" s="35"/>
      <c r="AT968" s="35"/>
      <c r="AU968" s="35"/>
      <c r="AV968" s="35"/>
      <c r="AW968" s="35"/>
      <c r="AX968" s="35"/>
      <c r="AY968" s="35"/>
      <c r="AZ968" s="35"/>
      <c r="BA968" s="35"/>
      <c r="BB968" s="35"/>
      <c r="BC968" s="35"/>
      <c r="BD968" s="35"/>
      <c r="BE968" s="35"/>
      <c r="BF968" s="35"/>
      <c r="BG968" s="35"/>
      <c r="BH968" s="35"/>
    </row>
    <row r="969" spans="27:60" ht="15">
      <c r="AA969" s="11"/>
      <c r="AB969" s="11"/>
      <c r="AC969" s="11"/>
      <c r="AD969" s="11"/>
      <c r="AE969" s="11"/>
      <c r="AM969" s="35"/>
      <c r="AN969" s="35"/>
      <c r="AO969" s="35"/>
      <c r="AP969" s="35"/>
      <c r="AQ969" s="35"/>
      <c r="AR969" s="35"/>
      <c r="AS969" s="35"/>
      <c r="AT969" s="35"/>
      <c r="AU969" s="35"/>
      <c r="AV969" s="35"/>
      <c r="AW969" s="35"/>
      <c r="AX969" s="35"/>
      <c r="AY969" s="35"/>
      <c r="AZ969" s="35"/>
      <c r="BA969" s="35"/>
      <c r="BB969" s="35"/>
      <c r="BC969" s="35"/>
      <c r="BD969" s="35"/>
      <c r="BE969" s="35"/>
      <c r="BF969" s="35"/>
      <c r="BG969" s="35"/>
      <c r="BH969" s="35"/>
    </row>
    <row r="970" spans="27:60" ht="15">
      <c r="AA970" s="11"/>
      <c r="AB970" s="11"/>
      <c r="AC970" s="11"/>
      <c r="AD970" s="11"/>
      <c r="AE970" s="11"/>
      <c r="AM970" s="35"/>
      <c r="AN970" s="35"/>
      <c r="AO970" s="35"/>
      <c r="AP970" s="35"/>
      <c r="AQ970" s="35"/>
      <c r="AR970" s="35"/>
      <c r="AS970" s="35"/>
      <c r="AT970" s="35"/>
      <c r="AU970" s="35"/>
      <c r="AV970" s="35"/>
      <c r="AW970" s="35"/>
      <c r="AX970" s="35"/>
      <c r="AY970" s="35"/>
      <c r="AZ970" s="35"/>
      <c r="BA970" s="35"/>
      <c r="BB970" s="35"/>
      <c r="BC970" s="35"/>
      <c r="BD970" s="35"/>
      <c r="BE970" s="35"/>
      <c r="BF970" s="35"/>
      <c r="BG970" s="35"/>
      <c r="BH970" s="35"/>
    </row>
    <row r="971" spans="27:60" ht="15">
      <c r="AA971" s="11"/>
      <c r="AB971" s="11"/>
      <c r="AC971" s="11"/>
      <c r="AD971" s="11"/>
      <c r="AE971" s="11"/>
      <c r="AM971" s="35"/>
      <c r="AN971" s="35"/>
      <c r="AO971" s="35"/>
      <c r="AP971" s="35"/>
      <c r="AQ971" s="35"/>
      <c r="AR971" s="35"/>
      <c r="AS971" s="35"/>
      <c r="AT971" s="35"/>
      <c r="AU971" s="35"/>
      <c r="AV971" s="35"/>
      <c r="AW971" s="35"/>
      <c r="AX971" s="35"/>
      <c r="AY971" s="35"/>
      <c r="AZ971" s="35"/>
      <c r="BA971" s="35"/>
      <c r="BB971" s="35"/>
      <c r="BC971" s="35"/>
      <c r="BD971" s="35"/>
      <c r="BE971" s="35"/>
      <c r="BF971" s="35"/>
      <c r="BG971" s="35"/>
      <c r="BH971" s="35"/>
    </row>
    <row r="972" spans="27:60" ht="15">
      <c r="AA972" s="11"/>
      <c r="AB972" s="11"/>
      <c r="AC972" s="11"/>
      <c r="AD972" s="11"/>
      <c r="AE972" s="11"/>
      <c r="AM972" s="35"/>
      <c r="AN972" s="35"/>
      <c r="AO972" s="35"/>
      <c r="AP972" s="35"/>
      <c r="AQ972" s="35"/>
      <c r="AR972" s="35"/>
      <c r="AS972" s="35"/>
      <c r="AT972" s="35"/>
      <c r="AU972" s="35"/>
      <c r="AV972" s="35"/>
      <c r="AW972" s="35"/>
      <c r="AX972" s="35"/>
      <c r="AY972" s="35"/>
      <c r="AZ972" s="35"/>
      <c r="BA972" s="35"/>
      <c r="BB972" s="35"/>
      <c r="BC972" s="35"/>
      <c r="BD972" s="35"/>
      <c r="BE972" s="35"/>
      <c r="BF972" s="35"/>
      <c r="BG972" s="35"/>
      <c r="BH972" s="35"/>
    </row>
    <row r="973" spans="27:60" ht="15">
      <c r="AA973" s="11"/>
      <c r="AB973" s="11"/>
      <c r="AC973" s="11"/>
      <c r="AD973" s="11"/>
      <c r="AE973" s="11"/>
      <c r="AM973" s="35"/>
      <c r="AN973" s="35"/>
      <c r="AO973" s="35"/>
      <c r="AP973" s="35"/>
      <c r="AQ973" s="35"/>
      <c r="AR973" s="35"/>
      <c r="AS973" s="35"/>
      <c r="AT973" s="35"/>
      <c r="AU973" s="35"/>
      <c r="AV973" s="35"/>
      <c r="AW973" s="35"/>
      <c r="AX973" s="35"/>
      <c r="AY973" s="35"/>
      <c r="AZ973" s="35"/>
      <c r="BA973" s="35"/>
      <c r="BB973" s="35"/>
      <c r="BC973" s="35"/>
      <c r="BD973" s="35"/>
      <c r="BE973" s="35"/>
      <c r="BF973" s="35"/>
      <c r="BG973" s="35"/>
      <c r="BH973" s="35"/>
    </row>
    <row r="974" spans="27:60" ht="15">
      <c r="AA974" s="11"/>
      <c r="AB974" s="11"/>
      <c r="AC974" s="11"/>
      <c r="AD974" s="11"/>
      <c r="AE974" s="11"/>
      <c r="AM974" s="35"/>
      <c r="AN974" s="35"/>
      <c r="AO974" s="35"/>
      <c r="AP974" s="35"/>
      <c r="AQ974" s="35"/>
      <c r="AR974" s="35"/>
      <c r="AS974" s="35"/>
      <c r="AT974" s="35"/>
      <c r="AU974" s="35"/>
      <c r="AV974" s="35"/>
      <c r="AW974" s="35"/>
      <c r="AX974" s="35"/>
      <c r="AY974" s="35"/>
      <c r="AZ974" s="35"/>
      <c r="BA974" s="35"/>
      <c r="BB974" s="35"/>
      <c r="BC974" s="35"/>
      <c r="BD974" s="35"/>
      <c r="BE974" s="35"/>
      <c r="BF974" s="35"/>
      <c r="BG974" s="35"/>
      <c r="BH974" s="35"/>
    </row>
    <row r="975" spans="27:60" ht="15">
      <c r="AA975" s="11"/>
      <c r="AB975" s="11"/>
      <c r="AC975" s="11"/>
      <c r="AD975" s="11"/>
      <c r="AE975" s="11"/>
      <c r="AM975" s="35"/>
      <c r="AN975" s="35"/>
      <c r="AO975" s="35"/>
      <c r="AP975" s="35"/>
      <c r="AQ975" s="35"/>
      <c r="AR975" s="35"/>
      <c r="AS975" s="35"/>
      <c r="AT975" s="35"/>
      <c r="AU975" s="35"/>
      <c r="AV975" s="35"/>
      <c r="AW975" s="35"/>
      <c r="AX975" s="35"/>
      <c r="AY975" s="35"/>
      <c r="AZ975" s="35"/>
      <c r="BA975" s="35"/>
      <c r="BB975" s="35"/>
      <c r="BC975" s="35"/>
      <c r="BD975" s="35"/>
      <c r="BE975" s="35"/>
      <c r="BF975" s="35"/>
      <c r="BG975" s="35"/>
      <c r="BH975" s="35"/>
    </row>
    <row r="976" spans="27:60" ht="15">
      <c r="AA976" s="11"/>
      <c r="AB976" s="11"/>
      <c r="AC976" s="11"/>
      <c r="AD976" s="11"/>
      <c r="AE976" s="11"/>
      <c r="AM976" s="35"/>
      <c r="AN976" s="35"/>
      <c r="AO976" s="35"/>
      <c r="AP976" s="35"/>
      <c r="AQ976" s="35"/>
      <c r="AR976" s="35"/>
      <c r="AS976" s="35"/>
      <c r="AT976" s="35"/>
      <c r="AU976" s="35"/>
      <c r="AV976" s="35"/>
      <c r="AW976" s="35"/>
      <c r="AX976" s="35"/>
      <c r="AY976" s="35"/>
      <c r="AZ976" s="35"/>
      <c r="BA976" s="35"/>
      <c r="BB976" s="35"/>
      <c r="BC976" s="35"/>
      <c r="BD976" s="35"/>
      <c r="BE976" s="35"/>
      <c r="BF976" s="35"/>
      <c r="BG976" s="35"/>
      <c r="BH976" s="35"/>
    </row>
    <row r="977" spans="27:60" ht="15">
      <c r="AA977" s="11"/>
      <c r="AB977" s="11"/>
      <c r="AC977" s="11"/>
      <c r="AD977" s="11"/>
      <c r="AE977" s="11"/>
      <c r="AM977" s="35"/>
      <c r="AN977" s="35"/>
      <c r="AO977" s="35"/>
      <c r="AP977" s="35"/>
      <c r="AQ977" s="35"/>
      <c r="AR977" s="35"/>
      <c r="AS977" s="35"/>
      <c r="AT977" s="35"/>
      <c r="AU977" s="35"/>
      <c r="AV977" s="35"/>
      <c r="AW977" s="35"/>
      <c r="AX977" s="35"/>
      <c r="AY977" s="35"/>
      <c r="AZ977" s="35"/>
      <c r="BA977" s="35"/>
      <c r="BB977" s="35"/>
      <c r="BC977" s="35"/>
      <c r="BD977" s="35"/>
      <c r="BE977" s="35"/>
      <c r="BF977" s="35"/>
      <c r="BG977" s="35"/>
      <c r="BH977" s="35"/>
    </row>
    <row r="978" spans="27:60" ht="15">
      <c r="AA978" s="11"/>
      <c r="AB978" s="11"/>
      <c r="AC978" s="11"/>
      <c r="AD978" s="11"/>
      <c r="AE978" s="11"/>
      <c r="AM978" s="35"/>
      <c r="AN978" s="35"/>
      <c r="AO978" s="35"/>
      <c r="AP978" s="35"/>
      <c r="AQ978" s="35"/>
      <c r="AR978" s="35"/>
      <c r="AS978" s="35"/>
      <c r="AT978" s="35"/>
      <c r="AU978" s="35"/>
      <c r="AV978" s="35"/>
      <c r="AW978" s="35"/>
      <c r="AX978" s="35"/>
      <c r="AY978" s="35"/>
      <c r="AZ978" s="35"/>
      <c r="BA978" s="35"/>
      <c r="BB978" s="35"/>
      <c r="BC978" s="35"/>
      <c r="BD978" s="35"/>
      <c r="BE978" s="35"/>
      <c r="BF978" s="35"/>
      <c r="BG978" s="35"/>
      <c r="BH978" s="35"/>
    </row>
    <row r="979" spans="27:60" ht="15">
      <c r="AA979" s="11"/>
      <c r="AB979" s="11"/>
      <c r="AC979" s="11"/>
      <c r="AD979" s="11"/>
      <c r="AE979" s="11"/>
      <c r="AM979" s="35"/>
      <c r="AN979" s="35"/>
      <c r="AO979" s="35"/>
      <c r="AP979" s="35"/>
      <c r="AQ979" s="35"/>
      <c r="AR979" s="35"/>
      <c r="AS979" s="35"/>
      <c r="AT979" s="35"/>
      <c r="AU979" s="35"/>
      <c r="AV979" s="35"/>
      <c r="AW979" s="35"/>
      <c r="AX979" s="35"/>
      <c r="AY979" s="35"/>
      <c r="AZ979" s="35"/>
      <c r="BA979" s="35"/>
      <c r="BB979" s="35"/>
      <c r="BC979" s="35"/>
      <c r="BD979" s="35"/>
      <c r="BE979" s="35"/>
      <c r="BF979" s="35"/>
      <c r="BG979" s="35"/>
      <c r="BH979" s="35"/>
    </row>
    <row r="980" spans="27:60" ht="15">
      <c r="AA980" s="11"/>
      <c r="AB980" s="11"/>
      <c r="AC980" s="11"/>
      <c r="AD980" s="11"/>
      <c r="AE980" s="11"/>
      <c r="AM980" s="35"/>
      <c r="AN980" s="35"/>
      <c r="AO980" s="35"/>
      <c r="AP980" s="35"/>
      <c r="AQ980" s="35"/>
      <c r="AR980" s="35"/>
      <c r="AS980" s="35"/>
      <c r="AT980" s="35"/>
      <c r="AU980" s="35"/>
      <c r="AV980" s="35"/>
      <c r="AW980" s="35"/>
      <c r="AX980" s="35"/>
      <c r="AY980" s="35"/>
      <c r="AZ980" s="35"/>
      <c r="BA980" s="35"/>
      <c r="BB980" s="35"/>
      <c r="BC980" s="35"/>
      <c r="BD980" s="35"/>
      <c r="BE980" s="35"/>
      <c r="BF980" s="35"/>
      <c r="BG980" s="35"/>
      <c r="BH980" s="35"/>
    </row>
    <row r="981" spans="27:60" ht="15">
      <c r="AA981" s="11"/>
      <c r="AB981" s="11"/>
      <c r="AC981" s="11"/>
      <c r="AD981" s="11"/>
      <c r="AE981" s="11"/>
      <c r="AM981" s="35"/>
      <c r="AN981" s="35"/>
      <c r="AO981" s="35"/>
      <c r="AP981" s="35"/>
      <c r="AQ981" s="35"/>
      <c r="AR981" s="35"/>
      <c r="AS981" s="35"/>
      <c r="AT981" s="35"/>
      <c r="AU981" s="35"/>
      <c r="AV981" s="35"/>
      <c r="AW981" s="35"/>
      <c r="AX981" s="35"/>
      <c r="AY981" s="35"/>
      <c r="AZ981" s="35"/>
      <c r="BA981" s="35"/>
      <c r="BB981" s="35"/>
      <c r="BC981" s="35"/>
      <c r="BD981" s="35"/>
      <c r="BE981" s="35"/>
      <c r="BF981" s="35"/>
      <c r="BG981" s="35"/>
      <c r="BH981" s="35"/>
    </row>
    <row r="982" spans="27:60" ht="15">
      <c r="AA982" s="11"/>
      <c r="AB982" s="11"/>
      <c r="AC982" s="11"/>
      <c r="AD982" s="11"/>
      <c r="AE982" s="11"/>
      <c r="AM982" s="35"/>
      <c r="AN982" s="35"/>
      <c r="AO982" s="35"/>
      <c r="AP982" s="35"/>
      <c r="AQ982" s="35"/>
      <c r="AR982" s="35"/>
      <c r="AS982" s="35"/>
      <c r="AT982" s="35"/>
      <c r="AU982" s="35"/>
      <c r="AV982" s="35"/>
      <c r="AW982" s="35"/>
      <c r="AX982" s="35"/>
      <c r="AY982" s="35"/>
      <c r="AZ982" s="35"/>
      <c r="BA982" s="35"/>
      <c r="BB982" s="35"/>
      <c r="BC982" s="35"/>
      <c r="BD982" s="35"/>
      <c r="BE982" s="35"/>
      <c r="BF982" s="35"/>
      <c r="BG982" s="35"/>
      <c r="BH982" s="35"/>
    </row>
    <row r="983" spans="27:60" ht="15">
      <c r="AA983" s="11"/>
      <c r="AB983" s="11"/>
      <c r="AC983" s="11"/>
      <c r="AD983" s="11"/>
      <c r="AE983" s="11"/>
      <c r="AM983" s="35"/>
      <c r="AN983" s="35"/>
      <c r="AO983" s="35"/>
      <c r="AP983" s="35"/>
      <c r="AQ983" s="35"/>
      <c r="AR983" s="35"/>
      <c r="AS983" s="35"/>
      <c r="AT983" s="35"/>
      <c r="AU983" s="35"/>
      <c r="AV983" s="35"/>
      <c r="AW983" s="35"/>
      <c r="AX983" s="35"/>
      <c r="AY983" s="35"/>
      <c r="AZ983" s="35"/>
      <c r="BA983" s="35"/>
      <c r="BB983" s="35"/>
      <c r="BC983" s="35"/>
      <c r="BD983" s="35"/>
      <c r="BE983" s="35"/>
      <c r="BF983" s="35"/>
      <c r="BG983" s="35"/>
      <c r="BH983" s="35"/>
    </row>
    <row r="984" spans="27:60" ht="15">
      <c r="AA984" s="11"/>
      <c r="AB984" s="11"/>
      <c r="AC984" s="11"/>
      <c r="AD984" s="11"/>
      <c r="AE984" s="11"/>
      <c r="AM984" s="35"/>
      <c r="AN984" s="35"/>
      <c r="AO984" s="35"/>
      <c r="AP984" s="35"/>
      <c r="AQ984" s="35"/>
      <c r="AR984" s="35"/>
      <c r="AS984" s="35"/>
      <c r="AT984" s="35"/>
      <c r="AU984" s="35"/>
      <c r="AV984" s="35"/>
      <c r="AW984" s="35"/>
      <c r="AX984" s="35"/>
      <c r="AY984" s="35"/>
      <c r="AZ984" s="35"/>
      <c r="BA984" s="35"/>
      <c r="BB984" s="35"/>
      <c r="BC984" s="35"/>
      <c r="BD984" s="35"/>
      <c r="BE984" s="35"/>
      <c r="BF984" s="35"/>
      <c r="BG984" s="35"/>
      <c r="BH984" s="35"/>
    </row>
    <row r="985" spans="27:60" ht="15">
      <c r="AA985" s="11"/>
      <c r="AB985" s="11"/>
      <c r="AC985" s="11"/>
      <c r="AD985" s="11"/>
      <c r="AE985" s="11"/>
      <c r="AM985" s="35"/>
      <c r="AN985" s="35"/>
      <c r="AO985" s="35"/>
      <c r="AP985" s="35"/>
      <c r="AQ985" s="35"/>
      <c r="AR985" s="35"/>
      <c r="AS985" s="35"/>
      <c r="AT985" s="35"/>
      <c r="AU985" s="35"/>
      <c r="AV985" s="35"/>
      <c r="AW985" s="35"/>
      <c r="AX985" s="35"/>
      <c r="AY985" s="35"/>
      <c r="AZ985" s="35"/>
      <c r="BA985" s="35"/>
      <c r="BB985" s="35"/>
      <c r="BC985" s="35"/>
      <c r="BD985" s="35"/>
      <c r="BE985" s="35"/>
      <c r="BF985" s="35"/>
      <c r="BG985" s="35"/>
      <c r="BH985" s="35"/>
    </row>
    <row r="986" spans="27:60" ht="15">
      <c r="AA986" s="11"/>
      <c r="AB986" s="11"/>
      <c r="AC986" s="11"/>
      <c r="AD986" s="11"/>
      <c r="AE986" s="11"/>
      <c r="AM986" s="35"/>
      <c r="AN986" s="35"/>
      <c r="AO986" s="35"/>
      <c r="AP986" s="35"/>
      <c r="AQ986" s="35"/>
      <c r="AR986" s="35"/>
      <c r="AS986" s="35"/>
      <c r="AT986" s="35"/>
      <c r="AU986" s="35"/>
      <c r="AV986" s="35"/>
      <c r="AW986" s="35"/>
      <c r="AX986" s="35"/>
      <c r="AY986" s="35"/>
      <c r="AZ986" s="35"/>
      <c r="BA986" s="35"/>
      <c r="BB986" s="35"/>
      <c r="BC986" s="35"/>
      <c r="BD986" s="35"/>
      <c r="BE986" s="35"/>
      <c r="BF986" s="35"/>
      <c r="BG986" s="35"/>
      <c r="BH986" s="35"/>
    </row>
    <row r="987" spans="27:60" ht="15">
      <c r="AA987" s="11"/>
      <c r="AB987" s="11"/>
      <c r="AC987" s="11"/>
      <c r="AD987" s="11"/>
      <c r="AE987" s="11"/>
      <c r="AM987" s="35"/>
      <c r="AN987" s="35"/>
      <c r="AO987" s="35"/>
      <c r="AP987" s="35"/>
      <c r="AQ987" s="35"/>
      <c r="AR987" s="35"/>
      <c r="AS987" s="35"/>
      <c r="AT987" s="35"/>
      <c r="AU987" s="35"/>
      <c r="AV987" s="35"/>
      <c r="AW987" s="35"/>
      <c r="AX987" s="35"/>
      <c r="AY987" s="35"/>
      <c r="AZ987" s="35"/>
      <c r="BA987" s="35"/>
      <c r="BB987" s="35"/>
      <c r="BC987" s="35"/>
      <c r="BD987" s="35"/>
      <c r="BE987" s="35"/>
      <c r="BF987" s="35"/>
      <c r="BG987" s="35"/>
      <c r="BH987" s="35"/>
    </row>
    <row r="988" spans="27:60" ht="15">
      <c r="AA988" s="11"/>
      <c r="AB988" s="11"/>
      <c r="AC988" s="11"/>
      <c r="AD988" s="11"/>
      <c r="AE988" s="11"/>
      <c r="AM988" s="35"/>
      <c r="AN988" s="35"/>
      <c r="AO988" s="35"/>
      <c r="AP988" s="35"/>
      <c r="AQ988" s="35"/>
      <c r="AR988" s="35"/>
      <c r="AS988" s="35"/>
      <c r="AT988" s="35"/>
      <c r="AU988" s="35"/>
      <c r="AV988" s="35"/>
      <c r="AW988" s="35"/>
      <c r="AX988" s="35"/>
      <c r="AY988" s="35"/>
      <c r="AZ988" s="35"/>
      <c r="BA988" s="35"/>
      <c r="BB988" s="35"/>
      <c r="BC988" s="35"/>
      <c r="BD988" s="35"/>
      <c r="BE988" s="35"/>
      <c r="BF988" s="35"/>
      <c r="BG988" s="35"/>
      <c r="BH988" s="35"/>
    </row>
    <row r="989" spans="27:60" ht="15">
      <c r="AA989" s="11"/>
      <c r="AB989" s="11"/>
      <c r="AC989" s="11"/>
      <c r="AD989" s="11"/>
      <c r="AE989" s="11"/>
      <c r="AM989" s="35"/>
      <c r="AN989" s="35"/>
      <c r="AO989" s="35"/>
      <c r="AP989" s="35"/>
      <c r="AQ989" s="35"/>
      <c r="AR989" s="35"/>
      <c r="AS989" s="35"/>
      <c r="AT989" s="35"/>
      <c r="AU989" s="35"/>
      <c r="AV989" s="35"/>
      <c r="AW989" s="35"/>
      <c r="AX989" s="35"/>
      <c r="AY989" s="35"/>
      <c r="AZ989" s="35"/>
      <c r="BA989" s="35"/>
      <c r="BB989" s="35"/>
      <c r="BC989" s="35"/>
      <c r="BD989" s="35"/>
      <c r="BE989" s="35"/>
      <c r="BF989" s="35"/>
      <c r="BG989" s="35"/>
      <c r="BH989" s="35"/>
    </row>
    <row r="990" spans="27:60" ht="15">
      <c r="AA990" s="11"/>
      <c r="AB990" s="11"/>
      <c r="AC990" s="11"/>
      <c r="AD990" s="11"/>
      <c r="AE990" s="11"/>
      <c r="AM990" s="35"/>
      <c r="AN990" s="35"/>
      <c r="AO990" s="35"/>
      <c r="AP990" s="35"/>
      <c r="AQ990" s="35"/>
      <c r="AR990" s="35"/>
      <c r="AS990" s="35"/>
      <c r="AT990" s="35"/>
      <c r="AU990" s="35"/>
      <c r="AV990" s="35"/>
      <c r="AW990" s="35"/>
      <c r="AX990" s="35"/>
      <c r="AY990" s="35"/>
      <c r="AZ990" s="35"/>
      <c r="BA990" s="35"/>
      <c r="BB990" s="35"/>
      <c r="BC990" s="35"/>
      <c r="BD990" s="35"/>
      <c r="BE990" s="35"/>
      <c r="BF990" s="35"/>
      <c r="BG990" s="35"/>
      <c r="BH990" s="35"/>
    </row>
    <row r="991" spans="27:60" ht="15">
      <c r="AA991" s="11"/>
      <c r="AB991" s="11"/>
      <c r="AC991" s="11"/>
      <c r="AD991" s="11"/>
      <c r="AE991" s="11"/>
      <c r="AM991" s="35"/>
      <c r="AN991" s="35"/>
      <c r="AO991" s="35"/>
      <c r="AP991" s="35"/>
      <c r="AQ991" s="35"/>
      <c r="AR991" s="35"/>
      <c r="AS991" s="35"/>
      <c r="AT991" s="35"/>
      <c r="AU991" s="35"/>
      <c r="AV991" s="35"/>
      <c r="AW991" s="35"/>
      <c r="AX991" s="35"/>
      <c r="AY991" s="35"/>
      <c r="AZ991" s="35"/>
      <c r="BA991" s="35"/>
      <c r="BB991" s="35"/>
      <c r="BC991" s="35"/>
      <c r="BD991" s="35"/>
      <c r="BE991" s="35"/>
      <c r="BF991" s="35"/>
      <c r="BG991" s="35"/>
      <c r="BH991" s="35"/>
    </row>
    <row r="992" spans="27:60" ht="15">
      <c r="AA992" s="11"/>
      <c r="AB992" s="11"/>
      <c r="AC992" s="11"/>
      <c r="AD992" s="11"/>
      <c r="AE992" s="11"/>
      <c r="AM992" s="35"/>
      <c r="AN992" s="35"/>
      <c r="AO992" s="35"/>
      <c r="AP992" s="35"/>
      <c r="AQ992" s="35"/>
      <c r="AR992" s="35"/>
      <c r="AS992" s="35"/>
      <c r="AT992" s="35"/>
      <c r="AU992" s="35"/>
      <c r="AV992" s="35"/>
      <c r="AW992" s="35"/>
      <c r="AX992" s="35"/>
      <c r="AY992" s="35"/>
      <c r="AZ992" s="35"/>
      <c r="BA992" s="35"/>
      <c r="BB992" s="35"/>
      <c r="BC992" s="35"/>
      <c r="BD992" s="35"/>
      <c r="BE992" s="35"/>
      <c r="BF992" s="35"/>
      <c r="BG992" s="35"/>
      <c r="BH992" s="35"/>
    </row>
    <row r="993" spans="27:60" ht="15">
      <c r="AA993" s="11"/>
      <c r="AB993" s="11"/>
      <c r="AC993" s="11"/>
      <c r="AD993" s="11"/>
      <c r="AE993" s="11"/>
      <c r="AM993" s="35"/>
      <c r="AN993" s="35"/>
      <c r="AO993" s="35"/>
      <c r="AP993" s="35"/>
      <c r="AQ993" s="35"/>
      <c r="AR993" s="35"/>
      <c r="AS993" s="35"/>
      <c r="AT993" s="35"/>
      <c r="AU993" s="35"/>
      <c r="AV993" s="35"/>
      <c r="AW993" s="35"/>
      <c r="AX993" s="35"/>
      <c r="AY993" s="35"/>
      <c r="AZ993" s="35"/>
      <c r="BA993" s="35"/>
      <c r="BB993" s="35"/>
      <c r="BC993" s="35"/>
      <c r="BD993" s="35"/>
      <c r="BE993" s="35"/>
      <c r="BF993" s="35"/>
      <c r="BG993" s="35"/>
      <c r="BH993" s="35"/>
    </row>
    <row r="994" spans="27:60" ht="15">
      <c r="AA994" s="11"/>
      <c r="AB994" s="11"/>
      <c r="AC994" s="11"/>
      <c r="AD994" s="11"/>
      <c r="AE994" s="11"/>
      <c r="AM994" s="35"/>
      <c r="AN994" s="35"/>
      <c r="AO994" s="35"/>
      <c r="AP994" s="35"/>
      <c r="AQ994" s="35"/>
      <c r="AR994" s="35"/>
      <c r="AS994" s="35"/>
      <c r="AT994" s="35"/>
      <c r="AU994" s="35"/>
      <c r="AV994" s="35"/>
      <c r="AW994" s="35"/>
      <c r="AX994" s="35"/>
      <c r="AY994" s="35"/>
      <c r="AZ994" s="35"/>
      <c r="BA994" s="35"/>
      <c r="BB994" s="35"/>
      <c r="BC994" s="35"/>
      <c r="BD994" s="35"/>
      <c r="BE994" s="35"/>
      <c r="BF994" s="35"/>
      <c r="BG994" s="35"/>
      <c r="BH994" s="35"/>
    </row>
    <row r="995" spans="27:60" ht="15">
      <c r="AA995" s="11"/>
      <c r="AB995" s="11"/>
      <c r="AC995" s="11"/>
      <c r="AD995" s="11"/>
      <c r="AE995" s="11"/>
      <c r="AM995" s="35"/>
      <c r="AN995" s="35"/>
      <c r="AO995" s="35"/>
      <c r="AP995" s="35"/>
      <c r="AQ995" s="35"/>
      <c r="AR995" s="35"/>
      <c r="AS995" s="35"/>
      <c r="AT995" s="35"/>
      <c r="AU995" s="35"/>
      <c r="AV995" s="35"/>
      <c r="AW995" s="35"/>
      <c r="AX995" s="35"/>
      <c r="AY995" s="35"/>
      <c r="AZ995" s="35"/>
      <c r="BA995" s="35"/>
      <c r="BB995" s="35"/>
      <c r="BC995" s="35"/>
      <c r="BD995" s="35"/>
      <c r="BE995" s="35"/>
      <c r="BF995" s="35"/>
      <c r="BG995" s="35"/>
      <c r="BH995" s="35"/>
    </row>
    <row r="996" spans="27:60" ht="15">
      <c r="AA996" s="11"/>
      <c r="AB996" s="11"/>
      <c r="AC996" s="11"/>
      <c r="AD996" s="11"/>
      <c r="AE996" s="11"/>
      <c r="AM996" s="35"/>
      <c r="AN996" s="35"/>
      <c r="AO996" s="35"/>
      <c r="AP996" s="35"/>
      <c r="AQ996" s="35"/>
      <c r="AR996" s="35"/>
      <c r="AS996" s="35"/>
      <c r="AT996" s="35"/>
      <c r="AU996" s="35"/>
      <c r="AV996" s="35"/>
      <c r="AW996" s="35"/>
      <c r="AX996" s="35"/>
      <c r="AY996" s="35"/>
      <c r="AZ996" s="35"/>
      <c r="BA996" s="35"/>
      <c r="BB996" s="35"/>
      <c r="BC996" s="35"/>
      <c r="BD996" s="35"/>
      <c r="BE996" s="35"/>
      <c r="BF996" s="35"/>
      <c r="BG996" s="35"/>
      <c r="BH996" s="35"/>
    </row>
    <row r="997" spans="27:60" ht="15">
      <c r="AA997" s="11"/>
      <c r="AB997" s="11"/>
      <c r="AC997" s="11"/>
      <c r="AD997" s="11"/>
      <c r="AE997" s="11"/>
      <c r="AM997" s="35"/>
      <c r="AN997" s="35"/>
      <c r="AO997" s="35"/>
      <c r="AP997" s="35"/>
      <c r="AQ997" s="35"/>
      <c r="AR997" s="35"/>
      <c r="AS997" s="35"/>
      <c r="AT997" s="35"/>
      <c r="AU997" s="35"/>
      <c r="AV997" s="35"/>
      <c r="AW997" s="35"/>
      <c r="AX997" s="35"/>
      <c r="AY997" s="35"/>
      <c r="AZ997" s="35"/>
      <c r="BA997" s="35"/>
      <c r="BB997" s="35"/>
      <c r="BC997" s="35"/>
      <c r="BD997" s="35"/>
      <c r="BE997" s="35"/>
      <c r="BF997" s="35"/>
      <c r="BG997" s="35"/>
      <c r="BH997" s="35"/>
    </row>
    <row r="998" spans="27:60" ht="15">
      <c r="AA998" s="11"/>
      <c r="AB998" s="11"/>
      <c r="AC998" s="11"/>
      <c r="AD998" s="11"/>
      <c r="AE998" s="11"/>
      <c r="AM998" s="35"/>
      <c r="AN998" s="35"/>
      <c r="AO998" s="35"/>
      <c r="AP998" s="35"/>
      <c r="AQ998" s="35"/>
      <c r="AR998" s="35"/>
      <c r="AS998" s="35"/>
      <c r="AT998" s="35"/>
      <c r="AU998" s="35"/>
      <c r="AV998" s="35"/>
      <c r="AW998" s="35"/>
      <c r="AX998" s="35"/>
      <c r="AY998" s="35"/>
      <c r="AZ998" s="35"/>
      <c r="BA998" s="35"/>
      <c r="BB998" s="35"/>
      <c r="BC998" s="35"/>
      <c r="BD998" s="35"/>
      <c r="BE998" s="35"/>
      <c r="BF998" s="35"/>
      <c r="BG998" s="35"/>
      <c r="BH998" s="35"/>
    </row>
    <row r="999" spans="27:60" ht="15">
      <c r="AA999" s="11"/>
      <c r="AB999" s="11"/>
      <c r="AC999" s="11"/>
      <c r="AD999" s="11"/>
      <c r="AE999" s="11"/>
      <c r="AM999" s="35"/>
      <c r="AN999" s="35"/>
      <c r="AO999" s="35"/>
      <c r="AP999" s="35"/>
      <c r="AQ999" s="35"/>
      <c r="AR999" s="35"/>
      <c r="AS999" s="35"/>
      <c r="AT999" s="35"/>
      <c r="AU999" s="35"/>
      <c r="AV999" s="35"/>
      <c r="AW999" s="35"/>
      <c r="AX999" s="35"/>
      <c r="AY999" s="35"/>
      <c r="AZ999" s="35"/>
      <c r="BA999" s="35"/>
      <c r="BB999" s="35"/>
      <c r="BC999" s="35"/>
      <c r="BD999" s="35"/>
      <c r="BE999" s="35"/>
      <c r="BF999" s="35"/>
      <c r="BG999" s="35"/>
      <c r="BH999" s="35"/>
    </row>
    <row r="1000" spans="27:60" ht="15">
      <c r="AA1000" s="11"/>
      <c r="AB1000" s="11"/>
      <c r="AC1000" s="11"/>
      <c r="AD1000" s="11"/>
      <c r="AE1000" s="11"/>
      <c r="AM1000" s="35"/>
      <c r="AN1000" s="35"/>
      <c r="AO1000" s="35"/>
      <c r="AP1000" s="35"/>
      <c r="AQ1000" s="35"/>
      <c r="AR1000" s="35"/>
      <c r="AS1000" s="35"/>
      <c r="AT1000" s="35"/>
      <c r="AU1000" s="35"/>
      <c r="AV1000" s="35"/>
      <c r="AW1000" s="35"/>
      <c r="AX1000" s="35"/>
      <c r="AY1000" s="35"/>
      <c r="AZ1000" s="35"/>
      <c r="BA1000" s="35"/>
      <c r="BB1000" s="35"/>
      <c r="BC1000" s="35"/>
      <c r="BD1000" s="35"/>
      <c r="BE1000" s="35"/>
      <c r="BF1000" s="35"/>
      <c r="BG1000" s="35"/>
      <c r="BH1000" s="35"/>
    </row>
    <row r="1001" spans="27:60" ht="15">
      <c r="AA1001" s="11"/>
      <c r="AB1001" s="11"/>
      <c r="AC1001" s="11"/>
      <c r="AD1001" s="11"/>
      <c r="AE1001" s="11"/>
      <c r="AM1001" s="35"/>
      <c r="AN1001" s="35"/>
      <c r="AO1001" s="35"/>
      <c r="AP1001" s="35"/>
      <c r="AQ1001" s="35"/>
      <c r="AR1001" s="35"/>
      <c r="AS1001" s="35"/>
      <c r="AT1001" s="35"/>
      <c r="AU1001" s="35"/>
      <c r="AV1001" s="35"/>
      <c r="AW1001" s="35"/>
      <c r="AX1001" s="35"/>
      <c r="AY1001" s="35"/>
      <c r="AZ1001" s="35"/>
      <c r="BA1001" s="35"/>
      <c r="BB1001" s="35"/>
      <c r="BC1001" s="35"/>
      <c r="BD1001" s="35"/>
      <c r="BE1001" s="35"/>
      <c r="BF1001" s="35"/>
      <c r="BG1001" s="35"/>
      <c r="BH1001" s="35"/>
    </row>
    <row r="1002" spans="27:60" ht="15">
      <c r="AA1002" s="11"/>
      <c r="AB1002" s="11"/>
      <c r="AC1002" s="11"/>
      <c r="AD1002" s="11"/>
      <c r="AE1002" s="11"/>
      <c r="AM1002" s="35"/>
      <c r="AN1002" s="35"/>
      <c r="AO1002" s="35"/>
      <c r="AP1002" s="35"/>
      <c r="AQ1002" s="35"/>
      <c r="AR1002" s="35"/>
      <c r="AS1002" s="35"/>
      <c r="AT1002" s="35"/>
      <c r="AU1002" s="35"/>
      <c r="AV1002" s="35"/>
      <c r="AW1002" s="35"/>
      <c r="AX1002" s="35"/>
      <c r="AY1002" s="35"/>
      <c r="AZ1002" s="35"/>
      <c r="BA1002" s="35"/>
      <c r="BB1002" s="35"/>
      <c r="BC1002" s="35"/>
      <c r="BD1002" s="35"/>
      <c r="BE1002" s="35"/>
      <c r="BF1002" s="35"/>
      <c r="BG1002" s="35"/>
      <c r="BH1002" s="35"/>
    </row>
    <row r="1003" spans="27:60" ht="15">
      <c r="AA1003" s="11"/>
      <c r="AB1003" s="11"/>
      <c r="AC1003" s="11"/>
      <c r="AD1003" s="11"/>
      <c r="AE1003" s="11"/>
      <c r="AM1003" s="35"/>
      <c r="AN1003" s="35"/>
      <c r="AO1003" s="35"/>
      <c r="AP1003" s="35"/>
      <c r="AQ1003" s="35"/>
      <c r="AR1003" s="35"/>
      <c r="AS1003" s="35"/>
      <c r="AT1003" s="35"/>
      <c r="AU1003" s="35"/>
      <c r="AV1003" s="35"/>
      <c r="AW1003" s="35"/>
      <c r="AX1003" s="35"/>
      <c r="AY1003" s="35"/>
      <c r="AZ1003" s="35"/>
      <c r="BA1003" s="35"/>
      <c r="BB1003" s="35"/>
      <c r="BC1003" s="35"/>
      <c r="BD1003" s="35"/>
      <c r="BE1003" s="35"/>
      <c r="BF1003" s="35"/>
      <c r="BG1003" s="35"/>
      <c r="BH1003" s="35"/>
    </row>
    <row r="1004" spans="27:60" ht="15">
      <c r="AA1004" s="11"/>
      <c r="AB1004" s="11"/>
      <c r="AC1004" s="11"/>
      <c r="AD1004" s="11"/>
      <c r="AE1004" s="11"/>
      <c r="AM1004" s="35"/>
      <c r="AN1004" s="35"/>
      <c r="AO1004" s="35"/>
      <c r="AP1004" s="35"/>
      <c r="AQ1004" s="35"/>
      <c r="AR1004" s="35"/>
      <c r="AS1004" s="35"/>
      <c r="AT1004" s="35"/>
      <c r="AU1004" s="35"/>
      <c r="AV1004" s="35"/>
      <c r="AW1004" s="35"/>
      <c r="AX1004" s="35"/>
      <c r="AY1004" s="35"/>
      <c r="AZ1004" s="35"/>
      <c r="BA1004" s="35"/>
      <c r="BB1004" s="35"/>
      <c r="BC1004" s="35"/>
      <c r="BD1004" s="35"/>
      <c r="BE1004" s="35"/>
      <c r="BF1004" s="35"/>
      <c r="BG1004" s="35"/>
      <c r="BH1004" s="35"/>
    </row>
    <row r="1005" spans="27:60" ht="15">
      <c r="AA1005" s="11"/>
      <c r="AB1005" s="11"/>
      <c r="AC1005" s="11"/>
      <c r="AD1005" s="11"/>
      <c r="AE1005" s="11"/>
      <c r="AM1005" s="35"/>
      <c r="AN1005" s="35"/>
      <c r="AO1005" s="35"/>
      <c r="AP1005" s="35"/>
      <c r="AQ1005" s="35"/>
      <c r="AR1005" s="35"/>
      <c r="AS1005" s="35"/>
      <c r="AT1005" s="35"/>
      <c r="AU1005" s="35"/>
      <c r="AV1005" s="35"/>
      <c r="AW1005" s="35"/>
      <c r="AX1005" s="35"/>
      <c r="AY1005" s="35"/>
      <c r="AZ1005" s="35"/>
      <c r="BA1005" s="35"/>
      <c r="BB1005" s="35"/>
      <c r="BC1005" s="35"/>
      <c r="BD1005" s="35"/>
      <c r="BE1005" s="35"/>
      <c r="BF1005" s="35"/>
      <c r="BG1005" s="35"/>
      <c r="BH1005" s="35"/>
    </row>
    <row r="1006" spans="27:60" ht="15">
      <c r="AA1006" s="11"/>
      <c r="AB1006" s="11"/>
      <c r="AC1006" s="11"/>
      <c r="AD1006" s="11"/>
      <c r="AE1006" s="11"/>
      <c r="AM1006" s="35"/>
      <c r="AN1006" s="35"/>
      <c r="AO1006" s="35"/>
      <c r="AP1006" s="35"/>
      <c r="AQ1006" s="35"/>
      <c r="AR1006" s="35"/>
      <c r="AS1006" s="35"/>
      <c r="AT1006" s="35"/>
      <c r="AU1006" s="35"/>
      <c r="AV1006" s="35"/>
      <c r="AW1006" s="35"/>
      <c r="AX1006" s="35"/>
      <c r="AY1006" s="35"/>
      <c r="AZ1006" s="35"/>
      <c r="BA1006" s="35"/>
      <c r="BB1006" s="35"/>
      <c r="BC1006" s="35"/>
      <c r="BD1006" s="35"/>
      <c r="BE1006" s="35"/>
      <c r="BF1006" s="35"/>
      <c r="BG1006" s="35"/>
      <c r="BH1006" s="35"/>
    </row>
    <row r="1007" spans="27:60" ht="15">
      <c r="AA1007" s="11"/>
      <c r="AB1007" s="11"/>
      <c r="AC1007" s="11"/>
      <c r="AD1007" s="11"/>
      <c r="AE1007" s="11"/>
      <c r="AM1007" s="35"/>
      <c r="AN1007" s="35"/>
      <c r="AO1007" s="35"/>
      <c r="AP1007" s="35"/>
      <c r="AQ1007" s="35"/>
      <c r="AR1007" s="35"/>
      <c r="AS1007" s="35"/>
      <c r="AT1007" s="35"/>
      <c r="AU1007" s="35"/>
      <c r="AV1007" s="35"/>
      <c r="AW1007" s="35"/>
      <c r="AX1007" s="35"/>
      <c r="AY1007" s="35"/>
      <c r="AZ1007" s="35"/>
      <c r="BA1007" s="35"/>
      <c r="BB1007" s="35"/>
      <c r="BC1007" s="35"/>
      <c r="BD1007" s="35"/>
      <c r="BE1007" s="35"/>
      <c r="BF1007" s="35"/>
      <c r="BG1007" s="35"/>
      <c r="BH1007" s="35"/>
    </row>
    <row r="1008" spans="27:60" ht="15">
      <c r="AA1008" s="11"/>
      <c r="AB1008" s="11"/>
      <c r="AC1008" s="11"/>
      <c r="AD1008" s="11"/>
      <c r="AE1008" s="11"/>
      <c r="AM1008" s="35"/>
      <c r="AN1008" s="35"/>
      <c r="AO1008" s="35"/>
      <c r="AP1008" s="35"/>
      <c r="AQ1008" s="35"/>
      <c r="AR1008" s="35"/>
      <c r="AS1008" s="35"/>
      <c r="AT1008" s="35"/>
      <c r="AU1008" s="35"/>
      <c r="AV1008" s="35"/>
      <c r="AW1008" s="35"/>
      <c r="AX1008" s="35"/>
      <c r="AY1008" s="35"/>
      <c r="AZ1008" s="35"/>
      <c r="BA1008" s="35"/>
      <c r="BB1008" s="35"/>
      <c r="BC1008" s="35"/>
      <c r="BD1008" s="35"/>
      <c r="BE1008" s="35"/>
      <c r="BF1008" s="35"/>
      <c r="BG1008" s="35"/>
      <c r="BH1008" s="35"/>
    </row>
    <row r="1009" spans="27:60" ht="15">
      <c r="AA1009" s="11"/>
      <c r="AB1009" s="11"/>
      <c r="AC1009" s="11"/>
      <c r="AD1009" s="11"/>
      <c r="AE1009" s="11"/>
      <c r="AM1009" s="35"/>
      <c r="AN1009" s="35"/>
      <c r="AO1009" s="35"/>
      <c r="AP1009" s="35"/>
      <c r="AQ1009" s="35"/>
      <c r="AR1009" s="35"/>
      <c r="AS1009" s="35"/>
      <c r="AT1009" s="35"/>
      <c r="AU1009" s="35"/>
      <c r="AV1009" s="35"/>
      <c r="AW1009" s="35"/>
      <c r="AX1009" s="35"/>
      <c r="AY1009" s="35"/>
      <c r="AZ1009" s="35"/>
      <c r="BA1009" s="35"/>
      <c r="BB1009" s="35"/>
      <c r="BC1009" s="35"/>
      <c r="BD1009" s="35"/>
      <c r="BE1009" s="35"/>
      <c r="BF1009" s="35"/>
      <c r="BG1009" s="35"/>
      <c r="BH1009" s="35"/>
    </row>
    <row r="1010" spans="27:60" ht="15">
      <c r="AA1010" s="11"/>
      <c r="AB1010" s="11"/>
      <c r="AC1010" s="11"/>
      <c r="AD1010" s="11"/>
      <c r="AE1010" s="11"/>
      <c r="AM1010" s="35"/>
      <c r="AN1010" s="35"/>
      <c r="AO1010" s="35"/>
      <c r="AP1010" s="35"/>
      <c r="AQ1010" s="35"/>
      <c r="AR1010" s="35"/>
      <c r="AS1010" s="35"/>
      <c r="AT1010" s="35"/>
      <c r="AU1010" s="35"/>
      <c r="AV1010" s="35"/>
      <c r="AW1010" s="35"/>
      <c r="AX1010" s="35"/>
      <c r="AY1010" s="35"/>
      <c r="AZ1010" s="35"/>
      <c r="BA1010" s="35"/>
      <c r="BB1010" s="35"/>
      <c r="BC1010" s="35"/>
      <c r="BD1010" s="35"/>
      <c r="BE1010" s="35"/>
      <c r="BF1010" s="35"/>
      <c r="BG1010" s="35"/>
      <c r="BH1010" s="35"/>
    </row>
    <row r="1011" spans="27:60" ht="15">
      <c r="AA1011" s="11"/>
      <c r="AB1011" s="11"/>
      <c r="AC1011" s="11"/>
      <c r="AD1011" s="11"/>
      <c r="AE1011" s="11"/>
      <c r="AM1011" s="35"/>
      <c r="AN1011" s="35"/>
      <c r="AO1011" s="35"/>
      <c r="AP1011" s="35"/>
      <c r="AQ1011" s="35"/>
      <c r="AR1011" s="35"/>
      <c r="AS1011" s="35"/>
      <c r="AT1011" s="35"/>
      <c r="AU1011" s="35"/>
      <c r="AV1011" s="35"/>
      <c r="AW1011" s="35"/>
      <c r="AX1011" s="35"/>
      <c r="AY1011" s="35"/>
      <c r="AZ1011" s="35"/>
      <c r="BA1011" s="35"/>
      <c r="BB1011" s="35"/>
      <c r="BC1011" s="35"/>
      <c r="BD1011" s="35"/>
      <c r="BE1011" s="35"/>
      <c r="BF1011" s="35"/>
      <c r="BG1011" s="35"/>
      <c r="BH1011" s="35"/>
    </row>
    <row r="1012" spans="27:60" ht="15">
      <c r="AA1012" s="11"/>
      <c r="AB1012" s="11"/>
      <c r="AC1012" s="11"/>
      <c r="AD1012" s="11"/>
      <c r="AE1012" s="11"/>
      <c r="AM1012" s="35"/>
      <c r="AN1012" s="35"/>
      <c r="AO1012" s="35"/>
      <c r="AP1012" s="35"/>
      <c r="AQ1012" s="35"/>
      <c r="AR1012" s="35"/>
      <c r="AS1012" s="35"/>
      <c r="AT1012" s="35"/>
      <c r="AU1012" s="35"/>
      <c r="AV1012" s="35"/>
      <c r="AW1012" s="35"/>
      <c r="AX1012" s="35"/>
      <c r="AY1012" s="35"/>
      <c r="AZ1012" s="35"/>
      <c r="BA1012" s="35"/>
      <c r="BB1012" s="35"/>
      <c r="BC1012" s="35"/>
      <c r="BD1012" s="35"/>
      <c r="BE1012" s="35"/>
      <c r="BF1012" s="35"/>
      <c r="BG1012" s="35"/>
      <c r="BH1012" s="35"/>
    </row>
    <row r="1013" spans="27:60" ht="15">
      <c r="AA1013" s="11"/>
      <c r="AB1013" s="11"/>
      <c r="AC1013" s="11"/>
      <c r="AD1013" s="11"/>
      <c r="AE1013" s="11"/>
      <c r="AM1013" s="35"/>
      <c r="AN1013" s="35"/>
      <c r="AO1013" s="35"/>
      <c r="AP1013" s="35"/>
      <c r="AQ1013" s="35"/>
      <c r="AR1013" s="35"/>
      <c r="AS1013" s="35"/>
      <c r="AT1013" s="35"/>
      <c r="AU1013" s="35"/>
      <c r="AV1013" s="35"/>
      <c r="AW1013" s="35"/>
      <c r="AX1013" s="35"/>
      <c r="AY1013" s="35"/>
      <c r="AZ1013" s="35"/>
      <c r="BA1013" s="35"/>
      <c r="BB1013" s="35"/>
      <c r="BC1013" s="35"/>
      <c r="BD1013" s="35"/>
      <c r="BE1013" s="35"/>
      <c r="BF1013" s="35"/>
      <c r="BG1013" s="35"/>
      <c r="BH1013" s="35"/>
    </row>
    <row r="1014" spans="27:60" ht="15">
      <c r="AA1014" s="11"/>
      <c r="AB1014" s="11"/>
      <c r="AC1014" s="11"/>
      <c r="AD1014" s="11"/>
      <c r="AE1014" s="11"/>
      <c r="AM1014" s="35"/>
      <c r="AN1014" s="35"/>
      <c r="AO1014" s="35"/>
      <c r="AP1014" s="35"/>
      <c r="AQ1014" s="35"/>
      <c r="AR1014" s="35"/>
      <c r="AS1014" s="35"/>
      <c r="AT1014" s="35"/>
      <c r="AU1014" s="35"/>
      <c r="AV1014" s="35"/>
      <c r="AW1014" s="35"/>
      <c r="AX1014" s="35"/>
      <c r="AY1014" s="35"/>
      <c r="AZ1014" s="35"/>
      <c r="BA1014" s="35"/>
      <c r="BB1014" s="35"/>
      <c r="BC1014" s="35"/>
      <c r="BD1014" s="35"/>
      <c r="BE1014" s="35"/>
      <c r="BF1014" s="35"/>
      <c r="BG1014" s="35"/>
      <c r="BH1014" s="35"/>
    </row>
    <row r="1015" spans="27:60" ht="15">
      <c r="AA1015" s="11"/>
      <c r="AB1015" s="11"/>
      <c r="AC1015" s="11"/>
      <c r="AD1015" s="11"/>
      <c r="AE1015" s="11"/>
      <c r="AM1015" s="35"/>
      <c r="AN1015" s="35"/>
      <c r="AO1015" s="35"/>
      <c r="AP1015" s="35"/>
      <c r="AQ1015" s="35"/>
      <c r="AR1015" s="35"/>
      <c r="AS1015" s="35"/>
      <c r="AT1015" s="35"/>
      <c r="AU1015" s="35"/>
      <c r="AV1015" s="35"/>
      <c r="AW1015" s="35"/>
      <c r="AX1015" s="35"/>
      <c r="AY1015" s="35"/>
      <c r="AZ1015" s="35"/>
      <c r="BA1015" s="35"/>
      <c r="BB1015" s="35"/>
      <c r="BC1015" s="35"/>
      <c r="BD1015" s="35"/>
      <c r="BE1015" s="35"/>
      <c r="BF1015" s="35"/>
      <c r="BG1015" s="35"/>
      <c r="BH1015" s="35"/>
    </row>
    <row r="1016" spans="27:60" ht="15">
      <c r="AA1016" s="11"/>
      <c r="AB1016" s="11"/>
      <c r="AC1016" s="11"/>
      <c r="AD1016" s="11"/>
      <c r="AE1016" s="11"/>
      <c r="AM1016" s="35"/>
      <c r="AN1016" s="35"/>
      <c r="AO1016" s="35"/>
      <c r="AP1016" s="35"/>
      <c r="AQ1016" s="35"/>
      <c r="AR1016" s="35"/>
      <c r="AS1016" s="35"/>
      <c r="AT1016" s="35"/>
      <c r="AU1016" s="35"/>
      <c r="AV1016" s="35"/>
      <c r="AW1016" s="35"/>
      <c r="AX1016" s="35"/>
      <c r="AY1016" s="35"/>
      <c r="AZ1016" s="35"/>
      <c r="BA1016" s="35"/>
      <c r="BB1016" s="35"/>
      <c r="BC1016" s="35"/>
      <c r="BD1016" s="35"/>
      <c r="BE1016" s="35"/>
      <c r="BF1016" s="35"/>
      <c r="BG1016" s="35"/>
      <c r="BH1016" s="35"/>
    </row>
    <row r="1017" spans="27:60" ht="15">
      <c r="AA1017" s="11"/>
      <c r="AB1017" s="11"/>
      <c r="AC1017" s="11"/>
      <c r="AD1017" s="11"/>
      <c r="AE1017" s="11"/>
      <c r="AM1017" s="35"/>
      <c r="AN1017" s="35"/>
      <c r="AO1017" s="35"/>
      <c r="AP1017" s="35"/>
      <c r="AQ1017" s="35"/>
      <c r="AR1017" s="35"/>
      <c r="AS1017" s="35"/>
      <c r="AT1017" s="35"/>
      <c r="AU1017" s="35"/>
      <c r="AV1017" s="35"/>
      <c r="AW1017" s="35"/>
      <c r="AX1017" s="35"/>
      <c r="AY1017" s="35"/>
      <c r="AZ1017" s="35"/>
      <c r="BA1017" s="35"/>
      <c r="BB1017" s="35"/>
      <c r="BC1017" s="35"/>
      <c r="BD1017" s="35"/>
      <c r="BE1017" s="35"/>
      <c r="BF1017" s="35"/>
      <c r="BG1017" s="35"/>
      <c r="BH1017" s="35"/>
    </row>
    <row r="1018" spans="27:60" ht="15">
      <c r="AA1018" s="11"/>
      <c r="AB1018" s="11"/>
      <c r="AC1018" s="11"/>
      <c r="AD1018" s="11"/>
      <c r="AE1018" s="11"/>
      <c r="AM1018" s="35"/>
      <c r="AN1018" s="35"/>
      <c r="AO1018" s="35"/>
      <c r="AP1018" s="35"/>
      <c r="AQ1018" s="35"/>
      <c r="AR1018" s="35"/>
      <c r="AS1018" s="35"/>
      <c r="AT1018" s="35"/>
      <c r="AU1018" s="35"/>
      <c r="AV1018" s="35"/>
      <c r="AW1018" s="35"/>
      <c r="AX1018" s="35"/>
      <c r="AY1018" s="35"/>
      <c r="AZ1018" s="35"/>
      <c r="BA1018" s="35"/>
      <c r="BB1018" s="35"/>
      <c r="BC1018" s="35"/>
      <c r="BD1018" s="35"/>
      <c r="BE1018" s="35"/>
      <c r="BF1018" s="35"/>
      <c r="BG1018" s="35"/>
      <c r="BH1018" s="35"/>
    </row>
    <row r="1019" spans="27:60" ht="15">
      <c r="AA1019" s="11"/>
      <c r="AB1019" s="11"/>
      <c r="AC1019" s="11"/>
      <c r="AD1019" s="11"/>
      <c r="AE1019" s="11"/>
      <c r="AM1019" s="35"/>
      <c r="AN1019" s="35"/>
      <c r="AO1019" s="35"/>
      <c r="AP1019" s="35"/>
      <c r="AQ1019" s="35"/>
      <c r="AR1019" s="35"/>
      <c r="AS1019" s="35"/>
      <c r="AT1019" s="35"/>
      <c r="AU1019" s="35"/>
      <c r="AV1019" s="35"/>
      <c r="AW1019" s="35"/>
      <c r="AX1019" s="35"/>
      <c r="AY1019" s="35"/>
      <c r="AZ1019" s="35"/>
      <c r="BA1019" s="35"/>
      <c r="BB1019" s="35"/>
      <c r="BC1019" s="35"/>
      <c r="BD1019" s="35"/>
      <c r="BE1019" s="35"/>
      <c r="BF1019" s="35"/>
      <c r="BG1019" s="35"/>
      <c r="BH1019" s="35"/>
    </row>
    <row r="1020" spans="27:60" ht="15">
      <c r="AA1020" s="11"/>
      <c r="AB1020" s="11"/>
      <c r="AC1020" s="11"/>
      <c r="AD1020" s="11"/>
      <c r="AE1020" s="11"/>
      <c r="AM1020" s="35"/>
      <c r="AN1020" s="35"/>
      <c r="AO1020" s="35"/>
      <c r="AP1020" s="35"/>
      <c r="AQ1020" s="35"/>
      <c r="AR1020" s="35"/>
      <c r="AS1020" s="35"/>
      <c r="AT1020" s="35"/>
      <c r="AU1020" s="35"/>
      <c r="AV1020" s="35"/>
      <c r="AW1020" s="35"/>
      <c r="AX1020" s="35"/>
      <c r="AY1020" s="35"/>
      <c r="AZ1020" s="35"/>
      <c r="BA1020" s="35"/>
      <c r="BB1020" s="35"/>
      <c r="BC1020" s="35"/>
      <c r="BD1020" s="35"/>
      <c r="BE1020" s="35"/>
      <c r="BF1020" s="35"/>
      <c r="BG1020" s="35"/>
      <c r="BH1020" s="35"/>
    </row>
    <row r="1021" spans="27:60" ht="15">
      <c r="AA1021" s="11"/>
      <c r="AB1021" s="11"/>
      <c r="AC1021" s="11"/>
      <c r="AD1021" s="11"/>
      <c r="AE1021" s="11"/>
      <c r="AM1021" s="35"/>
      <c r="AN1021" s="35"/>
      <c r="AO1021" s="35"/>
      <c r="AP1021" s="35"/>
      <c r="AQ1021" s="35"/>
      <c r="AR1021" s="35"/>
      <c r="AS1021" s="35"/>
      <c r="AT1021" s="35"/>
      <c r="AU1021" s="35"/>
      <c r="AV1021" s="35"/>
      <c r="AW1021" s="35"/>
      <c r="AX1021" s="35"/>
      <c r="AY1021" s="35"/>
      <c r="AZ1021" s="35"/>
      <c r="BA1021" s="35"/>
      <c r="BB1021" s="35"/>
      <c r="BC1021" s="35"/>
      <c r="BD1021" s="35"/>
      <c r="BE1021" s="35"/>
      <c r="BF1021" s="35"/>
      <c r="BG1021" s="35"/>
      <c r="BH1021" s="35"/>
    </row>
    <row r="1022" spans="27:60" ht="15">
      <c r="AA1022" s="11"/>
      <c r="AB1022" s="11"/>
      <c r="AC1022" s="11"/>
      <c r="AD1022" s="11"/>
      <c r="AE1022" s="11"/>
      <c r="AM1022" s="35"/>
      <c r="AN1022" s="35"/>
      <c r="AO1022" s="35"/>
      <c r="AP1022" s="35"/>
      <c r="AQ1022" s="35"/>
      <c r="AR1022" s="35"/>
      <c r="AS1022" s="35"/>
      <c r="AT1022" s="35"/>
      <c r="AU1022" s="35"/>
      <c r="AV1022" s="35"/>
      <c r="AW1022" s="35"/>
      <c r="AX1022" s="35"/>
      <c r="AY1022" s="35"/>
      <c r="AZ1022" s="35"/>
      <c r="BA1022" s="35"/>
      <c r="BB1022" s="35"/>
      <c r="BC1022" s="35"/>
      <c r="BD1022" s="35"/>
      <c r="BE1022" s="35"/>
      <c r="BF1022" s="35"/>
      <c r="BG1022" s="35"/>
      <c r="BH1022" s="35"/>
    </row>
    <row r="1023" spans="27:60" ht="15">
      <c r="AA1023" s="11"/>
      <c r="AB1023" s="11"/>
      <c r="AC1023" s="11"/>
      <c r="AD1023" s="11"/>
      <c r="AE1023" s="11"/>
      <c r="AM1023" s="35"/>
      <c r="AN1023" s="35"/>
      <c r="AO1023" s="35"/>
      <c r="AP1023" s="35"/>
      <c r="AQ1023" s="35"/>
      <c r="AR1023" s="35"/>
      <c r="AS1023" s="35"/>
      <c r="AT1023" s="35"/>
      <c r="AU1023" s="35"/>
      <c r="AV1023" s="35"/>
      <c r="AW1023" s="35"/>
      <c r="AX1023" s="35"/>
      <c r="AY1023" s="35"/>
      <c r="AZ1023" s="35"/>
      <c r="BA1023" s="35"/>
      <c r="BB1023" s="35"/>
      <c r="BC1023" s="35"/>
      <c r="BD1023" s="35"/>
      <c r="BE1023" s="35"/>
      <c r="BF1023" s="35"/>
      <c r="BG1023" s="35"/>
      <c r="BH1023" s="35"/>
    </row>
    <row r="1024" spans="27:60" ht="15">
      <c r="AA1024" s="11"/>
      <c r="AB1024" s="11"/>
      <c r="AC1024" s="11"/>
      <c r="AD1024" s="11"/>
      <c r="AE1024" s="11"/>
      <c r="AM1024" s="35"/>
      <c r="AN1024" s="35"/>
      <c r="AO1024" s="35"/>
      <c r="AP1024" s="35"/>
      <c r="AQ1024" s="35"/>
      <c r="AR1024" s="35"/>
      <c r="AS1024" s="35"/>
      <c r="AT1024" s="35"/>
      <c r="AU1024" s="35"/>
      <c r="AV1024" s="35"/>
      <c r="AW1024" s="35"/>
      <c r="AX1024" s="35"/>
      <c r="AY1024" s="35"/>
      <c r="AZ1024" s="35"/>
      <c r="BA1024" s="35"/>
      <c r="BB1024" s="35"/>
      <c r="BC1024" s="35"/>
      <c r="BD1024" s="35"/>
      <c r="BE1024" s="35"/>
      <c r="BF1024" s="35"/>
      <c r="BG1024" s="35"/>
      <c r="BH1024" s="35"/>
    </row>
    <row r="1025" spans="27:60" ht="15">
      <c r="AA1025" s="11"/>
      <c r="AB1025" s="11"/>
      <c r="AC1025" s="11"/>
      <c r="AD1025" s="11"/>
      <c r="AE1025" s="11"/>
      <c r="AM1025" s="35"/>
      <c r="AN1025" s="35"/>
      <c r="AO1025" s="35"/>
      <c r="AP1025" s="35"/>
      <c r="AQ1025" s="35"/>
      <c r="AR1025" s="35"/>
      <c r="AS1025" s="35"/>
      <c r="AT1025" s="35"/>
      <c r="AU1025" s="35"/>
      <c r="AV1025" s="35"/>
      <c r="AW1025" s="35"/>
      <c r="AX1025" s="35"/>
      <c r="AY1025" s="35"/>
      <c r="AZ1025" s="35"/>
      <c r="BA1025" s="35"/>
      <c r="BB1025" s="35"/>
      <c r="BC1025" s="35"/>
      <c r="BD1025" s="35"/>
      <c r="BE1025" s="35"/>
      <c r="BF1025" s="35"/>
      <c r="BG1025" s="35"/>
      <c r="BH1025" s="35"/>
    </row>
    <row r="1026" spans="27:60" ht="15">
      <c r="AA1026" s="11"/>
      <c r="AB1026" s="11"/>
      <c r="AC1026" s="11"/>
      <c r="AD1026" s="11"/>
      <c r="AE1026" s="11"/>
      <c r="AM1026" s="35"/>
      <c r="AN1026" s="35"/>
      <c r="AO1026" s="35"/>
      <c r="AP1026" s="35"/>
      <c r="AQ1026" s="35"/>
      <c r="AR1026" s="35"/>
      <c r="AS1026" s="35"/>
      <c r="AT1026" s="35"/>
      <c r="AU1026" s="35"/>
      <c r="AV1026" s="35"/>
      <c r="AW1026" s="35"/>
      <c r="AX1026" s="35"/>
      <c r="AY1026" s="35"/>
      <c r="AZ1026" s="35"/>
      <c r="BA1026" s="35"/>
      <c r="BB1026" s="35"/>
      <c r="BC1026" s="35"/>
      <c r="BD1026" s="35"/>
      <c r="BE1026" s="35"/>
      <c r="BF1026" s="35"/>
      <c r="BG1026" s="35"/>
      <c r="BH1026" s="35"/>
    </row>
    <row r="1027" spans="27:60" ht="15">
      <c r="AA1027" s="11"/>
      <c r="AB1027" s="11"/>
      <c r="AC1027" s="11"/>
      <c r="AD1027" s="11"/>
      <c r="AE1027" s="11"/>
      <c r="AM1027" s="35"/>
      <c r="AN1027" s="35"/>
      <c r="AO1027" s="35"/>
      <c r="AP1027" s="35"/>
      <c r="AQ1027" s="35"/>
      <c r="AR1027" s="35"/>
      <c r="AS1027" s="35"/>
      <c r="AT1027" s="35"/>
      <c r="AU1027" s="35"/>
      <c r="AV1027" s="35"/>
      <c r="AW1027" s="35"/>
      <c r="AX1027" s="35"/>
      <c r="AY1027" s="35"/>
      <c r="AZ1027" s="35"/>
      <c r="BA1027" s="35"/>
      <c r="BB1027" s="35"/>
      <c r="BC1027" s="35"/>
      <c r="BD1027" s="35"/>
      <c r="BE1027" s="35"/>
      <c r="BF1027" s="35"/>
      <c r="BG1027" s="35"/>
      <c r="BH1027" s="35"/>
    </row>
    <row r="1028" spans="27:60" ht="15">
      <c r="AA1028" s="11"/>
      <c r="AB1028" s="11"/>
      <c r="AC1028" s="11"/>
      <c r="AD1028" s="11"/>
      <c r="AE1028" s="11"/>
      <c r="AM1028" s="35"/>
      <c r="AN1028" s="35"/>
      <c r="AO1028" s="35"/>
      <c r="AP1028" s="35"/>
      <c r="AQ1028" s="35"/>
      <c r="AR1028" s="35"/>
      <c r="AS1028" s="35"/>
      <c r="AT1028" s="35"/>
      <c r="AU1028" s="35"/>
      <c r="AV1028" s="35"/>
      <c r="AW1028" s="35"/>
      <c r="AX1028" s="35"/>
      <c r="AY1028" s="35"/>
      <c r="AZ1028" s="35"/>
      <c r="BA1028" s="35"/>
      <c r="BB1028" s="35"/>
      <c r="BC1028" s="35"/>
      <c r="BD1028" s="35"/>
      <c r="BE1028" s="35"/>
      <c r="BF1028" s="35"/>
      <c r="BG1028" s="35"/>
      <c r="BH1028" s="35"/>
    </row>
    <row r="1029" spans="27:60" ht="15">
      <c r="AA1029" s="11"/>
      <c r="AB1029" s="11"/>
      <c r="AC1029" s="11"/>
      <c r="AD1029" s="11"/>
      <c r="AE1029" s="11"/>
      <c r="AM1029" s="35"/>
      <c r="AN1029" s="35"/>
      <c r="AO1029" s="35"/>
      <c r="AP1029" s="35"/>
      <c r="AQ1029" s="35"/>
      <c r="AR1029" s="35"/>
      <c r="AS1029" s="35"/>
      <c r="AT1029" s="35"/>
      <c r="AU1029" s="35"/>
      <c r="AV1029" s="35"/>
      <c r="AW1029" s="35"/>
      <c r="AX1029" s="35"/>
      <c r="AY1029" s="35"/>
      <c r="AZ1029" s="35"/>
      <c r="BA1029" s="35"/>
      <c r="BB1029" s="35"/>
      <c r="BC1029" s="35"/>
      <c r="BD1029" s="35"/>
      <c r="BE1029" s="35"/>
      <c r="BF1029" s="35"/>
      <c r="BG1029" s="35"/>
      <c r="BH1029" s="35"/>
    </row>
    <row r="1030" spans="27:60" ht="15">
      <c r="AA1030" s="11"/>
      <c r="AB1030" s="11"/>
      <c r="AC1030" s="11"/>
      <c r="AD1030" s="11"/>
      <c r="AE1030" s="11"/>
      <c r="AM1030" s="35"/>
      <c r="AN1030" s="35"/>
      <c r="AO1030" s="35"/>
      <c r="AP1030" s="35"/>
      <c r="AQ1030" s="35"/>
      <c r="AR1030" s="35"/>
      <c r="AS1030" s="35"/>
      <c r="AT1030" s="35"/>
      <c r="AU1030" s="35"/>
      <c r="AV1030" s="35"/>
      <c r="AW1030" s="35"/>
      <c r="AX1030" s="35"/>
      <c r="AY1030" s="35"/>
      <c r="AZ1030" s="35"/>
      <c r="BA1030" s="35"/>
      <c r="BB1030" s="35"/>
      <c r="BC1030" s="35"/>
      <c r="BD1030" s="35"/>
      <c r="BE1030" s="35"/>
      <c r="BF1030" s="35"/>
      <c r="BG1030" s="35"/>
      <c r="BH1030" s="35"/>
    </row>
    <row r="1031" spans="27:60" ht="15">
      <c r="AA1031" s="11"/>
      <c r="AB1031" s="11"/>
      <c r="AC1031" s="11"/>
      <c r="AD1031" s="11"/>
      <c r="AE1031" s="11"/>
      <c r="AM1031" s="35"/>
      <c r="AN1031" s="35"/>
      <c r="AO1031" s="35"/>
      <c r="AP1031" s="35"/>
      <c r="AQ1031" s="35"/>
      <c r="AR1031" s="35"/>
      <c r="AS1031" s="35"/>
      <c r="AT1031" s="35"/>
      <c r="AU1031" s="35"/>
      <c r="AV1031" s="35"/>
      <c r="AW1031" s="35"/>
      <c r="AX1031" s="35"/>
      <c r="AY1031" s="35"/>
      <c r="AZ1031" s="35"/>
      <c r="BA1031" s="35"/>
      <c r="BB1031" s="35"/>
      <c r="BC1031" s="35"/>
      <c r="BD1031" s="35"/>
      <c r="BE1031" s="35"/>
      <c r="BF1031" s="35"/>
      <c r="BG1031" s="35"/>
      <c r="BH1031" s="35"/>
    </row>
    <row r="1032" spans="27:60" ht="15">
      <c r="AA1032" s="11"/>
      <c r="AB1032" s="11"/>
      <c r="AC1032" s="11"/>
      <c r="AD1032" s="11"/>
      <c r="AE1032" s="11"/>
      <c r="AM1032" s="35"/>
      <c r="AN1032" s="35"/>
      <c r="AO1032" s="35"/>
      <c r="AP1032" s="35"/>
      <c r="AQ1032" s="35"/>
      <c r="AR1032" s="35"/>
      <c r="AS1032" s="35"/>
      <c r="AT1032" s="35"/>
      <c r="AU1032" s="35"/>
      <c r="AV1032" s="35"/>
      <c r="AW1032" s="35"/>
      <c r="AX1032" s="35"/>
      <c r="AY1032" s="35"/>
      <c r="AZ1032" s="35"/>
      <c r="BA1032" s="35"/>
      <c r="BB1032" s="35"/>
      <c r="BC1032" s="35"/>
      <c r="BD1032" s="35"/>
      <c r="BE1032" s="35"/>
      <c r="BF1032" s="35"/>
      <c r="BG1032" s="35"/>
      <c r="BH1032" s="35"/>
    </row>
    <row r="1033" spans="27:60" ht="15">
      <c r="AA1033" s="11"/>
      <c r="AB1033" s="11"/>
      <c r="AC1033" s="11"/>
      <c r="AD1033" s="11"/>
      <c r="AE1033" s="11"/>
      <c r="AM1033" s="35"/>
      <c r="AN1033" s="35"/>
      <c r="AO1033" s="35"/>
      <c r="AP1033" s="35"/>
      <c r="AQ1033" s="35"/>
      <c r="AR1033" s="35"/>
      <c r="AS1033" s="35"/>
      <c r="AT1033" s="35"/>
      <c r="AU1033" s="35"/>
      <c r="AV1033" s="35"/>
      <c r="AW1033" s="35"/>
      <c r="AX1033" s="35"/>
      <c r="AY1033" s="35"/>
      <c r="AZ1033" s="35"/>
      <c r="BA1033" s="35"/>
      <c r="BB1033" s="35"/>
      <c r="BC1033" s="35"/>
      <c r="BD1033" s="35"/>
      <c r="BE1033" s="35"/>
      <c r="BF1033" s="35"/>
      <c r="BG1033" s="35"/>
      <c r="BH1033" s="35"/>
    </row>
    <row r="1034" spans="27:60" ht="15">
      <c r="AA1034" s="11"/>
      <c r="AB1034" s="11"/>
      <c r="AC1034" s="11"/>
      <c r="AD1034" s="11"/>
      <c r="AE1034" s="11"/>
      <c r="AM1034" s="35"/>
      <c r="AN1034" s="35"/>
      <c r="AO1034" s="35"/>
      <c r="AP1034" s="35"/>
      <c r="AQ1034" s="35"/>
      <c r="AR1034" s="35"/>
      <c r="AS1034" s="35"/>
      <c r="AT1034" s="35"/>
      <c r="AU1034" s="35"/>
      <c r="AV1034" s="35"/>
      <c r="AW1034" s="35"/>
      <c r="AX1034" s="35"/>
      <c r="AY1034" s="35"/>
      <c r="AZ1034" s="35"/>
      <c r="BA1034" s="35"/>
      <c r="BB1034" s="35"/>
      <c r="BC1034" s="35"/>
      <c r="BD1034" s="35"/>
      <c r="BE1034" s="35"/>
      <c r="BF1034" s="35"/>
      <c r="BG1034" s="35"/>
      <c r="BH1034" s="35"/>
    </row>
    <row r="1035" spans="27:60" ht="15">
      <c r="AA1035" s="11"/>
      <c r="AB1035" s="11"/>
      <c r="AC1035" s="11"/>
      <c r="AD1035" s="11"/>
      <c r="AE1035" s="11"/>
      <c r="AM1035" s="35"/>
      <c r="AN1035" s="35"/>
      <c r="AO1035" s="35"/>
      <c r="AP1035" s="35"/>
      <c r="AQ1035" s="35"/>
      <c r="AR1035" s="35"/>
      <c r="AS1035" s="35"/>
      <c r="AT1035" s="35"/>
      <c r="AU1035" s="35"/>
      <c r="AV1035" s="35"/>
      <c r="AW1035" s="35"/>
      <c r="AX1035" s="35"/>
      <c r="AY1035" s="35"/>
      <c r="AZ1035" s="35"/>
      <c r="BA1035" s="35"/>
      <c r="BB1035" s="35"/>
      <c r="BC1035" s="35"/>
      <c r="BD1035" s="35"/>
      <c r="BE1035" s="35"/>
      <c r="BF1035" s="35"/>
      <c r="BG1035" s="35"/>
      <c r="BH1035" s="35"/>
    </row>
    <row r="1036" spans="27:60" ht="15">
      <c r="AA1036" s="11"/>
      <c r="AB1036" s="11"/>
      <c r="AC1036" s="11"/>
      <c r="AD1036" s="11"/>
      <c r="AE1036" s="11"/>
      <c r="AM1036" s="35"/>
      <c r="AN1036" s="35"/>
      <c r="AO1036" s="35"/>
      <c r="AP1036" s="35"/>
      <c r="AQ1036" s="35"/>
      <c r="AR1036" s="35"/>
      <c r="AS1036" s="35"/>
      <c r="AT1036" s="35"/>
      <c r="AU1036" s="35"/>
      <c r="AV1036" s="35"/>
      <c r="AW1036" s="35"/>
      <c r="AX1036" s="35"/>
      <c r="AY1036" s="35"/>
      <c r="AZ1036" s="35"/>
      <c r="BA1036" s="35"/>
      <c r="BB1036" s="35"/>
      <c r="BC1036" s="35"/>
      <c r="BD1036" s="35"/>
      <c r="BE1036" s="35"/>
      <c r="BF1036" s="35"/>
      <c r="BG1036" s="35"/>
      <c r="BH1036" s="35"/>
    </row>
    <row r="1037" spans="27:60" ht="15">
      <c r="AA1037" s="11"/>
      <c r="AB1037" s="11"/>
      <c r="AC1037" s="11"/>
      <c r="AD1037" s="11"/>
      <c r="AE1037" s="11"/>
      <c r="AM1037" s="35"/>
      <c r="AN1037" s="35"/>
      <c r="AO1037" s="35"/>
      <c r="AP1037" s="35"/>
      <c r="AQ1037" s="35"/>
      <c r="AR1037" s="35"/>
      <c r="AS1037" s="35"/>
      <c r="AT1037" s="35"/>
      <c r="AU1037" s="35"/>
      <c r="AV1037" s="35"/>
      <c r="AW1037" s="35"/>
      <c r="AX1037" s="35"/>
      <c r="AY1037" s="35"/>
      <c r="AZ1037" s="35"/>
      <c r="BA1037" s="35"/>
      <c r="BB1037" s="35"/>
      <c r="BC1037" s="35"/>
      <c r="BD1037" s="35"/>
      <c r="BE1037" s="35"/>
      <c r="BF1037" s="35"/>
      <c r="BG1037" s="35"/>
      <c r="BH1037" s="35"/>
    </row>
    <row r="1038" spans="27:60" ht="15">
      <c r="AA1038" s="11"/>
      <c r="AB1038" s="11"/>
      <c r="AC1038" s="11"/>
      <c r="AD1038" s="11"/>
      <c r="AE1038" s="11"/>
      <c r="AM1038" s="35"/>
      <c r="AN1038" s="35"/>
      <c r="AO1038" s="35"/>
      <c r="AP1038" s="35"/>
      <c r="AQ1038" s="35"/>
      <c r="AR1038" s="35"/>
      <c r="AS1038" s="35"/>
      <c r="AT1038" s="35"/>
      <c r="AU1038" s="35"/>
      <c r="AV1038" s="35"/>
      <c r="AW1038" s="35"/>
      <c r="AX1038" s="35"/>
      <c r="AY1038" s="35"/>
      <c r="AZ1038" s="35"/>
      <c r="BA1038" s="35"/>
      <c r="BB1038" s="35"/>
      <c r="BC1038" s="35"/>
      <c r="BD1038" s="35"/>
      <c r="BE1038" s="35"/>
      <c r="BF1038" s="35"/>
      <c r="BG1038" s="35"/>
      <c r="BH1038" s="35"/>
    </row>
    <row r="1039" spans="27:60" ht="15">
      <c r="AA1039" s="11"/>
      <c r="AB1039" s="11"/>
      <c r="AC1039" s="11"/>
      <c r="AD1039" s="11"/>
      <c r="AE1039" s="11"/>
      <c r="AM1039" s="35"/>
      <c r="AN1039" s="35"/>
      <c r="AO1039" s="35"/>
      <c r="AP1039" s="35"/>
      <c r="AQ1039" s="35"/>
      <c r="AR1039" s="35"/>
      <c r="AS1039" s="35"/>
      <c r="AT1039" s="35"/>
      <c r="AU1039" s="35"/>
      <c r="AV1039" s="35"/>
      <c r="AW1039" s="35"/>
      <c r="AX1039" s="35"/>
      <c r="AY1039" s="35"/>
      <c r="AZ1039" s="35"/>
      <c r="BA1039" s="35"/>
      <c r="BB1039" s="35"/>
      <c r="BC1039" s="35"/>
      <c r="BD1039" s="35"/>
      <c r="BE1039" s="35"/>
      <c r="BF1039" s="35"/>
      <c r="BG1039" s="35"/>
      <c r="BH1039" s="35"/>
    </row>
    <row r="1040" spans="27:60" ht="15">
      <c r="AA1040" s="11"/>
      <c r="AB1040" s="11"/>
      <c r="AC1040" s="11"/>
      <c r="AD1040" s="11"/>
      <c r="AE1040" s="11"/>
      <c r="AM1040" s="35"/>
      <c r="AN1040" s="35"/>
      <c r="AO1040" s="35"/>
      <c r="AP1040" s="35"/>
      <c r="AQ1040" s="35"/>
      <c r="AR1040" s="35"/>
      <c r="AS1040" s="35"/>
      <c r="AT1040" s="35"/>
      <c r="AU1040" s="35"/>
      <c r="AV1040" s="35"/>
      <c r="AW1040" s="35"/>
      <c r="AX1040" s="35"/>
      <c r="AY1040" s="35"/>
      <c r="AZ1040" s="35"/>
      <c r="BA1040" s="35"/>
      <c r="BB1040" s="35"/>
      <c r="BC1040" s="35"/>
      <c r="BD1040" s="35"/>
      <c r="BE1040" s="35"/>
      <c r="BF1040" s="35"/>
      <c r="BG1040" s="35"/>
      <c r="BH1040" s="35"/>
    </row>
    <row r="1041" spans="27:60" ht="15">
      <c r="AA1041" s="11"/>
      <c r="AB1041" s="11"/>
      <c r="AC1041" s="11"/>
      <c r="AD1041" s="11"/>
      <c r="AE1041" s="11"/>
      <c r="AM1041" s="35"/>
      <c r="AN1041" s="35"/>
      <c r="AO1041" s="35"/>
      <c r="AP1041" s="35"/>
      <c r="AQ1041" s="35"/>
      <c r="AR1041" s="35"/>
      <c r="AS1041" s="35"/>
      <c r="AT1041" s="35"/>
      <c r="AU1041" s="35"/>
      <c r="AV1041" s="35"/>
      <c r="AW1041" s="35"/>
      <c r="AX1041" s="35"/>
      <c r="AY1041" s="35"/>
      <c r="AZ1041" s="35"/>
      <c r="BA1041" s="35"/>
      <c r="BB1041" s="35"/>
      <c r="BC1041" s="35"/>
      <c r="BD1041" s="35"/>
      <c r="BE1041" s="35"/>
      <c r="BF1041" s="35"/>
      <c r="BG1041" s="35"/>
      <c r="BH1041" s="35"/>
    </row>
    <row r="1042" spans="27:60" ht="15">
      <c r="AA1042" s="11"/>
      <c r="AB1042" s="11"/>
      <c r="AC1042" s="11"/>
      <c r="AD1042" s="11"/>
      <c r="AE1042" s="11"/>
      <c r="AM1042" s="35"/>
      <c r="AN1042" s="35"/>
      <c r="AO1042" s="35"/>
      <c r="AP1042" s="35"/>
      <c r="AQ1042" s="35"/>
      <c r="AR1042" s="35"/>
      <c r="AS1042" s="35"/>
      <c r="AT1042" s="35"/>
      <c r="AU1042" s="35"/>
      <c r="AV1042" s="35"/>
      <c r="AW1042" s="35"/>
      <c r="AX1042" s="35"/>
      <c r="AY1042" s="35"/>
      <c r="AZ1042" s="35"/>
      <c r="BA1042" s="35"/>
      <c r="BB1042" s="35"/>
      <c r="BC1042" s="35"/>
      <c r="BD1042" s="35"/>
      <c r="BE1042" s="35"/>
      <c r="BF1042" s="35"/>
      <c r="BG1042" s="35"/>
      <c r="BH1042" s="35"/>
    </row>
    <row r="1043" spans="27:60" ht="15">
      <c r="AA1043" s="11"/>
      <c r="AB1043" s="11"/>
      <c r="AC1043" s="11"/>
      <c r="AD1043" s="11"/>
      <c r="AE1043" s="11"/>
      <c r="AM1043" s="35"/>
      <c r="AN1043" s="35"/>
      <c r="AO1043" s="35"/>
      <c r="AP1043" s="35"/>
      <c r="AQ1043" s="35"/>
      <c r="AR1043" s="35"/>
      <c r="AS1043" s="35"/>
      <c r="AT1043" s="35"/>
      <c r="AU1043" s="35"/>
      <c r="AV1043" s="35"/>
      <c r="AW1043" s="35"/>
      <c r="AX1043" s="35"/>
      <c r="AY1043" s="35"/>
      <c r="AZ1043" s="35"/>
      <c r="BA1043" s="35"/>
      <c r="BB1043" s="35"/>
      <c r="BC1043" s="35"/>
      <c r="BD1043" s="35"/>
      <c r="BE1043" s="35"/>
      <c r="BF1043" s="35"/>
      <c r="BG1043" s="35"/>
      <c r="BH1043" s="35"/>
    </row>
    <row r="1044" spans="27:60" ht="15">
      <c r="AA1044" s="11"/>
      <c r="AB1044" s="11"/>
      <c r="AC1044" s="11"/>
      <c r="AD1044" s="11"/>
      <c r="AE1044" s="11"/>
      <c r="AM1044" s="35"/>
      <c r="AN1044" s="35"/>
      <c r="AO1044" s="35"/>
      <c r="AP1044" s="35"/>
      <c r="AQ1044" s="35"/>
      <c r="AR1044" s="35"/>
      <c r="AS1044" s="35"/>
      <c r="AT1044" s="35"/>
      <c r="AU1044" s="35"/>
      <c r="AV1044" s="35"/>
      <c r="AW1044" s="35"/>
      <c r="AX1044" s="35"/>
      <c r="AY1044" s="35"/>
      <c r="AZ1044" s="35"/>
      <c r="BA1044" s="35"/>
      <c r="BB1044" s="35"/>
      <c r="BC1044" s="35"/>
      <c r="BD1044" s="35"/>
      <c r="BE1044" s="35"/>
      <c r="BF1044" s="35"/>
      <c r="BG1044" s="35"/>
      <c r="BH1044" s="35"/>
    </row>
    <row r="1045" spans="27:60" ht="15">
      <c r="AA1045" s="11"/>
      <c r="AB1045" s="11"/>
      <c r="AC1045" s="11"/>
      <c r="AD1045" s="11"/>
      <c r="AE1045" s="11"/>
      <c r="AM1045" s="35"/>
      <c r="AN1045" s="35"/>
      <c r="AO1045" s="35"/>
      <c r="AP1045" s="35"/>
      <c r="AQ1045" s="35"/>
      <c r="AR1045" s="35"/>
      <c r="AS1045" s="35"/>
      <c r="AT1045" s="35"/>
      <c r="AU1045" s="35"/>
      <c r="AV1045" s="35"/>
      <c r="AW1045" s="35"/>
      <c r="AX1045" s="35"/>
      <c r="AY1045" s="35"/>
      <c r="AZ1045" s="35"/>
      <c r="BA1045" s="35"/>
      <c r="BB1045" s="35"/>
      <c r="BC1045" s="35"/>
      <c r="BD1045" s="35"/>
      <c r="BE1045" s="35"/>
      <c r="BF1045" s="35"/>
      <c r="BG1045" s="35"/>
      <c r="BH1045" s="35"/>
    </row>
    <row r="1046" spans="27:60" ht="15">
      <c r="AA1046" s="11"/>
      <c r="AB1046" s="11"/>
      <c r="AC1046" s="11"/>
      <c r="AD1046" s="11"/>
      <c r="AE1046" s="11"/>
      <c r="AM1046" s="35"/>
      <c r="AN1046" s="35"/>
      <c r="AO1046" s="35"/>
      <c r="AP1046" s="35"/>
      <c r="AQ1046" s="35"/>
      <c r="AR1046" s="35"/>
      <c r="AS1046" s="35"/>
      <c r="AT1046" s="35"/>
      <c r="AU1046" s="35"/>
      <c r="AV1046" s="35"/>
      <c r="AW1046" s="35"/>
      <c r="AX1046" s="35"/>
      <c r="AY1046" s="35"/>
      <c r="AZ1046" s="35"/>
      <c r="BA1046" s="35"/>
      <c r="BB1046" s="35"/>
      <c r="BC1046" s="35"/>
      <c r="BD1046" s="35"/>
      <c r="BE1046" s="35"/>
      <c r="BF1046" s="35"/>
      <c r="BG1046" s="35"/>
      <c r="BH1046" s="35"/>
    </row>
    <row r="1047" spans="27:60" ht="15">
      <c r="AA1047" s="11"/>
      <c r="AB1047" s="11"/>
      <c r="AC1047" s="11"/>
      <c r="AD1047" s="11"/>
      <c r="AE1047" s="11"/>
      <c r="AM1047" s="35"/>
      <c r="AN1047" s="35"/>
      <c r="AO1047" s="35"/>
      <c r="AP1047" s="35"/>
      <c r="AQ1047" s="35"/>
      <c r="AR1047" s="35"/>
      <c r="AS1047" s="35"/>
      <c r="AT1047" s="35"/>
      <c r="AU1047" s="35"/>
      <c r="AV1047" s="35"/>
      <c r="AW1047" s="35"/>
      <c r="AX1047" s="35"/>
      <c r="AY1047" s="35"/>
      <c r="AZ1047" s="35"/>
      <c r="BA1047" s="35"/>
      <c r="BB1047" s="35"/>
      <c r="BC1047" s="35"/>
      <c r="BD1047" s="35"/>
      <c r="BE1047" s="35"/>
      <c r="BF1047" s="35"/>
      <c r="BG1047" s="35"/>
      <c r="BH1047" s="35"/>
    </row>
    <row r="1048" spans="27:60" ht="15">
      <c r="AA1048" s="11"/>
      <c r="AB1048" s="11"/>
      <c r="AC1048" s="11"/>
      <c r="AD1048" s="11"/>
      <c r="AE1048" s="11"/>
      <c r="AM1048" s="35"/>
      <c r="AN1048" s="35"/>
      <c r="AO1048" s="35"/>
      <c r="AP1048" s="35"/>
      <c r="AQ1048" s="35"/>
      <c r="AR1048" s="35"/>
      <c r="AS1048" s="35"/>
      <c r="AT1048" s="35"/>
      <c r="AU1048" s="35"/>
      <c r="AV1048" s="35"/>
      <c r="AW1048" s="35"/>
      <c r="AX1048" s="35"/>
      <c r="AY1048" s="35"/>
      <c r="AZ1048" s="35"/>
      <c r="BA1048" s="35"/>
      <c r="BB1048" s="35"/>
      <c r="BC1048" s="35"/>
      <c r="BD1048" s="35"/>
      <c r="BE1048" s="35"/>
      <c r="BF1048" s="35"/>
      <c r="BG1048" s="35"/>
      <c r="BH1048" s="35"/>
    </row>
    <row r="1049" spans="27:60" ht="15">
      <c r="AA1049" s="11"/>
      <c r="AB1049" s="11"/>
      <c r="AC1049" s="11"/>
      <c r="AD1049" s="11"/>
      <c r="AE1049" s="11"/>
      <c r="AM1049" s="35"/>
      <c r="AN1049" s="35"/>
      <c r="AO1049" s="35"/>
      <c r="AP1049" s="35"/>
      <c r="AQ1049" s="35"/>
      <c r="AR1049" s="35"/>
      <c r="AS1049" s="35"/>
      <c r="AT1049" s="35"/>
      <c r="AU1049" s="35"/>
      <c r="AV1049" s="35"/>
      <c r="AW1049" s="35"/>
      <c r="AX1049" s="35"/>
      <c r="AY1049" s="35"/>
      <c r="AZ1049" s="35"/>
      <c r="BA1049" s="35"/>
      <c r="BB1049" s="35"/>
      <c r="BC1049" s="35"/>
      <c r="BD1049" s="35"/>
      <c r="BE1049" s="35"/>
      <c r="BF1049" s="35"/>
      <c r="BG1049" s="35"/>
      <c r="BH1049" s="35"/>
    </row>
    <row r="1050" spans="27:60" ht="15">
      <c r="AA1050" s="11"/>
      <c r="AB1050" s="11"/>
      <c r="AC1050" s="11"/>
      <c r="AD1050" s="11"/>
      <c r="AE1050" s="11"/>
      <c r="AM1050" s="35"/>
      <c r="AN1050" s="35"/>
      <c r="AO1050" s="35"/>
      <c r="AP1050" s="35"/>
      <c r="AQ1050" s="35"/>
      <c r="AR1050" s="35"/>
      <c r="AS1050" s="35"/>
      <c r="AT1050" s="35"/>
      <c r="AU1050" s="35"/>
      <c r="AV1050" s="35"/>
      <c r="AW1050" s="35"/>
      <c r="AX1050" s="35"/>
      <c r="AY1050" s="35"/>
      <c r="AZ1050" s="35"/>
      <c r="BA1050" s="35"/>
      <c r="BB1050" s="35"/>
      <c r="BC1050" s="35"/>
      <c r="BD1050" s="35"/>
      <c r="BE1050" s="35"/>
      <c r="BF1050" s="35"/>
      <c r="BG1050" s="35"/>
      <c r="BH1050" s="35"/>
    </row>
    <row r="1051" spans="27:60" ht="15">
      <c r="AA1051" s="11"/>
      <c r="AB1051" s="11"/>
      <c r="AC1051" s="11"/>
      <c r="AD1051" s="11"/>
      <c r="AE1051" s="11"/>
      <c r="AM1051" s="35"/>
      <c r="AN1051" s="35"/>
      <c r="AO1051" s="35"/>
      <c r="AP1051" s="35"/>
      <c r="AQ1051" s="35"/>
      <c r="AR1051" s="35"/>
      <c r="AS1051" s="35"/>
      <c r="AT1051" s="35"/>
      <c r="AU1051" s="35"/>
      <c r="AV1051" s="35"/>
      <c r="AW1051" s="35"/>
      <c r="AX1051" s="35"/>
      <c r="AY1051" s="35"/>
      <c r="AZ1051" s="35"/>
      <c r="BA1051" s="35"/>
      <c r="BB1051" s="35"/>
      <c r="BC1051" s="35"/>
      <c r="BD1051" s="35"/>
      <c r="BE1051" s="35"/>
      <c r="BF1051" s="35"/>
      <c r="BG1051" s="35"/>
      <c r="BH1051" s="35"/>
    </row>
    <row r="1052" spans="27:60" ht="15">
      <c r="AA1052" s="11"/>
      <c r="AB1052" s="11"/>
      <c r="AC1052" s="11"/>
      <c r="AD1052" s="11"/>
      <c r="AE1052" s="11"/>
      <c r="AM1052" s="35"/>
      <c r="AN1052" s="35"/>
      <c r="AO1052" s="35"/>
      <c r="AP1052" s="35"/>
      <c r="AQ1052" s="35"/>
      <c r="AR1052" s="35"/>
      <c r="AS1052" s="35"/>
      <c r="AT1052" s="35"/>
      <c r="AU1052" s="35"/>
      <c r="AV1052" s="35"/>
      <c r="AW1052" s="35"/>
      <c r="AX1052" s="35"/>
      <c r="AY1052" s="35"/>
      <c r="AZ1052" s="35"/>
      <c r="BA1052" s="35"/>
      <c r="BB1052" s="35"/>
      <c r="BC1052" s="35"/>
      <c r="BD1052" s="35"/>
      <c r="BE1052" s="35"/>
      <c r="BF1052" s="35"/>
      <c r="BG1052" s="35"/>
      <c r="BH1052" s="35"/>
    </row>
    <row r="1053" spans="27:60" ht="15">
      <c r="AA1053" s="11"/>
      <c r="AB1053" s="11"/>
      <c r="AC1053" s="11"/>
      <c r="AD1053" s="11"/>
      <c r="AE1053" s="11"/>
      <c r="AM1053" s="35"/>
      <c r="AN1053" s="35"/>
      <c r="AO1053" s="35"/>
      <c r="AP1053" s="35"/>
      <c r="AQ1053" s="35"/>
      <c r="AR1053" s="35"/>
      <c r="AS1053" s="35"/>
      <c r="AT1053" s="35"/>
      <c r="AU1053" s="35"/>
      <c r="AV1053" s="35"/>
      <c r="AW1053" s="35"/>
      <c r="AX1053" s="35"/>
      <c r="AY1053" s="35"/>
      <c r="AZ1053" s="35"/>
      <c r="BA1053" s="35"/>
      <c r="BB1053" s="35"/>
      <c r="BC1053" s="35"/>
      <c r="BD1053" s="35"/>
      <c r="BE1053" s="35"/>
      <c r="BF1053" s="35"/>
      <c r="BG1053" s="35"/>
      <c r="BH1053" s="35"/>
    </row>
    <row r="1054" spans="27:60" ht="15">
      <c r="AA1054" s="11"/>
      <c r="AB1054" s="11"/>
      <c r="AC1054" s="11"/>
      <c r="AD1054" s="11"/>
      <c r="AE1054" s="11"/>
      <c r="AM1054" s="35"/>
      <c r="AN1054" s="35"/>
      <c r="AO1054" s="35"/>
      <c r="AP1054" s="35"/>
      <c r="AQ1054" s="35"/>
      <c r="AR1054" s="35"/>
      <c r="AS1054" s="35"/>
      <c r="AT1054" s="35"/>
      <c r="AU1054" s="35"/>
      <c r="AV1054" s="35"/>
      <c r="AW1054" s="35"/>
      <c r="AX1054" s="35"/>
      <c r="AY1054" s="35"/>
      <c r="AZ1054" s="35"/>
      <c r="BA1054" s="35"/>
      <c r="BB1054" s="35"/>
      <c r="BC1054" s="35"/>
      <c r="BD1054" s="35"/>
      <c r="BE1054" s="35"/>
      <c r="BF1054" s="35"/>
      <c r="BG1054" s="35"/>
      <c r="BH1054" s="35"/>
    </row>
    <row r="1055" spans="27:60" ht="15">
      <c r="AA1055" s="11"/>
      <c r="AB1055" s="11"/>
      <c r="AC1055" s="11"/>
      <c r="AD1055" s="11"/>
      <c r="AE1055" s="11"/>
      <c r="AM1055" s="35"/>
      <c r="AN1055" s="35"/>
      <c r="AO1055" s="35"/>
      <c r="AP1055" s="35"/>
      <c r="AQ1055" s="35"/>
      <c r="AR1055" s="35"/>
      <c r="AS1055" s="35"/>
      <c r="AT1055" s="35"/>
      <c r="AU1055" s="35"/>
      <c r="AV1055" s="35"/>
      <c r="AW1055" s="35"/>
      <c r="AX1055" s="35"/>
      <c r="AY1055" s="35"/>
      <c r="AZ1055" s="35"/>
      <c r="BA1055" s="35"/>
      <c r="BB1055" s="35"/>
      <c r="BC1055" s="35"/>
      <c r="BD1055" s="35"/>
      <c r="BE1055" s="35"/>
      <c r="BF1055" s="35"/>
      <c r="BG1055" s="35"/>
      <c r="BH1055" s="35"/>
    </row>
    <row r="1056" spans="27:60" ht="15">
      <c r="AA1056" s="11"/>
      <c r="AB1056" s="11"/>
      <c r="AC1056" s="11"/>
      <c r="AD1056" s="11"/>
      <c r="AE1056" s="11"/>
      <c r="AM1056" s="35"/>
      <c r="AN1056" s="35"/>
      <c r="AO1056" s="35"/>
      <c r="AP1056" s="35"/>
      <c r="AQ1056" s="35"/>
      <c r="AR1056" s="35"/>
      <c r="AS1056" s="35"/>
      <c r="AT1056" s="35"/>
      <c r="AU1056" s="35"/>
      <c r="AV1056" s="35"/>
      <c r="AW1056" s="35"/>
      <c r="AX1056" s="35"/>
      <c r="AY1056" s="35"/>
      <c r="AZ1056" s="35"/>
      <c r="BA1056" s="35"/>
      <c r="BB1056" s="35"/>
      <c r="BC1056" s="35"/>
      <c r="BD1056" s="35"/>
      <c r="BE1056" s="35"/>
      <c r="BF1056" s="35"/>
      <c r="BG1056" s="35"/>
      <c r="BH1056" s="35"/>
    </row>
    <row r="1057" spans="27:60" ht="15">
      <c r="AA1057" s="11"/>
      <c r="AB1057" s="11"/>
      <c r="AC1057" s="11"/>
      <c r="AD1057" s="11"/>
      <c r="AE1057" s="11"/>
      <c r="AM1057" s="35"/>
      <c r="AN1057" s="35"/>
      <c r="AO1057" s="35"/>
      <c r="AP1057" s="35"/>
      <c r="AQ1057" s="35"/>
      <c r="AR1057" s="35"/>
      <c r="AS1057" s="35"/>
      <c r="AT1057" s="35"/>
      <c r="AU1057" s="35"/>
      <c r="AV1057" s="35"/>
      <c r="AW1057" s="35"/>
      <c r="AX1057" s="35"/>
      <c r="AY1057" s="35"/>
      <c r="AZ1057" s="35"/>
      <c r="BA1057" s="35"/>
      <c r="BB1057" s="35"/>
      <c r="BC1057" s="35"/>
      <c r="BD1057" s="35"/>
      <c r="BE1057" s="35"/>
      <c r="BF1057" s="35"/>
      <c r="BG1057" s="35"/>
      <c r="BH1057" s="35"/>
    </row>
    <row r="1058" spans="27:60" ht="15">
      <c r="AA1058" s="11"/>
      <c r="AB1058" s="11"/>
      <c r="AC1058" s="11"/>
      <c r="AD1058" s="11"/>
      <c r="AE1058" s="11"/>
      <c r="AM1058" s="35"/>
      <c r="AN1058" s="35"/>
      <c r="AO1058" s="35"/>
      <c r="AP1058" s="35"/>
      <c r="AQ1058" s="35"/>
      <c r="AR1058" s="35"/>
      <c r="AS1058" s="35"/>
      <c r="AT1058" s="35"/>
      <c r="AU1058" s="35"/>
      <c r="AV1058" s="35"/>
      <c r="AW1058" s="35"/>
      <c r="AX1058" s="35"/>
      <c r="AY1058" s="35"/>
      <c r="AZ1058" s="35"/>
      <c r="BA1058" s="35"/>
      <c r="BB1058" s="35"/>
      <c r="BC1058" s="35"/>
      <c r="BD1058" s="35"/>
      <c r="BE1058" s="35"/>
      <c r="BF1058" s="35"/>
      <c r="BG1058" s="35"/>
      <c r="BH1058" s="35"/>
    </row>
    <row r="1059" spans="27:60" ht="15">
      <c r="AA1059" s="11"/>
      <c r="AB1059" s="11"/>
      <c r="AC1059" s="11"/>
      <c r="AD1059" s="11"/>
      <c r="AE1059" s="11"/>
      <c r="AM1059" s="35"/>
      <c r="AN1059" s="35"/>
      <c r="AO1059" s="35"/>
      <c r="AP1059" s="35"/>
      <c r="AQ1059" s="35"/>
      <c r="AR1059" s="35"/>
      <c r="AS1059" s="35"/>
      <c r="AT1059" s="35"/>
      <c r="AU1059" s="35"/>
      <c r="AV1059" s="35"/>
      <c r="AW1059" s="35"/>
      <c r="AX1059" s="35"/>
      <c r="AY1059" s="35"/>
      <c r="AZ1059" s="35"/>
      <c r="BA1059" s="35"/>
      <c r="BB1059" s="35"/>
      <c r="BC1059" s="35"/>
      <c r="BD1059" s="35"/>
      <c r="BE1059" s="35"/>
      <c r="BF1059" s="35"/>
      <c r="BG1059" s="35"/>
      <c r="BH1059" s="35"/>
    </row>
    <row r="1060" spans="27:60" ht="15">
      <c r="AA1060" s="11"/>
      <c r="AB1060" s="11"/>
      <c r="AC1060" s="11"/>
      <c r="AD1060" s="11"/>
      <c r="AE1060" s="11"/>
      <c r="AM1060" s="35"/>
      <c r="AN1060" s="35"/>
      <c r="AO1060" s="35"/>
      <c r="AP1060" s="35"/>
      <c r="AQ1060" s="35"/>
      <c r="AR1060" s="35"/>
      <c r="AS1060" s="35"/>
      <c r="AT1060" s="35"/>
      <c r="AU1060" s="35"/>
      <c r="AV1060" s="35"/>
      <c r="AW1060" s="35"/>
      <c r="AX1060" s="35"/>
      <c r="AY1060" s="35"/>
      <c r="AZ1060" s="35"/>
      <c r="BA1060" s="35"/>
      <c r="BB1060" s="35"/>
      <c r="BC1060" s="35"/>
      <c r="BD1060" s="35"/>
      <c r="BE1060" s="35"/>
      <c r="BF1060" s="35"/>
      <c r="BG1060" s="35"/>
      <c r="BH1060" s="35"/>
    </row>
    <row r="1061" spans="27:60" ht="15">
      <c r="AA1061" s="11"/>
      <c r="AB1061" s="11"/>
      <c r="AC1061" s="11"/>
      <c r="AD1061" s="11"/>
      <c r="AE1061" s="11"/>
      <c r="AM1061" s="35"/>
      <c r="AN1061" s="35"/>
      <c r="AO1061" s="35"/>
      <c r="AP1061" s="35"/>
      <c r="AQ1061" s="35"/>
      <c r="AR1061" s="35"/>
      <c r="AS1061" s="35"/>
      <c r="AT1061" s="35"/>
      <c r="AU1061" s="35"/>
      <c r="AV1061" s="35"/>
      <c r="AW1061" s="35"/>
      <c r="AX1061" s="35"/>
      <c r="AY1061" s="35"/>
      <c r="AZ1061" s="35"/>
      <c r="BA1061" s="35"/>
      <c r="BB1061" s="35"/>
      <c r="BC1061" s="35"/>
      <c r="BD1061" s="35"/>
      <c r="BE1061" s="35"/>
      <c r="BF1061" s="35"/>
      <c r="BG1061" s="35"/>
      <c r="BH1061" s="35"/>
    </row>
    <row r="1062" spans="27:60" ht="15">
      <c r="AA1062" s="11"/>
      <c r="AB1062" s="11"/>
      <c r="AC1062" s="11"/>
      <c r="AD1062" s="11"/>
      <c r="AE1062" s="11"/>
      <c r="AM1062" s="35"/>
      <c r="AN1062" s="35"/>
      <c r="AO1062" s="35"/>
      <c r="AP1062" s="35"/>
      <c r="AQ1062" s="35"/>
      <c r="AR1062" s="35"/>
      <c r="AS1062" s="35"/>
      <c r="AT1062" s="35"/>
      <c r="AU1062" s="35"/>
      <c r="AV1062" s="35"/>
      <c r="AW1062" s="35"/>
      <c r="AX1062" s="35"/>
      <c r="AY1062" s="35"/>
      <c r="AZ1062" s="35"/>
      <c r="BA1062" s="35"/>
      <c r="BB1062" s="35"/>
      <c r="BC1062" s="35"/>
      <c r="BD1062" s="35"/>
      <c r="BE1062" s="35"/>
      <c r="BF1062" s="35"/>
      <c r="BG1062" s="35"/>
      <c r="BH1062" s="35"/>
    </row>
    <row r="1063" spans="27:60" ht="15">
      <c r="AA1063" s="11"/>
      <c r="AB1063" s="11"/>
      <c r="AC1063" s="11"/>
      <c r="AD1063" s="11"/>
      <c r="AE1063" s="11"/>
      <c r="AM1063" s="35"/>
      <c r="AN1063" s="35"/>
      <c r="AO1063" s="35"/>
      <c r="AP1063" s="35"/>
      <c r="AQ1063" s="35"/>
      <c r="AR1063" s="35"/>
      <c r="AS1063" s="35"/>
      <c r="AT1063" s="35"/>
      <c r="AU1063" s="35"/>
      <c r="AV1063" s="35"/>
      <c r="AW1063" s="35"/>
      <c r="AX1063" s="35"/>
      <c r="AY1063" s="35"/>
      <c r="AZ1063" s="35"/>
      <c r="BA1063" s="35"/>
      <c r="BB1063" s="35"/>
      <c r="BC1063" s="35"/>
      <c r="BD1063" s="35"/>
      <c r="BE1063" s="35"/>
      <c r="BF1063" s="35"/>
      <c r="BG1063" s="35"/>
      <c r="BH1063" s="35"/>
    </row>
    <row r="1064" spans="27:60" ht="15">
      <c r="AA1064" s="11"/>
      <c r="AB1064" s="11"/>
      <c r="AC1064" s="11"/>
      <c r="AD1064" s="11"/>
      <c r="AE1064" s="11"/>
      <c r="AM1064" s="35"/>
      <c r="AN1064" s="35"/>
      <c r="AO1064" s="35"/>
      <c r="AP1064" s="35"/>
      <c r="AQ1064" s="35"/>
      <c r="AR1064" s="35"/>
      <c r="AS1064" s="35"/>
      <c r="AT1064" s="35"/>
      <c r="AU1064" s="35"/>
      <c r="AV1064" s="35"/>
      <c r="AW1064" s="35"/>
      <c r="AX1064" s="35"/>
      <c r="AY1064" s="35"/>
      <c r="AZ1064" s="35"/>
      <c r="BA1064" s="35"/>
      <c r="BB1064" s="35"/>
      <c r="BC1064" s="35"/>
      <c r="BD1064" s="35"/>
      <c r="BE1064" s="35"/>
      <c r="BF1064" s="35"/>
      <c r="BG1064" s="35"/>
      <c r="BH1064" s="35"/>
    </row>
    <row r="1065" spans="27:60" ht="15">
      <c r="AA1065" s="11"/>
      <c r="AB1065" s="11"/>
      <c r="AC1065" s="11"/>
      <c r="AD1065" s="11"/>
      <c r="AE1065" s="11"/>
      <c r="AM1065" s="35"/>
      <c r="AN1065" s="35"/>
      <c r="AO1065" s="35"/>
      <c r="AP1065" s="35"/>
      <c r="AQ1065" s="35"/>
      <c r="AR1065" s="35"/>
      <c r="AS1065" s="35"/>
      <c r="AT1065" s="35"/>
      <c r="AU1065" s="35"/>
      <c r="AV1065" s="35"/>
      <c r="AW1065" s="35"/>
      <c r="AX1065" s="35"/>
      <c r="AY1065" s="35"/>
      <c r="AZ1065" s="35"/>
      <c r="BA1065" s="35"/>
      <c r="BB1065" s="35"/>
      <c r="BC1065" s="35"/>
      <c r="BD1065" s="35"/>
      <c r="BE1065" s="35"/>
      <c r="BF1065" s="35"/>
      <c r="BG1065" s="35"/>
      <c r="BH1065" s="35"/>
    </row>
    <row r="1066" spans="27:60" ht="15">
      <c r="AA1066" s="11"/>
      <c r="AB1066" s="11"/>
      <c r="AC1066" s="11"/>
      <c r="AD1066" s="11"/>
      <c r="AE1066" s="11"/>
      <c r="AM1066" s="35"/>
      <c r="AN1066" s="35"/>
      <c r="AO1066" s="35"/>
      <c r="AP1066" s="35"/>
      <c r="AQ1066" s="35"/>
      <c r="AR1066" s="35"/>
      <c r="AS1066" s="35"/>
      <c r="AT1066" s="35"/>
      <c r="AU1066" s="35"/>
      <c r="AV1066" s="35"/>
      <c r="AW1066" s="35"/>
      <c r="AX1066" s="35"/>
      <c r="AY1066" s="35"/>
      <c r="AZ1066" s="35"/>
      <c r="BA1066" s="35"/>
      <c r="BB1066" s="35"/>
      <c r="BC1066" s="35"/>
      <c r="BD1066" s="35"/>
      <c r="BE1066" s="35"/>
      <c r="BF1066" s="35"/>
      <c r="BG1066" s="35"/>
      <c r="BH1066" s="35"/>
    </row>
    <row r="1067" spans="27:60" ht="15">
      <c r="AA1067" s="11"/>
      <c r="AB1067" s="11"/>
      <c r="AC1067" s="11"/>
      <c r="AD1067" s="11"/>
      <c r="AE1067" s="11"/>
      <c r="AM1067" s="35"/>
      <c r="AN1067" s="35"/>
      <c r="AO1067" s="35"/>
      <c r="AP1067" s="35"/>
      <c r="AQ1067" s="35"/>
      <c r="AR1067" s="35"/>
      <c r="AS1067" s="35"/>
      <c r="AT1067" s="35"/>
      <c r="AU1067" s="35"/>
      <c r="AV1067" s="35"/>
      <c r="AW1067" s="35"/>
      <c r="AX1067" s="35"/>
      <c r="AY1067" s="35"/>
      <c r="AZ1067" s="35"/>
      <c r="BA1067" s="35"/>
      <c r="BB1067" s="35"/>
      <c r="BC1067" s="35"/>
      <c r="BD1067" s="35"/>
      <c r="BE1067" s="35"/>
      <c r="BF1067" s="35"/>
      <c r="BG1067" s="35"/>
      <c r="BH1067" s="35"/>
    </row>
    <row r="1068" spans="27:60" ht="15">
      <c r="AA1068" s="11"/>
      <c r="AB1068" s="11"/>
      <c r="AC1068" s="11"/>
      <c r="AD1068" s="11"/>
      <c r="AE1068" s="11"/>
      <c r="AM1068" s="35"/>
      <c r="AN1068" s="35"/>
      <c r="AO1068" s="35"/>
      <c r="AP1068" s="35"/>
      <c r="AQ1068" s="35"/>
      <c r="AR1068" s="35"/>
      <c r="AS1068" s="35"/>
      <c r="AT1068" s="35"/>
      <c r="AU1068" s="35"/>
      <c r="AV1068" s="35"/>
      <c r="AW1068" s="35"/>
      <c r="AX1068" s="35"/>
      <c r="AY1068" s="35"/>
      <c r="AZ1068" s="35"/>
      <c r="BA1068" s="35"/>
      <c r="BB1068" s="35"/>
      <c r="BC1068" s="35"/>
      <c r="BD1068" s="35"/>
      <c r="BE1068" s="35"/>
      <c r="BF1068" s="35"/>
      <c r="BG1068" s="35"/>
      <c r="BH1068" s="35"/>
    </row>
    <row r="1069" spans="27:60" ht="15">
      <c r="AA1069" s="11"/>
      <c r="AB1069" s="11"/>
      <c r="AC1069" s="11"/>
      <c r="AD1069" s="11"/>
      <c r="AE1069" s="11"/>
      <c r="AM1069" s="35"/>
      <c r="AN1069" s="35"/>
      <c r="AO1069" s="35"/>
      <c r="AP1069" s="35"/>
      <c r="AQ1069" s="35"/>
      <c r="AR1069" s="35"/>
      <c r="AS1069" s="35"/>
      <c r="AT1069" s="35"/>
      <c r="AU1069" s="35"/>
      <c r="AV1069" s="35"/>
      <c r="AW1069" s="35"/>
      <c r="AX1069" s="35"/>
      <c r="AY1069" s="35"/>
      <c r="AZ1069" s="35"/>
      <c r="BA1069" s="35"/>
      <c r="BB1069" s="35"/>
      <c r="BC1069" s="35"/>
      <c r="BD1069" s="35"/>
      <c r="BE1069" s="35"/>
      <c r="BF1069" s="35"/>
      <c r="BG1069" s="35"/>
      <c r="BH1069" s="35"/>
    </row>
    <row r="1070" spans="27:60" ht="15">
      <c r="AA1070" s="11"/>
      <c r="AB1070" s="11"/>
      <c r="AC1070" s="11"/>
      <c r="AD1070" s="11"/>
      <c r="AE1070" s="11"/>
      <c r="AM1070" s="35"/>
      <c r="AN1070" s="35"/>
      <c r="AO1070" s="35"/>
      <c r="AP1070" s="35"/>
      <c r="AQ1070" s="35"/>
      <c r="AR1070" s="35"/>
      <c r="AS1070" s="35"/>
      <c r="AT1070" s="35"/>
      <c r="AU1070" s="35"/>
      <c r="AV1070" s="35"/>
      <c r="AW1070" s="35"/>
      <c r="AX1070" s="35"/>
      <c r="AY1070" s="35"/>
      <c r="AZ1070" s="35"/>
      <c r="BA1070" s="35"/>
      <c r="BB1070" s="35"/>
      <c r="BC1070" s="35"/>
      <c r="BD1070" s="35"/>
      <c r="BE1070" s="35"/>
      <c r="BF1070" s="35"/>
      <c r="BG1070" s="35"/>
      <c r="BH1070" s="35"/>
    </row>
    <row r="1071" spans="27:60" ht="15">
      <c r="AA1071" s="11"/>
      <c r="AB1071" s="11"/>
      <c r="AC1071" s="11"/>
      <c r="AD1071" s="11"/>
      <c r="AE1071" s="11"/>
      <c r="AM1071" s="35"/>
      <c r="AN1071" s="35"/>
      <c r="AO1071" s="35"/>
      <c r="AP1071" s="35"/>
      <c r="AQ1071" s="35"/>
      <c r="AR1071" s="35"/>
      <c r="AS1071" s="35"/>
      <c r="AT1071" s="35"/>
      <c r="AU1071" s="35"/>
      <c r="AV1071" s="35"/>
      <c r="AW1071" s="35"/>
      <c r="AX1071" s="35"/>
      <c r="AY1071" s="35"/>
      <c r="AZ1071" s="35"/>
      <c r="BA1071" s="35"/>
      <c r="BB1071" s="35"/>
      <c r="BC1071" s="35"/>
      <c r="BD1071" s="35"/>
      <c r="BE1071" s="35"/>
      <c r="BF1071" s="35"/>
      <c r="BG1071" s="35"/>
      <c r="BH1071" s="35"/>
    </row>
    <row r="1072" spans="27:60" ht="15">
      <c r="AA1072" s="11"/>
      <c r="AB1072" s="11"/>
      <c r="AC1072" s="11"/>
      <c r="AD1072" s="11"/>
      <c r="AE1072" s="11"/>
      <c r="AM1072" s="35"/>
      <c r="AN1072" s="35"/>
      <c r="AO1072" s="35"/>
      <c r="AP1072" s="35"/>
      <c r="AQ1072" s="35"/>
      <c r="AR1072" s="35"/>
      <c r="AS1072" s="35"/>
      <c r="AT1072" s="35"/>
      <c r="AU1072" s="35"/>
      <c r="AV1072" s="35"/>
      <c r="AW1072" s="35"/>
      <c r="AX1072" s="35"/>
      <c r="AY1072" s="35"/>
      <c r="AZ1072" s="35"/>
      <c r="BA1072" s="35"/>
      <c r="BB1072" s="35"/>
      <c r="BC1072" s="35"/>
      <c r="BD1072" s="35"/>
      <c r="BE1072" s="35"/>
      <c r="BF1072" s="35"/>
      <c r="BG1072" s="35"/>
      <c r="BH1072" s="35"/>
    </row>
    <row r="1073" spans="27:60" ht="15">
      <c r="AA1073" s="11"/>
      <c r="AB1073" s="11"/>
      <c r="AC1073" s="11"/>
      <c r="AD1073" s="11"/>
      <c r="AE1073" s="11"/>
      <c r="AM1073" s="35"/>
      <c r="AN1073" s="35"/>
      <c r="AO1073" s="35"/>
      <c r="AP1073" s="35"/>
      <c r="AQ1073" s="35"/>
      <c r="AR1073" s="35"/>
      <c r="AS1073" s="35"/>
      <c r="AT1073" s="35"/>
      <c r="AU1073" s="35"/>
      <c r="AV1073" s="35"/>
      <c r="AW1073" s="35"/>
      <c r="AX1073" s="35"/>
      <c r="AY1073" s="35"/>
      <c r="AZ1073" s="35"/>
      <c r="BA1073" s="35"/>
      <c r="BB1073" s="35"/>
      <c r="BC1073" s="35"/>
      <c r="BD1073" s="35"/>
      <c r="BE1073" s="35"/>
      <c r="BF1073" s="35"/>
      <c r="BG1073" s="35"/>
      <c r="BH1073" s="35"/>
    </row>
    <row r="1074" spans="27:60" ht="15">
      <c r="AA1074" s="11"/>
      <c r="AB1074" s="11"/>
      <c r="AC1074" s="11"/>
      <c r="AD1074" s="11"/>
      <c r="AE1074" s="11"/>
      <c r="AM1074" s="35"/>
      <c r="AN1074" s="35"/>
      <c r="AO1074" s="35"/>
      <c r="AP1074" s="35"/>
      <c r="AQ1074" s="35"/>
      <c r="AR1074" s="35"/>
      <c r="AS1074" s="35"/>
      <c r="AT1074" s="35"/>
      <c r="AU1074" s="35"/>
      <c r="AV1074" s="35"/>
      <c r="AW1074" s="35"/>
      <c r="AX1074" s="35"/>
      <c r="AY1074" s="35"/>
      <c r="AZ1074" s="35"/>
      <c r="BA1074" s="35"/>
      <c r="BB1074" s="35"/>
      <c r="BC1074" s="35"/>
      <c r="BD1074" s="35"/>
      <c r="BE1074" s="35"/>
      <c r="BF1074" s="35"/>
      <c r="BG1074" s="35"/>
      <c r="BH1074" s="35"/>
    </row>
    <row r="1075" spans="27:60" ht="15">
      <c r="AA1075" s="11"/>
      <c r="AB1075" s="11"/>
      <c r="AC1075" s="11"/>
      <c r="AD1075" s="11"/>
      <c r="AE1075" s="11"/>
      <c r="AM1075" s="35"/>
      <c r="AN1075" s="35"/>
      <c r="AO1075" s="35"/>
      <c r="AP1075" s="35"/>
      <c r="AQ1075" s="35"/>
      <c r="AR1075" s="35"/>
      <c r="AS1075" s="35"/>
      <c r="AT1075" s="35"/>
      <c r="AU1075" s="35"/>
      <c r="AV1075" s="35"/>
      <c r="AW1075" s="35"/>
      <c r="AX1075" s="35"/>
      <c r="AY1075" s="35"/>
      <c r="AZ1075" s="35"/>
      <c r="BA1075" s="35"/>
      <c r="BB1075" s="35"/>
      <c r="BC1075" s="35"/>
      <c r="BD1075" s="35"/>
      <c r="BE1075" s="35"/>
      <c r="BF1075" s="35"/>
      <c r="BG1075" s="35"/>
      <c r="BH1075" s="35"/>
    </row>
    <row r="1076" spans="27:60" ht="15">
      <c r="AA1076" s="11"/>
      <c r="AB1076" s="11"/>
      <c r="AC1076" s="11"/>
      <c r="AD1076" s="11"/>
      <c r="AE1076" s="11"/>
      <c r="AM1076" s="35"/>
      <c r="AN1076" s="35"/>
      <c r="AO1076" s="35"/>
      <c r="AP1076" s="35"/>
      <c r="AQ1076" s="35"/>
      <c r="AR1076" s="35"/>
      <c r="AS1076" s="35"/>
      <c r="AT1076" s="35"/>
      <c r="AU1076" s="35"/>
      <c r="AV1076" s="35"/>
      <c r="AW1076" s="35"/>
      <c r="AX1076" s="35"/>
      <c r="AY1076" s="35"/>
      <c r="AZ1076" s="35"/>
      <c r="BA1076" s="35"/>
      <c r="BB1076" s="35"/>
      <c r="BC1076" s="35"/>
      <c r="BD1076" s="35"/>
      <c r="BE1076" s="35"/>
      <c r="BF1076" s="35"/>
      <c r="BG1076" s="35"/>
      <c r="BH1076" s="35"/>
    </row>
    <row r="1077" spans="27:60" ht="15">
      <c r="AA1077" s="11"/>
      <c r="AB1077" s="11"/>
      <c r="AC1077" s="11"/>
      <c r="AD1077" s="11"/>
      <c r="AE1077" s="11"/>
      <c r="AM1077" s="35"/>
      <c r="AN1077" s="35"/>
      <c r="AO1077" s="35"/>
      <c r="AP1077" s="35"/>
      <c r="AQ1077" s="35"/>
      <c r="AR1077" s="35"/>
      <c r="AS1077" s="35"/>
      <c r="AT1077" s="35"/>
      <c r="AU1077" s="35"/>
      <c r="AV1077" s="35"/>
      <c r="AW1077" s="35"/>
      <c r="AX1077" s="35"/>
      <c r="AY1077" s="35"/>
      <c r="AZ1077" s="35"/>
      <c r="BA1077" s="35"/>
      <c r="BB1077" s="35"/>
      <c r="BC1077" s="35"/>
      <c r="BD1077" s="35"/>
      <c r="BE1077" s="35"/>
      <c r="BF1077" s="35"/>
      <c r="BG1077" s="35"/>
      <c r="BH1077" s="35"/>
    </row>
    <row r="1078" spans="27:60" ht="15">
      <c r="AA1078" s="11"/>
      <c r="AB1078" s="11"/>
      <c r="AC1078" s="11"/>
      <c r="AD1078" s="11"/>
      <c r="AE1078" s="11"/>
      <c r="AM1078" s="35"/>
      <c r="AN1078" s="35"/>
      <c r="AO1078" s="35"/>
      <c r="AP1078" s="35"/>
      <c r="AQ1078" s="35"/>
      <c r="AR1078" s="35"/>
      <c r="AS1078" s="35"/>
      <c r="AT1078" s="35"/>
      <c r="AU1078" s="35"/>
      <c r="AV1078" s="35"/>
      <c r="AW1078" s="35"/>
      <c r="AX1078" s="35"/>
      <c r="AY1078" s="35"/>
      <c r="AZ1078" s="35"/>
      <c r="BA1078" s="35"/>
      <c r="BB1078" s="35"/>
      <c r="BC1078" s="35"/>
      <c r="BD1078" s="35"/>
      <c r="BE1078" s="35"/>
      <c r="BF1078" s="35"/>
      <c r="BG1078" s="35"/>
      <c r="BH1078" s="35"/>
    </row>
    <row r="1079" spans="27:60" ht="15">
      <c r="AA1079" s="11"/>
      <c r="AB1079" s="11"/>
      <c r="AC1079" s="11"/>
      <c r="AD1079" s="11"/>
      <c r="AE1079" s="11"/>
      <c r="AM1079" s="35"/>
      <c r="AN1079" s="35"/>
      <c r="AO1079" s="35"/>
      <c r="AP1079" s="35"/>
      <c r="AQ1079" s="35"/>
      <c r="AR1079" s="35"/>
      <c r="AS1079" s="35"/>
      <c r="AT1079" s="35"/>
      <c r="AU1079" s="35"/>
      <c r="AV1079" s="35"/>
      <c r="AW1079" s="35"/>
      <c r="AX1079" s="35"/>
      <c r="AY1079" s="35"/>
      <c r="AZ1079" s="35"/>
      <c r="BA1079" s="35"/>
      <c r="BB1079" s="35"/>
      <c r="BC1079" s="35"/>
      <c r="BD1079" s="35"/>
      <c r="BE1079" s="35"/>
      <c r="BF1079" s="35"/>
      <c r="BG1079" s="35"/>
      <c r="BH1079" s="35"/>
    </row>
    <row r="1080" spans="27:60" ht="15">
      <c r="AA1080" s="11"/>
      <c r="AB1080" s="11"/>
      <c r="AC1080" s="11"/>
      <c r="AD1080" s="11"/>
      <c r="AE1080" s="11"/>
      <c r="AM1080" s="35"/>
      <c r="AN1080" s="35"/>
      <c r="AO1080" s="35"/>
      <c r="AP1080" s="35"/>
      <c r="AQ1080" s="35"/>
      <c r="AR1080" s="35"/>
      <c r="AS1080" s="35"/>
      <c r="AT1080" s="35"/>
      <c r="AU1080" s="35"/>
      <c r="AV1080" s="35"/>
      <c r="AW1080" s="35"/>
      <c r="AX1080" s="35"/>
      <c r="AY1080" s="35"/>
      <c r="AZ1080" s="35"/>
      <c r="BA1080" s="35"/>
      <c r="BB1080" s="35"/>
      <c r="BC1080" s="35"/>
      <c r="BD1080" s="35"/>
      <c r="BE1080" s="35"/>
      <c r="BF1080" s="35"/>
      <c r="BG1080" s="35"/>
      <c r="BH1080" s="35"/>
    </row>
    <row r="1081" spans="27:60" ht="15">
      <c r="AA1081" s="11"/>
      <c r="AB1081" s="11"/>
      <c r="AC1081" s="11"/>
      <c r="AD1081" s="11"/>
      <c r="AE1081" s="11"/>
      <c r="AM1081" s="35"/>
      <c r="AN1081" s="35"/>
      <c r="AO1081" s="35"/>
      <c r="AP1081" s="35"/>
      <c r="AQ1081" s="35"/>
      <c r="AR1081" s="35"/>
      <c r="AS1081" s="35"/>
      <c r="AT1081" s="35"/>
      <c r="AU1081" s="35"/>
      <c r="AV1081" s="35"/>
      <c r="AW1081" s="35"/>
      <c r="AX1081" s="35"/>
      <c r="AY1081" s="35"/>
      <c r="AZ1081" s="35"/>
      <c r="BA1081" s="35"/>
      <c r="BB1081" s="35"/>
      <c r="BC1081" s="35"/>
      <c r="BD1081" s="35"/>
      <c r="BE1081" s="35"/>
      <c r="BF1081" s="35"/>
      <c r="BG1081" s="35"/>
      <c r="BH1081" s="35"/>
    </row>
    <row r="1082" spans="27:60" ht="15">
      <c r="AA1082" s="11"/>
      <c r="AB1082" s="11"/>
      <c r="AC1082" s="11"/>
      <c r="AD1082" s="11"/>
      <c r="AE1082" s="11"/>
      <c r="AM1082" s="35"/>
      <c r="AN1082" s="35"/>
      <c r="AO1082" s="35"/>
      <c r="AP1082" s="35"/>
      <c r="AQ1082" s="35"/>
      <c r="AR1082" s="35"/>
      <c r="AS1082" s="35"/>
      <c r="AT1082" s="35"/>
      <c r="AU1082" s="35"/>
      <c r="AV1082" s="35"/>
      <c r="AW1082" s="35"/>
      <c r="AX1082" s="35"/>
      <c r="AY1082" s="35"/>
      <c r="AZ1082" s="35"/>
      <c r="BA1082" s="35"/>
      <c r="BB1082" s="35"/>
      <c r="BC1082" s="35"/>
      <c r="BD1082" s="35"/>
      <c r="BE1082" s="35"/>
      <c r="BF1082" s="35"/>
      <c r="BG1082" s="35"/>
      <c r="BH1082" s="35"/>
    </row>
    <row r="1083" spans="27:60" ht="15">
      <c r="AA1083" s="11"/>
      <c r="AB1083" s="11"/>
      <c r="AC1083" s="11"/>
      <c r="AD1083" s="11"/>
      <c r="AE1083" s="11"/>
      <c r="AM1083" s="35"/>
      <c r="AN1083" s="35"/>
      <c r="AO1083" s="35"/>
      <c r="AP1083" s="35"/>
      <c r="AQ1083" s="35"/>
      <c r="AR1083" s="35"/>
      <c r="AS1083" s="35"/>
      <c r="AT1083" s="35"/>
      <c r="AU1083" s="35"/>
      <c r="AV1083" s="35"/>
      <c r="AW1083" s="35"/>
      <c r="AX1083" s="35"/>
      <c r="AY1083" s="35"/>
      <c r="AZ1083" s="35"/>
      <c r="BA1083" s="35"/>
      <c r="BB1083" s="35"/>
      <c r="BC1083" s="35"/>
      <c r="BD1083" s="35"/>
      <c r="BE1083" s="35"/>
      <c r="BF1083" s="35"/>
      <c r="BG1083" s="35"/>
      <c r="BH1083" s="35"/>
    </row>
    <row r="1084" spans="27:60" ht="15">
      <c r="AA1084" s="11"/>
      <c r="AB1084" s="11"/>
      <c r="AC1084" s="11"/>
      <c r="AD1084" s="11"/>
      <c r="AE1084" s="11"/>
      <c r="AM1084" s="35"/>
      <c r="AN1084" s="35"/>
      <c r="AO1084" s="35"/>
      <c r="AP1084" s="35"/>
      <c r="AQ1084" s="35"/>
      <c r="AR1084" s="35"/>
      <c r="AS1084" s="35"/>
      <c r="AT1084" s="35"/>
      <c r="AU1084" s="35"/>
      <c r="AV1084" s="35"/>
      <c r="AW1084" s="35"/>
      <c r="AX1084" s="35"/>
      <c r="AY1084" s="35"/>
      <c r="AZ1084" s="35"/>
      <c r="BA1084" s="35"/>
      <c r="BB1084" s="35"/>
      <c r="BC1084" s="35"/>
      <c r="BD1084" s="35"/>
      <c r="BE1084" s="35"/>
      <c r="BF1084" s="35"/>
      <c r="BG1084" s="35"/>
      <c r="BH1084" s="35"/>
    </row>
    <row r="1085" spans="27:60" ht="15">
      <c r="AA1085" s="11"/>
      <c r="AB1085" s="11"/>
      <c r="AC1085" s="11"/>
      <c r="AD1085" s="11"/>
      <c r="AE1085" s="11"/>
      <c r="AM1085" s="35"/>
      <c r="AN1085" s="35"/>
      <c r="AO1085" s="35"/>
      <c r="AP1085" s="35"/>
      <c r="AQ1085" s="35"/>
      <c r="AR1085" s="35"/>
      <c r="AS1085" s="35"/>
      <c r="AT1085" s="35"/>
      <c r="AU1085" s="35"/>
      <c r="AV1085" s="35"/>
      <c r="AW1085" s="35"/>
      <c r="AX1085" s="35"/>
      <c r="AY1085" s="35"/>
      <c r="AZ1085" s="35"/>
      <c r="BA1085" s="35"/>
      <c r="BB1085" s="35"/>
      <c r="BC1085" s="35"/>
      <c r="BD1085" s="35"/>
      <c r="BE1085" s="35"/>
      <c r="BF1085" s="35"/>
      <c r="BG1085" s="35"/>
      <c r="BH1085" s="35"/>
    </row>
    <row r="1086" spans="27:60" ht="15">
      <c r="AA1086" s="11"/>
      <c r="AB1086" s="11"/>
      <c r="AC1086" s="11"/>
      <c r="AD1086" s="11"/>
      <c r="AE1086" s="11"/>
      <c r="AM1086" s="35"/>
      <c r="AN1086" s="35"/>
      <c r="AO1086" s="35"/>
      <c r="AP1086" s="35"/>
      <c r="AQ1086" s="35"/>
      <c r="AR1086" s="35"/>
      <c r="AS1086" s="35"/>
      <c r="AT1086" s="35"/>
      <c r="AU1086" s="35"/>
      <c r="AV1086" s="35"/>
      <c r="AW1086" s="35"/>
      <c r="AX1086" s="35"/>
      <c r="AY1086" s="35"/>
      <c r="AZ1086" s="35"/>
      <c r="BA1086" s="35"/>
      <c r="BB1086" s="35"/>
      <c r="BC1086" s="35"/>
      <c r="BD1086" s="35"/>
      <c r="BE1086" s="35"/>
      <c r="BF1086" s="35"/>
      <c r="BG1086" s="35"/>
      <c r="BH1086" s="35"/>
    </row>
    <row r="1087" spans="27:60" ht="15">
      <c r="AA1087" s="11"/>
      <c r="AB1087" s="11"/>
      <c r="AC1087" s="11"/>
      <c r="AD1087" s="11"/>
      <c r="AE1087" s="11"/>
      <c r="AM1087" s="35"/>
      <c r="AN1087" s="35"/>
      <c r="AO1087" s="35"/>
      <c r="AP1087" s="35"/>
      <c r="AQ1087" s="35"/>
      <c r="AR1087" s="35"/>
      <c r="AS1087" s="35"/>
      <c r="AT1087" s="35"/>
      <c r="AU1087" s="35"/>
      <c r="AV1087" s="35"/>
      <c r="AW1087" s="35"/>
      <c r="AX1087" s="35"/>
      <c r="AY1087" s="35"/>
      <c r="AZ1087" s="35"/>
      <c r="BA1087" s="35"/>
      <c r="BB1087" s="35"/>
      <c r="BC1087" s="35"/>
      <c r="BD1087" s="35"/>
      <c r="BE1087" s="35"/>
      <c r="BF1087" s="35"/>
      <c r="BG1087" s="35"/>
      <c r="BH1087" s="35"/>
    </row>
    <row r="1088" spans="27:60" ht="15">
      <c r="AA1088" s="11"/>
      <c r="AB1088" s="11"/>
      <c r="AC1088" s="11"/>
      <c r="AD1088" s="11"/>
      <c r="AE1088" s="11"/>
      <c r="AM1088" s="35"/>
      <c r="AN1088" s="35"/>
      <c r="AO1088" s="35"/>
      <c r="AP1088" s="35"/>
      <c r="AQ1088" s="35"/>
      <c r="AR1088" s="35"/>
      <c r="AS1088" s="35"/>
      <c r="AT1088" s="35"/>
      <c r="AU1088" s="35"/>
      <c r="AV1088" s="35"/>
      <c r="AW1088" s="35"/>
      <c r="AX1088" s="35"/>
      <c r="AY1088" s="35"/>
      <c r="AZ1088" s="35"/>
      <c r="BA1088" s="35"/>
      <c r="BB1088" s="35"/>
      <c r="BC1088" s="35"/>
      <c r="BD1088" s="35"/>
      <c r="BE1088" s="35"/>
      <c r="BF1088" s="35"/>
      <c r="BG1088" s="35"/>
      <c r="BH1088" s="35"/>
    </row>
    <row r="1089" spans="27:60" ht="15">
      <c r="AA1089" s="11"/>
      <c r="AB1089" s="11"/>
      <c r="AC1089" s="11"/>
      <c r="AD1089" s="11"/>
      <c r="AE1089" s="11"/>
      <c r="AM1089" s="35"/>
      <c r="AN1089" s="35"/>
      <c r="AO1089" s="35"/>
      <c r="AP1089" s="35"/>
      <c r="AQ1089" s="35"/>
      <c r="AR1089" s="35"/>
      <c r="AS1089" s="35"/>
      <c r="AT1089" s="35"/>
      <c r="AU1089" s="35"/>
      <c r="AV1089" s="35"/>
      <c r="AW1089" s="35"/>
      <c r="AX1089" s="35"/>
      <c r="AY1089" s="35"/>
      <c r="AZ1089" s="35"/>
      <c r="BA1089" s="35"/>
      <c r="BB1089" s="35"/>
      <c r="BC1089" s="35"/>
      <c r="BD1089" s="35"/>
      <c r="BE1089" s="35"/>
      <c r="BF1089" s="35"/>
      <c r="BG1089" s="35"/>
      <c r="BH1089" s="35"/>
    </row>
    <row r="1090" spans="27:60" ht="15">
      <c r="AA1090" s="11"/>
      <c r="AB1090" s="11"/>
      <c r="AC1090" s="11"/>
      <c r="AD1090" s="11"/>
      <c r="AE1090" s="11"/>
      <c r="AM1090" s="35"/>
      <c r="AN1090" s="35"/>
      <c r="AO1090" s="35"/>
      <c r="AP1090" s="35"/>
      <c r="AQ1090" s="35"/>
      <c r="AR1090" s="35"/>
      <c r="AS1090" s="35"/>
      <c r="AT1090" s="35"/>
      <c r="AU1090" s="35"/>
      <c r="AV1090" s="35"/>
      <c r="AW1090" s="35"/>
      <c r="AX1090" s="35"/>
      <c r="AY1090" s="35"/>
      <c r="AZ1090" s="35"/>
      <c r="BA1090" s="35"/>
      <c r="BB1090" s="35"/>
      <c r="BC1090" s="35"/>
      <c r="BD1090" s="35"/>
      <c r="BE1090" s="35"/>
      <c r="BF1090" s="35"/>
      <c r="BG1090" s="35"/>
      <c r="BH1090" s="35"/>
    </row>
    <row r="1091" spans="27:60" ht="15">
      <c r="AA1091" s="11"/>
      <c r="AB1091" s="11"/>
      <c r="AC1091" s="11"/>
      <c r="AD1091" s="11"/>
      <c r="AE1091" s="11"/>
      <c r="AM1091" s="35"/>
      <c r="AN1091" s="35"/>
      <c r="AO1091" s="35"/>
      <c r="AP1091" s="35"/>
      <c r="AQ1091" s="35"/>
      <c r="AR1091" s="35"/>
      <c r="AS1091" s="35"/>
      <c r="AT1091" s="35"/>
      <c r="AU1091" s="35"/>
      <c r="AV1091" s="35"/>
      <c r="AW1091" s="35"/>
      <c r="AX1091" s="35"/>
      <c r="AY1091" s="35"/>
      <c r="AZ1091" s="35"/>
      <c r="BA1091" s="35"/>
      <c r="BB1091" s="35"/>
      <c r="BC1091" s="35"/>
      <c r="BD1091" s="35"/>
      <c r="BE1091" s="35"/>
      <c r="BF1091" s="35"/>
      <c r="BG1091" s="35"/>
      <c r="BH1091" s="35"/>
    </row>
    <row r="1092" spans="27:60" ht="15">
      <c r="AA1092" s="11"/>
      <c r="AB1092" s="11"/>
      <c r="AC1092" s="11"/>
      <c r="AD1092" s="11"/>
      <c r="AE1092" s="11"/>
      <c r="AM1092" s="35"/>
      <c r="AN1092" s="35"/>
      <c r="AO1092" s="35"/>
      <c r="AP1092" s="35"/>
      <c r="AQ1092" s="35"/>
      <c r="AR1092" s="35"/>
      <c r="AS1092" s="35"/>
      <c r="AT1092" s="35"/>
      <c r="AU1092" s="35"/>
      <c r="AV1092" s="35"/>
      <c r="AW1092" s="35"/>
      <c r="AX1092" s="35"/>
      <c r="AY1092" s="35"/>
      <c r="AZ1092" s="35"/>
      <c r="BA1092" s="35"/>
      <c r="BB1092" s="35"/>
      <c r="BC1092" s="35"/>
      <c r="BD1092" s="35"/>
      <c r="BE1092" s="35"/>
      <c r="BF1092" s="35"/>
      <c r="BG1092" s="35"/>
      <c r="BH1092" s="35"/>
    </row>
    <row r="1093" spans="27:60" ht="15">
      <c r="AA1093" s="11"/>
      <c r="AB1093" s="11"/>
      <c r="AC1093" s="11"/>
      <c r="AD1093" s="11"/>
      <c r="AE1093" s="11"/>
      <c r="AM1093" s="35"/>
      <c r="AN1093" s="35"/>
      <c r="AO1093" s="35"/>
      <c r="AP1093" s="35"/>
      <c r="AQ1093" s="35"/>
      <c r="AR1093" s="35"/>
      <c r="AS1093" s="35"/>
      <c r="AT1093" s="35"/>
      <c r="AU1093" s="35"/>
      <c r="AV1093" s="35"/>
      <c r="AW1093" s="35"/>
      <c r="AX1093" s="35"/>
      <c r="AY1093" s="35"/>
      <c r="AZ1093" s="35"/>
      <c r="BA1093" s="35"/>
      <c r="BB1093" s="35"/>
      <c r="BC1093" s="35"/>
      <c r="BD1093" s="35"/>
      <c r="BE1093" s="35"/>
      <c r="BF1093" s="35"/>
      <c r="BG1093" s="35"/>
      <c r="BH1093" s="35"/>
    </row>
    <row r="1094" spans="27:60" ht="15">
      <c r="AA1094" s="11"/>
      <c r="AB1094" s="11"/>
      <c r="AC1094" s="11"/>
      <c r="AD1094" s="11"/>
      <c r="AE1094" s="11"/>
      <c r="AM1094" s="35"/>
      <c r="AN1094" s="35"/>
      <c r="AO1094" s="35"/>
      <c r="AP1094" s="35"/>
      <c r="AQ1094" s="35"/>
      <c r="AR1094" s="35"/>
      <c r="AS1094" s="35"/>
      <c r="AT1094" s="35"/>
      <c r="AU1094" s="35"/>
      <c r="AV1094" s="35"/>
      <c r="AW1094" s="35"/>
      <c r="AX1094" s="35"/>
      <c r="AY1094" s="35"/>
      <c r="AZ1094" s="35"/>
      <c r="BA1094" s="35"/>
      <c r="BB1094" s="35"/>
      <c r="BC1094" s="35"/>
      <c r="BD1094" s="35"/>
      <c r="BE1094" s="35"/>
      <c r="BF1094" s="35"/>
      <c r="BG1094" s="35"/>
      <c r="BH1094" s="35"/>
    </row>
    <row r="1095" spans="27:60" ht="15">
      <c r="AA1095" s="11"/>
      <c r="AB1095" s="11"/>
      <c r="AC1095" s="11"/>
      <c r="AD1095" s="11"/>
      <c r="AE1095" s="11"/>
      <c r="AM1095" s="35"/>
      <c r="AN1095" s="35"/>
      <c r="AO1095" s="35"/>
      <c r="AP1095" s="35"/>
      <c r="AQ1095" s="35"/>
      <c r="AR1095" s="35"/>
      <c r="AS1095" s="35"/>
      <c r="AT1095" s="35"/>
      <c r="AU1095" s="35"/>
      <c r="AV1095" s="35"/>
      <c r="AW1095" s="35"/>
      <c r="AX1095" s="35"/>
      <c r="AY1095" s="35"/>
      <c r="AZ1095" s="35"/>
      <c r="BA1095" s="35"/>
      <c r="BB1095" s="35"/>
      <c r="BC1095" s="35"/>
      <c r="BD1095" s="35"/>
      <c r="BE1095" s="35"/>
      <c r="BF1095" s="35"/>
      <c r="BG1095" s="35"/>
      <c r="BH1095" s="35"/>
    </row>
    <row r="1096" spans="27:60" ht="15">
      <c r="AA1096" s="11"/>
      <c r="AB1096" s="11"/>
      <c r="AC1096" s="11"/>
      <c r="AD1096" s="11"/>
      <c r="AE1096" s="11"/>
      <c r="AM1096" s="35"/>
      <c r="AN1096" s="35"/>
      <c r="AO1096" s="35"/>
      <c r="AP1096" s="35"/>
      <c r="AQ1096" s="35"/>
      <c r="AR1096" s="35"/>
      <c r="AS1096" s="35"/>
      <c r="AT1096" s="35"/>
      <c r="AU1096" s="35"/>
      <c r="AV1096" s="35"/>
      <c r="AW1096" s="35"/>
      <c r="AX1096" s="35"/>
      <c r="AY1096" s="35"/>
      <c r="AZ1096" s="35"/>
      <c r="BA1096" s="35"/>
      <c r="BB1096" s="35"/>
      <c r="BC1096" s="35"/>
      <c r="BD1096" s="35"/>
      <c r="BE1096" s="35"/>
      <c r="BF1096" s="35"/>
      <c r="BG1096" s="35"/>
      <c r="BH1096" s="35"/>
    </row>
    <row r="1097" spans="27:60" ht="15">
      <c r="AA1097" s="11"/>
      <c r="AB1097" s="11"/>
      <c r="AC1097" s="11"/>
      <c r="AD1097" s="11"/>
      <c r="AE1097" s="11"/>
      <c r="AM1097" s="35"/>
      <c r="AN1097" s="35"/>
      <c r="AO1097" s="35"/>
      <c r="AP1097" s="35"/>
      <c r="AQ1097" s="35"/>
      <c r="AR1097" s="35"/>
      <c r="AS1097" s="35"/>
      <c r="AT1097" s="35"/>
      <c r="AU1097" s="35"/>
      <c r="AV1097" s="35"/>
      <c r="AW1097" s="35"/>
      <c r="AX1097" s="35"/>
      <c r="AY1097" s="35"/>
      <c r="AZ1097" s="35"/>
      <c r="BA1097" s="35"/>
      <c r="BB1097" s="35"/>
      <c r="BC1097" s="35"/>
      <c r="BD1097" s="35"/>
      <c r="BE1097" s="35"/>
      <c r="BF1097" s="35"/>
      <c r="BG1097" s="35"/>
      <c r="BH1097" s="35"/>
    </row>
    <row r="1098" spans="27:60" ht="15">
      <c r="AA1098" s="11"/>
      <c r="AB1098" s="11"/>
      <c r="AC1098" s="11"/>
      <c r="AD1098" s="11"/>
      <c r="AE1098" s="11"/>
      <c r="AM1098" s="35"/>
      <c r="AN1098" s="35"/>
      <c r="AO1098" s="35"/>
      <c r="AP1098" s="35"/>
      <c r="AQ1098" s="35"/>
      <c r="AR1098" s="35"/>
      <c r="AS1098" s="35"/>
      <c r="AT1098" s="35"/>
      <c r="AU1098" s="35"/>
      <c r="AV1098" s="35"/>
      <c r="AW1098" s="35"/>
      <c r="AX1098" s="35"/>
      <c r="AY1098" s="35"/>
      <c r="AZ1098" s="35"/>
      <c r="BA1098" s="35"/>
      <c r="BB1098" s="35"/>
      <c r="BC1098" s="35"/>
      <c r="BD1098" s="35"/>
      <c r="BE1098" s="35"/>
      <c r="BF1098" s="35"/>
      <c r="BG1098" s="35"/>
      <c r="BH1098" s="35"/>
    </row>
    <row r="1099" spans="27:60" ht="15">
      <c r="AA1099" s="11"/>
      <c r="AB1099" s="11"/>
      <c r="AC1099" s="11"/>
      <c r="AD1099" s="11"/>
      <c r="AE1099" s="11"/>
      <c r="AM1099" s="35"/>
      <c r="AN1099" s="35"/>
      <c r="AO1099" s="35"/>
      <c r="AP1099" s="35"/>
      <c r="AQ1099" s="35"/>
      <c r="AR1099" s="35"/>
      <c r="AS1099" s="35"/>
      <c r="AT1099" s="35"/>
      <c r="AU1099" s="35"/>
      <c r="AV1099" s="35"/>
      <c r="AW1099" s="35"/>
      <c r="AX1099" s="35"/>
      <c r="AY1099" s="35"/>
      <c r="AZ1099" s="35"/>
      <c r="BA1099" s="35"/>
      <c r="BB1099" s="35"/>
      <c r="BC1099" s="35"/>
      <c r="BD1099" s="35"/>
      <c r="BE1099" s="35"/>
      <c r="BF1099" s="35"/>
      <c r="BG1099" s="35"/>
      <c r="BH1099" s="35"/>
    </row>
    <row r="1100" spans="27:60" ht="15">
      <c r="AA1100" s="11"/>
      <c r="AB1100" s="11"/>
      <c r="AC1100" s="11"/>
      <c r="AD1100" s="11"/>
      <c r="AE1100" s="11"/>
      <c r="AM1100" s="35"/>
      <c r="AN1100" s="35"/>
      <c r="AO1100" s="35"/>
      <c r="AP1100" s="35"/>
      <c r="AQ1100" s="35"/>
      <c r="AR1100" s="35"/>
      <c r="AS1100" s="35"/>
      <c r="AT1100" s="35"/>
      <c r="AU1100" s="35"/>
      <c r="AV1100" s="35"/>
      <c r="AW1100" s="35"/>
      <c r="AX1100" s="35"/>
      <c r="AY1100" s="35"/>
      <c r="AZ1100" s="35"/>
      <c r="BA1100" s="35"/>
      <c r="BB1100" s="35"/>
      <c r="BC1100" s="35"/>
      <c r="BD1100" s="35"/>
      <c r="BE1100" s="35"/>
      <c r="BF1100" s="35"/>
      <c r="BG1100" s="35"/>
      <c r="BH1100" s="35"/>
    </row>
    <row r="1101" spans="27:60" ht="15">
      <c r="AA1101" s="11"/>
      <c r="AB1101" s="11"/>
      <c r="AC1101" s="11"/>
      <c r="AD1101" s="11"/>
      <c r="AE1101" s="11"/>
      <c r="AM1101" s="35"/>
      <c r="AN1101" s="35"/>
      <c r="AO1101" s="35"/>
      <c r="AP1101" s="35"/>
      <c r="AQ1101" s="35"/>
      <c r="AR1101" s="35"/>
      <c r="AS1101" s="35"/>
      <c r="AT1101" s="35"/>
      <c r="AU1101" s="35"/>
      <c r="AV1101" s="35"/>
      <c r="AW1101" s="35"/>
      <c r="AX1101" s="35"/>
      <c r="AY1101" s="35"/>
      <c r="AZ1101" s="35"/>
      <c r="BA1101" s="35"/>
      <c r="BB1101" s="35"/>
      <c r="BC1101" s="35"/>
      <c r="BD1101" s="35"/>
      <c r="BE1101" s="35"/>
      <c r="BF1101" s="35"/>
      <c r="BG1101" s="35"/>
      <c r="BH1101" s="35"/>
    </row>
    <row r="1102" spans="27:60" ht="15">
      <c r="AA1102" s="11"/>
      <c r="AB1102" s="11"/>
      <c r="AC1102" s="11"/>
      <c r="AD1102" s="11"/>
      <c r="AE1102" s="11"/>
      <c r="AM1102" s="35"/>
      <c r="AN1102" s="35"/>
      <c r="AO1102" s="35"/>
      <c r="AP1102" s="35"/>
      <c r="AQ1102" s="35"/>
      <c r="AR1102" s="35"/>
      <c r="AS1102" s="35"/>
      <c r="AT1102" s="35"/>
      <c r="AU1102" s="35"/>
      <c r="AV1102" s="35"/>
      <c r="AW1102" s="35"/>
      <c r="AX1102" s="35"/>
      <c r="AY1102" s="35"/>
      <c r="AZ1102" s="35"/>
      <c r="BA1102" s="35"/>
      <c r="BB1102" s="35"/>
      <c r="BC1102" s="35"/>
      <c r="BD1102" s="35"/>
      <c r="BE1102" s="35"/>
      <c r="BF1102" s="35"/>
      <c r="BG1102" s="35"/>
      <c r="BH1102" s="35"/>
    </row>
    <row r="1103" spans="27:60" ht="15">
      <c r="AA1103" s="11"/>
      <c r="AB1103" s="11"/>
      <c r="AC1103" s="11"/>
      <c r="AD1103" s="11"/>
      <c r="AE1103" s="11"/>
      <c r="AM1103" s="35"/>
      <c r="AN1103" s="35"/>
      <c r="AO1103" s="35"/>
      <c r="AP1103" s="35"/>
      <c r="AQ1103" s="35"/>
      <c r="AR1103" s="35"/>
      <c r="AS1103" s="35"/>
      <c r="AT1103" s="35"/>
      <c r="AU1103" s="35"/>
      <c r="AV1103" s="35"/>
      <c r="AW1103" s="35"/>
      <c r="AX1103" s="35"/>
      <c r="AY1103" s="35"/>
      <c r="AZ1103" s="35"/>
      <c r="BA1103" s="35"/>
      <c r="BB1103" s="35"/>
      <c r="BC1103" s="35"/>
      <c r="BD1103" s="35"/>
      <c r="BE1103" s="35"/>
      <c r="BF1103" s="35"/>
      <c r="BG1103" s="35"/>
      <c r="BH1103" s="35"/>
    </row>
    <row r="1104" spans="27:60" ht="15">
      <c r="AA1104" s="11"/>
      <c r="AB1104" s="11"/>
      <c r="AC1104" s="11"/>
      <c r="AD1104" s="11"/>
      <c r="AE1104" s="11"/>
      <c r="AM1104" s="35"/>
      <c r="AN1104" s="35"/>
      <c r="AO1104" s="35"/>
      <c r="AP1104" s="35"/>
      <c r="AQ1104" s="35"/>
      <c r="AR1104" s="35"/>
      <c r="AS1104" s="35"/>
      <c r="AT1104" s="35"/>
      <c r="AU1104" s="35"/>
      <c r="AV1104" s="35"/>
      <c r="AW1104" s="35"/>
      <c r="AX1104" s="35"/>
      <c r="AY1104" s="35"/>
      <c r="AZ1104" s="35"/>
      <c r="BA1104" s="35"/>
      <c r="BB1104" s="35"/>
      <c r="BC1104" s="35"/>
      <c r="BD1104" s="35"/>
      <c r="BE1104" s="35"/>
      <c r="BF1104" s="35"/>
      <c r="BG1104" s="35"/>
      <c r="BH1104" s="35"/>
    </row>
    <row r="1105" spans="27:60" ht="15">
      <c r="AA1105" s="11"/>
      <c r="AB1105" s="11"/>
      <c r="AC1105" s="11"/>
      <c r="AD1105" s="11"/>
      <c r="AE1105" s="11"/>
      <c r="AM1105" s="35"/>
      <c r="AN1105" s="35"/>
      <c r="AO1105" s="35"/>
      <c r="AP1105" s="35"/>
      <c r="AQ1105" s="35"/>
      <c r="AR1105" s="35"/>
      <c r="AS1105" s="35"/>
      <c r="AT1105" s="35"/>
      <c r="AU1105" s="35"/>
      <c r="AV1105" s="35"/>
      <c r="AW1105" s="35"/>
      <c r="AX1105" s="35"/>
      <c r="AY1105" s="35"/>
      <c r="AZ1105" s="35"/>
      <c r="BA1105" s="35"/>
      <c r="BB1105" s="35"/>
      <c r="BC1105" s="35"/>
      <c r="BD1105" s="35"/>
      <c r="BE1105" s="35"/>
      <c r="BF1105" s="35"/>
      <c r="BG1105" s="35"/>
      <c r="BH1105" s="35"/>
    </row>
    <row r="1106" spans="27:60" ht="15">
      <c r="AA1106" s="11"/>
      <c r="AB1106" s="11"/>
      <c r="AC1106" s="11"/>
      <c r="AD1106" s="11"/>
      <c r="AE1106" s="11"/>
      <c r="AM1106" s="35"/>
      <c r="AN1106" s="35"/>
      <c r="AO1106" s="35"/>
      <c r="AP1106" s="35"/>
      <c r="AQ1106" s="35"/>
      <c r="AR1106" s="35"/>
      <c r="AS1106" s="35"/>
      <c r="AT1106" s="35"/>
      <c r="AU1106" s="35"/>
      <c r="AV1106" s="35"/>
      <c r="AW1106" s="35"/>
      <c r="AX1106" s="35"/>
      <c r="AY1106" s="35"/>
      <c r="AZ1106" s="35"/>
      <c r="BA1106" s="35"/>
      <c r="BB1106" s="35"/>
      <c r="BC1106" s="35"/>
      <c r="BD1106" s="35"/>
      <c r="BE1106" s="35"/>
      <c r="BF1106" s="35"/>
      <c r="BG1106" s="35"/>
      <c r="BH1106" s="35"/>
    </row>
    <row r="1107" spans="27:60" ht="15">
      <c r="AA1107" s="11"/>
      <c r="AB1107" s="11"/>
      <c r="AC1107" s="11"/>
      <c r="AD1107" s="11"/>
      <c r="AE1107" s="11"/>
      <c r="AM1107" s="35"/>
      <c r="AN1107" s="35"/>
      <c r="AO1107" s="35"/>
      <c r="AP1107" s="35"/>
      <c r="AQ1107" s="35"/>
      <c r="AR1107" s="35"/>
      <c r="AS1107" s="35"/>
      <c r="AT1107" s="35"/>
      <c r="AU1107" s="35"/>
      <c r="AV1107" s="35"/>
      <c r="AW1107" s="35"/>
      <c r="AX1107" s="35"/>
      <c r="AY1107" s="35"/>
      <c r="AZ1107" s="35"/>
      <c r="BA1107" s="35"/>
      <c r="BB1107" s="35"/>
      <c r="BC1107" s="35"/>
      <c r="BD1107" s="35"/>
      <c r="BE1107" s="35"/>
      <c r="BF1107" s="35"/>
      <c r="BG1107" s="35"/>
      <c r="BH1107" s="35"/>
    </row>
    <row r="1108" spans="27:60" ht="15">
      <c r="AA1108" s="11"/>
      <c r="AB1108" s="11"/>
      <c r="AC1108" s="11"/>
      <c r="AD1108" s="11"/>
      <c r="AE1108" s="11"/>
      <c r="AM1108" s="35"/>
      <c r="AN1108" s="35"/>
      <c r="AO1108" s="35"/>
      <c r="AP1108" s="35"/>
      <c r="AQ1108" s="35"/>
      <c r="AR1108" s="35"/>
      <c r="AS1108" s="35"/>
      <c r="AT1108" s="35"/>
      <c r="AU1108" s="35"/>
      <c r="AV1108" s="35"/>
      <c r="AW1108" s="35"/>
      <c r="AX1108" s="35"/>
      <c r="AY1108" s="35"/>
      <c r="AZ1108" s="35"/>
      <c r="BA1108" s="35"/>
      <c r="BB1108" s="35"/>
      <c r="BC1108" s="35"/>
      <c r="BD1108" s="35"/>
      <c r="BE1108" s="35"/>
      <c r="BF1108" s="35"/>
      <c r="BG1108" s="35"/>
      <c r="BH1108" s="35"/>
    </row>
    <row r="1109" spans="27:60" ht="15">
      <c r="AA1109" s="11"/>
      <c r="AB1109" s="11"/>
      <c r="AC1109" s="11"/>
      <c r="AD1109" s="11"/>
      <c r="AE1109" s="11"/>
      <c r="AM1109" s="35"/>
      <c r="AN1109" s="35"/>
      <c r="AO1109" s="35"/>
      <c r="AP1109" s="35"/>
      <c r="AQ1109" s="35"/>
      <c r="AR1109" s="35"/>
      <c r="AS1109" s="35"/>
      <c r="AT1109" s="35"/>
      <c r="AU1109" s="35"/>
      <c r="AV1109" s="35"/>
      <c r="AW1109" s="35"/>
      <c r="AX1109" s="35"/>
      <c r="AY1109" s="35"/>
      <c r="AZ1109" s="35"/>
      <c r="BA1109" s="35"/>
      <c r="BB1109" s="35"/>
      <c r="BC1109" s="35"/>
      <c r="BD1109" s="35"/>
      <c r="BE1109" s="35"/>
      <c r="BF1109" s="35"/>
      <c r="BG1109" s="35"/>
      <c r="BH1109" s="35"/>
    </row>
    <row r="1110" spans="27:60" ht="15">
      <c r="AA1110" s="11"/>
      <c r="AB1110" s="11"/>
      <c r="AC1110" s="11"/>
      <c r="AD1110" s="11"/>
      <c r="AE1110" s="11"/>
      <c r="AM1110" s="35"/>
      <c r="AN1110" s="35"/>
      <c r="AO1110" s="35"/>
      <c r="AP1110" s="35"/>
      <c r="AQ1110" s="35"/>
      <c r="AR1110" s="35"/>
      <c r="AS1110" s="35"/>
      <c r="AT1110" s="35"/>
      <c r="AU1110" s="35"/>
      <c r="AV1110" s="35"/>
      <c r="AW1110" s="35"/>
      <c r="AX1110" s="35"/>
      <c r="AY1110" s="35"/>
      <c r="AZ1110" s="35"/>
      <c r="BA1110" s="35"/>
      <c r="BB1110" s="35"/>
      <c r="BC1110" s="35"/>
      <c r="BD1110" s="35"/>
      <c r="BE1110" s="35"/>
      <c r="BF1110" s="35"/>
      <c r="BG1110" s="35"/>
      <c r="BH1110" s="35"/>
    </row>
    <row r="1111" spans="27:60" ht="15">
      <c r="AA1111" s="11"/>
      <c r="AB1111" s="11"/>
      <c r="AC1111" s="11"/>
      <c r="AD1111" s="11"/>
      <c r="AE1111" s="11"/>
      <c r="AM1111" s="35"/>
      <c r="AN1111" s="35"/>
      <c r="AO1111" s="35"/>
      <c r="AP1111" s="35"/>
      <c r="AQ1111" s="35"/>
      <c r="AR1111" s="35"/>
      <c r="AS1111" s="35"/>
      <c r="AT1111" s="35"/>
      <c r="AU1111" s="35"/>
      <c r="AV1111" s="35"/>
      <c r="AW1111" s="35"/>
      <c r="AX1111" s="35"/>
      <c r="AY1111" s="35"/>
      <c r="AZ1111" s="35"/>
      <c r="BA1111" s="35"/>
      <c r="BB1111" s="35"/>
      <c r="BC1111" s="35"/>
      <c r="BD1111" s="35"/>
      <c r="BE1111" s="35"/>
      <c r="BF1111" s="35"/>
      <c r="BG1111" s="35"/>
      <c r="BH1111" s="35"/>
    </row>
    <row r="1112" spans="27:60" ht="15">
      <c r="AA1112" s="11"/>
      <c r="AB1112" s="11"/>
      <c r="AC1112" s="11"/>
      <c r="AD1112" s="11"/>
      <c r="AE1112" s="11"/>
      <c r="AM1112" s="35"/>
      <c r="AN1112" s="35"/>
      <c r="AO1112" s="35"/>
      <c r="AP1112" s="35"/>
      <c r="AQ1112" s="35"/>
      <c r="AR1112" s="35"/>
      <c r="AS1112" s="35"/>
      <c r="AT1112" s="35"/>
      <c r="AU1112" s="35"/>
      <c r="AV1112" s="35"/>
      <c r="AW1112" s="35"/>
      <c r="AX1112" s="35"/>
      <c r="AY1112" s="35"/>
      <c r="AZ1112" s="35"/>
      <c r="BA1112" s="35"/>
      <c r="BB1112" s="35"/>
      <c r="BC1112" s="35"/>
      <c r="BD1112" s="35"/>
      <c r="BE1112" s="35"/>
      <c r="BF1112" s="35"/>
      <c r="BG1112" s="35"/>
      <c r="BH1112" s="35"/>
    </row>
    <row r="1113" spans="27:60" ht="15">
      <c r="AA1113" s="11"/>
      <c r="AB1113" s="11"/>
      <c r="AC1113" s="11"/>
      <c r="AD1113" s="11"/>
      <c r="AE1113" s="11"/>
      <c r="AM1113" s="35"/>
      <c r="AN1113" s="35"/>
      <c r="AO1113" s="35"/>
      <c r="AP1113" s="35"/>
      <c r="AQ1113" s="35"/>
      <c r="AR1113" s="35"/>
      <c r="AS1113" s="35"/>
      <c r="AT1113" s="35"/>
      <c r="AU1113" s="35"/>
      <c r="AV1113" s="35"/>
      <c r="AW1113" s="35"/>
      <c r="AX1113" s="35"/>
      <c r="AY1113" s="35"/>
      <c r="AZ1113" s="35"/>
      <c r="BA1113" s="35"/>
      <c r="BB1113" s="35"/>
      <c r="BC1113" s="35"/>
      <c r="BD1113" s="35"/>
      <c r="BE1113" s="35"/>
      <c r="BF1113" s="35"/>
      <c r="BG1113" s="35"/>
      <c r="BH1113" s="35"/>
    </row>
    <row r="1114" spans="27:60" ht="15">
      <c r="AA1114" s="11"/>
      <c r="AB1114" s="11"/>
      <c r="AC1114" s="11"/>
      <c r="AD1114" s="11"/>
      <c r="AE1114" s="11"/>
      <c r="AM1114" s="35"/>
      <c r="AN1114" s="35"/>
      <c r="AO1114" s="35"/>
      <c r="AP1114" s="35"/>
      <c r="AQ1114" s="35"/>
      <c r="AR1114" s="35"/>
      <c r="AS1114" s="35"/>
      <c r="AT1114" s="35"/>
      <c r="AU1114" s="35"/>
      <c r="AV1114" s="35"/>
      <c r="AW1114" s="35"/>
      <c r="AX1114" s="35"/>
      <c r="AY1114" s="35"/>
      <c r="AZ1114" s="35"/>
      <c r="BA1114" s="35"/>
      <c r="BB1114" s="35"/>
      <c r="BC1114" s="35"/>
      <c r="BD1114" s="35"/>
      <c r="BE1114" s="35"/>
      <c r="BF1114" s="35"/>
      <c r="BG1114" s="35"/>
      <c r="BH1114" s="35"/>
    </row>
    <row r="1115" spans="27:60" ht="15">
      <c r="AA1115" s="11"/>
      <c r="AB1115" s="11"/>
      <c r="AC1115" s="11"/>
      <c r="AD1115" s="11"/>
      <c r="AE1115" s="11"/>
      <c r="AM1115" s="35"/>
      <c r="AN1115" s="35"/>
      <c r="AO1115" s="35"/>
      <c r="AP1115" s="35"/>
      <c r="AQ1115" s="35"/>
      <c r="AR1115" s="35"/>
      <c r="AS1115" s="35"/>
      <c r="AT1115" s="35"/>
      <c r="AU1115" s="35"/>
      <c r="AV1115" s="35"/>
      <c r="AW1115" s="35"/>
      <c r="AX1115" s="35"/>
      <c r="AY1115" s="35"/>
      <c r="AZ1115" s="35"/>
      <c r="BA1115" s="35"/>
      <c r="BB1115" s="35"/>
      <c r="BC1115" s="35"/>
      <c r="BD1115" s="35"/>
      <c r="BE1115" s="35"/>
      <c r="BF1115" s="35"/>
      <c r="BG1115" s="35"/>
      <c r="BH1115" s="35"/>
    </row>
    <row r="1116" spans="27:60" ht="15">
      <c r="AA1116" s="11"/>
      <c r="AB1116" s="11"/>
      <c r="AC1116" s="11"/>
      <c r="AD1116" s="11"/>
      <c r="AE1116" s="11"/>
      <c r="AM1116" s="35"/>
      <c r="AN1116" s="35"/>
      <c r="AO1116" s="35"/>
      <c r="AP1116" s="35"/>
      <c r="AQ1116" s="35"/>
      <c r="AR1116" s="35"/>
      <c r="AS1116" s="35"/>
      <c r="AT1116" s="35"/>
      <c r="AU1116" s="35"/>
      <c r="AV1116" s="35"/>
      <c r="AW1116" s="35"/>
      <c r="AX1116" s="35"/>
      <c r="AY1116" s="35"/>
      <c r="AZ1116" s="35"/>
      <c r="BA1116" s="35"/>
      <c r="BB1116" s="35"/>
      <c r="BC1116" s="35"/>
      <c r="BD1116" s="35"/>
      <c r="BE1116" s="35"/>
      <c r="BF1116" s="35"/>
      <c r="BG1116" s="35"/>
      <c r="BH1116" s="35"/>
    </row>
    <row r="1117" spans="27:60" ht="15">
      <c r="AA1117" s="11"/>
      <c r="AB1117" s="11"/>
      <c r="AC1117" s="11"/>
      <c r="AD1117" s="11"/>
      <c r="AE1117" s="11"/>
      <c r="AM1117" s="35"/>
      <c r="AN1117" s="35"/>
      <c r="AO1117" s="35"/>
      <c r="AP1117" s="35"/>
      <c r="AQ1117" s="35"/>
      <c r="AR1117" s="35"/>
      <c r="AS1117" s="35"/>
      <c r="AT1117" s="35"/>
      <c r="AU1117" s="35"/>
      <c r="AV1117" s="35"/>
      <c r="AW1117" s="35"/>
      <c r="AX1117" s="35"/>
      <c r="AY1117" s="35"/>
      <c r="AZ1117" s="35"/>
      <c r="BA1117" s="35"/>
      <c r="BB1117" s="35"/>
      <c r="BC1117" s="35"/>
      <c r="BD1117" s="35"/>
      <c r="BE1117" s="35"/>
      <c r="BF1117" s="35"/>
      <c r="BG1117" s="35"/>
      <c r="BH1117" s="35"/>
    </row>
    <row r="1118" spans="27:60" ht="15">
      <c r="AA1118" s="11"/>
      <c r="AB1118" s="11"/>
      <c r="AC1118" s="11"/>
      <c r="AD1118" s="11"/>
      <c r="AE1118" s="11"/>
      <c r="AM1118" s="35"/>
      <c r="AN1118" s="35"/>
      <c r="AO1118" s="35"/>
      <c r="AP1118" s="35"/>
      <c r="AQ1118" s="35"/>
      <c r="AR1118" s="35"/>
      <c r="AS1118" s="35"/>
      <c r="AT1118" s="35"/>
      <c r="AU1118" s="35"/>
      <c r="AV1118" s="35"/>
      <c r="AW1118" s="35"/>
      <c r="AX1118" s="35"/>
      <c r="AY1118" s="35"/>
      <c r="AZ1118" s="35"/>
      <c r="BA1118" s="35"/>
      <c r="BB1118" s="35"/>
      <c r="BC1118" s="35"/>
      <c r="BD1118" s="35"/>
      <c r="BE1118" s="35"/>
      <c r="BF1118" s="35"/>
      <c r="BG1118" s="35"/>
      <c r="BH1118" s="35"/>
    </row>
    <row r="1119" spans="27:60" ht="15">
      <c r="AA1119" s="11"/>
      <c r="AB1119" s="11"/>
      <c r="AC1119" s="11"/>
      <c r="AD1119" s="11"/>
      <c r="AE1119" s="11"/>
      <c r="AM1119" s="35"/>
      <c r="AN1119" s="35"/>
      <c r="AO1119" s="35"/>
      <c r="AP1119" s="35"/>
      <c r="AQ1119" s="35"/>
      <c r="AR1119" s="35"/>
      <c r="AS1119" s="35"/>
      <c r="AT1119" s="35"/>
      <c r="AU1119" s="35"/>
      <c r="AV1119" s="35"/>
      <c r="AW1119" s="35"/>
      <c r="AX1119" s="35"/>
      <c r="AY1119" s="35"/>
      <c r="AZ1119" s="35"/>
      <c r="BA1119" s="35"/>
      <c r="BB1119" s="35"/>
      <c r="BC1119" s="35"/>
      <c r="BD1119" s="35"/>
      <c r="BE1119" s="35"/>
      <c r="BF1119" s="35"/>
      <c r="BG1119" s="35"/>
      <c r="BH1119" s="35"/>
    </row>
    <row r="1120" spans="27:60" ht="15">
      <c r="AA1120" s="11"/>
      <c r="AB1120" s="11"/>
      <c r="AC1120" s="11"/>
      <c r="AD1120" s="11"/>
      <c r="AE1120" s="11"/>
      <c r="AM1120" s="35"/>
      <c r="AN1120" s="35"/>
      <c r="AO1120" s="35"/>
      <c r="AP1120" s="35"/>
      <c r="AQ1120" s="35"/>
      <c r="AR1120" s="35"/>
      <c r="AS1120" s="35"/>
      <c r="AT1120" s="35"/>
      <c r="AU1120" s="35"/>
      <c r="AV1120" s="35"/>
      <c r="AW1120" s="35"/>
      <c r="AX1120" s="35"/>
      <c r="AY1120" s="35"/>
      <c r="AZ1120" s="35"/>
      <c r="BA1120" s="35"/>
      <c r="BB1120" s="35"/>
      <c r="BC1120" s="35"/>
      <c r="BD1120" s="35"/>
      <c r="BE1120" s="35"/>
      <c r="BF1120" s="35"/>
      <c r="BG1120" s="35"/>
      <c r="BH1120" s="35"/>
    </row>
    <row r="1121" spans="27:60" ht="15">
      <c r="AA1121" s="11"/>
      <c r="AB1121" s="11"/>
      <c r="AC1121" s="11"/>
      <c r="AD1121" s="11"/>
      <c r="AE1121" s="11"/>
      <c r="AM1121" s="35"/>
      <c r="AN1121" s="35"/>
      <c r="AO1121" s="35"/>
      <c r="AP1121" s="35"/>
      <c r="AQ1121" s="35"/>
      <c r="AR1121" s="35"/>
      <c r="AS1121" s="35"/>
      <c r="AT1121" s="35"/>
      <c r="AU1121" s="35"/>
      <c r="AV1121" s="35"/>
      <c r="AW1121" s="35"/>
      <c r="AX1121" s="35"/>
      <c r="AY1121" s="35"/>
      <c r="AZ1121" s="35"/>
      <c r="BA1121" s="35"/>
      <c r="BB1121" s="35"/>
      <c r="BC1121" s="35"/>
      <c r="BD1121" s="35"/>
      <c r="BE1121" s="35"/>
      <c r="BF1121" s="35"/>
      <c r="BG1121" s="35"/>
      <c r="BH1121" s="35"/>
    </row>
    <row r="1122" spans="27:60" ht="15">
      <c r="AA1122" s="11"/>
      <c r="AB1122" s="11"/>
      <c r="AC1122" s="11"/>
      <c r="AD1122" s="11"/>
      <c r="AE1122" s="11"/>
      <c r="AM1122" s="35"/>
      <c r="AN1122" s="35"/>
      <c r="AO1122" s="35"/>
      <c r="AP1122" s="35"/>
      <c r="AQ1122" s="35"/>
      <c r="AR1122" s="35"/>
      <c r="AS1122" s="35"/>
      <c r="AT1122" s="35"/>
      <c r="AU1122" s="35"/>
      <c r="AV1122" s="35"/>
      <c r="AW1122" s="35"/>
      <c r="AX1122" s="35"/>
      <c r="AY1122" s="35"/>
      <c r="AZ1122" s="35"/>
      <c r="BA1122" s="35"/>
      <c r="BB1122" s="35"/>
      <c r="BC1122" s="35"/>
      <c r="BD1122" s="35"/>
      <c r="BE1122" s="35"/>
      <c r="BF1122" s="35"/>
      <c r="BG1122" s="35"/>
      <c r="BH1122" s="35"/>
    </row>
    <row r="1123" spans="27:60" ht="15">
      <c r="AA1123" s="11"/>
      <c r="AB1123" s="11"/>
      <c r="AC1123" s="11"/>
      <c r="AD1123" s="11"/>
      <c r="AE1123" s="11"/>
      <c r="AM1123" s="35"/>
      <c r="AN1123" s="35"/>
      <c r="AO1123" s="35"/>
      <c r="AP1123" s="35"/>
      <c r="AQ1123" s="35"/>
      <c r="AR1123" s="35"/>
      <c r="AS1123" s="35"/>
      <c r="AT1123" s="35"/>
      <c r="AU1123" s="35"/>
      <c r="AV1123" s="35"/>
      <c r="AW1123" s="35"/>
      <c r="AX1123" s="35"/>
      <c r="AY1123" s="35"/>
      <c r="AZ1123" s="35"/>
      <c r="BA1123" s="35"/>
      <c r="BB1123" s="35"/>
      <c r="BC1123" s="35"/>
      <c r="BD1123" s="35"/>
      <c r="BE1123" s="35"/>
      <c r="BF1123" s="35"/>
      <c r="BG1123" s="35"/>
      <c r="BH1123" s="35"/>
    </row>
    <row r="1124" spans="27:60" ht="15">
      <c r="AA1124" s="11"/>
      <c r="AB1124" s="11"/>
      <c r="AC1124" s="11"/>
      <c r="AD1124" s="11"/>
      <c r="AE1124" s="11"/>
      <c r="AM1124" s="35"/>
      <c r="AN1124" s="35"/>
      <c r="AO1124" s="35"/>
      <c r="AP1124" s="35"/>
      <c r="AQ1124" s="35"/>
      <c r="AR1124" s="35"/>
      <c r="AS1124" s="35"/>
      <c r="AT1124" s="35"/>
      <c r="AU1124" s="35"/>
      <c r="AV1124" s="35"/>
      <c r="AW1124" s="35"/>
      <c r="AX1124" s="35"/>
      <c r="AY1124" s="35"/>
      <c r="AZ1124" s="35"/>
      <c r="BA1124" s="35"/>
      <c r="BB1124" s="35"/>
      <c r="BC1124" s="35"/>
      <c r="BD1124" s="35"/>
      <c r="BE1124" s="35"/>
      <c r="BF1124" s="35"/>
      <c r="BG1124" s="35"/>
      <c r="BH1124" s="35"/>
    </row>
    <row r="1125" spans="27:60" ht="15">
      <c r="AA1125" s="11"/>
      <c r="AB1125" s="11"/>
      <c r="AC1125" s="11"/>
      <c r="AD1125" s="11"/>
      <c r="AE1125" s="11"/>
      <c r="AM1125" s="35"/>
      <c r="AN1125" s="35"/>
      <c r="AO1125" s="35"/>
      <c r="AP1125" s="35"/>
      <c r="AQ1125" s="35"/>
      <c r="AR1125" s="35"/>
      <c r="AS1125" s="35"/>
      <c r="AT1125" s="35"/>
      <c r="AU1125" s="35"/>
      <c r="AV1125" s="35"/>
      <c r="AW1125" s="35"/>
      <c r="AX1125" s="35"/>
      <c r="AY1125" s="35"/>
      <c r="AZ1125" s="35"/>
      <c r="BA1125" s="35"/>
      <c r="BB1125" s="35"/>
      <c r="BC1125" s="35"/>
      <c r="BD1125" s="35"/>
      <c r="BE1125" s="35"/>
      <c r="BF1125" s="35"/>
      <c r="BG1125" s="35"/>
      <c r="BH1125" s="35"/>
    </row>
    <row r="1126" spans="27:60" ht="15">
      <c r="AA1126" s="11"/>
      <c r="AB1126" s="11"/>
      <c r="AC1126" s="11"/>
      <c r="AD1126" s="11"/>
      <c r="AE1126" s="11"/>
      <c r="AM1126" s="35"/>
      <c r="AN1126" s="35"/>
      <c r="AO1126" s="35"/>
      <c r="AP1126" s="35"/>
      <c r="AQ1126" s="35"/>
      <c r="AR1126" s="35"/>
      <c r="AS1126" s="35"/>
      <c r="AT1126" s="35"/>
      <c r="AU1126" s="35"/>
      <c r="AV1126" s="35"/>
      <c r="AW1126" s="35"/>
      <c r="AX1126" s="35"/>
      <c r="AY1126" s="35"/>
      <c r="AZ1126" s="35"/>
      <c r="BA1126" s="35"/>
      <c r="BB1126" s="35"/>
      <c r="BC1126" s="35"/>
      <c r="BD1126" s="35"/>
      <c r="BE1126" s="35"/>
      <c r="BF1126" s="35"/>
      <c r="BG1126" s="35"/>
      <c r="BH1126" s="35"/>
    </row>
    <row r="1127" spans="27:60" ht="15">
      <c r="AA1127" s="11"/>
      <c r="AB1127" s="11"/>
      <c r="AC1127" s="11"/>
      <c r="AD1127" s="11"/>
      <c r="AE1127" s="11"/>
      <c r="AM1127" s="35"/>
      <c r="AN1127" s="35"/>
      <c r="AO1127" s="35"/>
      <c r="AP1127" s="35"/>
      <c r="AQ1127" s="35"/>
      <c r="AR1127" s="35"/>
      <c r="AS1127" s="35"/>
      <c r="AT1127" s="35"/>
      <c r="AU1127" s="35"/>
      <c r="AV1127" s="35"/>
      <c r="AW1127" s="35"/>
      <c r="AX1127" s="35"/>
      <c r="AY1127" s="35"/>
      <c r="AZ1127" s="35"/>
      <c r="BA1127" s="35"/>
      <c r="BB1127" s="35"/>
      <c r="BC1127" s="35"/>
      <c r="BD1127" s="35"/>
      <c r="BE1127" s="35"/>
      <c r="BF1127" s="35"/>
      <c r="BG1127" s="35"/>
      <c r="BH1127" s="35"/>
    </row>
    <row r="1128" spans="27:60" ht="15">
      <c r="AA1128" s="11"/>
      <c r="AB1128" s="11"/>
      <c r="AC1128" s="11"/>
      <c r="AD1128" s="11"/>
      <c r="AE1128" s="11"/>
      <c r="AM1128" s="35"/>
      <c r="AN1128" s="35"/>
      <c r="AO1128" s="35"/>
      <c r="AP1128" s="35"/>
      <c r="AQ1128" s="35"/>
      <c r="AR1128" s="35"/>
      <c r="AS1128" s="35"/>
      <c r="AT1128" s="35"/>
      <c r="AU1128" s="35"/>
      <c r="AV1128" s="35"/>
      <c r="AW1128" s="35"/>
      <c r="AX1128" s="35"/>
      <c r="AY1128" s="35"/>
      <c r="AZ1128" s="35"/>
      <c r="BA1128" s="35"/>
      <c r="BB1128" s="35"/>
      <c r="BC1128" s="35"/>
      <c r="BD1128" s="35"/>
      <c r="BE1128" s="35"/>
      <c r="BF1128" s="35"/>
      <c r="BG1128" s="35"/>
      <c r="BH1128" s="35"/>
    </row>
    <row r="1129" spans="27:60" ht="15">
      <c r="AA1129" s="11"/>
      <c r="AB1129" s="11"/>
      <c r="AC1129" s="11"/>
      <c r="AD1129" s="11"/>
      <c r="AE1129" s="11"/>
      <c r="AM1129" s="35"/>
      <c r="AN1129" s="35"/>
      <c r="AO1129" s="35"/>
      <c r="AP1129" s="35"/>
      <c r="AQ1129" s="35"/>
      <c r="AR1129" s="35"/>
      <c r="AS1129" s="35"/>
      <c r="AT1129" s="35"/>
      <c r="AU1129" s="35"/>
      <c r="AV1129" s="35"/>
      <c r="AW1129" s="35"/>
      <c r="AX1129" s="35"/>
      <c r="AY1129" s="35"/>
      <c r="AZ1129" s="35"/>
      <c r="BA1129" s="35"/>
      <c r="BB1129" s="35"/>
      <c r="BC1129" s="35"/>
      <c r="BD1129" s="35"/>
      <c r="BE1129" s="35"/>
      <c r="BF1129" s="35"/>
      <c r="BG1129" s="35"/>
      <c r="BH1129" s="35"/>
    </row>
    <row r="1130" spans="27:60" ht="15">
      <c r="AA1130" s="11"/>
      <c r="AB1130" s="11"/>
      <c r="AC1130" s="11"/>
      <c r="AD1130" s="11"/>
      <c r="AE1130" s="11"/>
      <c r="AM1130" s="35"/>
      <c r="AN1130" s="35"/>
      <c r="AO1130" s="35"/>
      <c r="AP1130" s="35"/>
      <c r="AQ1130" s="35"/>
      <c r="AR1130" s="35"/>
      <c r="AS1130" s="35"/>
      <c r="AT1130" s="35"/>
      <c r="AU1130" s="35"/>
      <c r="AV1130" s="35"/>
      <c r="AW1130" s="35"/>
      <c r="AX1130" s="35"/>
      <c r="AY1130" s="35"/>
      <c r="AZ1130" s="35"/>
      <c r="BA1130" s="35"/>
      <c r="BB1130" s="35"/>
      <c r="BC1130" s="35"/>
      <c r="BD1130" s="35"/>
      <c r="BE1130" s="35"/>
      <c r="BF1130" s="35"/>
      <c r="BG1130" s="35"/>
      <c r="BH1130" s="35"/>
    </row>
    <row r="1131" spans="27:60" ht="15">
      <c r="AA1131" s="11"/>
      <c r="AB1131" s="11"/>
      <c r="AC1131" s="11"/>
      <c r="AD1131" s="11"/>
      <c r="AE1131" s="11"/>
      <c r="AM1131" s="35"/>
      <c r="AN1131" s="35"/>
      <c r="AO1131" s="35"/>
      <c r="AP1131" s="35"/>
      <c r="AQ1131" s="35"/>
      <c r="AR1131" s="35"/>
      <c r="AS1131" s="35"/>
      <c r="AT1131" s="35"/>
      <c r="AU1131" s="35"/>
      <c r="AV1131" s="35"/>
      <c r="AW1131" s="35"/>
      <c r="AX1131" s="35"/>
      <c r="AY1131" s="35"/>
      <c r="AZ1131" s="35"/>
      <c r="BA1131" s="35"/>
      <c r="BB1131" s="35"/>
      <c r="BC1131" s="35"/>
      <c r="BD1131" s="35"/>
      <c r="BE1131" s="35"/>
      <c r="BF1131" s="35"/>
      <c r="BG1131" s="35"/>
      <c r="BH1131" s="35"/>
    </row>
    <row r="1132" spans="27:60" ht="15">
      <c r="AA1132" s="11"/>
      <c r="AB1132" s="11"/>
      <c r="AC1132" s="11"/>
      <c r="AD1132" s="11"/>
      <c r="AE1132" s="11"/>
      <c r="AM1132" s="35"/>
      <c r="AN1132" s="35"/>
      <c r="AO1132" s="35"/>
      <c r="AP1132" s="35"/>
      <c r="AQ1132" s="35"/>
      <c r="AR1132" s="35"/>
      <c r="AS1132" s="35"/>
      <c r="AT1132" s="35"/>
      <c r="AU1132" s="35"/>
      <c r="AV1132" s="35"/>
      <c r="AW1132" s="35"/>
      <c r="AX1132" s="35"/>
      <c r="AY1132" s="35"/>
      <c r="AZ1132" s="35"/>
      <c r="BA1132" s="35"/>
      <c r="BB1132" s="35"/>
      <c r="BC1132" s="35"/>
      <c r="BD1132" s="35"/>
      <c r="BE1132" s="35"/>
      <c r="BF1132" s="35"/>
      <c r="BG1132" s="35"/>
      <c r="BH1132" s="35"/>
    </row>
    <row r="1133" spans="27:60" ht="15">
      <c r="AA1133" s="11"/>
      <c r="AB1133" s="11"/>
      <c r="AC1133" s="11"/>
      <c r="AD1133" s="11"/>
      <c r="AE1133" s="11"/>
      <c r="AM1133" s="35"/>
      <c r="AN1133" s="35"/>
      <c r="AO1133" s="35"/>
      <c r="AP1133" s="35"/>
      <c r="AQ1133" s="35"/>
      <c r="AR1133" s="35"/>
      <c r="AS1133" s="35"/>
      <c r="AT1133" s="35"/>
      <c r="AU1133" s="35"/>
      <c r="AV1133" s="35"/>
      <c r="AW1133" s="35"/>
      <c r="AX1133" s="35"/>
      <c r="AY1133" s="35"/>
      <c r="AZ1133" s="35"/>
      <c r="BA1133" s="35"/>
      <c r="BB1133" s="35"/>
      <c r="BC1133" s="35"/>
      <c r="BD1133" s="35"/>
      <c r="BE1133" s="35"/>
      <c r="BF1133" s="35"/>
      <c r="BG1133" s="35"/>
      <c r="BH1133" s="35"/>
    </row>
    <row r="1134" spans="27:60" ht="15">
      <c r="AA1134" s="11"/>
      <c r="AB1134" s="11"/>
      <c r="AC1134" s="11"/>
      <c r="AD1134" s="11"/>
      <c r="AE1134" s="11"/>
      <c r="AM1134" s="35"/>
      <c r="AN1134" s="35"/>
      <c r="AO1134" s="35"/>
      <c r="AP1134" s="35"/>
      <c r="AQ1134" s="35"/>
      <c r="AR1134" s="35"/>
      <c r="AS1134" s="35"/>
      <c r="AT1134" s="35"/>
      <c r="AU1134" s="35"/>
      <c r="AV1134" s="35"/>
      <c r="AW1134" s="35"/>
      <c r="AX1134" s="35"/>
      <c r="AY1134" s="35"/>
      <c r="AZ1134" s="35"/>
      <c r="BA1134" s="35"/>
      <c r="BB1134" s="35"/>
      <c r="BC1134" s="35"/>
      <c r="BD1134" s="35"/>
      <c r="BE1134" s="35"/>
      <c r="BF1134" s="35"/>
      <c r="BG1134" s="35"/>
      <c r="BH1134" s="35"/>
    </row>
    <row r="1135" spans="27:60" ht="15">
      <c r="AA1135" s="11"/>
      <c r="AB1135" s="11"/>
      <c r="AC1135" s="11"/>
      <c r="AD1135" s="11"/>
      <c r="AE1135" s="11"/>
      <c r="AM1135" s="35"/>
      <c r="AN1135" s="35"/>
      <c r="AO1135" s="35"/>
      <c r="AP1135" s="35"/>
      <c r="AQ1135" s="35"/>
      <c r="AR1135" s="35"/>
      <c r="AS1135" s="35"/>
      <c r="AT1135" s="35"/>
      <c r="AU1135" s="35"/>
      <c r="AV1135" s="35"/>
      <c r="AW1135" s="35"/>
      <c r="AX1135" s="35"/>
      <c r="AY1135" s="35"/>
      <c r="AZ1135" s="35"/>
      <c r="BA1135" s="35"/>
      <c r="BB1135" s="35"/>
      <c r="BC1135" s="35"/>
      <c r="BD1135" s="35"/>
      <c r="BE1135" s="35"/>
      <c r="BF1135" s="35"/>
      <c r="BG1135" s="35"/>
      <c r="BH1135" s="35"/>
    </row>
    <row r="1136" spans="27:60" ht="15">
      <c r="AA1136" s="11"/>
      <c r="AB1136" s="11"/>
      <c r="AC1136" s="11"/>
      <c r="AD1136" s="11"/>
      <c r="AE1136" s="11"/>
      <c r="AM1136" s="35"/>
      <c r="AN1136" s="35"/>
      <c r="AO1136" s="35"/>
      <c r="AP1136" s="35"/>
      <c r="AQ1136" s="35"/>
      <c r="AR1136" s="35"/>
      <c r="AS1136" s="35"/>
      <c r="AT1136" s="35"/>
      <c r="AU1136" s="35"/>
      <c r="AV1136" s="35"/>
      <c r="AW1136" s="35"/>
      <c r="AX1136" s="35"/>
      <c r="AY1136" s="35"/>
      <c r="AZ1136" s="35"/>
      <c r="BA1136" s="35"/>
      <c r="BB1136" s="35"/>
      <c r="BC1136" s="35"/>
      <c r="BD1136" s="35"/>
      <c r="BE1136" s="35"/>
      <c r="BF1136" s="35"/>
      <c r="BG1136" s="35"/>
      <c r="BH1136" s="35"/>
    </row>
    <row r="1137" spans="27:60" ht="15">
      <c r="AA1137" s="11"/>
      <c r="AB1137" s="11"/>
      <c r="AC1137" s="11"/>
      <c r="AD1137" s="11"/>
      <c r="AE1137" s="11"/>
      <c r="AM1137" s="35"/>
      <c r="AN1137" s="35"/>
      <c r="AO1137" s="35"/>
      <c r="AP1137" s="35"/>
      <c r="AQ1137" s="35"/>
      <c r="AR1137" s="35"/>
      <c r="AS1137" s="35"/>
      <c r="AT1137" s="35"/>
      <c r="AU1137" s="35"/>
      <c r="AV1137" s="35"/>
      <c r="AW1137" s="35"/>
      <c r="AX1137" s="35"/>
      <c r="AY1137" s="35"/>
      <c r="AZ1137" s="35"/>
      <c r="BA1137" s="35"/>
      <c r="BB1137" s="35"/>
      <c r="BC1137" s="35"/>
      <c r="BD1137" s="35"/>
      <c r="BE1137" s="35"/>
      <c r="BF1137" s="35"/>
      <c r="BG1137" s="35"/>
      <c r="BH1137" s="35"/>
    </row>
    <row r="1138" spans="27:60" ht="15">
      <c r="AA1138" s="11"/>
      <c r="AB1138" s="11"/>
      <c r="AC1138" s="11"/>
      <c r="AD1138" s="11"/>
      <c r="AE1138" s="11"/>
      <c r="AM1138" s="35"/>
      <c r="AN1138" s="35"/>
      <c r="AO1138" s="35"/>
      <c r="AP1138" s="35"/>
      <c r="AQ1138" s="35"/>
      <c r="AR1138" s="35"/>
      <c r="AS1138" s="35"/>
      <c r="AT1138" s="35"/>
      <c r="AU1138" s="35"/>
      <c r="AV1138" s="35"/>
      <c r="AW1138" s="35"/>
      <c r="AX1138" s="35"/>
      <c r="AY1138" s="35"/>
      <c r="AZ1138" s="35"/>
      <c r="BA1138" s="35"/>
      <c r="BB1138" s="35"/>
      <c r="BC1138" s="35"/>
      <c r="BD1138" s="35"/>
      <c r="BE1138" s="35"/>
      <c r="BF1138" s="35"/>
      <c r="BG1138" s="35"/>
      <c r="BH1138" s="35"/>
    </row>
    <row r="1139" spans="27:60" ht="15">
      <c r="AA1139" s="11"/>
      <c r="AB1139" s="11"/>
      <c r="AC1139" s="11"/>
      <c r="AD1139" s="11"/>
      <c r="AE1139" s="11"/>
      <c r="AM1139" s="35"/>
      <c r="AN1139" s="35"/>
      <c r="AO1139" s="35"/>
      <c r="AP1139" s="35"/>
      <c r="AQ1139" s="35"/>
      <c r="AR1139" s="35"/>
      <c r="AS1139" s="35"/>
      <c r="AT1139" s="35"/>
      <c r="AU1139" s="35"/>
      <c r="AV1139" s="35"/>
      <c r="AW1139" s="35"/>
      <c r="AX1139" s="35"/>
      <c r="AY1139" s="35"/>
      <c r="AZ1139" s="35"/>
      <c r="BA1139" s="35"/>
      <c r="BB1139" s="35"/>
      <c r="BC1139" s="35"/>
      <c r="BD1139" s="35"/>
      <c r="BE1139" s="35"/>
      <c r="BF1139" s="35"/>
      <c r="BG1139" s="35"/>
      <c r="BH1139" s="35"/>
    </row>
    <row r="1140" spans="27:60" ht="15">
      <c r="AA1140" s="11"/>
      <c r="AB1140" s="11"/>
      <c r="AC1140" s="11"/>
      <c r="AD1140" s="11"/>
      <c r="AE1140" s="11"/>
      <c r="AM1140" s="35"/>
      <c r="AN1140" s="35"/>
      <c r="AO1140" s="35"/>
      <c r="AP1140" s="35"/>
      <c r="AQ1140" s="35"/>
      <c r="AR1140" s="35"/>
      <c r="AS1140" s="35"/>
      <c r="AT1140" s="35"/>
      <c r="AU1140" s="35"/>
      <c r="AV1140" s="35"/>
      <c r="AW1140" s="35"/>
      <c r="AX1140" s="35"/>
      <c r="AY1140" s="35"/>
      <c r="AZ1140" s="35"/>
      <c r="BA1140" s="35"/>
      <c r="BB1140" s="35"/>
      <c r="BC1140" s="35"/>
      <c r="BD1140" s="35"/>
      <c r="BE1140" s="35"/>
      <c r="BF1140" s="35"/>
      <c r="BG1140" s="35"/>
      <c r="BH1140" s="35"/>
    </row>
    <row r="1141" spans="27:60" ht="15">
      <c r="AA1141" s="11"/>
      <c r="AB1141" s="11"/>
      <c r="AC1141" s="11"/>
      <c r="AD1141" s="11"/>
      <c r="AE1141" s="11"/>
      <c r="AM1141" s="35"/>
      <c r="AN1141" s="35"/>
      <c r="AO1141" s="35"/>
      <c r="AP1141" s="35"/>
      <c r="AQ1141" s="35"/>
      <c r="AR1141" s="35"/>
      <c r="AS1141" s="35"/>
      <c r="AT1141" s="35"/>
      <c r="AU1141" s="35"/>
      <c r="AV1141" s="35"/>
      <c r="AW1141" s="35"/>
      <c r="AX1141" s="35"/>
      <c r="AY1141" s="35"/>
      <c r="AZ1141" s="35"/>
      <c r="BA1141" s="35"/>
      <c r="BB1141" s="35"/>
      <c r="BC1141" s="35"/>
      <c r="BD1141" s="35"/>
      <c r="BE1141" s="35"/>
      <c r="BF1141" s="35"/>
      <c r="BG1141" s="35"/>
      <c r="BH1141" s="35"/>
    </row>
    <row r="1142" spans="27:60" ht="15">
      <c r="AA1142" s="11"/>
      <c r="AB1142" s="11"/>
      <c r="AC1142" s="11"/>
      <c r="AD1142" s="11"/>
      <c r="AE1142" s="11"/>
      <c r="AM1142" s="35"/>
      <c r="AN1142" s="35"/>
      <c r="AO1142" s="35"/>
      <c r="AP1142" s="35"/>
      <c r="AQ1142" s="35"/>
      <c r="AR1142" s="35"/>
      <c r="AS1142" s="35"/>
      <c r="AT1142" s="35"/>
      <c r="AU1142" s="35"/>
      <c r="AV1142" s="35"/>
      <c r="AW1142" s="35"/>
      <c r="AX1142" s="35"/>
      <c r="AY1142" s="35"/>
      <c r="AZ1142" s="35"/>
      <c r="BA1142" s="35"/>
      <c r="BB1142" s="35"/>
      <c r="BC1142" s="35"/>
      <c r="BD1142" s="35"/>
      <c r="BE1142" s="35"/>
      <c r="BF1142" s="35"/>
      <c r="BG1142" s="35"/>
      <c r="BH1142" s="35"/>
    </row>
    <row r="1143" spans="27:60" ht="15">
      <c r="AA1143" s="11"/>
      <c r="AB1143" s="11"/>
      <c r="AC1143" s="11"/>
      <c r="AD1143" s="11"/>
      <c r="AE1143" s="11"/>
      <c r="AM1143" s="35"/>
      <c r="AN1143" s="35"/>
      <c r="AO1143" s="35"/>
      <c r="AP1143" s="35"/>
      <c r="AQ1143" s="35"/>
      <c r="AR1143" s="35"/>
      <c r="AS1143" s="35"/>
      <c r="AT1143" s="35"/>
      <c r="AU1143" s="35"/>
      <c r="AV1143" s="35"/>
      <c r="AW1143" s="35"/>
      <c r="AX1143" s="35"/>
      <c r="AY1143" s="35"/>
      <c r="AZ1143" s="35"/>
      <c r="BA1143" s="35"/>
      <c r="BB1143" s="35"/>
      <c r="BC1143" s="35"/>
      <c r="BD1143" s="35"/>
      <c r="BE1143" s="35"/>
      <c r="BF1143" s="35"/>
      <c r="BG1143" s="35"/>
      <c r="BH1143" s="35"/>
    </row>
    <row r="1144" spans="27:60" ht="15">
      <c r="AA1144" s="11"/>
      <c r="AB1144" s="11"/>
      <c r="AC1144" s="11"/>
      <c r="AD1144" s="11"/>
      <c r="AE1144" s="11"/>
      <c r="AM1144" s="35"/>
      <c r="AN1144" s="35"/>
      <c r="AO1144" s="35"/>
      <c r="AP1144" s="35"/>
      <c r="AQ1144" s="35"/>
      <c r="AR1144" s="35"/>
      <c r="AS1144" s="35"/>
      <c r="AT1144" s="35"/>
      <c r="AU1144" s="35"/>
      <c r="AV1144" s="35"/>
      <c r="AW1144" s="35"/>
      <c r="AX1144" s="35"/>
      <c r="AY1144" s="35"/>
      <c r="AZ1144" s="35"/>
      <c r="BA1144" s="35"/>
      <c r="BB1144" s="35"/>
      <c r="BC1144" s="35"/>
      <c r="BD1144" s="35"/>
      <c r="BE1144" s="35"/>
      <c r="BF1144" s="35"/>
      <c r="BG1144" s="35"/>
      <c r="BH1144" s="35"/>
    </row>
    <row r="1145" spans="27:60" ht="15">
      <c r="AA1145" s="11"/>
      <c r="AB1145" s="11"/>
      <c r="AC1145" s="11"/>
      <c r="AD1145" s="11"/>
      <c r="AE1145" s="11"/>
      <c r="AM1145" s="35"/>
      <c r="AN1145" s="35"/>
      <c r="AO1145" s="35"/>
      <c r="AP1145" s="35"/>
      <c r="AQ1145" s="35"/>
      <c r="AR1145" s="35"/>
      <c r="AS1145" s="35"/>
      <c r="AT1145" s="35"/>
      <c r="AU1145" s="35"/>
      <c r="AV1145" s="35"/>
      <c r="AW1145" s="35"/>
      <c r="AX1145" s="35"/>
      <c r="AY1145" s="35"/>
      <c r="AZ1145" s="35"/>
      <c r="BA1145" s="35"/>
      <c r="BB1145" s="35"/>
      <c r="BC1145" s="35"/>
      <c r="BD1145" s="35"/>
      <c r="BE1145" s="35"/>
      <c r="BF1145" s="35"/>
      <c r="BG1145" s="35"/>
      <c r="BH1145" s="35"/>
    </row>
    <row r="1146" spans="27:60" ht="15">
      <c r="AA1146" s="11"/>
      <c r="AB1146" s="11"/>
      <c r="AC1146" s="11"/>
      <c r="AD1146" s="11"/>
      <c r="AE1146" s="11"/>
      <c r="AM1146" s="35"/>
      <c r="AN1146" s="35"/>
      <c r="AO1146" s="35"/>
      <c r="AP1146" s="35"/>
      <c r="AQ1146" s="35"/>
      <c r="AR1146" s="35"/>
      <c r="AS1146" s="35"/>
      <c r="AT1146" s="35"/>
      <c r="AU1146" s="35"/>
      <c r="AV1146" s="35"/>
      <c r="AW1146" s="35"/>
      <c r="AX1146" s="35"/>
      <c r="AY1146" s="35"/>
      <c r="AZ1146" s="35"/>
      <c r="BA1146" s="35"/>
      <c r="BB1146" s="35"/>
      <c r="BC1146" s="35"/>
      <c r="BD1146" s="35"/>
      <c r="BE1146" s="35"/>
      <c r="BF1146" s="35"/>
      <c r="BG1146" s="35"/>
      <c r="BH1146" s="35"/>
    </row>
    <row r="1147" spans="27:60" ht="15">
      <c r="AA1147" s="11"/>
      <c r="AB1147" s="11"/>
      <c r="AC1147" s="11"/>
      <c r="AD1147" s="11"/>
      <c r="AE1147" s="11"/>
      <c r="AM1147" s="35"/>
      <c r="AN1147" s="35"/>
      <c r="AO1147" s="35"/>
      <c r="AP1147" s="35"/>
      <c r="AQ1147" s="35"/>
      <c r="AR1147" s="35"/>
      <c r="AS1147" s="35"/>
      <c r="AT1147" s="35"/>
      <c r="AU1147" s="35"/>
      <c r="AV1147" s="35"/>
      <c r="AW1147" s="35"/>
      <c r="AX1147" s="35"/>
      <c r="AY1147" s="35"/>
      <c r="AZ1147" s="35"/>
      <c r="BA1147" s="35"/>
      <c r="BB1147" s="35"/>
      <c r="BC1147" s="35"/>
      <c r="BD1147" s="35"/>
      <c r="BE1147" s="35"/>
      <c r="BF1147" s="35"/>
      <c r="BG1147" s="35"/>
      <c r="BH1147" s="35"/>
    </row>
    <row r="1148" spans="27:60" ht="15">
      <c r="AA1148" s="11"/>
      <c r="AB1148" s="11"/>
      <c r="AC1148" s="11"/>
      <c r="AD1148" s="11"/>
      <c r="AE1148" s="11"/>
      <c r="AM1148" s="35"/>
      <c r="AN1148" s="35"/>
      <c r="AO1148" s="35"/>
      <c r="AP1148" s="35"/>
      <c r="AQ1148" s="35"/>
      <c r="AR1148" s="35"/>
      <c r="AS1148" s="35"/>
      <c r="AT1148" s="35"/>
      <c r="AU1148" s="35"/>
      <c r="AV1148" s="35"/>
      <c r="AW1148" s="35"/>
      <c r="AX1148" s="35"/>
      <c r="AY1148" s="35"/>
      <c r="AZ1148" s="35"/>
      <c r="BA1148" s="35"/>
      <c r="BB1148" s="35"/>
      <c r="BC1148" s="35"/>
      <c r="BD1148" s="35"/>
      <c r="BE1148" s="35"/>
      <c r="BF1148" s="35"/>
      <c r="BG1148" s="35"/>
      <c r="BH1148" s="35"/>
    </row>
    <row r="1149" spans="27:60" ht="15">
      <c r="AA1149" s="11"/>
      <c r="AB1149" s="11"/>
      <c r="AC1149" s="11"/>
      <c r="AD1149" s="11"/>
      <c r="AE1149" s="11"/>
      <c r="AM1149" s="35"/>
      <c r="AN1149" s="35"/>
      <c r="AO1149" s="35"/>
      <c r="AP1149" s="35"/>
      <c r="AQ1149" s="35"/>
      <c r="AR1149" s="35"/>
      <c r="AS1149" s="35"/>
      <c r="AT1149" s="35"/>
      <c r="AU1149" s="35"/>
      <c r="AV1149" s="35"/>
      <c r="AW1149" s="35"/>
      <c r="AX1149" s="35"/>
      <c r="AY1149" s="35"/>
      <c r="AZ1149" s="35"/>
      <c r="BA1149" s="35"/>
      <c r="BB1149" s="35"/>
      <c r="BC1149" s="35"/>
      <c r="BD1149" s="35"/>
      <c r="BE1149" s="35"/>
      <c r="BF1149" s="35"/>
      <c r="BG1149" s="35"/>
      <c r="BH1149" s="35"/>
    </row>
    <row r="1150" spans="27:60" ht="15">
      <c r="AA1150" s="11"/>
      <c r="AB1150" s="11"/>
      <c r="AC1150" s="11"/>
      <c r="AD1150" s="11"/>
      <c r="AE1150" s="11"/>
      <c r="AM1150" s="35"/>
      <c r="AN1150" s="35"/>
      <c r="AO1150" s="35"/>
      <c r="AP1150" s="35"/>
      <c r="AQ1150" s="35"/>
      <c r="AR1150" s="35"/>
      <c r="AS1150" s="35"/>
      <c r="AT1150" s="35"/>
      <c r="AU1150" s="35"/>
      <c r="AV1150" s="35"/>
      <c r="AW1150" s="35"/>
      <c r="AX1150" s="35"/>
      <c r="AY1150" s="35"/>
      <c r="AZ1150" s="35"/>
      <c r="BA1150" s="35"/>
      <c r="BB1150" s="35"/>
      <c r="BC1150" s="35"/>
      <c r="BD1150" s="35"/>
      <c r="BE1150" s="35"/>
      <c r="BF1150" s="35"/>
      <c r="BG1150" s="35"/>
      <c r="BH1150" s="35"/>
    </row>
    <row r="1151" spans="27:60" ht="15">
      <c r="AA1151" s="11"/>
      <c r="AB1151" s="11"/>
      <c r="AC1151" s="11"/>
      <c r="AD1151" s="11"/>
      <c r="AE1151" s="11"/>
      <c r="AM1151" s="35"/>
      <c r="AN1151" s="35"/>
      <c r="AO1151" s="35"/>
      <c r="AP1151" s="35"/>
      <c r="AQ1151" s="35"/>
      <c r="AR1151" s="35"/>
      <c r="AS1151" s="35"/>
      <c r="AT1151" s="35"/>
      <c r="AU1151" s="35"/>
      <c r="AV1151" s="35"/>
      <c r="AW1151" s="35"/>
      <c r="AX1151" s="35"/>
      <c r="AY1151" s="35"/>
      <c r="AZ1151" s="35"/>
      <c r="BA1151" s="35"/>
      <c r="BB1151" s="35"/>
      <c r="BC1151" s="35"/>
      <c r="BD1151" s="35"/>
      <c r="BE1151" s="35"/>
      <c r="BF1151" s="35"/>
      <c r="BG1151" s="35"/>
      <c r="BH1151" s="35"/>
    </row>
    <row r="1152" spans="27:60" ht="15">
      <c r="AA1152" s="11"/>
      <c r="AB1152" s="11"/>
      <c r="AC1152" s="11"/>
      <c r="AD1152" s="11"/>
      <c r="AE1152" s="11"/>
      <c r="AM1152" s="35"/>
      <c r="AN1152" s="35"/>
      <c r="AO1152" s="35"/>
      <c r="AP1152" s="35"/>
      <c r="AQ1152" s="35"/>
      <c r="AR1152" s="35"/>
      <c r="AS1152" s="35"/>
      <c r="AT1152" s="35"/>
      <c r="AU1152" s="35"/>
      <c r="AV1152" s="35"/>
      <c r="AW1152" s="35"/>
      <c r="AX1152" s="35"/>
      <c r="AY1152" s="35"/>
      <c r="AZ1152" s="35"/>
      <c r="BA1152" s="35"/>
      <c r="BB1152" s="35"/>
      <c r="BC1152" s="35"/>
      <c r="BD1152" s="35"/>
      <c r="BE1152" s="35"/>
      <c r="BF1152" s="35"/>
      <c r="BG1152" s="35"/>
      <c r="BH1152" s="35"/>
    </row>
    <row r="1153" spans="27:60" ht="15">
      <c r="AA1153" s="11"/>
      <c r="AB1153" s="11"/>
      <c r="AC1153" s="11"/>
      <c r="AD1153" s="11"/>
      <c r="AE1153" s="11"/>
      <c r="AM1153" s="35"/>
      <c r="AN1153" s="35"/>
      <c r="AO1153" s="35"/>
      <c r="AP1153" s="35"/>
      <c r="AQ1153" s="35"/>
      <c r="AR1153" s="35"/>
      <c r="AS1153" s="35"/>
      <c r="AT1153" s="35"/>
      <c r="AU1153" s="35"/>
      <c r="AV1153" s="35"/>
      <c r="AW1153" s="35"/>
      <c r="AX1153" s="35"/>
      <c r="AY1153" s="35"/>
      <c r="AZ1153" s="35"/>
      <c r="BA1153" s="35"/>
      <c r="BB1153" s="35"/>
      <c r="BC1153" s="35"/>
      <c r="BD1153" s="35"/>
      <c r="BE1153" s="35"/>
      <c r="BF1153" s="35"/>
      <c r="BG1153" s="35"/>
      <c r="BH1153" s="35"/>
    </row>
    <row r="1154" spans="27:60" ht="15">
      <c r="AA1154" s="11"/>
      <c r="AB1154" s="11"/>
      <c r="AC1154" s="11"/>
      <c r="AD1154" s="11"/>
      <c r="AE1154" s="11"/>
      <c r="AM1154" s="35"/>
      <c r="AN1154" s="35"/>
      <c r="AO1154" s="35"/>
      <c r="AP1154" s="35"/>
      <c r="AQ1154" s="35"/>
      <c r="AR1154" s="35"/>
      <c r="AS1154" s="35"/>
      <c r="AT1154" s="35"/>
      <c r="AU1154" s="35"/>
      <c r="AV1154" s="35"/>
      <c r="AW1154" s="35"/>
      <c r="AX1154" s="35"/>
      <c r="AY1154" s="35"/>
      <c r="AZ1154" s="35"/>
      <c r="BA1154" s="35"/>
      <c r="BB1154" s="35"/>
      <c r="BC1154" s="35"/>
      <c r="BD1154" s="35"/>
      <c r="BE1154" s="35"/>
      <c r="BF1154" s="35"/>
      <c r="BG1154" s="35"/>
      <c r="BH1154" s="35"/>
    </row>
    <row r="1155" spans="27:60" ht="15">
      <c r="AA1155" s="11"/>
      <c r="AB1155" s="11"/>
      <c r="AC1155" s="11"/>
      <c r="AD1155" s="11"/>
      <c r="AE1155" s="11"/>
      <c r="AM1155" s="35"/>
      <c r="AN1155" s="35"/>
      <c r="AO1155" s="35"/>
      <c r="AP1155" s="35"/>
      <c r="AQ1155" s="35"/>
      <c r="AR1155" s="35"/>
      <c r="AS1155" s="35"/>
      <c r="AT1155" s="35"/>
      <c r="AU1155" s="35"/>
      <c r="AV1155" s="35"/>
      <c r="AW1155" s="35"/>
      <c r="AX1155" s="35"/>
      <c r="AY1155" s="35"/>
      <c r="AZ1155" s="35"/>
      <c r="BA1155" s="35"/>
      <c r="BB1155" s="35"/>
      <c r="BC1155" s="35"/>
      <c r="BD1155" s="35"/>
      <c r="BE1155" s="35"/>
      <c r="BF1155" s="35"/>
      <c r="BG1155" s="35"/>
      <c r="BH1155" s="35"/>
    </row>
    <row r="1156" spans="27:60" ht="15">
      <c r="AA1156" s="11"/>
      <c r="AB1156" s="11"/>
      <c r="AC1156" s="11"/>
      <c r="AD1156" s="11"/>
      <c r="AE1156" s="11"/>
      <c r="AM1156" s="35"/>
      <c r="AN1156" s="35"/>
      <c r="AO1156" s="35"/>
      <c r="AP1156" s="35"/>
      <c r="AQ1156" s="35"/>
      <c r="AR1156" s="35"/>
      <c r="AS1156" s="35"/>
      <c r="AT1156" s="35"/>
      <c r="AU1156" s="35"/>
      <c r="AV1156" s="35"/>
      <c r="AW1156" s="35"/>
      <c r="AX1156" s="35"/>
      <c r="AY1156" s="35"/>
      <c r="AZ1156" s="35"/>
      <c r="BA1156" s="35"/>
      <c r="BB1156" s="35"/>
      <c r="BC1156" s="35"/>
      <c r="BD1156" s="35"/>
      <c r="BE1156" s="35"/>
      <c r="BF1156" s="35"/>
      <c r="BG1156" s="35"/>
      <c r="BH1156" s="35"/>
    </row>
    <row r="1157" spans="27:60" ht="15">
      <c r="AA1157" s="11"/>
      <c r="AB1157" s="11"/>
      <c r="AC1157" s="11"/>
      <c r="AD1157" s="11"/>
      <c r="AE1157" s="11"/>
      <c r="AM1157" s="35"/>
      <c r="AN1157" s="35"/>
      <c r="AO1157" s="35"/>
      <c r="AP1157" s="35"/>
      <c r="AQ1157" s="35"/>
      <c r="AR1157" s="35"/>
      <c r="AS1157" s="35"/>
      <c r="AT1157" s="35"/>
      <c r="AU1157" s="35"/>
      <c r="AV1157" s="35"/>
      <c r="AW1157" s="35"/>
      <c r="AX1157" s="35"/>
      <c r="AY1157" s="35"/>
      <c r="AZ1157" s="35"/>
      <c r="BA1157" s="35"/>
      <c r="BB1157" s="35"/>
      <c r="BC1157" s="35"/>
      <c r="BD1157" s="35"/>
      <c r="BE1157" s="35"/>
      <c r="BF1157" s="35"/>
      <c r="BG1157" s="35"/>
      <c r="BH1157" s="35"/>
    </row>
    <row r="1158" spans="27:60" ht="15">
      <c r="AA1158" s="11"/>
      <c r="AB1158" s="11"/>
      <c r="AC1158" s="11"/>
      <c r="AD1158" s="11"/>
      <c r="AE1158" s="11"/>
      <c r="AM1158" s="35"/>
      <c r="AN1158" s="35"/>
      <c r="AO1158" s="35"/>
      <c r="AP1158" s="35"/>
      <c r="AQ1158" s="35"/>
      <c r="AR1158" s="35"/>
      <c r="AS1158" s="35"/>
      <c r="AT1158" s="35"/>
      <c r="AU1158" s="35"/>
      <c r="AV1158" s="35"/>
      <c r="AW1158" s="35"/>
      <c r="AX1158" s="35"/>
      <c r="AY1158" s="35"/>
      <c r="AZ1158" s="35"/>
      <c r="BA1158" s="35"/>
      <c r="BB1158" s="35"/>
      <c r="BC1158" s="35"/>
      <c r="BD1158" s="35"/>
      <c r="BE1158" s="35"/>
      <c r="BF1158" s="35"/>
      <c r="BG1158" s="35"/>
      <c r="BH1158" s="35"/>
    </row>
    <row r="1159" spans="27:60" ht="15">
      <c r="AA1159" s="11"/>
      <c r="AB1159" s="11"/>
      <c r="AC1159" s="11"/>
      <c r="AD1159" s="11"/>
      <c r="AE1159" s="11"/>
      <c r="AM1159" s="35"/>
      <c r="AN1159" s="35"/>
      <c r="AO1159" s="35"/>
      <c r="AP1159" s="35"/>
      <c r="AQ1159" s="35"/>
      <c r="AR1159" s="35"/>
      <c r="AS1159" s="35"/>
      <c r="AT1159" s="35"/>
      <c r="AU1159" s="35"/>
      <c r="AV1159" s="35"/>
      <c r="AW1159" s="35"/>
      <c r="AX1159" s="35"/>
      <c r="AY1159" s="35"/>
      <c r="AZ1159" s="35"/>
      <c r="BA1159" s="35"/>
      <c r="BB1159" s="35"/>
      <c r="BC1159" s="35"/>
      <c r="BD1159" s="35"/>
      <c r="BE1159" s="35"/>
      <c r="BF1159" s="35"/>
      <c r="BG1159" s="35"/>
      <c r="BH1159" s="35"/>
    </row>
    <row r="1160" spans="27:60" ht="15">
      <c r="AA1160" s="11"/>
      <c r="AB1160" s="11"/>
      <c r="AC1160" s="11"/>
      <c r="AD1160" s="11"/>
      <c r="AE1160" s="11"/>
      <c r="AM1160" s="35"/>
      <c r="AN1160" s="35"/>
      <c r="AO1160" s="35"/>
      <c r="AP1160" s="35"/>
      <c r="AQ1160" s="35"/>
      <c r="AR1160" s="35"/>
      <c r="AS1160" s="35"/>
      <c r="AT1160" s="35"/>
      <c r="AU1160" s="35"/>
      <c r="AV1160" s="35"/>
      <c r="AW1160" s="35"/>
      <c r="AX1160" s="35"/>
      <c r="AY1160" s="35"/>
      <c r="AZ1160" s="35"/>
      <c r="BA1160" s="35"/>
      <c r="BB1160" s="35"/>
      <c r="BC1160" s="35"/>
      <c r="BD1160" s="35"/>
      <c r="BE1160" s="35"/>
      <c r="BF1160" s="35"/>
      <c r="BG1160" s="35"/>
      <c r="BH1160" s="35"/>
    </row>
    <row r="1161" spans="27:60" ht="15">
      <c r="AA1161" s="11"/>
      <c r="AB1161" s="11"/>
      <c r="AC1161" s="11"/>
      <c r="AD1161" s="11"/>
      <c r="AE1161" s="11"/>
      <c r="AM1161" s="35"/>
      <c r="AN1161" s="35"/>
      <c r="AO1161" s="35"/>
      <c r="AP1161" s="35"/>
      <c r="AQ1161" s="35"/>
      <c r="AR1161" s="35"/>
      <c r="AS1161" s="35"/>
      <c r="AT1161" s="35"/>
      <c r="AU1161" s="35"/>
      <c r="AV1161" s="35"/>
      <c r="AW1161" s="35"/>
      <c r="AX1161" s="35"/>
      <c r="AY1161" s="35"/>
      <c r="AZ1161" s="35"/>
      <c r="BA1161" s="35"/>
      <c r="BB1161" s="35"/>
      <c r="BC1161" s="35"/>
      <c r="BD1161" s="35"/>
      <c r="BE1161" s="35"/>
      <c r="BF1161" s="35"/>
      <c r="BG1161" s="35"/>
      <c r="BH1161" s="35"/>
    </row>
    <row r="1162" spans="27:60" ht="15">
      <c r="AA1162" s="11"/>
      <c r="AB1162" s="11"/>
      <c r="AC1162" s="11"/>
      <c r="AD1162" s="11"/>
      <c r="AE1162" s="11"/>
      <c r="AM1162" s="35"/>
      <c r="AN1162" s="35"/>
      <c r="AO1162" s="35"/>
      <c r="AP1162" s="35"/>
      <c r="AQ1162" s="35"/>
      <c r="AR1162" s="35"/>
      <c r="AS1162" s="35"/>
      <c r="AT1162" s="35"/>
      <c r="AU1162" s="35"/>
      <c r="AV1162" s="35"/>
      <c r="AW1162" s="35"/>
      <c r="AX1162" s="35"/>
      <c r="AY1162" s="35"/>
      <c r="AZ1162" s="35"/>
      <c r="BA1162" s="35"/>
      <c r="BB1162" s="35"/>
      <c r="BC1162" s="35"/>
      <c r="BD1162" s="35"/>
      <c r="BE1162" s="35"/>
      <c r="BF1162" s="35"/>
      <c r="BG1162" s="35"/>
      <c r="BH1162" s="35"/>
    </row>
    <row r="1163" spans="27:60" ht="15">
      <c r="AA1163" s="11"/>
      <c r="AB1163" s="11"/>
      <c r="AC1163" s="11"/>
      <c r="AD1163" s="11"/>
      <c r="AE1163" s="11"/>
      <c r="AM1163" s="35"/>
      <c r="AN1163" s="35"/>
      <c r="AO1163" s="35"/>
      <c r="AP1163" s="35"/>
      <c r="AQ1163" s="35"/>
      <c r="AR1163" s="35"/>
      <c r="AS1163" s="35"/>
      <c r="AT1163" s="35"/>
      <c r="AU1163" s="35"/>
      <c r="AV1163" s="35"/>
      <c r="AW1163" s="35"/>
      <c r="AX1163" s="35"/>
      <c r="AY1163" s="35"/>
      <c r="AZ1163" s="35"/>
      <c r="BA1163" s="35"/>
      <c r="BB1163" s="35"/>
      <c r="BC1163" s="35"/>
      <c r="BD1163" s="35"/>
      <c r="BE1163" s="35"/>
      <c r="BF1163" s="35"/>
      <c r="BG1163" s="35"/>
      <c r="BH1163" s="35"/>
    </row>
    <row r="1164" spans="27:60" ht="15">
      <c r="AA1164" s="11"/>
      <c r="AB1164" s="11"/>
      <c r="AC1164" s="11"/>
      <c r="AD1164" s="11"/>
      <c r="AE1164" s="11"/>
      <c r="AM1164" s="35"/>
      <c r="AN1164" s="35"/>
      <c r="AO1164" s="35"/>
      <c r="AP1164" s="35"/>
      <c r="AQ1164" s="35"/>
      <c r="AR1164" s="35"/>
      <c r="AS1164" s="35"/>
      <c r="AT1164" s="35"/>
      <c r="AU1164" s="35"/>
      <c r="AV1164" s="35"/>
      <c r="AW1164" s="35"/>
      <c r="AX1164" s="35"/>
      <c r="AY1164" s="35"/>
      <c r="AZ1164" s="35"/>
      <c r="BA1164" s="35"/>
      <c r="BB1164" s="35"/>
      <c r="BC1164" s="35"/>
      <c r="BD1164" s="35"/>
      <c r="BE1164" s="35"/>
      <c r="BF1164" s="35"/>
      <c r="BG1164" s="35"/>
      <c r="BH1164" s="35"/>
    </row>
    <row r="1165" spans="27:60" ht="15">
      <c r="AA1165" s="11"/>
      <c r="AB1165" s="11"/>
      <c r="AC1165" s="11"/>
      <c r="AD1165" s="11"/>
      <c r="AE1165" s="11"/>
      <c r="AM1165" s="35"/>
      <c r="AN1165" s="35"/>
      <c r="AO1165" s="35"/>
      <c r="AP1165" s="35"/>
      <c r="AQ1165" s="35"/>
      <c r="AR1165" s="35"/>
      <c r="AS1165" s="35"/>
      <c r="AT1165" s="35"/>
      <c r="AU1165" s="35"/>
      <c r="AV1165" s="35"/>
      <c r="AW1165" s="35"/>
      <c r="AX1165" s="35"/>
      <c r="AY1165" s="35"/>
      <c r="AZ1165" s="35"/>
      <c r="BA1165" s="35"/>
      <c r="BB1165" s="35"/>
      <c r="BC1165" s="35"/>
      <c r="BD1165" s="35"/>
      <c r="BE1165" s="35"/>
      <c r="BF1165" s="35"/>
      <c r="BG1165" s="35"/>
      <c r="BH1165" s="35"/>
    </row>
    <row r="1166" spans="27:60" ht="15">
      <c r="AA1166" s="11"/>
      <c r="AB1166" s="11"/>
      <c r="AC1166" s="11"/>
      <c r="AD1166" s="11"/>
      <c r="AE1166" s="11"/>
      <c r="AM1166" s="35"/>
      <c r="AN1166" s="35"/>
      <c r="AO1166" s="35"/>
      <c r="AP1166" s="35"/>
      <c r="AQ1166" s="35"/>
      <c r="AR1166" s="35"/>
      <c r="AS1166" s="35"/>
      <c r="AT1166" s="35"/>
      <c r="AU1166" s="35"/>
      <c r="AV1166" s="35"/>
      <c r="AW1166" s="35"/>
      <c r="AX1166" s="35"/>
      <c r="AY1166" s="35"/>
      <c r="AZ1166" s="35"/>
      <c r="BA1166" s="35"/>
      <c r="BB1166" s="35"/>
      <c r="BC1166" s="35"/>
      <c r="BD1166" s="35"/>
      <c r="BE1166" s="35"/>
      <c r="BF1166" s="35"/>
      <c r="BG1166" s="35"/>
      <c r="BH1166" s="35"/>
    </row>
    <row r="1167" spans="27:60" ht="15">
      <c r="AA1167" s="11"/>
      <c r="AB1167" s="11"/>
      <c r="AC1167" s="11"/>
      <c r="AD1167" s="11"/>
      <c r="AE1167" s="11"/>
      <c r="AM1167" s="35"/>
      <c r="AN1167" s="35"/>
      <c r="AO1167" s="35"/>
      <c r="AP1167" s="35"/>
      <c r="AQ1167" s="35"/>
      <c r="AR1167" s="35"/>
      <c r="AS1167" s="35"/>
      <c r="AT1167" s="35"/>
      <c r="AU1167" s="35"/>
      <c r="AV1167" s="35"/>
      <c r="AW1167" s="35"/>
      <c r="AX1167" s="35"/>
      <c r="AY1167" s="35"/>
      <c r="AZ1167" s="35"/>
      <c r="BA1167" s="35"/>
      <c r="BB1167" s="35"/>
      <c r="BC1167" s="35"/>
      <c r="BD1167" s="35"/>
      <c r="BE1167" s="35"/>
      <c r="BF1167" s="35"/>
      <c r="BG1167" s="35"/>
      <c r="BH1167" s="35"/>
    </row>
    <row r="1168" spans="27:60" ht="15">
      <c r="AA1168" s="11"/>
      <c r="AB1168" s="11"/>
      <c r="AC1168" s="11"/>
      <c r="AD1168" s="11"/>
      <c r="AE1168" s="11"/>
      <c r="AM1168" s="35"/>
      <c r="AN1168" s="35"/>
      <c r="AO1168" s="35"/>
      <c r="AP1168" s="35"/>
      <c r="AQ1168" s="35"/>
      <c r="AR1168" s="35"/>
      <c r="AS1168" s="35"/>
      <c r="AT1168" s="35"/>
      <c r="AU1168" s="35"/>
      <c r="AV1168" s="35"/>
      <c r="AW1168" s="35"/>
      <c r="AX1168" s="35"/>
      <c r="AY1168" s="35"/>
      <c r="AZ1168" s="35"/>
      <c r="BA1168" s="35"/>
      <c r="BB1168" s="35"/>
      <c r="BC1168" s="35"/>
      <c r="BD1168" s="35"/>
      <c r="BE1168" s="35"/>
      <c r="BF1168" s="35"/>
      <c r="BG1168" s="35"/>
      <c r="BH1168" s="35"/>
    </row>
    <row r="1169" spans="27:60" ht="15">
      <c r="AA1169" s="11"/>
      <c r="AB1169" s="11"/>
      <c r="AC1169" s="11"/>
      <c r="AD1169" s="11"/>
      <c r="AE1169" s="11"/>
      <c r="AM1169" s="35"/>
      <c r="AN1169" s="35"/>
      <c r="AO1169" s="35"/>
      <c r="AP1169" s="35"/>
      <c r="AQ1169" s="35"/>
      <c r="AR1169" s="35"/>
      <c r="AS1169" s="35"/>
      <c r="AT1169" s="35"/>
      <c r="AU1169" s="35"/>
      <c r="AV1169" s="35"/>
      <c r="AW1169" s="35"/>
      <c r="AX1169" s="35"/>
      <c r="AY1169" s="35"/>
      <c r="AZ1169" s="35"/>
      <c r="BA1169" s="35"/>
      <c r="BB1169" s="35"/>
      <c r="BC1169" s="35"/>
      <c r="BD1169" s="35"/>
      <c r="BE1169" s="35"/>
      <c r="BF1169" s="35"/>
      <c r="BG1169" s="35"/>
      <c r="BH1169" s="35"/>
    </row>
    <row r="1170" spans="27:60" ht="15">
      <c r="AA1170" s="11"/>
      <c r="AB1170" s="11"/>
      <c r="AC1170" s="11"/>
      <c r="AD1170" s="11"/>
      <c r="AE1170" s="11"/>
      <c r="AM1170" s="35"/>
      <c r="AN1170" s="35"/>
      <c r="AO1170" s="35"/>
      <c r="AP1170" s="35"/>
      <c r="AQ1170" s="35"/>
      <c r="AR1170" s="35"/>
      <c r="AS1170" s="35"/>
      <c r="AT1170" s="35"/>
      <c r="AU1170" s="35"/>
      <c r="AV1170" s="35"/>
      <c r="AW1170" s="35"/>
      <c r="AX1170" s="35"/>
      <c r="AY1170" s="35"/>
      <c r="AZ1170" s="35"/>
      <c r="BA1170" s="35"/>
      <c r="BB1170" s="35"/>
      <c r="BC1170" s="35"/>
      <c r="BD1170" s="35"/>
      <c r="BE1170" s="35"/>
      <c r="BF1170" s="35"/>
      <c r="BG1170" s="35"/>
      <c r="BH1170" s="35"/>
    </row>
    <row r="1171" spans="27:60" ht="15">
      <c r="AA1171" s="11"/>
      <c r="AB1171" s="11"/>
      <c r="AC1171" s="11"/>
      <c r="AD1171" s="11"/>
      <c r="AE1171" s="11"/>
      <c r="AM1171" s="35"/>
      <c r="AN1171" s="35"/>
      <c r="AO1171" s="35"/>
      <c r="AP1171" s="35"/>
      <c r="AQ1171" s="35"/>
      <c r="AR1171" s="35"/>
      <c r="AS1171" s="35"/>
      <c r="AT1171" s="35"/>
      <c r="AU1171" s="35"/>
      <c r="AV1171" s="35"/>
      <c r="AW1171" s="35"/>
      <c r="AX1171" s="35"/>
      <c r="AY1171" s="35"/>
      <c r="AZ1171" s="35"/>
      <c r="BA1171" s="35"/>
      <c r="BB1171" s="35"/>
      <c r="BC1171" s="35"/>
      <c r="BD1171" s="35"/>
      <c r="BE1171" s="35"/>
      <c r="BF1171" s="35"/>
      <c r="BG1171" s="35"/>
      <c r="BH1171" s="35"/>
    </row>
    <row r="1172" spans="27:60" ht="15">
      <c r="AA1172" s="11"/>
      <c r="AB1172" s="11"/>
      <c r="AC1172" s="11"/>
      <c r="AD1172" s="11"/>
      <c r="AE1172" s="11"/>
      <c r="AM1172" s="35"/>
      <c r="AN1172" s="35"/>
      <c r="AO1172" s="35"/>
      <c r="AP1172" s="35"/>
      <c r="AQ1172" s="35"/>
      <c r="AR1172" s="35"/>
      <c r="AS1172" s="35"/>
      <c r="AT1172" s="35"/>
      <c r="AU1172" s="35"/>
      <c r="AV1172" s="35"/>
      <c r="AW1172" s="35"/>
      <c r="AX1172" s="35"/>
      <c r="AY1172" s="35"/>
      <c r="AZ1172" s="35"/>
      <c r="BA1172" s="35"/>
      <c r="BB1172" s="35"/>
      <c r="BC1172" s="35"/>
      <c r="BD1172" s="35"/>
      <c r="BE1172" s="35"/>
      <c r="BF1172" s="35"/>
      <c r="BG1172" s="35"/>
      <c r="BH1172" s="35"/>
    </row>
    <row r="1173" spans="27:60" ht="15">
      <c r="AA1173" s="11"/>
      <c r="AB1173" s="11"/>
      <c r="AC1173" s="11"/>
      <c r="AD1173" s="11"/>
      <c r="AE1173" s="11"/>
      <c r="AM1173" s="35"/>
      <c r="AN1173" s="35"/>
      <c r="AO1173" s="35"/>
      <c r="AP1173" s="35"/>
      <c r="AQ1173" s="35"/>
      <c r="AR1173" s="35"/>
      <c r="AS1173" s="35"/>
      <c r="AT1173" s="35"/>
      <c r="AU1173" s="35"/>
      <c r="AV1173" s="35"/>
      <c r="AW1173" s="35"/>
      <c r="AX1173" s="35"/>
      <c r="AY1173" s="35"/>
      <c r="AZ1173" s="35"/>
      <c r="BA1173" s="35"/>
      <c r="BB1173" s="35"/>
      <c r="BC1173" s="35"/>
      <c r="BD1173" s="35"/>
      <c r="BE1173" s="35"/>
      <c r="BF1173" s="35"/>
      <c r="BG1173" s="35"/>
      <c r="BH1173" s="35"/>
    </row>
    <row r="1174" spans="27:60" ht="15">
      <c r="AA1174" s="11"/>
      <c r="AB1174" s="11"/>
      <c r="AC1174" s="11"/>
      <c r="AD1174" s="11"/>
      <c r="AE1174" s="11"/>
      <c r="AM1174" s="35"/>
      <c r="AN1174" s="35"/>
      <c r="AO1174" s="35"/>
      <c r="AP1174" s="35"/>
      <c r="AQ1174" s="35"/>
      <c r="AR1174" s="35"/>
      <c r="AS1174" s="35"/>
      <c r="AT1174" s="35"/>
      <c r="AU1174" s="35"/>
      <c r="AV1174" s="35"/>
      <c r="AW1174" s="35"/>
      <c r="AX1174" s="35"/>
      <c r="AY1174" s="35"/>
      <c r="AZ1174" s="35"/>
      <c r="BA1174" s="35"/>
      <c r="BB1174" s="35"/>
      <c r="BC1174" s="35"/>
      <c r="BD1174" s="35"/>
      <c r="BE1174" s="35"/>
      <c r="BF1174" s="35"/>
      <c r="BG1174" s="35"/>
      <c r="BH1174" s="35"/>
    </row>
    <row r="1175" spans="27:60" ht="15">
      <c r="AA1175" s="11"/>
      <c r="AB1175" s="11"/>
      <c r="AC1175" s="11"/>
      <c r="AD1175" s="11"/>
      <c r="AE1175" s="11"/>
      <c r="AM1175" s="35"/>
      <c r="AN1175" s="35"/>
      <c r="AO1175" s="35"/>
      <c r="AP1175" s="35"/>
      <c r="AQ1175" s="35"/>
      <c r="AR1175" s="35"/>
      <c r="AS1175" s="35"/>
      <c r="AT1175" s="35"/>
      <c r="AU1175" s="35"/>
      <c r="AV1175" s="35"/>
      <c r="AW1175" s="35"/>
      <c r="AX1175" s="35"/>
      <c r="AY1175" s="35"/>
      <c r="AZ1175" s="35"/>
      <c r="BA1175" s="35"/>
      <c r="BB1175" s="35"/>
      <c r="BC1175" s="35"/>
      <c r="BD1175" s="35"/>
      <c r="BE1175" s="35"/>
      <c r="BF1175" s="35"/>
      <c r="BG1175" s="35"/>
      <c r="BH1175" s="35"/>
    </row>
    <row r="1176" spans="27:60" ht="15">
      <c r="AA1176" s="11"/>
      <c r="AB1176" s="11"/>
      <c r="AC1176" s="11"/>
      <c r="AD1176" s="11"/>
      <c r="AE1176" s="11"/>
      <c r="AM1176" s="35"/>
      <c r="AN1176" s="35"/>
      <c r="AO1176" s="35"/>
      <c r="AP1176" s="35"/>
      <c r="AQ1176" s="35"/>
      <c r="AR1176" s="35"/>
      <c r="AS1176" s="35"/>
      <c r="AT1176" s="35"/>
      <c r="AU1176" s="35"/>
      <c r="AV1176" s="35"/>
      <c r="AW1176" s="35"/>
      <c r="AX1176" s="35"/>
      <c r="AY1176" s="35"/>
      <c r="AZ1176" s="35"/>
      <c r="BA1176" s="35"/>
      <c r="BB1176" s="35"/>
      <c r="BC1176" s="35"/>
      <c r="BD1176" s="35"/>
      <c r="BE1176" s="35"/>
      <c r="BF1176" s="35"/>
      <c r="BG1176" s="35"/>
      <c r="BH1176" s="35"/>
    </row>
    <row r="1177" spans="27:60" ht="15">
      <c r="AA1177" s="11"/>
      <c r="AB1177" s="11"/>
      <c r="AC1177" s="11"/>
      <c r="AD1177" s="11"/>
      <c r="AE1177" s="11"/>
      <c r="AM1177" s="35"/>
      <c r="AN1177" s="35"/>
      <c r="AO1177" s="35"/>
      <c r="AP1177" s="35"/>
      <c r="AQ1177" s="35"/>
      <c r="AR1177" s="35"/>
      <c r="AS1177" s="35"/>
      <c r="AT1177" s="35"/>
      <c r="AU1177" s="35"/>
      <c r="AV1177" s="35"/>
      <c r="AW1177" s="35"/>
      <c r="AX1177" s="35"/>
      <c r="AY1177" s="35"/>
      <c r="AZ1177" s="35"/>
      <c r="BA1177" s="35"/>
      <c r="BB1177" s="35"/>
      <c r="BC1177" s="35"/>
      <c r="BD1177" s="35"/>
      <c r="BE1177" s="35"/>
      <c r="BF1177" s="35"/>
      <c r="BG1177" s="35"/>
      <c r="BH1177" s="35"/>
    </row>
    <row r="1178" spans="27:60" ht="15">
      <c r="AA1178" s="11"/>
      <c r="AB1178" s="11"/>
      <c r="AC1178" s="11"/>
      <c r="AD1178" s="11"/>
      <c r="AE1178" s="11"/>
      <c r="AM1178" s="35"/>
      <c r="AN1178" s="35"/>
      <c r="AO1178" s="35"/>
      <c r="AP1178" s="35"/>
      <c r="AQ1178" s="35"/>
      <c r="AR1178" s="35"/>
      <c r="AS1178" s="35"/>
      <c r="AT1178" s="35"/>
      <c r="AU1178" s="35"/>
      <c r="AV1178" s="35"/>
      <c r="AW1178" s="35"/>
      <c r="AX1178" s="35"/>
      <c r="AY1178" s="35"/>
      <c r="AZ1178" s="35"/>
      <c r="BA1178" s="35"/>
      <c r="BB1178" s="35"/>
      <c r="BC1178" s="35"/>
      <c r="BD1178" s="35"/>
      <c r="BE1178" s="35"/>
      <c r="BF1178" s="35"/>
      <c r="BG1178" s="35"/>
      <c r="BH1178" s="35"/>
    </row>
    <row r="1179" spans="27:60" ht="15">
      <c r="AA1179" s="11"/>
      <c r="AB1179" s="11"/>
      <c r="AC1179" s="11"/>
      <c r="AD1179" s="11"/>
      <c r="AE1179" s="11"/>
      <c r="AM1179" s="35"/>
      <c r="AN1179" s="35"/>
      <c r="AO1179" s="35"/>
      <c r="AP1179" s="35"/>
      <c r="AQ1179" s="35"/>
      <c r="AR1179" s="35"/>
      <c r="AS1179" s="35"/>
      <c r="AT1179" s="35"/>
      <c r="AU1179" s="35"/>
      <c r="AV1179" s="35"/>
      <c r="AW1179" s="35"/>
      <c r="AX1179" s="35"/>
      <c r="AY1179" s="35"/>
      <c r="AZ1179" s="35"/>
      <c r="BA1179" s="35"/>
      <c r="BB1179" s="35"/>
      <c r="BC1179" s="35"/>
      <c r="BD1179" s="35"/>
      <c r="BE1179" s="35"/>
      <c r="BF1179" s="35"/>
      <c r="BG1179" s="35"/>
      <c r="BH1179" s="35"/>
    </row>
    <row r="1180" spans="27:60" ht="15">
      <c r="AA1180" s="11"/>
      <c r="AB1180" s="11"/>
      <c r="AC1180" s="11"/>
      <c r="AD1180" s="11"/>
      <c r="AE1180" s="11"/>
      <c r="AM1180" s="35"/>
      <c r="AN1180" s="35"/>
      <c r="AO1180" s="35"/>
      <c r="AP1180" s="35"/>
      <c r="AQ1180" s="35"/>
      <c r="AR1180" s="35"/>
      <c r="AS1180" s="35"/>
      <c r="AT1180" s="35"/>
      <c r="AU1180" s="35"/>
      <c r="AV1180" s="35"/>
      <c r="AW1180" s="35"/>
      <c r="AX1180" s="35"/>
      <c r="AY1180" s="35"/>
      <c r="AZ1180" s="35"/>
      <c r="BA1180" s="35"/>
      <c r="BB1180" s="35"/>
      <c r="BC1180" s="35"/>
      <c r="BD1180" s="35"/>
      <c r="BE1180" s="35"/>
      <c r="BF1180" s="35"/>
      <c r="BG1180" s="35"/>
      <c r="BH1180" s="35"/>
    </row>
    <row r="1181" spans="27:60" ht="15">
      <c r="AA1181" s="11"/>
      <c r="AB1181" s="11"/>
      <c r="AC1181" s="11"/>
      <c r="AD1181" s="11"/>
      <c r="AE1181" s="11"/>
      <c r="AM1181" s="35"/>
      <c r="AN1181" s="35"/>
      <c r="AO1181" s="35"/>
      <c r="AP1181" s="35"/>
      <c r="AQ1181" s="35"/>
      <c r="AR1181" s="35"/>
      <c r="AS1181" s="35"/>
      <c r="AT1181" s="35"/>
      <c r="AU1181" s="35"/>
      <c r="AV1181" s="35"/>
      <c r="AW1181" s="35"/>
      <c r="AX1181" s="35"/>
      <c r="AY1181" s="35"/>
      <c r="AZ1181" s="35"/>
      <c r="BA1181" s="35"/>
      <c r="BB1181" s="35"/>
      <c r="BC1181" s="35"/>
      <c r="BD1181" s="35"/>
      <c r="BE1181" s="35"/>
      <c r="BF1181" s="35"/>
      <c r="BG1181" s="35"/>
      <c r="BH1181" s="35"/>
    </row>
    <row r="1182" spans="27:60" ht="15">
      <c r="AA1182" s="11"/>
      <c r="AB1182" s="11"/>
      <c r="AC1182" s="11"/>
      <c r="AD1182" s="11"/>
      <c r="AE1182" s="11"/>
      <c r="AM1182" s="35"/>
      <c r="AN1182" s="35"/>
      <c r="AO1182" s="35"/>
      <c r="AP1182" s="35"/>
      <c r="AQ1182" s="35"/>
      <c r="AR1182" s="35"/>
      <c r="AS1182" s="35"/>
      <c r="AT1182" s="35"/>
      <c r="AU1182" s="35"/>
      <c r="AV1182" s="35"/>
      <c r="AW1182" s="35"/>
      <c r="AX1182" s="35"/>
      <c r="AY1182" s="35"/>
      <c r="AZ1182" s="35"/>
      <c r="BA1182" s="35"/>
      <c r="BB1182" s="35"/>
      <c r="BC1182" s="35"/>
      <c r="BD1182" s="35"/>
      <c r="BE1182" s="35"/>
      <c r="BF1182" s="35"/>
      <c r="BG1182" s="35"/>
      <c r="BH1182" s="35"/>
    </row>
    <row r="1183" spans="27:60" ht="15">
      <c r="AA1183" s="11"/>
      <c r="AB1183" s="11"/>
      <c r="AC1183" s="11"/>
      <c r="AD1183" s="11"/>
      <c r="AE1183" s="11"/>
      <c r="AM1183" s="35"/>
      <c r="AN1183" s="35"/>
      <c r="AO1183" s="35"/>
      <c r="AP1183" s="35"/>
      <c r="AQ1183" s="35"/>
      <c r="AR1183" s="35"/>
      <c r="AS1183" s="35"/>
      <c r="AT1183" s="35"/>
      <c r="AU1183" s="35"/>
      <c r="AV1183" s="35"/>
      <c r="AW1183" s="35"/>
      <c r="AX1183" s="35"/>
      <c r="AY1183" s="35"/>
      <c r="AZ1183" s="35"/>
      <c r="BA1183" s="35"/>
      <c r="BB1183" s="35"/>
      <c r="BC1183" s="35"/>
      <c r="BD1183" s="35"/>
      <c r="BE1183" s="35"/>
      <c r="BF1183" s="35"/>
      <c r="BG1183" s="35"/>
      <c r="BH1183" s="35"/>
    </row>
    <row r="1184" spans="27:60" ht="15">
      <c r="AA1184" s="11"/>
      <c r="AB1184" s="11"/>
      <c r="AC1184" s="11"/>
      <c r="AD1184" s="11"/>
      <c r="AE1184" s="11"/>
      <c r="AM1184" s="35"/>
      <c r="AN1184" s="35"/>
      <c r="AO1184" s="35"/>
      <c r="AP1184" s="35"/>
      <c r="AQ1184" s="35"/>
      <c r="AR1184" s="35"/>
      <c r="AS1184" s="35"/>
      <c r="AT1184" s="35"/>
      <c r="AU1184" s="35"/>
      <c r="AV1184" s="35"/>
      <c r="AW1184" s="35"/>
      <c r="AX1184" s="35"/>
      <c r="AY1184" s="35"/>
      <c r="AZ1184" s="35"/>
      <c r="BA1184" s="35"/>
      <c r="BB1184" s="35"/>
      <c r="BC1184" s="35"/>
      <c r="BD1184" s="35"/>
      <c r="BE1184" s="35"/>
      <c r="BF1184" s="35"/>
      <c r="BG1184" s="35"/>
      <c r="BH1184" s="35"/>
    </row>
    <row r="1185" spans="27:60" ht="15">
      <c r="AA1185" s="11"/>
      <c r="AB1185" s="11"/>
      <c r="AC1185" s="11"/>
      <c r="AD1185" s="11"/>
      <c r="AE1185" s="11"/>
      <c r="AM1185" s="35"/>
      <c r="AN1185" s="35"/>
      <c r="AO1185" s="35"/>
      <c r="AP1185" s="35"/>
      <c r="AQ1185" s="35"/>
      <c r="AR1185" s="35"/>
      <c r="AS1185" s="35"/>
      <c r="AT1185" s="35"/>
      <c r="AU1185" s="35"/>
      <c r="AV1185" s="35"/>
      <c r="AW1185" s="35"/>
      <c r="AX1185" s="35"/>
      <c r="AY1185" s="35"/>
      <c r="AZ1185" s="35"/>
      <c r="BA1185" s="35"/>
      <c r="BB1185" s="35"/>
      <c r="BC1185" s="35"/>
      <c r="BD1185" s="35"/>
      <c r="BE1185" s="35"/>
      <c r="BF1185" s="35"/>
      <c r="BG1185" s="35"/>
      <c r="BH1185" s="35"/>
    </row>
    <row r="1186" spans="27:60" ht="15">
      <c r="AA1186" s="11"/>
      <c r="AB1186" s="11"/>
      <c r="AC1186" s="11"/>
      <c r="AD1186" s="11"/>
      <c r="AE1186" s="11"/>
      <c r="AM1186" s="35"/>
      <c r="AN1186" s="35"/>
      <c r="AO1186" s="35"/>
      <c r="AP1186" s="35"/>
      <c r="AQ1186" s="35"/>
      <c r="AR1186" s="35"/>
      <c r="AS1186" s="35"/>
      <c r="AT1186" s="35"/>
      <c r="AU1186" s="35"/>
      <c r="AV1186" s="35"/>
      <c r="AW1186" s="35"/>
      <c r="AX1186" s="35"/>
      <c r="AY1186" s="35"/>
      <c r="AZ1186" s="35"/>
      <c r="BA1186" s="35"/>
      <c r="BB1186" s="35"/>
      <c r="BC1186" s="35"/>
      <c r="BD1186" s="35"/>
      <c r="BE1186" s="35"/>
      <c r="BF1186" s="35"/>
      <c r="BG1186" s="35"/>
      <c r="BH1186" s="35"/>
    </row>
    <row r="1187" spans="27:60" ht="15">
      <c r="AA1187" s="11"/>
      <c r="AB1187" s="11"/>
      <c r="AC1187" s="11"/>
      <c r="AD1187" s="11"/>
      <c r="AE1187" s="11"/>
      <c r="AM1187" s="35"/>
      <c r="AN1187" s="35"/>
      <c r="AO1187" s="35"/>
      <c r="AP1187" s="35"/>
      <c r="AQ1187" s="35"/>
      <c r="AR1187" s="35"/>
      <c r="AS1187" s="35"/>
      <c r="AT1187" s="35"/>
      <c r="AU1187" s="35"/>
      <c r="AV1187" s="35"/>
      <c r="AW1187" s="35"/>
      <c r="AX1187" s="35"/>
      <c r="AY1187" s="35"/>
      <c r="AZ1187" s="35"/>
      <c r="BA1187" s="35"/>
      <c r="BB1187" s="35"/>
      <c r="BC1187" s="35"/>
      <c r="BD1187" s="35"/>
      <c r="BE1187" s="35"/>
      <c r="BF1187" s="35"/>
      <c r="BG1187" s="35"/>
      <c r="BH1187" s="35"/>
    </row>
    <row r="1188" spans="27:60" ht="15">
      <c r="AA1188" s="11"/>
      <c r="AB1188" s="11"/>
      <c r="AC1188" s="11"/>
      <c r="AD1188" s="11"/>
      <c r="AE1188" s="11"/>
      <c r="AM1188" s="35"/>
      <c r="AN1188" s="35"/>
      <c r="AO1188" s="35"/>
      <c r="AP1188" s="35"/>
      <c r="AQ1188" s="35"/>
      <c r="AR1188" s="35"/>
      <c r="AS1188" s="35"/>
      <c r="AT1188" s="35"/>
      <c r="AU1188" s="35"/>
      <c r="AV1188" s="35"/>
      <c r="AW1188" s="35"/>
      <c r="AX1188" s="35"/>
      <c r="AY1188" s="35"/>
      <c r="AZ1188" s="35"/>
      <c r="BA1188" s="35"/>
      <c r="BB1188" s="35"/>
      <c r="BC1188" s="35"/>
      <c r="BD1188" s="35"/>
      <c r="BE1188" s="35"/>
      <c r="BF1188" s="35"/>
      <c r="BG1188" s="35"/>
      <c r="BH1188" s="35"/>
    </row>
    <row r="1189" spans="27:60" ht="15">
      <c r="AA1189" s="11"/>
      <c r="AB1189" s="11"/>
      <c r="AC1189" s="11"/>
      <c r="AD1189" s="11"/>
      <c r="AE1189" s="11"/>
      <c r="AM1189" s="35"/>
      <c r="AN1189" s="35"/>
      <c r="AO1189" s="35"/>
      <c r="AP1189" s="35"/>
      <c r="AQ1189" s="35"/>
      <c r="AR1189" s="35"/>
      <c r="AS1189" s="35"/>
      <c r="AT1189" s="35"/>
      <c r="AU1189" s="35"/>
      <c r="AV1189" s="35"/>
      <c r="AW1189" s="35"/>
      <c r="AX1189" s="35"/>
      <c r="AY1189" s="35"/>
      <c r="AZ1189" s="35"/>
      <c r="BA1189" s="35"/>
      <c r="BB1189" s="35"/>
      <c r="BC1189" s="35"/>
      <c r="BD1189" s="35"/>
      <c r="BE1189" s="35"/>
      <c r="BF1189" s="35"/>
      <c r="BG1189" s="35"/>
      <c r="BH1189" s="35"/>
    </row>
    <row r="1190" spans="27:60" ht="15">
      <c r="AA1190" s="11"/>
      <c r="AB1190" s="11"/>
      <c r="AC1190" s="11"/>
      <c r="AD1190" s="11"/>
      <c r="AE1190" s="11"/>
      <c r="AM1190" s="35"/>
      <c r="AN1190" s="35"/>
      <c r="AO1190" s="35"/>
      <c r="AP1190" s="35"/>
      <c r="AQ1190" s="35"/>
      <c r="AR1190" s="35"/>
      <c r="AS1190" s="35"/>
      <c r="AT1190" s="35"/>
      <c r="AU1190" s="35"/>
      <c r="AV1190" s="35"/>
      <c r="AW1190" s="35"/>
      <c r="AX1190" s="35"/>
      <c r="AY1190" s="35"/>
      <c r="AZ1190" s="35"/>
      <c r="BA1190" s="35"/>
      <c r="BB1190" s="35"/>
      <c r="BC1190" s="35"/>
      <c r="BD1190" s="35"/>
      <c r="BE1190" s="35"/>
      <c r="BF1190" s="35"/>
      <c r="BG1190" s="35"/>
      <c r="BH1190" s="35"/>
    </row>
    <row r="1191" spans="27:60" ht="15">
      <c r="AA1191" s="11"/>
      <c r="AB1191" s="11"/>
      <c r="AC1191" s="11"/>
      <c r="AD1191" s="11"/>
      <c r="AE1191" s="11"/>
      <c r="AM1191" s="35"/>
      <c r="AN1191" s="35"/>
      <c r="AO1191" s="35"/>
      <c r="AP1191" s="35"/>
      <c r="AQ1191" s="35"/>
      <c r="AR1191" s="35"/>
      <c r="AS1191" s="35"/>
      <c r="AT1191" s="35"/>
      <c r="AU1191" s="35"/>
      <c r="AV1191" s="35"/>
      <c r="AW1191" s="35"/>
      <c r="AX1191" s="35"/>
      <c r="AY1191" s="35"/>
      <c r="AZ1191" s="35"/>
      <c r="BA1191" s="35"/>
      <c r="BB1191" s="35"/>
      <c r="BC1191" s="35"/>
      <c r="BD1191" s="35"/>
      <c r="BE1191" s="35"/>
      <c r="BF1191" s="35"/>
      <c r="BG1191" s="35"/>
      <c r="BH1191" s="35"/>
    </row>
    <row r="1192" spans="27:60" ht="15">
      <c r="AA1192" s="11"/>
      <c r="AB1192" s="11"/>
      <c r="AC1192" s="11"/>
      <c r="AD1192" s="11"/>
      <c r="AE1192" s="11"/>
      <c r="AM1192" s="35"/>
      <c r="AN1192" s="35"/>
      <c r="AO1192" s="35"/>
      <c r="AP1192" s="35"/>
      <c r="AQ1192" s="35"/>
      <c r="AR1192" s="35"/>
      <c r="AS1192" s="35"/>
      <c r="AT1192" s="35"/>
      <c r="AU1192" s="35"/>
      <c r="AV1192" s="35"/>
      <c r="AW1192" s="35"/>
      <c r="AX1192" s="35"/>
      <c r="AY1192" s="35"/>
      <c r="AZ1192" s="35"/>
      <c r="BA1192" s="35"/>
      <c r="BB1192" s="35"/>
      <c r="BC1192" s="35"/>
      <c r="BD1192" s="35"/>
      <c r="BE1192" s="35"/>
      <c r="BF1192" s="35"/>
      <c r="BG1192" s="35"/>
      <c r="BH1192" s="35"/>
    </row>
    <row r="1193" spans="27:60" ht="15">
      <c r="AA1193" s="11"/>
      <c r="AB1193" s="11"/>
      <c r="AC1193" s="11"/>
      <c r="AD1193" s="11"/>
      <c r="AE1193" s="11"/>
      <c r="AM1193" s="35"/>
      <c r="AN1193" s="35"/>
      <c r="AO1193" s="35"/>
      <c r="AP1193" s="35"/>
      <c r="AQ1193" s="35"/>
      <c r="AR1193" s="35"/>
      <c r="AS1193" s="35"/>
      <c r="AT1193" s="35"/>
      <c r="AU1193" s="35"/>
      <c r="AV1193" s="35"/>
      <c r="AW1193" s="35"/>
      <c r="AX1193" s="35"/>
      <c r="AY1193" s="35"/>
      <c r="AZ1193" s="35"/>
      <c r="BA1193" s="35"/>
      <c r="BB1193" s="35"/>
      <c r="BC1193" s="35"/>
      <c r="BD1193" s="35"/>
      <c r="BE1193" s="35"/>
      <c r="BF1193" s="35"/>
      <c r="BG1193" s="35"/>
      <c r="BH1193" s="35"/>
    </row>
    <row r="1194" spans="27:60" ht="15">
      <c r="AA1194" s="11"/>
      <c r="AB1194" s="11"/>
      <c r="AC1194" s="11"/>
      <c r="AD1194" s="11"/>
      <c r="AE1194" s="11"/>
      <c r="AM1194" s="35"/>
      <c r="AN1194" s="35"/>
      <c r="AO1194" s="35"/>
      <c r="AP1194" s="35"/>
      <c r="AQ1194" s="35"/>
      <c r="AR1194" s="35"/>
      <c r="AS1194" s="35"/>
      <c r="AT1194" s="35"/>
      <c r="AU1194" s="35"/>
      <c r="AV1194" s="35"/>
      <c r="AW1194" s="35"/>
      <c r="AX1194" s="35"/>
      <c r="AY1194" s="35"/>
      <c r="AZ1194" s="35"/>
      <c r="BA1194" s="35"/>
      <c r="BB1194" s="35"/>
      <c r="BC1194" s="35"/>
      <c r="BD1194" s="35"/>
      <c r="BE1194" s="35"/>
      <c r="BF1194" s="35"/>
      <c r="BG1194" s="35"/>
      <c r="BH1194" s="35"/>
    </row>
    <row r="1195" spans="27:60" ht="15">
      <c r="AA1195" s="11"/>
      <c r="AB1195" s="11"/>
      <c r="AC1195" s="11"/>
      <c r="AD1195" s="11"/>
      <c r="AE1195" s="11"/>
      <c r="AM1195" s="35"/>
      <c r="AN1195" s="35"/>
      <c r="AO1195" s="35"/>
      <c r="AP1195" s="35"/>
      <c r="AQ1195" s="35"/>
      <c r="AR1195" s="35"/>
      <c r="AS1195" s="35"/>
      <c r="AT1195" s="35"/>
      <c r="AU1195" s="35"/>
      <c r="AV1195" s="35"/>
      <c r="AW1195" s="35"/>
      <c r="AX1195" s="35"/>
      <c r="AY1195" s="35"/>
      <c r="AZ1195" s="35"/>
      <c r="BA1195" s="35"/>
      <c r="BB1195" s="35"/>
      <c r="BC1195" s="35"/>
      <c r="BD1195" s="35"/>
      <c r="BE1195" s="35"/>
      <c r="BF1195" s="35"/>
      <c r="BG1195" s="35"/>
      <c r="BH1195" s="35"/>
    </row>
    <row r="1196" spans="27:60" ht="15">
      <c r="AA1196" s="11"/>
      <c r="AB1196" s="11"/>
      <c r="AC1196" s="11"/>
      <c r="AD1196" s="11"/>
      <c r="AE1196" s="11"/>
      <c r="AM1196" s="35"/>
      <c r="AN1196" s="35"/>
      <c r="AO1196" s="35"/>
      <c r="AP1196" s="35"/>
      <c r="AQ1196" s="35"/>
      <c r="AR1196" s="35"/>
      <c r="AS1196" s="35"/>
      <c r="AT1196" s="35"/>
      <c r="AU1196" s="35"/>
      <c r="AV1196" s="35"/>
      <c r="AW1196" s="35"/>
      <c r="AX1196" s="35"/>
      <c r="AY1196" s="35"/>
      <c r="AZ1196" s="35"/>
      <c r="BA1196" s="35"/>
      <c r="BB1196" s="35"/>
      <c r="BC1196" s="35"/>
      <c r="BD1196" s="35"/>
      <c r="BE1196" s="35"/>
      <c r="BF1196" s="35"/>
      <c r="BG1196" s="35"/>
      <c r="BH1196" s="35"/>
    </row>
    <row r="1197" spans="27:60" ht="15">
      <c r="AA1197" s="11"/>
      <c r="AB1197" s="11"/>
      <c r="AC1197" s="11"/>
      <c r="AD1197" s="11"/>
      <c r="AE1197" s="11"/>
      <c r="AM1197" s="35"/>
      <c r="AN1197" s="35"/>
      <c r="AO1197" s="35"/>
      <c r="AP1197" s="35"/>
      <c r="AQ1197" s="35"/>
      <c r="AR1197" s="35"/>
      <c r="AS1197" s="35"/>
      <c r="AT1197" s="35"/>
      <c r="AU1197" s="35"/>
      <c r="AV1197" s="35"/>
      <c r="AW1197" s="35"/>
      <c r="AX1197" s="35"/>
      <c r="AY1197" s="35"/>
      <c r="AZ1197" s="35"/>
      <c r="BA1197" s="35"/>
      <c r="BB1197" s="35"/>
      <c r="BC1197" s="35"/>
      <c r="BD1197" s="35"/>
      <c r="BE1197" s="35"/>
      <c r="BF1197" s="35"/>
      <c r="BG1197" s="35"/>
      <c r="BH1197" s="35"/>
    </row>
    <row r="1198" spans="27:60" ht="15">
      <c r="AA1198" s="11"/>
      <c r="AB1198" s="11"/>
      <c r="AC1198" s="11"/>
      <c r="AD1198" s="11"/>
      <c r="AE1198" s="11"/>
      <c r="AM1198" s="35"/>
      <c r="AN1198" s="35"/>
      <c r="AO1198" s="35"/>
      <c r="AP1198" s="35"/>
      <c r="AQ1198" s="35"/>
      <c r="AR1198" s="35"/>
      <c r="AS1198" s="35"/>
      <c r="AT1198" s="35"/>
      <c r="AU1198" s="35"/>
      <c r="AV1198" s="35"/>
      <c r="AW1198" s="35"/>
      <c r="AX1198" s="35"/>
      <c r="AY1198" s="35"/>
      <c r="AZ1198" s="35"/>
      <c r="BA1198" s="35"/>
      <c r="BB1198" s="35"/>
      <c r="BC1198" s="35"/>
      <c r="BD1198" s="35"/>
      <c r="BE1198" s="35"/>
      <c r="BF1198" s="35"/>
      <c r="BG1198" s="35"/>
      <c r="BH1198" s="35"/>
    </row>
    <row r="1199" spans="27:60" ht="15">
      <c r="AA1199" s="11"/>
      <c r="AB1199" s="11"/>
      <c r="AC1199" s="11"/>
      <c r="AD1199" s="11"/>
      <c r="AE1199" s="11"/>
      <c r="AM1199" s="35"/>
      <c r="AN1199" s="35"/>
      <c r="AO1199" s="35"/>
      <c r="AP1199" s="35"/>
      <c r="AQ1199" s="35"/>
      <c r="AR1199" s="35"/>
      <c r="AS1199" s="35"/>
      <c r="AT1199" s="35"/>
      <c r="AU1199" s="35"/>
      <c r="AV1199" s="35"/>
      <c r="AW1199" s="35"/>
      <c r="AX1199" s="35"/>
      <c r="AY1199" s="35"/>
      <c r="AZ1199" s="35"/>
      <c r="BA1199" s="35"/>
      <c r="BB1199" s="35"/>
      <c r="BC1199" s="35"/>
      <c r="BD1199" s="35"/>
      <c r="BE1199" s="35"/>
      <c r="BF1199" s="35"/>
      <c r="BG1199" s="35"/>
      <c r="BH1199" s="35"/>
    </row>
    <row r="1200" spans="27:60" ht="15">
      <c r="AA1200" s="11"/>
      <c r="AB1200" s="11"/>
      <c r="AC1200" s="11"/>
      <c r="AD1200" s="11"/>
      <c r="AE1200" s="11"/>
      <c r="AM1200" s="35"/>
      <c r="AN1200" s="35"/>
      <c r="AO1200" s="35"/>
      <c r="AP1200" s="35"/>
      <c r="AQ1200" s="35"/>
      <c r="AR1200" s="35"/>
      <c r="AS1200" s="35"/>
      <c r="AT1200" s="35"/>
      <c r="AU1200" s="35"/>
      <c r="AV1200" s="35"/>
      <c r="AW1200" s="35"/>
      <c r="AX1200" s="35"/>
      <c r="AY1200" s="35"/>
      <c r="AZ1200" s="35"/>
      <c r="BA1200" s="35"/>
      <c r="BB1200" s="35"/>
      <c r="BC1200" s="35"/>
      <c r="BD1200" s="35"/>
      <c r="BE1200" s="35"/>
      <c r="BF1200" s="35"/>
      <c r="BG1200" s="35"/>
      <c r="BH1200" s="35"/>
    </row>
    <row r="1201" spans="27:60" ht="15">
      <c r="AA1201" s="11"/>
      <c r="AB1201" s="11"/>
      <c r="AC1201" s="11"/>
      <c r="AD1201" s="11"/>
      <c r="AE1201" s="11"/>
      <c r="AM1201" s="35"/>
      <c r="AN1201" s="35"/>
      <c r="AO1201" s="35"/>
      <c r="AP1201" s="35"/>
      <c r="AQ1201" s="35"/>
      <c r="AR1201" s="35"/>
      <c r="AS1201" s="35"/>
      <c r="AT1201" s="35"/>
      <c r="AU1201" s="35"/>
      <c r="AV1201" s="35"/>
      <c r="AW1201" s="35"/>
      <c r="AX1201" s="35"/>
      <c r="AY1201" s="35"/>
      <c r="AZ1201" s="35"/>
      <c r="BA1201" s="35"/>
      <c r="BB1201" s="35"/>
      <c r="BC1201" s="35"/>
      <c r="BD1201" s="35"/>
      <c r="BE1201" s="35"/>
      <c r="BF1201" s="35"/>
      <c r="BG1201" s="35"/>
      <c r="BH1201" s="35"/>
    </row>
    <row r="1202" spans="27:60" ht="15">
      <c r="AA1202" s="11"/>
      <c r="AB1202" s="11"/>
      <c r="AC1202" s="11"/>
      <c r="AD1202" s="11"/>
      <c r="AE1202" s="11"/>
      <c r="AM1202" s="35"/>
      <c r="AN1202" s="35"/>
      <c r="AO1202" s="35"/>
      <c r="AP1202" s="35"/>
      <c r="AQ1202" s="35"/>
      <c r="AR1202" s="35"/>
      <c r="AS1202" s="35"/>
      <c r="AT1202" s="35"/>
      <c r="AU1202" s="35"/>
      <c r="AV1202" s="35"/>
      <c r="AW1202" s="35"/>
      <c r="AX1202" s="35"/>
      <c r="AY1202" s="35"/>
      <c r="AZ1202" s="35"/>
      <c r="BA1202" s="35"/>
      <c r="BB1202" s="35"/>
      <c r="BC1202" s="35"/>
      <c r="BD1202" s="35"/>
      <c r="BE1202" s="35"/>
      <c r="BF1202" s="35"/>
      <c r="BG1202" s="35"/>
      <c r="BH1202" s="35"/>
    </row>
    <row r="1203" spans="27:60" ht="15">
      <c r="AA1203" s="11"/>
      <c r="AB1203" s="11"/>
      <c r="AC1203" s="11"/>
      <c r="AD1203" s="11"/>
      <c r="AE1203" s="11"/>
      <c r="AM1203" s="35"/>
      <c r="AN1203" s="35"/>
      <c r="AO1203" s="35"/>
      <c r="AP1203" s="35"/>
      <c r="AQ1203" s="35"/>
      <c r="AR1203" s="35"/>
      <c r="AS1203" s="35"/>
      <c r="AT1203" s="35"/>
      <c r="AU1203" s="35"/>
      <c r="AV1203" s="35"/>
      <c r="AW1203" s="35"/>
      <c r="AX1203" s="35"/>
      <c r="AY1203" s="35"/>
      <c r="AZ1203" s="35"/>
      <c r="BA1203" s="35"/>
      <c r="BB1203" s="35"/>
      <c r="BC1203" s="35"/>
      <c r="BD1203" s="35"/>
      <c r="BE1203" s="35"/>
      <c r="BF1203" s="35"/>
      <c r="BG1203" s="35"/>
      <c r="BH1203" s="35"/>
    </row>
    <row r="1204" spans="27:60" ht="15">
      <c r="AA1204" s="11"/>
      <c r="AB1204" s="11"/>
      <c r="AC1204" s="11"/>
      <c r="AD1204" s="11"/>
      <c r="AE1204" s="11"/>
      <c r="AM1204" s="35"/>
      <c r="AN1204" s="35"/>
      <c r="AO1204" s="35"/>
      <c r="AP1204" s="35"/>
      <c r="AQ1204" s="35"/>
      <c r="AR1204" s="35"/>
      <c r="AS1204" s="35"/>
      <c r="AT1204" s="35"/>
      <c r="AU1204" s="35"/>
      <c r="AV1204" s="35"/>
      <c r="AW1204" s="35"/>
      <c r="AX1204" s="35"/>
      <c r="AY1204" s="35"/>
      <c r="AZ1204" s="35"/>
      <c r="BA1204" s="35"/>
      <c r="BB1204" s="35"/>
      <c r="BC1204" s="35"/>
      <c r="BD1204" s="35"/>
      <c r="BE1204" s="35"/>
      <c r="BF1204" s="35"/>
      <c r="BG1204" s="35"/>
      <c r="BH1204" s="35"/>
    </row>
    <row r="1205" spans="27:60" ht="15">
      <c r="AA1205" s="11"/>
      <c r="AB1205" s="11"/>
      <c r="AC1205" s="11"/>
      <c r="AD1205" s="11"/>
      <c r="AE1205" s="11"/>
      <c r="AM1205" s="35"/>
      <c r="AN1205" s="35"/>
      <c r="AO1205" s="35"/>
      <c r="AP1205" s="35"/>
      <c r="AQ1205" s="35"/>
      <c r="AR1205" s="35"/>
      <c r="AS1205" s="35"/>
      <c r="AT1205" s="35"/>
      <c r="AU1205" s="35"/>
      <c r="AV1205" s="35"/>
      <c r="AW1205" s="35"/>
      <c r="AX1205" s="35"/>
      <c r="AY1205" s="35"/>
      <c r="AZ1205" s="35"/>
      <c r="BA1205" s="35"/>
      <c r="BB1205" s="35"/>
      <c r="BC1205" s="35"/>
      <c r="BD1205" s="35"/>
      <c r="BE1205" s="35"/>
      <c r="BF1205" s="35"/>
      <c r="BG1205" s="35"/>
      <c r="BH1205" s="35"/>
    </row>
    <row r="1206" spans="27:60" ht="15">
      <c r="AA1206" s="11"/>
      <c r="AB1206" s="11"/>
      <c r="AC1206" s="11"/>
      <c r="AD1206" s="11"/>
      <c r="AE1206" s="11"/>
      <c r="AM1206" s="35"/>
      <c r="AN1206" s="35"/>
      <c r="AO1206" s="35"/>
      <c r="AP1206" s="35"/>
      <c r="AQ1206" s="35"/>
      <c r="AR1206" s="35"/>
      <c r="AS1206" s="35"/>
      <c r="AT1206" s="35"/>
      <c r="AU1206" s="35"/>
      <c r="AV1206" s="35"/>
      <c r="AW1206" s="35"/>
      <c r="AX1206" s="35"/>
      <c r="AY1206" s="35"/>
      <c r="AZ1206" s="35"/>
      <c r="BA1206" s="35"/>
      <c r="BB1206" s="35"/>
      <c r="BC1206" s="35"/>
      <c r="BD1206" s="35"/>
      <c r="BE1206" s="35"/>
      <c r="BF1206" s="35"/>
      <c r="BG1206" s="35"/>
      <c r="BH1206" s="35"/>
    </row>
    <row r="1207" spans="27:60" ht="15">
      <c r="AA1207" s="11"/>
      <c r="AB1207" s="11"/>
      <c r="AC1207" s="11"/>
      <c r="AD1207" s="11"/>
      <c r="AE1207" s="11"/>
      <c r="AM1207" s="35"/>
      <c r="AN1207" s="35"/>
      <c r="AO1207" s="35"/>
      <c r="AP1207" s="35"/>
      <c r="AQ1207" s="35"/>
      <c r="AR1207" s="35"/>
      <c r="AS1207" s="35"/>
      <c r="AT1207" s="35"/>
      <c r="AU1207" s="35"/>
      <c r="AV1207" s="35"/>
      <c r="AW1207" s="35"/>
      <c r="AX1207" s="35"/>
      <c r="AY1207" s="35"/>
      <c r="AZ1207" s="35"/>
      <c r="BA1207" s="35"/>
      <c r="BB1207" s="35"/>
      <c r="BC1207" s="35"/>
      <c r="BD1207" s="35"/>
      <c r="BE1207" s="35"/>
      <c r="BF1207" s="35"/>
      <c r="BG1207" s="35"/>
      <c r="BH1207" s="35"/>
    </row>
    <row r="1208" spans="27:60" ht="15">
      <c r="AA1208" s="11"/>
      <c r="AB1208" s="11"/>
      <c r="AC1208" s="11"/>
      <c r="AD1208" s="11"/>
      <c r="AE1208" s="11"/>
      <c r="AM1208" s="35"/>
      <c r="AN1208" s="35"/>
      <c r="AO1208" s="35"/>
      <c r="AP1208" s="35"/>
      <c r="AQ1208" s="35"/>
      <c r="AR1208" s="35"/>
      <c r="AS1208" s="35"/>
      <c r="AT1208" s="35"/>
      <c r="AU1208" s="35"/>
      <c r="AV1208" s="35"/>
      <c r="AW1208" s="35"/>
      <c r="AX1208" s="35"/>
      <c r="AY1208" s="35"/>
      <c r="AZ1208" s="35"/>
      <c r="BA1208" s="35"/>
      <c r="BB1208" s="35"/>
      <c r="BC1208" s="35"/>
      <c r="BD1208" s="35"/>
      <c r="BE1208" s="35"/>
      <c r="BF1208" s="35"/>
      <c r="BG1208" s="35"/>
      <c r="BH1208" s="35"/>
    </row>
    <row r="1209" spans="27:60" ht="15">
      <c r="AA1209" s="11"/>
      <c r="AB1209" s="11"/>
      <c r="AC1209" s="11"/>
      <c r="AD1209" s="11"/>
      <c r="AE1209" s="11"/>
      <c r="AM1209" s="35"/>
      <c r="AN1209" s="35"/>
      <c r="AO1209" s="35"/>
      <c r="AP1209" s="35"/>
      <c r="AQ1209" s="35"/>
      <c r="AR1209" s="35"/>
      <c r="AS1209" s="35"/>
      <c r="AT1209" s="35"/>
      <c r="AU1209" s="35"/>
      <c r="AV1209" s="35"/>
      <c r="AW1209" s="35"/>
      <c r="AX1209" s="35"/>
      <c r="AY1209" s="35"/>
      <c r="AZ1209" s="35"/>
      <c r="BA1209" s="35"/>
      <c r="BB1209" s="35"/>
      <c r="BC1209" s="35"/>
      <c r="BD1209" s="35"/>
      <c r="BE1209" s="35"/>
      <c r="BF1209" s="35"/>
      <c r="BG1209" s="35"/>
      <c r="BH1209" s="35"/>
    </row>
    <row r="1210" spans="27:60" ht="15">
      <c r="AA1210" s="11"/>
      <c r="AB1210" s="11"/>
      <c r="AC1210" s="11"/>
      <c r="AD1210" s="11"/>
      <c r="AE1210" s="11"/>
      <c r="AM1210" s="35"/>
      <c r="AN1210" s="35"/>
      <c r="AO1210" s="35"/>
      <c r="AP1210" s="35"/>
      <c r="AQ1210" s="35"/>
      <c r="AR1210" s="35"/>
      <c r="AS1210" s="35"/>
      <c r="AT1210" s="35"/>
      <c r="AU1210" s="35"/>
      <c r="AV1210" s="35"/>
      <c r="AW1210" s="35"/>
      <c r="AX1210" s="35"/>
      <c r="AY1210" s="35"/>
      <c r="AZ1210" s="35"/>
      <c r="BA1210" s="35"/>
      <c r="BB1210" s="35"/>
      <c r="BC1210" s="35"/>
      <c r="BD1210" s="35"/>
      <c r="BE1210" s="35"/>
      <c r="BF1210" s="35"/>
      <c r="BG1210" s="35"/>
      <c r="BH1210" s="35"/>
    </row>
    <row r="1211" spans="27:60" ht="15">
      <c r="AA1211" s="11"/>
      <c r="AB1211" s="11"/>
      <c r="AC1211" s="11"/>
      <c r="AD1211" s="11"/>
      <c r="AE1211" s="11"/>
      <c r="AM1211" s="35"/>
      <c r="AN1211" s="35"/>
      <c r="AO1211" s="35"/>
      <c r="AP1211" s="35"/>
      <c r="AQ1211" s="35"/>
      <c r="AR1211" s="35"/>
      <c r="AS1211" s="35"/>
      <c r="AT1211" s="35"/>
      <c r="AU1211" s="35"/>
      <c r="AV1211" s="35"/>
      <c r="AW1211" s="35"/>
      <c r="AX1211" s="35"/>
      <c r="AY1211" s="35"/>
      <c r="AZ1211" s="35"/>
      <c r="BA1211" s="35"/>
      <c r="BB1211" s="35"/>
      <c r="BC1211" s="35"/>
      <c r="BD1211" s="35"/>
      <c r="BE1211" s="35"/>
      <c r="BF1211" s="35"/>
      <c r="BG1211" s="35"/>
      <c r="BH1211" s="35"/>
    </row>
    <row r="1212" spans="27:60" ht="15">
      <c r="AA1212" s="11"/>
      <c r="AB1212" s="11"/>
      <c r="AC1212" s="11"/>
      <c r="AD1212" s="11"/>
      <c r="AE1212" s="11"/>
      <c r="AM1212" s="35"/>
      <c r="AN1212" s="35"/>
      <c r="AO1212" s="35"/>
      <c r="AP1212" s="35"/>
      <c r="AQ1212" s="35"/>
      <c r="AR1212" s="35"/>
      <c r="AS1212" s="35"/>
      <c r="AT1212" s="35"/>
      <c r="AU1212" s="35"/>
      <c r="AV1212" s="35"/>
      <c r="AW1212" s="35"/>
      <c r="AX1212" s="35"/>
      <c r="AY1212" s="35"/>
      <c r="AZ1212" s="35"/>
      <c r="BA1212" s="35"/>
      <c r="BB1212" s="35"/>
      <c r="BC1212" s="35"/>
      <c r="BD1212" s="35"/>
      <c r="BE1212" s="35"/>
      <c r="BF1212" s="35"/>
      <c r="BG1212" s="35"/>
      <c r="BH1212" s="35"/>
    </row>
    <row r="1213" spans="27:60" ht="15">
      <c r="AA1213" s="11"/>
      <c r="AB1213" s="11"/>
      <c r="AC1213" s="11"/>
      <c r="AD1213" s="11"/>
      <c r="AE1213" s="11"/>
      <c r="AM1213" s="35"/>
      <c r="AN1213" s="35"/>
      <c r="AO1213" s="35"/>
      <c r="AP1213" s="35"/>
      <c r="AQ1213" s="35"/>
      <c r="AR1213" s="35"/>
      <c r="AS1213" s="35"/>
      <c r="AT1213" s="35"/>
      <c r="AU1213" s="35"/>
      <c r="AV1213" s="35"/>
      <c r="AW1213" s="35"/>
      <c r="AX1213" s="35"/>
      <c r="AY1213" s="35"/>
      <c r="AZ1213" s="35"/>
      <c r="BA1213" s="35"/>
      <c r="BB1213" s="35"/>
      <c r="BC1213" s="35"/>
      <c r="BD1213" s="35"/>
      <c r="BE1213" s="35"/>
      <c r="BF1213" s="35"/>
      <c r="BG1213" s="35"/>
      <c r="BH1213" s="35"/>
    </row>
    <row r="1214" spans="27:60" ht="15">
      <c r="AA1214" s="11"/>
      <c r="AB1214" s="11"/>
      <c r="AC1214" s="11"/>
      <c r="AD1214" s="11"/>
      <c r="AE1214" s="11"/>
      <c r="AM1214" s="35"/>
      <c r="AN1214" s="35"/>
      <c r="AO1214" s="35"/>
      <c r="AP1214" s="35"/>
      <c r="AQ1214" s="35"/>
      <c r="AR1214" s="35"/>
      <c r="AS1214" s="35"/>
      <c r="AT1214" s="35"/>
      <c r="AU1214" s="35"/>
      <c r="AV1214" s="35"/>
      <c r="AW1214" s="35"/>
      <c r="AX1214" s="35"/>
      <c r="AY1214" s="35"/>
      <c r="AZ1214" s="35"/>
      <c r="BA1214" s="35"/>
      <c r="BB1214" s="35"/>
      <c r="BC1214" s="35"/>
      <c r="BD1214" s="35"/>
      <c r="BE1214" s="35"/>
      <c r="BF1214" s="35"/>
      <c r="BG1214" s="35"/>
      <c r="BH1214" s="35"/>
    </row>
    <row r="1215" spans="27:60" ht="15">
      <c r="AA1215" s="11"/>
      <c r="AB1215" s="11"/>
      <c r="AC1215" s="11"/>
      <c r="AD1215" s="11"/>
      <c r="AE1215" s="11"/>
      <c r="AM1215" s="35"/>
      <c r="AN1215" s="35"/>
      <c r="AO1215" s="35"/>
      <c r="AP1215" s="35"/>
      <c r="AQ1215" s="35"/>
      <c r="AR1215" s="35"/>
      <c r="AS1215" s="35"/>
      <c r="AT1215" s="35"/>
      <c r="AU1215" s="35"/>
      <c r="AV1215" s="35"/>
      <c r="AW1215" s="35"/>
      <c r="AX1215" s="35"/>
      <c r="AY1215" s="35"/>
      <c r="AZ1215" s="35"/>
      <c r="BA1215" s="35"/>
      <c r="BB1215" s="35"/>
      <c r="BC1215" s="35"/>
      <c r="BD1215" s="35"/>
      <c r="BE1215" s="35"/>
      <c r="BF1215" s="35"/>
      <c r="BG1215" s="35"/>
      <c r="BH1215" s="35"/>
    </row>
    <row r="1216" spans="27:60" ht="15">
      <c r="AA1216" s="11"/>
      <c r="AB1216" s="11"/>
      <c r="AC1216" s="11"/>
      <c r="AD1216" s="11"/>
      <c r="AE1216" s="11"/>
      <c r="AM1216" s="35"/>
      <c r="AN1216" s="35"/>
      <c r="AO1216" s="35"/>
      <c r="AP1216" s="35"/>
      <c r="AQ1216" s="35"/>
      <c r="AR1216" s="35"/>
      <c r="AS1216" s="35"/>
      <c r="AT1216" s="35"/>
      <c r="AU1216" s="35"/>
      <c r="AV1216" s="35"/>
      <c r="AW1216" s="35"/>
      <c r="AX1216" s="35"/>
      <c r="AY1216" s="35"/>
      <c r="AZ1216" s="35"/>
      <c r="BA1216" s="35"/>
      <c r="BB1216" s="35"/>
      <c r="BC1216" s="35"/>
      <c r="BD1216" s="35"/>
      <c r="BE1216" s="35"/>
      <c r="BF1216" s="35"/>
      <c r="BG1216" s="35"/>
      <c r="BH1216" s="35"/>
    </row>
    <row r="1217" spans="27:60" ht="15">
      <c r="AA1217" s="11"/>
      <c r="AB1217" s="11"/>
      <c r="AC1217" s="11"/>
      <c r="AD1217" s="11"/>
      <c r="AE1217" s="11"/>
      <c r="AM1217" s="35"/>
      <c r="AN1217" s="35"/>
      <c r="AO1217" s="35"/>
      <c r="AP1217" s="35"/>
      <c r="AQ1217" s="35"/>
      <c r="AR1217" s="35"/>
      <c r="AS1217" s="35"/>
      <c r="AT1217" s="35"/>
      <c r="AU1217" s="35"/>
      <c r="AV1217" s="35"/>
      <c r="AW1217" s="35"/>
      <c r="AX1217" s="35"/>
      <c r="AY1217" s="35"/>
      <c r="AZ1217" s="35"/>
      <c r="BA1217" s="35"/>
      <c r="BB1217" s="35"/>
      <c r="BC1217" s="35"/>
      <c r="BD1217" s="35"/>
      <c r="BE1217" s="35"/>
      <c r="BF1217" s="35"/>
      <c r="BG1217" s="35"/>
      <c r="BH1217" s="35"/>
    </row>
    <row r="1218" spans="27:60" ht="15">
      <c r="AA1218" s="11"/>
      <c r="AB1218" s="11"/>
      <c r="AC1218" s="11"/>
      <c r="AD1218" s="11"/>
      <c r="AE1218" s="11"/>
      <c r="AM1218" s="35"/>
      <c r="AN1218" s="35"/>
      <c r="AO1218" s="35"/>
      <c r="AP1218" s="35"/>
      <c r="AQ1218" s="35"/>
      <c r="AR1218" s="35"/>
      <c r="AS1218" s="35"/>
      <c r="AT1218" s="35"/>
      <c r="AU1218" s="35"/>
      <c r="AV1218" s="35"/>
      <c r="AW1218" s="35"/>
      <c r="AX1218" s="35"/>
      <c r="AY1218" s="35"/>
      <c r="AZ1218" s="35"/>
      <c r="BA1218" s="35"/>
      <c r="BB1218" s="35"/>
      <c r="BC1218" s="35"/>
      <c r="BD1218" s="35"/>
      <c r="BE1218" s="35"/>
      <c r="BF1218" s="35"/>
      <c r="BG1218" s="35"/>
      <c r="BH1218" s="35"/>
    </row>
    <row r="1219" spans="27:60" ht="15">
      <c r="AA1219" s="11"/>
      <c r="AB1219" s="11"/>
      <c r="AC1219" s="11"/>
      <c r="AD1219" s="11"/>
      <c r="AE1219" s="11"/>
      <c r="AM1219" s="35"/>
      <c r="AN1219" s="35"/>
      <c r="AO1219" s="35"/>
      <c r="AP1219" s="35"/>
      <c r="AQ1219" s="35"/>
      <c r="AR1219" s="35"/>
      <c r="AS1219" s="35"/>
      <c r="AT1219" s="35"/>
      <c r="AU1219" s="35"/>
      <c r="AV1219" s="35"/>
      <c r="AW1219" s="35"/>
      <c r="AX1219" s="35"/>
      <c r="AY1219" s="35"/>
      <c r="AZ1219" s="35"/>
      <c r="BA1219" s="35"/>
      <c r="BB1219" s="35"/>
      <c r="BC1219" s="35"/>
      <c r="BD1219" s="35"/>
      <c r="BE1219" s="35"/>
      <c r="BF1219" s="35"/>
      <c r="BG1219" s="35"/>
      <c r="BH1219" s="35"/>
    </row>
    <row r="1220" spans="27:60" ht="15">
      <c r="AA1220" s="11"/>
      <c r="AB1220" s="11"/>
      <c r="AC1220" s="11"/>
      <c r="AD1220" s="11"/>
      <c r="AE1220" s="11"/>
      <c r="AM1220" s="35"/>
      <c r="AN1220" s="35"/>
      <c r="AO1220" s="35"/>
      <c r="AP1220" s="35"/>
      <c r="AQ1220" s="35"/>
      <c r="AR1220" s="35"/>
      <c r="AS1220" s="35"/>
      <c r="AT1220" s="35"/>
      <c r="AU1220" s="35"/>
      <c r="AV1220" s="35"/>
      <c r="AW1220" s="35"/>
      <c r="AX1220" s="35"/>
      <c r="AY1220" s="35"/>
      <c r="AZ1220" s="35"/>
      <c r="BA1220" s="35"/>
      <c r="BB1220" s="35"/>
      <c r="BC1220" s="35"/>
      <c r="BD1220" s="35"/>
      <c r="BE1220" s="35"/>
      <c r="BF1220" s="35"/>
      <c r="BG1220" s="35"/>
      <c r="BH1220" s="35"/>
    </row>
    <row r="1221" spans="27:60" ht="15">
      <c r="AA1221" s="11"/>
      <c r="AB1221" s="11"/>
      <c r="AC1221" s="11"/>
      <c r="AD1221" s="11"/>
      <c r="AE1221" s="11"/>
      <c r="AM1221" s="35"/>
      <c r="AN1221" s="35"/>
      <c r="AO1221" s="35"/>
      <c r="AP1221" s="35"/>
      <c r="AQ1221" s="35"/>
      <c r="AR1221" s="35"/>
      <c r="AS1221" s="35"/>
      <c r="AT1221" s="35"/>
      <c r="AU1221" s="35"/>
      <c r="AV1221" s="35"/>
      <c r="AW1221" s="35"/>
      <c r="AX1221" s="35"/>
      <c r="AY1221" s="35"/>
      <c r="AZ1221" s="35"/>
      <c r="BA1221" s="35"/>
      <c r="BB1221" s="35"/>
      <c r="BC1221" s="35"/>
      <c r="BD1221" s="35"/>
      <c r="BE1221" s="35"/>
      <c r="BF1221" s="35"/>
      <c r="BG1221" s="35"/>
      <c r="BH1221" s="35"/>
    </row>
    <row r="1222" spans="27:60" ht="15">
      <c r="AA1222" s="11"/>
      <c r="AB1222" s="11"/>
      <c r="AC1222" s="11"/>
      <c r="AD1222" s="11"/>
      <c r="AE1222" s="11"/>
      <c r="AM1222" s="35"/>
      <c r="AN1222" s="35"/>
      <c r="AO1222" s="35"/>
      <c r="AP1222" s="35"/>
      <c r="AQ1222" s="35"/>
      <c r="AR1222" s="35"/>
      <c r="AS1222" s="35"/>
      <c r="AT1222" s="35"/>
      <c r="AU1222" s="35"/>
      <c r="AV1222" s="35"/>
      <c r="AW1222" s="35"/>
      <c r="AX1222" s="35"/>
      <c r="AY1222" s="35"/>
      <c r="AZ1222" s="35"/>
      <c r="BA1222" s="35"/>
      <c r="BB1222" s="35"/>
      <c r="BC1222" s="35"/>
      <c r="BD1222" s="35"/>
      <c r="BE1222" s="35"/>
      <c r="BF1222" s="35"/>
      <c r="BG1222" s="35"/>
      <c r="BH1222" s="35"/>
    </row>
    <row r="1223" spans="27:60" ht="15">
      <c r="AA1223" s="11"/>
      <c r="AB1223" s="11"/>
      <c r="AC1223" s="11"/>
      <c r="AD1223" s="11"/>
      <c r="AE1223" s="11"/>
      <c r="AM1223" s="35"/>
      <c r="AN1223" s="35"/>
      <c r="AO1223" s="35"/>
      <c r="AP1223" s="35"/>
      <c r="AQ1223" s="35"/>
      <c r="AR1223" s="35"/>
      <c r="AS1223" s="35"/>
      <c r="AT1223" s="35"/>
      <c r="AU1223" s="35"/>
      <c r="AV1223" s="35"/>
      <c r="AW1223" s="35"/>
      <c r="AX1223" s="35"/>
      <c r="AY1223" s="35"/>
      <c r="AZ1223" s="35"/>
      <c r="BA1223" s="35"/>
      <c r="BB1223" s="35"/>
      <c r="BC1223" s="35"/>
      <c r="BD1223" s="35"/>
      <c r="BE1223" s="35"/>
      <c r="BF1223" s="35"/>
      <c r="BG1223" s="35"/>
      <c r="BH1223" s="35"/>
    </row>
    <row r="1224" spans="27:60" ht="15">
      <c r="AA1224" s="11"/>
      <c r="AB1224" s="11"/>
      <c r="AC1224" s="11"/>
      <c r="AD1224" s="11"/>
      <c r="AE1224" s="11"/>
      <c r="AM1224" s="35"/>
      <c r="AN1224" s="35"/>
      <c r="AO1224" s="35"/>
      <c r="AP1224" s="35"/>
      <c r="AQ1224" s="35"/>
      <c r="AR1224" s="35"/>
      <c r="AS1224" s="35"/>
      <c r="AT1224" s="35"/>
      <c r="AU1224" s="35"/>
      <c r="AV1224" s="35"/>
      <c r="AW1224" s="35"/>
      <c r="AX1224" s="35"/>
      <c r="AY1224" s="35"/>
      <c r="AZ1224" s="35"/>
      <c r="BA1224" s="35"/>
      <c r="BB1224" s="35"/>
      <c r="BC1224" s="35"/>
      <c r="BD1224" s="35"/>
      <c r="BE1224" s="35"/>
      <c r="BF1224" s="35"/>
      <c r="BG1224" s="35"/>
      <c r="BH1224" s="35"/>
    </row>
    <row r="1225" spans="27:60" ht="15">
      <c r="AA1225" s="11"/>
      <c r="AB1225" s="11"/>
      <c r="AC1225" s="11"/>
      <c r="AD1225" s="11"/>
      <c r="AE1225" s="11"/>
      <c r="AM1225" s="35"/>
      <c r="AN1225" s="35"/>
      <c r="AO1225" s="35"/>
      <c r="AP1225" s="35"/>
      <c r="AQ1225" s="35"/>
      <c r="AR1225" s="35"/>
      <c r="AS1225" s="35"/>
      <c r="AT1225" s="35"/>
      <c r="AU1225" s="35"/>
      <c r="AV1225" s="35"/>
      <c r="AW1225" s="35"/>
      <c r="AX1225" s="35"/>
      <c r="AY1225" s="35"/>
      <c r="AZ1225" s="35"/>
      <c r="BA1225" s="35"/>
      <c r="BB1225" s="35"/>
      <c r="BC1225" s="35"/>
      <c r="BD1225" s="35"/>
      <c r="BE1225" s="35"/>
      <c r="BF1225" s="35"/>
      <c r="BG1225" s="35"/>
      <c r="BH1225" s="35"/>
    </row>
    <row r="1226" spans="27:60" ht="15">
      <c r="AA1226" s="11"/>
      <c r="AB1226" s="11"/>
      <c r="AC1226" s="11"/>
      <c r="AD1226" s="11"/>
      <c r="AE1226" s="11"/>
      <c r="AM1226" s="35"/>
      <c r="AN1226" s="35"/>
      <c r="AO1226" s="35"/>
      <c r="AP1226" s="35"/>
      <c r="AQ1226" s="35"/>
      <c r="AR1226" s="35"/>
      <c r="AS1226" s="35"/>
      <c r="AT1226" s="35"/>
      <c r="AU1226" s="35"/>
      <c r="AV1226" s="35"/>
      <c r="AW1226" s="35"/>
      <c r="AX1226" s="35"/>
      <c r="AY1226" s="35"/>
      <c r="AZ1226" s="35"/>
      <c r="BA1226" s="35"/>
      <c r="BB1226" s="35"/>
      <c r="BC1226" s="35"/>
      <c r="BD1226" s="35"/>
      <c r="BE1226" s="35"/>
      <c r="BF1226" s="35"/>
      <c r="BG1226" s="35"/>
      <c r="BH1226" s="35"/>
    </row>
    <row r="1227" spans="27:60" ht="15">
      <c r="AA1227" s="11"/>
      <c r="AB1227" s="11"/>
      <c r="AC1227" s="11"/>
      <c r="AD1227" s="11"/>
      <c r="AE1227" s="11"/>
      <c r="AM1227" s="35"/>
      <c r="AN1227" s="35"/>
      <c r="AO1227" s="35"/>
      <c r="AP1227" s="35"/>
      <c r="AQ1227" s="35"/>
      <c r="AR1227" s="35"/>
      <c r="AS1227" s="35"/>
      <c r="AT1227" s="35"/>
      <c r="AU1227" s="35"/>
      <c r="AV1227" s="35"/>
      <c r="AW1227" s="35"/>
      <c r="AX1227" s="35"/>
      <c r="AY1227" s="35"/>
      <c r="AZ1227" s="35"/>
      <c r="BA1227" s="35"/>
      <c r="BB1227" s="35"/>
      <c r="BC1227" s="35"/>
      <c r="BD1227" s="35"/>
      <c r="BE1227" s="35"/>
      <c r="BF1227" s="35"/>
      <c r="BG1227" s="35"/>
      <c r="BH1227" s="35"/>
    </row>
    <row r="1228" spans="27:60" ht="15">
      <c r="AA1228" s="11"/>
      <c r="AB1228" s="11"/>
      <c r="AC1228" s="11"/>
      <c r="AD1228" s="11"/>
      <c r="AE1228" s="11"/>
      <c r="AM1228" s="35"/>
      <c r="AN1228" s="35"/>
      <c r="AO1228" s="35"/>
      <c r="AP1228" s="35"/>
      <c r="AQ1228" s="35"/>
      <c r="AR1228" s="35"/>
      <c r="AS1228" s="35"/>
      <c r="AT1228" s="35"/>
      <c r="AU1228" s="35"/>
      <c r="AV1228" s="35"/>
      <c r="AW1228" s="35"/>
      <c r="AX1228" s="35"/>
      <c r="AY1228" s="35"/>
      <c r="AZ1228" s="35"/>
      <c r="BA1228" s="35"/>
      <c r="BB1228" s="35"/>
      <c r="BC1228" s="35"/>
      <c r="BD1228" s="35"/>
      <c r="BE1228" s="35"/>
      <c r="BF1228" s="35"/>
      <c r="BG1228" s="35"/>
      <c r="BH1228" s="35"/>
    </row>
    <row r="1229" spans="27:60" ht="15">
      <c r="AA1229" s="11"/>
      <c r="AB1229" s="11"/>
      <c r="AC1229" s="11"/>
      <c r="AD1229" s="11"/>
      <c r="AE1229" s="11"/>
      <c r="AM1229" s="35"/>
      <c r="AN1229" s="35"/>
      <c r="AO1229" s="35"/>
      <c r="AP1229" s="35"/>
      <c r="AQ1229" s="35"/>
      <c r="AR1229" s="35"/>
      <c r="AS1229" s="35"/>
      <c r="AT1229" s="35"/>
      <c r="AU1229" s="35"/>
      <c r="AV1229" s="35"/>
      <c r="AW1229" s="35"/>
      <c r="AX1229" s="35"/>
      <c r="AY1229" s="35"/>
      <c r="AZ1229" s="35"/>
      <c r="BA1229" s="35"/>
      <c r="BB1229" s="35"/>
      <c r="BC1229" s="35"/>
      <c r="BD1229" s="35"/>
      <c r="BE1229" s="35"/>
      <c r="BF1229" s="35"/>
      <c r="BG1229" s="35"/>
      <c r="BH1229" s="35"/>
    </row>
    <row r="1230" spans="27:60" ht="15">
      <c r="AA1230" s="11"/>
      <c r="AB1230" s="11"/>
      <c r="AC1230" s="11"/>
      <c r="AD1230" s="11"/>
      <c r="AE1230" s="11"/>
      <c r="AM1230" s="35"/>
      <c r="AN1230" s="35"/>
      <c r="AO1230" s="35"/>
      <c r="AP1230" s="35"/>
      <c r="AQ1230" s="35"/>
      <c r="AR1230" s="35"/>
      <c r="AS1230" s="35"/>
      <c r="AT1230" s="35"/>
      <c r="AU1230" s="35"/>
      <c r="AV1230" s="35"/>
      <c r="AW1230" s="35"/>
      <c r="AX1230" s="35"/>
      <c r="AY1230" s="35"/>
      <c r="AZ1230" s="35"/>
      <c r="BA1230" s="35"/>
      <c r="BB1230" s="35"/>
      <c r="BC1230" s="35"/>
      <c r="BD1230" s="35"/>
      <c r="BE1230" s="35"/>
      <c r="BF1230" s="35"/>
      <c r="BG1230" s="35"/>
      <c r="BH1230" s="35"/>
    </row>
    <row r="1231" spans="27:60" ht="15">
      <c r="AA1231" s="11"/>
      <c r="AB1231" s="11"/>
      <c r="AC1231" s="11"/>
      <c r="AD1231" s="11"/>
      <c r="AE1231" s="11"/>
      <c r="AM1231" s="35"/>
      <c r="AN1231" s="35"/>
      <c r="AO1231" s="35"/>
      <c r="AP1231" s="35"/>
      <c r="AQ1231" s="35"/>
      <c r="AR1231" s="35"/>
      <c r="AS1231" s="35"/>
      <c r="AT1231" s="35"/>
      <c r="AU1231" s="35"/>
      <c r="AV1231" s="35"/>
      <c r="AW1231" s="35"/>
      <c r="AX1231" s="35"/>
      <c r="AY1231" s="35"/>
      <c r="AZ1231" s="35"/>
      <c r="BA1231" s="35"/>
      <c r="BB1231" s="35"/>
      <c r="BC1231" s="35"/>
      <c r="BD1231" s="35"/>
      <c r="BE1231" s="35"/>
      <c r="BF1231" s="35"/>
      <c r="BG1231" s="35"/>
      <c r="BH1231" s="35"/>
    </row>
    <row r="1232" spans="27:60" ht="15">
      <c r="AA1232" s="11"/>
      <c r="AB1232" s="11"/>
      <c r="AC1232" s="11"/>
      <c r="AD1232" s="11"/>
      <c r="AE1232" s="11"/>
      <c r="AM1232" s="35"/>
      <c r="AN1232" s="35"/>
      <c r="AO1232" s="35"/>
      <c r="AP1232" s="35"/>
      <c r="AQ1232" s="35"/>
      <c r="AR1232" s="35"/>
      <c r="AS1232" s="35"/>
      <c r="AT1232" s="35"/>
      <c r="AU1232" s="35"/>
      <c r="AV1232" s="35"/>
      <c r="AW1232" s="35"/>
      <c r="AX1232" s="35"/>
      <c r="AY1232" s="35"/>
      <c r="AZ1232" s="35"/>
      <c r="BA1232" s="35"/>
      <c r="BB1232" s="35"/>
      <c r="BC1232" s="35"/>
      <c r="BD1232" s="35"/>
      <c r="BE1232" s="35"/>
      <c r="BF1232" s="35"/>
      <c r="BG1232" s="35"/>
      <c r="BH1232" s="35"/>
    </row>
    <row r="1233" spans="27:60" ht="15">
      <c r="AA1233" s="11"/>
      <c r="AB1233" s="11"/>
      <c r="AC1233" s="11"/>
      <c r="AD1233" s="11"/>
      <c r="AE1233" s="11"/>
      <c r="AM1233" s="35"/>
      <c r="AN1233" s="35"/>
      <c r="AO1233" s="35"/>
      <c r="AP1233" s="35"/>
      <c r="AQ1233" s="35"/>
      <c r="AR1233" s="35"/>
      <c r="AS1233" s="35"/>
      <c r="AT1233" s="35"/>
      <c r="AU1233" s="35"/>
      <c r="AV1233" s="35"/>
      <c r="AW1233" s="35"/>
      <c r="AX1233" s="35"/>
      <c r="AY1233" s="35"/>
      <c r="AZ1233" s="35"/>
      <c r="BA1233" s="35"/>
      <c r="BB1233" s="35"/>
      <c r="BC1233" s="35"/>
      <c r="BD1233" s="35"/>
      <c r="BE1233" s="35"/>
      <c r="BF1233" s="35"/>
      <c r="BG1233" s="35"/>
      <c r="BH1233" s="35"/>
    </row>
    <row r="1234" spans="27:60" ht="15">
      <c r="AA1234" s="11"/>
      <c r="AB1234" s="11"/>
      <c r="AC1234" s="11"/>
      <c r="AD1234" s="11"/>
      <c r="AE1234" s="11"/>
      <c r="AM1234" s="35"/>
      <c r="AN1234" s="35"/>
      <c r="AO1234" s="35"/>
      <c r="AP1234" s="35"/>
      <c r="AQ1234" s="35"/>
      <c r="AR1234" s="35"/>
      <c r="AS1234" s="35"/>
      <c r="AT1234" s="35"/>
      <c r="AU1234" s="35"/>
      <c r="AV1234" s="35"/>
      <c r="AW1234" s="35"/>
      <c r="AX1234" s="35"/>
      <c r="AY1234" s="35"/>
      <c r="AZ1234" s="35"/>
      <c r="BA1234" s="35"/>
      <c r="BB1234" s="35"/>
      <c r="BC1234" s="35"/>
      <c r="BD1234" s="35"/>
      <c r="BE1234" s="35"/>
      <c r="BF1234" s="35"/>
      <c r="BG1234" s="35"/>
      <c r="BH1234" s="35"/>
    </row>
    <row r="1235" spans="27:60" ht="15">
      <c r="AA1235" s="11"/>
      <c r="AB1235" s="11"/>
      <c r="AC1235" s="11"/>
      <c r="AD1235" s="11"/>
      <c r="AE1235" s="11"/>
      <c r="AM1235" s="35"/>
      <c r="AN1235" s="35"/>
      <c r="AO1235" s="35"/>
      <c r="AP1235" s="35"/>
      <c r="AQ1235" s="35"/>
      <c r="AR1235" s="35"/>
      <c r="AS1235" s="35"/>
      <c r="AT1235" s="35"/>
      <c r="AU1235" s="35"/>
      <c r="AV1235" s="35"/>
      <c r="AW1235" s="35"/>
      <c r="AX1235" s="35"/>
      <c r="AY1235" s="35"/>
      <c r="AZ1235" s="35"/>
      <c r="BA1235" s="35"/>
      <c r="BB1235" s="35"/>
      <c r="BC1235" s="35"/>
      <c r="BD1235" s="35"/>
      <c r="BE1235" s="35"/>
      <c r="BF1235" s="35"/>
      <c r="BG1235" s="35"/>
      <c r="BH1235" s="35"/>
    </row>
    <row r="1236" spans="27:60" ht="15">
      <c r="AA1236" s="11"/>
      <c r="AB1236" s="11"/>
      <c r="AC1236" s="11"/>
      <c r="AD1236" s="11"/>
      <c r="AE1236" s="11"/>
      <c r="AM1236" s="35"/>
      <c r="AN1236" s="35"/>
      <c r="AO1236" s="35"/>
      <c r="AP1236" s="35"/>
      <c r="AQ1236" s="35"/>
      <c r="AR1236" s="35"/>
      <c r="AS1236" s="35"/>
      <c r="AT1236" s="35"/>
      <c r="AU1236" s="35"/>
      <c r="AV1236" s="35"/>
      <c r="AW1236" s="35"/>
      <c r="AX1236" s="35"/>
      <c r="AY1236" s="35"/>
      <c r="AZ1236" s="35"/>
      <c r="BA1236" s="35"/>
      <c r="BB1236" s="35"/>
      <c r="BC1236" s="35"/>
      <c r="BD1236" s="35"/>
      <c r="BE1236" s="35"/>
      <c r="BF1236" s="35"/>
      <c r="BG1236" s="35"/>
      <c r="BH1236" s="35"/>
    </row>
    <row r="1237" spans="27:60" ht="15">
      <c r="AA1237" s="11"/>
      <c r="AB1237" s="11"/>
      <c r="AC1237" s="11"/>
      <c r="AD1237" s="11"/>
      <c r="AE1237" s="11"/>
      <c r="AM1237" s="35"/>
      <c r="AN1237" s="35"/>
      <c r="AO1237" s="35"/>
      <c r="AP1237" s="35"/>
      <c r="AQ1237" s="35"/>
      <c r="AR1237" s="35"/>
      <c r="AS1237" s="35"/>
      <c r="AT1237" s="35"/>
      <c r="AU1237" s="35"/>
      <c r="AV1237" s="35"/>
      <c r="AW1237" s="35"/>
      <c r="AX1237" s="35"/>
      <c r="AY1237" s="35"/>
      <c r="AZ1237" s="35"/>
      <c r="BA1237" s="35"/>
      <c r="BB1237" s="35"/>
      <c r="BC1237" s="35"/>
      <c r="BD1237" s="35"/>
      <c r="BE1237" s="35"/>
      <c r="BF1237" s="35"/>
      <c r="BG1237" s="35"/>
      <c r="BH1237" s="35"/>
    </row>
    <row r="1238" spans="27:60" ht="15">
      <c r="AA1238" s="11"/>
      <c r="AB1238" s="11"/>
      <c r="AC1238" s="11"/>
      <c r="AD1238" s="11"/>
      <c r="AE1238" s="11"/>
      <c r="AM1238" s="35"/>
      <c r="AN1238" s="35"/>
      <c r="AO1238" s="35"/>
      <c r="AP1238" s="35"/>
      <c r="AQ1238" s="35"/>
      <c r="AR1238" s="35"/>
      <c r="AS1238" s="35"/>
      <c r="AT1238" s="35"/>
      <c r="AU1238" s="35"/>
      <c r="AV1238" s="35"/>
      <c r="AW1238" s="35"/>
      <c r="AX1238" s="35"/>
      <c r="AY1238" s="35"/>
      <c r="AZ1238" s="35"/>
      <c r="BA1238" s="35"/>
      <c r="BB1238" s="35"/>
      <c r="BC1238" s="35"/>
      <c r="BD1238" s="35"/>
      <c r="BE1238" s="35"/>
      <c r="BF1238" s="35"/>
      <c r="BG1238" s="35"/>
      <c r="BH1238" s="35"/>
    </row>
    <row r="1239" spans="27:60" ht="15">
      <c r="AA1239" s="11"/>
      <c r="AB1239" s="11"/>
      <c r="AC1239" s="11"/>
      <c r="AD1239" s="11"/>
      <c r="AE1239" s="11"/>
      <c r="AM1239" s="35"/>
      <c r="AN1239" s="35"/>
      <c r="AO1239" s="35"/>
      <c r="AP1239" s="35"/>
      <c r="AQ1239" s="35"/>
      <c r="AR1239" s="35"/>
      <c r="AS1239" s="35"/>
      <c r="AT1239" s="35"/>
      <c r="AU1239" s="35"/>
      <c r="AV1239" s="35"/>
      <c r="AW1239" s="35"/>
      <c r="AX1239" s="35"/>
      <c r="AY1239" s="35"/>
      <c r="AZ1239" s="35"/>
      <c r="BA1239" s="35"/>
      <c r="BB1239" s="35"/>
      <c r="BC1239" s="35"/>
      <c r="BD1239" s="35"/>
      <c r="BE1239" s="35"/>
      <c r="BF1239" s="35"/>
      <c r="BG1239" s="35"/>
      <c r="BH1239" s="35"/>
    </row>
    <row r="1240" spans="27:60" ht="15">
      <c r="AA1240" s="11"/>
      <c r="AB1240" s="11"/>
      <c r="AC1240" s="11"/>
      <c r="AD1240" s="11"/>
      <c r="AE1240" s="11"/>
      <c r="AM1240" s="35"/>
      <c r="AN1240" s="35"/>
      <c r="AO1240" s="35"/>
      <c r="AP1240" s="35"/>
      <c r="AQ1240" s="35"/>
      <c r="AR1240" s="35"/>
      <c r="AS1240" s="35"/>
      <c r="AT1240" s="35"/>
      <c r="AU1240" s="35"/>
      <c r="AV1240" s="35"/>
      <c r="AW1240" s="35"/>
      <c r="AX1240" s="35"/>
      <c r="AY1240" s="35"/>
      <c r="AZ1240" s="35"/>
      <c r="BA1240" s="35"/>
      <c r="BB1240" s="35"/>
      <c r="BC1240" s="35"/>
      <c r="BD1240" s="35"/>
      <c r="BE1240" s="35"/>
      <c r="BF1240" s="35"/>
      <c r="BG1240" s="35"/>
      <c r="BH1240" s="35"/>
    </row>
    <row r="1241" spans="27:60" ht="15">
      <c r="AA1241" s="11"/>
      <c r="AB1241" s="11"/>
      <c r="AC1241" s="11"/>
      <c r="AD1241" s="11"/>
      <c r="AE1241" s="11"/>
      <c r="AM1241" s="35"/>
      <c r="AN1241" s="35"/>
      <c r="AO1241" s="35"/>
      <c r="AP1241" s="35"/>
      <c r="AQ1241" s="35"/>
      <c r="AR1241" s="35"/>
      <c r="AS1241" s="35"/>
      <c r="AT1241" s="35"/>
      <c r="AU1241" s="35"/>
      <c r="AV1241" s="35"/>
      <c r="AW1241" s="35"/>
      <c r="AX1241" s="35"/>
      <c r="AY1241" s="35"/>
      <c r="AZ1241" s="35"/>
      <c r="BA1241" s="35"/>
      <c r="BB1241" s="35"/>
      <c r="BC1241" s="35"/>
      <c r="BD1241" s="35"/>
      <c r="BE1241" s="35"/>
      <c r="BF1241" s="35"/>
      <c r="BG1241" s="35"/>
      <c r="BH1241" s="35"/>
    </row>
    <row r="1242" spans="27:60" ht="15">
      <c r="AA1242" s="11"/>
      <c r="AB1242" s="11"/>
      <c r="AC1242" s="11"/>
      <c r="AD1242" s="11"/>
      <c r="AE1242" s="11"/>
      <c r="AM1242" s="35"/>
      <c r="AN1242" s="35"/>
      <c r="AO1242" s="35"/>
      <c r="AP1242" s="35"/>
      <c r="AQ1242" s="35"/>
      <c r="AR1242" s="35"/>
      <c r="AS1242" s="35"/>
      <c r="AT1242" s="35"/>
      <c r="AU1242" s="35"/>
      <c r="AV1242" s="35"/>
      <c r="AW1242" s="35"/>
      <c r="AX1242" s="35"/>
      <c r="AY1242" s="35"/>
      <c r="AZ1242" s="35"/>
      <c r="BA1242" s="35"/>
      <c r="BB1242" s="35"/>
      <c r="BC1242" s="35"/>
      <c r="BD1242" s="35"/>
      <c r="BE1242" s="35"/>
      <c r="BF1242" s="35"/>
      <c r="BG1242" s="35"/>
      <c r="BH1242" s="35"/>
    </row>
    <row r="1243" spans="27:60" ht="15">
      <c r="AA1243" s="11"/>
      <c r="AB1243" s="11"/>
      <c r="AC1243" s="11"/>
      <c r="AD1243" s="11"/>
      <c r="AE1243" s="11"/>
      <c r="AM1243" s="35"/>
      <c r="AN1243" s="35"/>
      <c r="AO1243" s="35"/>
      <c r="AP1243" s="35"/>
      <c r="AQ1243" s="35"/>
      <c r="AR1243" s="35"/>
      <c r="AS1243" s="35"/>
      <c r="AT1243" s="35"/>
      <c r="AU1243" s="35"/>
      <c r="AV1243" s="35"/>
      <c r="AW1243" s="35"/>
      <c r="AX1243" s="35"/>
      <c r="AY1243" s="35"/>
      <c r="AZ1243" s="35"/>
      <c r="BA1243" s="35"/>
      <c r="BB1243" s="35"/>
      <c r="BC1243" s="35"/>
      <c r="BD1243" s="35"/>
      <c r="BE1243" s="35"/>
      <c r="BF1243" s="35"/>
      <c r="BG1243" s="35"/>
      <c r="BH1243" s="35"/>
    </row>
    <row r="1244" spans="27:60" ht="15">
      <c r="AA1244" s="11"/>
      <c r="AB1244" s="11"/>
      <c r="AC1244" s="11"/>
      <c r="AD1244" s="11"/>
      <c r="AE1244" s="11"/>
      <c r="AM1244" s="35"/>
      <c r="AN1244" s="35"/>
      <c r="AO1244" s="35"/>
      <c r="AP1244" s="35"/>
      <c r="AQ1244" s="35"/>
      <c r="AR1244" s="35"/>
      <c r="AS1244" s="35"/>
      <c r="AT1244" s="35"/>
      <c r="AU1244" s="35"/>
      <c r="AV1244" s="35"/>
      <c r="AW1244" s="35"/>
      <c r="AX1244" s="35"/>
      <c r="AY1244" s="35"/>
      <c r="AZ1244" s="35"/>
      <c r="BA1244" s="35"/>
      <c r="BB1244" s="35"/>
      <c r="BC1244" s="35"/>
      <c r="BD1244" s="35"/>
      <c r="BE1244" s="35"/>
      <c r="BF1244" s="35"/>
      <c r="BG1244" s="35"/>
      <c r="BH1244" s="35"/>
    </row>
    <row r="1245" spans="27:60" ht="15">
      <c r="AA1245" s="11"/>
      <c r="AB1245" s="11"/>
      <c r="AC1245" s="11"/>
      <c r="AD1245" s="11"/>
      <c r="AE1245" s="11"/>
      <c r="AM1245" s="35"/>
      <c r="AN1245" s="35"/>
      <c r="AO1245" s="35"/>
      <c r="AP1245" s="35"/>
      <c r="AQ1245" s="35"/>
      <c r="AR1245" s="35"/>
      <c r="AS1245" s="35"/>
      <c r="AT1245" s="35"/>
      <c r="AU1245" s="35"/>
      <c r="AV1245" s="35"/>
      <c r="AW1245" s="35"/>
      <c r="AX1245" s="35"/>
      <c r="AY1245" s="35"/>
      <c r="AZ1245" s="35"/>
      <c r="BA1245" s="35"/>
      <c r="BB1245" s="35"/>
      <c r="BC1245" s="35"/>
      <c r="BD1245" s="35"/>
      <c r="BE1245" s="35"/>
      <c r="BF1245" s="35"/>
      <c r="BG1245" s="35"/>
      <c r="BH1245" s="35"/>
    </row>
    <row r="1246" spans="27:60" ht="15">
      <c r="AA1246" s="11"/>
      <c r="AB1246" s="11"/>
      <c r="AC1246" s="11"/>
      <c r="AD1246" s="11"/>
      <c r="AE1246" s="11"/>
      <c r="AM1246" s="35"/>
      <c r="AN1246" s="35"/>
      <c r="AO1246" s="35"/>
      <c r="AP1246" s="35"/>
      <c r="AQ1246" s="35"/>
      <c r="AR1246" s="35"/>
      <c r="AS1246" s="35"/>
      <c r="AT1246" s="35"/>
      <c r="AU1246" s="35"/>
      <c r="AV1246" s="35"/>
      <c r="AW1246" s="35"/>
      <c r="AX1246" s="35"/>
      <c r="AY1246" s="35"/>
      <c r="AZ1246" s="35"/>
      <c r="BA1246" s="35"/>
      <c r="BB1246" s="35"/>
      <c r="BC1246" s="35"/>
      <c r="BD1246" s="35"/>
      <c r="BE1246" s="35"/>
      <c r="BF1246" s="35"/>
      <c r="BG1246" s="35"/>
      <c r="BH1246" s="35"/>
    </row>
    <row r="1247" spans="27:60" ht="15">
      <c r="AA1247" s="11"/>
      <c r="AB1247" s="11"/>
      <c r="AC1247" s="11"/>
      <c r="AD1247" s="11"/>
      <c r="AE1247" s="11"/>
      <c r="AM1247" s="35"/>
      <c r="AN1247" s="35"/>
      <c r="AO1247" s="35"/>
      <c r="AP1247" s="35"/>
      <c r="AQ1247" s="35"/>
      <c r="AR1247" s="35"/>
      <c r="AS1247" s="35"/>
      <c r="AT1247" s="35"/>
      <c r="AU1247" s="35"/>
      <c r="AV1247" s="35"/>
      <c r="AW1247" s="35"/>
      <c r="AX1247" s="35"/>
      <c r="AY1247" s="35"/>
      <c r="AZ1247" s="35"/>
      <c r="BA1247" s="35"/>
      <c r="BB1247" s="35"/>
      <c r="BC1247" s="35"/>
      <c r="BD1247" s="35"/>
      <c r="BE1247" s="35"/>
      <c r="BF1247" s="35"/>
      <c r="BG1247" s="35"/>
      <c r="BH1247" s="35"/>
    </row>
    <row r="1248" spans="27:60" ht="15">
      <c r="AA1248" s="11"/>
      <c r="AB1248" s="11"/>
      <c r="AC1248" s="11"/>
      <c r="AD1248" s="11"/>
      <c r="AE1248" s="11"/>
      <c r="AM1248" s="35"/>
      <c r="AN1248" s="35"/>
      <c r="AO1248" s="35"/>
      <c r="AP1248" s="35"/>
      <c r="AQ1248" s="35"/>
      <c r="AR1248" s="35"/>
      <c r="AS1248" s="35"/>
      <c r="AT1248" s="35"/>
      <c r="AU1248" s="35"/>
      <c r="AV1248" s="35"/>
      <c r="AW1248" s="35"/>
      <c r="AX1248" s="35"/>
      <c r="AY1248" s="35"/>
      <c r="AZ1248" s="35"/>
      <c r="BA1248" s="35"/>
      <c r="BB1248" s="35"/>
      <c r="BC1248" s="35"/>
      <c r="BD1248" s="35"/>
      <c r="BE1248" s="35"/>
      <c r="BF1248" s="35"/>
      <c r="BG1248" s="35"/>
      <c r="BH1248" s="35"/>
    </row>
    <row r="1249" spans="27:60" ht="15">
      <c r="AA1249" s="11"/>
      <c r="AB1249" s="11"/>
      <c r="AC1249" s="11"/>
      <c r="AD1249" s="11"/>
      <c r="AE1249" s="11"/>
      <c r="AM1249" s="35"/>
      <c r="AN1249" s="35"/>
      <c r="AO1249" s="35"/>
      <c r="AP1249" s="35"/>
      <c r="AQ1249" s="35"/>
      <c r="AR1249" s="35"/>
      <c r="AS1249" s="35"/>
      <c r="AT1249" s="35"/>
      <c r="AU1249" s="35"/>
      <c r="AV1249" s="35"/>
      <c r="AW1249" s="35"/>
      <c r="AX1249" s="35"/>
      <c r="AY1249" s="35"/>
      <c r="AZ1249" s="35"/>
      <c r="BA1249" s="35"/>
      <c r="BB1249" s="35"/>
      <c r="BC1249" s="35"/>
      <c r="BD1249" s="35"/>
      <c r="BE1249" s="35"/>
      <c r="BF1249" s="35"/>
      <c r="BG1249" s="35"/>
      <c r="BH1249" s="35"/>
    </row>
    <row r="1250" spans="27:60" ht="15">
      <c r="AA1250" s="11"/>
      <c r="AB1250" s="11"/>
      <c r="AC1250" s="11"/>
      <c r="AD1250" s="11"/>
      <c r="AE1250" s="11"/>
      <c r="AM1250" s="35"/>
      <c r="AN1250" s="35"/>
      <c r="AO1250" s="35"/>
      <c r="AP1250" s="35"/>
      <c r="AQ1250" s="35"/>
      <c r="AR1250" s="35"/>
      <c r="AS1250" s="35"/>
      <c r="AT1250" s="35"/>
      <c r="AU1250" s="35"/>
      <c r="AV1250" s="35"/>
      <c r="AW1250" s="35"/>
      <c r="AX1250" s="35"/>
      <c r="AY1250" s="35"/>
      <c r="AZ1250" s="35"/>
      <c r="BA1250" s="35"/>
      <c r="BB1250" s="35"/>
      <c r="BC1250" s="35"/>
      <c r="BD1250" s="35"/>
      <c r="BE1250" s="35"/>
      <c r="BF1250" s="35"/>
      <c r="BG1250" s="35"/>
      <c r="BH1250" s="35"/>
    </row>
    <row r="1251" spans="27:60" ht="15">
      <c r="AA1251" s="11"/>
      <c r="AB1251" s="11"/>
      <c r="AC1251" s="11"/>
      <c r="AD1251" s="11"/>
      <c r="AE1251" s="11"/>
      <c r="AM1251" s="35"/>
      <c r="AN1251" s="35"/>
      <c r="AO1251" s="35"/>
      <c r="AP1251" s="35"/>
      <c r="AQ1251" s="35"/>
      <c r="AR1251" s="35"/>
      <c r="AS1251" s="35"/>
      <c r="AT1251" s="35"/>
      <c r="AU1251" s="35"/>
      <c r="AV1251" s="35"/>
      <c r="AW1251" s="35"/>
      <c r="AX1251" s="35"/>
      <c r="AY1251" s="35"/>
      <c r="AZ1251" s="35"/>
      <c r="BA1251" s="35"/>
      <c r="BB1251" s="35"/>
      <c r="BC1251" s="35"/>
      <c r="BD1251" s="35"/>
      <c r="BE1251" s="35"/>
      <c r="BF1251" s="35"/>
      <c r="BG1251" s="35"/>
      <c r="BH1251" s="35"/>
    </row>
    <row r="1252" spans="27:60" ht="15">
      <c r="AA1252" s="11"/>
      <c r="AB1252" s="11"/>
      <c r="AC1252" s="11"/>
      <c r="AD1252" s="11"/>
      <c r="AE1252" s="11"/>
      <c r="AM1252" s="35"/>
      <c r="AN1252" s="35"/>
      <c r="AO1252" s="35"/>
      <c r="AP1252" s="35"/>
      <c r="AQ1252" s="35"/>
      <c r="AR1252" s="35"/>
      <c r="AS1252" s="35"/>
      <c r="AT1252" s="35"/>
      <c r="AU1252" s="35"/>
      <c r="AV1252" s="35"/>
      <c r="AW1252" s="35"/>
      <c r="AX1252" s="35"/>
      <c r="AY1252" s="35"/>
      <c r="AZ1252" s="35"/>
      <c r="BA1252" s="35"/>
      <c r="BB1252" s="35"/>
      <c r="BC1252" s="35"/>
      <c r="BD1252" s="35"/>
      <c r="BE1252" s="35"/>
      <c r="BF1252" s="35"/>
      <c r="BG1252" s="35"/>
      <c r="BH1252" s="35"/>
    </row>
    <row r="1253" spans="27:60" ht="15">
      <c r="AA1253" s="11"/>
      <c r="AB1253" s="11"/>
      <c r="AC1253" s="11"/>
      <c r="AD1253" s="11"/>
      <c r="AE1253" s="11"/>
      <c r="AM1253" s="35"/>
      <c r="AN1253" s="35"/>
      <c r="AO1253" s="35"/>
      <c r="AP1253" s="35"/>
      <c r="AQ1253" s="35"/>
      <c r="AR1253" s="35"/>
      <c r="AS1253" s="35"/>
      <c r="AT1253" s="35"/>
      <c r="AU1253" s="35"/>
      <c r="AV1253" s="35"/>
      <c r="AW1253" s="35"/>
      <c r="AX1253" s="35"/>
      <c r="AY1253" s="35"/>
      <c r="AZ1253" s="35"/>
      <c r="BA1253" s="35"/>
      <c r="BB1253" s="35"/>
      <c r="BC1253" s="35"/>
      <c r="BD1253" s="35"/>
      <c r="BE1253" s="35"/>
      <c r="BF1253" s="35"/>
      <c r="BG1253" s="35"/>
      <c r="BH1253" s="35"/>
    </row>
    <row r="1254" spans="27:60" ht="15">
      <c r="AA1254" s="11"/>
      <c r="AB1254" s="11"/>
      <c r="AC1254" s="11"/>
      <c r="AD1254" s="11"/>
      <c r="AE1254" s="11"/>
      <c r="AM1254" s="35"/>
      <c r="AN1254" s="35"/>
      <c r="AO1254" s="35"/>
      <c r="AP1254" s="35"/>
      <c r="AQ1254" s="35"/>
      <c r="AR1254" s="35"/>
      <c r="AS1254" s="35"/>
      <c r="AT1254" s="35"/>
      <c r="AU1254" s="35"/>
      <c r="AV1254" s="35"/>
      <c r="AW1254" s="35"/>
      <c r="AX1254" s="35"/>
      <c r="AY1254" s="35"/>
      <c r="AZ1254" s="35"/>
      <c r="BA1254" s="35"/>
      <c r="BB1254" s="35"/>
      <c r="BC1254" s="35"/>
      <c r="BD1254" s="35"/>
      <c r="BE1254" s="35"/>
      <c r="BF1254" s="35"/>
      <c r="BG1254" s="35"/>
      <c r="BH1254" s="35"/>
    </row>
    <row r="1255" spans="27:60" ht="15">
      <c r="AA1255" s="11"/>
      <c r="AB1255" s="11"/>
      <c r="AC1255" s="11"/>
      <c r="AD1255" s="11"/>
      <c r="AE1255" s="11"/>
      <c r="AM1255" s="35"/>
      <c r="AN1255" s="35"/>
      <c r="AO1255" s="35"/>
      <c r="AP1255" s="35"/>
      <c r="AQ1255" s="35"/>
      <c r="AR1255" s="35"/>
      <c r="AS1255" s="35"/>
      <c r="AT1255" s="35"/>
      <c r="AU1255" s="35"/>
      <c r="AV1255" s="35"/>
      <c r="AW1255" s="35"/>
      <c r="AX1255" s="35"/>
      <c r="AY1255" s="35"/>
      <c r="AZ1255" s="35"/>
      <c r="BA1255" s="35"/>
      <c r="BB1255" s="35"/>
      <c r="BC1255" s="35"/>
      <c r="BD1255" s="35"/>
      <c r="BE1255" s="35"/>
      <c r="BF1255" s="35"/>
      <c r="BG1255" s="35"/>
      <c r="BH1255" s="35"/>
    </row>
    <row r="1256" spans="27:60" ht="15">
      <c r="AA1256" s="11"/>
      <c r="AB1256" s="11"/>
      <c r="AC1256" s="11"/>
      <c r="AD1256" s="11"/>
      <c r="AE1256" s="11"/>
      <c r="AM1256" s="35"/>
      <c r="AN1256" s="35"/>
      <c r="AO1256" s="35"/>
      <c r="AP1256" s="35"/>
      <c r="AQ1256" s="35"/>
      <c r="AR1256" s="35"/>
      <c r="AS1256" s="35"/>
      <c r="AT1256" s="35"/>
      <c r="AU1256" s="35"/>
      <c r="AV1256" s="35"/>
      <c r="AW1256" s="35"/>
      <c r="AX1256" s="35"/>
      <c r="AY1256" s="35"/>
      <c r="AZ1256" s="35"/>
      <c r="BA1256" s="35"/>
      <c r="BB1256" s="35"/>
      <c r="BC1256" s="35"/>
      <c r="BD1256" s="35"/>
      <c r="BE1256" s="35"/>
      <c r="BF1256" s="35"/>
      <c r="BG1256" s="35"/>
      <c r="BH1256" s="35"/>
    </row>
    <row r="1257" spans="27:60" ht="15">
      <c r="AA1257" s="11"/>
      <c r="AB1257" s="11"/>
      <c r="AC1257" s="11"/>
      <c r="AD1257" s="11"/>
      <c r="AE1257" s="11"/>
      <c r="AM1257" s="35"/>
      <c r="AN1257" s="35"/>
      <c r="AO1257" s="35"/>
      <c r="AP1257" s="35"/>
      <c r="AQ1257" s="35"/>
      <c r="AR1257" s="35"/>
      <c r="AS1257" s="35"/>
      <c r="AT1257" s="35"/>
      <c r="AU1257" s="35"/>
      <c r="AV1257" s="35"/>
      <c r="AW1257" s="35"/>
      <c r="AX1257" s="35"/>
      <c r="AY1257" s="35"/>
      <c r="AZ1257" s="35"/>
      <c r="BA1257" s="35"/>
      <c r="BB1257" s="35"/>
      <c r="BC1257" s="35"/>
      <c r="BD1257" s="35"/>
      <c r="BE1257" s="35"/>
      <c r="BF1257" s="35"/>
      <c r="BG1257" s="35"/>
      <c r="BH1257" s="35"/>
    </row>
    <row r="1258" spans="27:60" ht="15">
      <c r="AA1258" s="11"/>
      <c r="AB1258" s="11"/>
      <c r="AC1258" s="11"/>
      <c r="AD1258" s="11"/>
      <c r="AE1258" s="11"/>
      <c r="AM1258" s="35"/>
      <c r="AN1258" s="35"/>
      <c r="AO1258" s="35"/>
      <c r="AP1258" s="35"/>
      <c r="AQ1258" s="35"/>
      <c r="AR1258" s="35"/>
      <c r="AS1258" s="35"/>
      <c r="AT1258" s="35"/>
      <c r="AU1258" s="35"/>
      <c r="AV1258" s="35"/>
      <c r="AW1258" s="35"/>
      <c r="AX1258" s="35"/>
      <c r="AY1258" s="35"/>
      <c r="AZ1258" s="35"/>
      <c r="BA1258" s="35"/>
      <c r="BB1258" s="35"/>
      <c r="BC1258" s="35"/>
      <c r="BD1258" s="35"/>
      <c r="BE1258" s="35"/>
      <c r="BF1258" s="35"/>
      <c r="BG1258" s="35"/>
      <c r="BH1258" s="35"/>
    </row>
    <row r="1259" spans="27:60" ht="15">
      <c r="AA1259" s="11"/>
      <c r="AB1259" s="11"/>
      <c r="AC1259" s="11"/>
      <c r="AD1259" s="11"/>
      <c r="AE1259" s="11"/>
      <c r="AM1259" s="35"/>
      <c r="AN1259" s="35"/>
      <c r="AO1259" s="35"/>
      <c r="AP1259" s="35"/>
      <c r="AQ1259" s="35"/>
      <c r="AR1259" s="35"/>
      <c r="AS1259" s="35"/>
      <c r="AT1259" s="35"/>
      <c r="AU1259" s="35"/>
      <c r="AV1259" s="35"/>
      <c r="AW1259" s="35"/>
      <c r="AX1259" s="35"/>
      <c r="AY1259" s="35"/>
      <c r="AZ1259" s="35"/>
      <c r="BA1259" s="35"/>
      <c r="BB1259" s="35"/>
      <c r="BC1259" s="35"/>
      <c r="BD1259" s="35"/>
      <c r="BE1259" s="35"/>
      <c r="BF1259" s="35"/>
      <c r="BG1259" s="35"/>
      <c r="BH1259" s="35"/>
    </row>
    <row r="1260" spans="27:60" ht="15">
      <c r="AA1260" s="11"/>
      <c r="AB1260" s="11"/>
      <c r="AC1260" s="11"/>
      <c r="AD1260" s="11"/>
      <c r="AE1260" s="11"/>
      <c r="AM1260" s="35"/>
      <c r="AN1260" s="35"/>
      <c r="AO1260" s="35"/>
      <c r="AP1260" s="35"/>
      <c r="AQ1260" s="35"/>
      <c r="AR1260" s="35"/>
      <c r="AS1260" s="35"/>
      <c r="AT1260" s="35"/>
      <c r="AU1260" s="35"/>
      <c r="AV1260" s="35"/>
      <c r="AW1260" s="35"/>
      <c r="AX1260" s="35"/>
      <c r="AY1260" s="35"/>
      <c r="AZ1260" s="35"/>
      <c r="BA1260" s="35"/>
      <c r="BB1260" s="35"/>
      <c r="BC1260" s="35"/>
      <c r="BD1260" s="35"/>
      <c r="BE1260" s="35"/>
      <c r="BF1260" s="35"/>
      <c r="BG1260" s="35"/>
      <c r="BH1260" s="35"/>
    </row>
    <row r="1261" spans="27:60" ht="15">
      <c r="AA1261" s="11"/>
      <c r="AB1261" s="11"/>
      <c r="AC1261" s="11"/>
      <c r="AD1261" s="11"/>
      <c r="AE1261" s="11"/>
      <c r="AM1261" s="35"/>
      <c r="AN1261" s="35"/>
      <c r="AO1261" s="35"/>
      <c r="AP1261" s="35"/>
      <c r="AQ1261" s="35"/>
      <c r="AR1261" s="35"/>
      <c r="AS1261" s="35"/>
      <c r="AT1261" s="35"/>
      <c r="AU1261" s="35"/>
      <c r="AV1261" s="35"/>
      <c r="AW1261" s="35"/>
      <c r="AX1261" s="35"/>
      <c r="AY1261" s="35"/>
      <c r="AZ1261" s="35"/>
      <c r="BA1261" s="35"/>
      <c r="BB1261" s="35"/>
      <c r="BC1261" s="35"/>
      <c r="BD1261" s="35"/>
      <c r="BE1261" s="35"/>
      <c r="BF1261" s="35"/>
      <c r="BG1261" s="35"/>
      <c r="BH1261" s="35"/>
    </row>
    <row r="1262" spans="27:60" ht="15">
      <c r="AA1262" s="11"/>
      <c r="AB1262" s="11"/>
      <c r="AC1262" s="11"/>
      <c r="AD1262" s="11"/>
      <c r="AE1262" s="11"/>
      <c r="AM1262" s="35"/>
      <c r="AN1262" s="35"/>
      <c r="AO1262" s="35"/>
      <c r="AP1262" s="35"/>
      <c r="AQ1262" s="35"/>
      <c r="AR1262" s="35"/>
      <c r="AS1262" s="35"/>
      <c r="AT1262" s="35"/>
      <c r="AU1262" s="35"/>
      <c r="AV1262" s="35"/>
      <c r="AW1262" s="35"/>
      <c r="AX1262" s="35"/>
      <c r="AY1262" s="35"/>
      <c r="AZ1262" s="35"/>
      <c r="BA1262" s="35"/>
      <c r="BB1262" s="35"/>
      <c r="BC1262" s="35"/>
      <c r="BD1262" s="35"/>
      <c r="BE1262" s="35"/>
      <c r="BF1262" s="35"/>
      <c r="BG1262" s="35"/>
      <c r="BH1262" s="35"/>
    </row>
    <row r="1263" spans="27:60" ht="15">
      <c r="AA1263" s="11"/>
      <c r="AB1263" s="11"/>
      <c r="AC1263" s="11"/>
      <c r="AD1263" s="11"/>
      <c r="AE1263" s="11"/>
      <c r="AM1263" s="35"/>
      <c r="AN1263" s="35"/>
      <c r="AO1263" s="35"/>
      <c r="AP1263" s="35"/>
      <c r="AQ1263" s="35"/>
      <c r="AR1263" s="35"/>
      <c r="AS1263" s="35"/>
      <c r="AT1263" s="35"/>
      <c r="AU1263" s="35"/>
      <c r="AV1263" s="35"/>
      <c r="AW1263" s="35"/>
      <c r="AX1263" s="35"/>
      <c r="AY1263" s="35"/>
      <c r="AZ1263" s="35"/>
      <c r="BA1263" s="35"/>
      <c r="BB1263" s="35"/>
      <c r="BC1263" s="35"/>
      <c r="BD1263" s="35"/>
      <c r="BE1263" s="35"/>
      <c r="BF1263" s="35"/>
      <c r="BG1263" s="35"/>
      <c r="BH1263" s="35"/>
    </row>
    <row r="1264" spans="27:60" ht="15">
      <c r="AA1264" s="11"/>
      <c r="AB1264" s="11"/>
      <c r="AC1264" s="11"/>
      <c r="AD1264" s="11"/>
      <c r="AE1264" s="11"/>
      <c r="AM1264" s="35"/>
      <c r="AN1264" s="35"/>
      <c r="AO1264" s="35"/>
      <c r="AP1264" s="35"/>
      <c r="AQ1264" s="35"/>
      <c r="AR1264" s="35"/>
      <c r="AS1264" s="35"/>
      <c r="AT1264" s="35"/>
      <c r="AU1264" s="35"/>
      <c r="AV1264" s="35"/>
      <c r="AW1264" s="35"/>
      <c r="AX1264" s="35"/>
      <c r="AY1264" s="35"/>
      <c r="AZ1264" s="35"/>
      <c r="BA1264" s="35"/>
      <c r="BB1264" s="35"/>
      <c r="BC1264" s="35"/>
      <c r="BD1264" s="35"/>
      <c r="BE1264" s="35"/>
      <c r="BF1264" s="35"/>
      <c r="BG1264" s="35"/>
      <c r="BH1264" s="35"/>
    </row>
    <row r="1265" spans="27:60" ht="15">
      <c r="AA1265" s="11"/>
      <c r="AB1265" s="11"/>
      <c r="AC1265" s="11"/>
      <c r="AD1265" s="11"/>
      <c r="AE1265" s="11"/>
      <c r="AM1265" s="35"/>
      <c r="AN1265" s="35"/>
      <c r="AO1265" s="35"/>
      <c r="AP1265" s="35"/>
      <c r="AQ1265" s="35"/>
      <c r="AR1265" s="35"/>
      <c r="AS1265" s="35"/>
      <c r="AT1265" s="35"/>
      <c r="AU1265" s="35"/>
      <c r="AV1265" s="35"/>
      <c r="AW1265" s="35"/>
      <c r="AX1265" s="35"/>
      <c r="AY1265" s="35"/>
      <c r="AZ1265" s="35"/>
      <c r="BA1265" s="35"/>
      <c r="BB1265" s="35"/>
      <c r="BC1265" s="35"/>
      <c r="BD1265" s="35"/>
      <c r="BE1265" s="35"/>
      <c r="BF1265" s="35"/>
      <c r="BG1265" s="35"/>
      <c r="BH1265" s="35"/>
    </row>
    <row r="1266" spans="27:60" ht="15">
      <c r="AA1266" s="11"/>
      <c r="AB1266" s="11"/>
      <c r="AC1266" s="11"/>
      <c r="AD1266" s="11"/>
      <c r="AE1266" s="11"/>
      <c r="AM1266" s="35"/>
      <c r="AN1266" s="35"/>
      <c r="AO1266" s="35"/>
      <c r="AP1266" s="35"/>
      <c r="AQ1266" s="35"/>
      <c r="AR1266" s="35"/>
      <c r="AS1266" s="35"/>
      <c r="AT1266" s="35"/>
      <c r="AU1266" s="35"/>
      <c r="AV1266" s="35"/>
      <c r="AW1266" s="35"/>
      <c r="AX1266" s="35"/>
      <c r="AY1266" s="35"/>
      <c r="AZ1266" s="35"/>
      <c r="BA1266" s="35"/>
      <c r="BB1266" s="35"/>
      <c r="BC1266" s="35"/>
      <c r="BD1266" s="35"/>
      <c r="BE1266" s="35"/>
      <c r="BF1266" s="35"/>
      <c r="BG1266" s="35"/>
      <c r="BH1266" s="35"/>
    </row>
    <row r="1267" spans="27:60" ht="15">
      <c r="AA1267" s="11"/>
      <c r="AB1267" s="11"/>
      <c r="AC1267" s="11"/>
      <c r="AD1267" s="11"/>
      <c r="AE1267" s="11"/>
      <c r="AM1267" s="35"/>
      <c r="AN1267" s="35"/>
      <c r="AO1267" s="35"/>
      <c r="AP1267" s="35"/>
      <c r="AQ1267" s="35"/>
      <c r="AR1267" s="35"/>
      <c r="AS1267" s="35"/>
      <c r="AT1267" s="35"/>
      <c r="AU1267" s="35"/>
      <c r="AV1267" s="35"/>
      <c r="AW1267" s="35"/>
      <c r="AX1267" s="35"/>
      <c r="AY1267" s="35"/>
      <c r="AZ1267" s="35"/>
      <c r="BA1267" s="35"/>
      <c r="BB1267" s="35"/>
      <c r="BC1267" s="35"/>
      <c r="BD1267" s="35"/>
      <c r="BE1267" s="35"/>
      <c r="BF1267" s="35"/>
      <c r="BG1267" s="35"/>
      <c r="BH1267" s="35"/>
    </row>
    <row r="1268" spans="27:60" ht="15">
      <c r="AA1268" s="11"/>
      <c r="AB1268" s="11"/>
      <c r="AC1268" s="11"/>
      <c r="AD1268" s="11"/>
      <c r="AE1268" s="11"/>
      <c r="AM1268" s="35"/>
      <c r="AN1268" s="35"/>
      <c r="AO1268" s="35"/>
      <c r="AP1268" s="35"/>
      <c r="AQ1268" s="35"/>
      <c r="AR1268" s="35"/>
      <c r="AS1268" s="35"/>
      <c r="AT1268" s="35"/>
      <c r="AU1268" s="35"/>
      <c r="AV1268" s="35"/>
      <c r="AW1268" s="35"/>
      <c r="AX1268" s="35"/>
      <c r="AY1268" s="35"/>
      <c r="AZ1268" s="35"/>
      <c r="BA1268" s="35"/>
      <c r="BB1268" s="35"/>
      <c r="BC1268" s="35"/>
      <c r="BD1268" s="35"/>
      <c r="BE1268" s="35"/>
      <c r="BF1268" s="35"/>
      <c r="BG1268" s="35"/>
      <c r="BH1268" s="35"/>
    </row>
    <row r="1269" spans="27:60" ht="15">
      <c r="AA1269" s="11"/>
      <c r="AB1269" s="11"/>
      <c r="AC1269" s="11"/>
      <c r="AD1269" s="11"/>
      <c r="AE1269" s="11"/>
      <c r="AM1269" s="35"/>
      <c r="AN1269" s="35"/>
      <c r="AO1269" s="35"/>
      <c r="AP1269" s="35"/>
      <c r="AQ1269" s="35"/>
      <c r="AR1269" s="35"/>
      <c r="AS1269" s="35"/>
      <c r="AT1269" s="35"/>
      <c r="AU1269" s="35"/>
      <c r="AV1269" s="35"/>
      <c r="AW1269" s="35"/>
      <c r="AX1269" s="35"/>
      <c r="AY1269" s="35"/>
      <c r="AZ1269" s="35"/>
      <c r="BA1269" s="35"/>
      <c r="BB1269" s="35"/>
      <c r="BC1269" s="35"/>
      <c r="BD1269" s="35"/>
      <c r="BE1269" s="35"/>
      <c r="BF1269" s="35"/>
      <c r="BG1269" s="35"/>
      <c r="BH1269" s="35"/>
    </row>
    <row r="1270" spans="27:60" ht="15">
      <c r="AA1270" s="11"/>
      <c r="AB1270" s="11"/>
      <c r="AC1270" s="11"/>
      <c r="AD1270" s="11"/>
      <c r="AE1270" s="11"/>
      <c r="AM1270" s="35"/>
      <c r="AN1270" s="35"/>
      <c r="AO1270" s="35"/>
      <c r="AP1270" s="35"/>
      <c r="AQ1270" s="35"/>
      <c r="AR1270" s="35"/>
      <c r="AS1270" s="35"/>
      <c r="AT1270" s="35"/>
      <c r="AU1270" s="35"/>
      <c r="AV1270" s="35"/>
      <c r="AW1270" s="35"/>
      <c r="AX1270" s="35"/>
      <c r="AY1270" s="35"/>
      <c r="AZ1270" s="35"/>
      <c r="BA1270" s="35"/>
      <c r="BB1270" s="35"/>
      <c r="BC1270" s="35"/>
      <c r="BD1270" s="35"/>
      <c r="BE1270" s="35"/>
      <c r="BF1270" s="35"/>
      <c r="BG1270" s="35"/>
      <c r="BH1270" s="35"/>
    </row>
    <row r="1271" spans="27:60" ht="15">
      <c r="AA1271" s="11"/>
      <c r="AB1271" s="11"/>
      <c r="AC1271" s="11"/>
      <c r="AD1271" s="11"/>
      <c r="AE1271" s="11"/>
      <c r="AM1271" s="35"/>
      <c r="AN1271" s="35"/>
      <c r="AO1271" s="35"/>
      <c r="AP1271" s="35"/>
      <c r="AQ1271" s="35"/>
      <c r="AR1271" s="35"/>
      <c r="AS1271" s="35"/>
      <c r="AT1271" s="35"/>
      <c r="AU1271" s="35"/>
      <c r="AV1271" s="35"/>
      <c r="AW1271" s="35"/>
      <c r="AX1271" s="35"/>
      <c r="AY1271" s="35"/>
      <c r="AZ1271" s="35"/>
      <c r="BA1271" s="35"/>
      <c r="BB1271" s="35"/>
      <c r="BC1271" s="35"/>
      <c r="BD1271" s="35"/>
      <c r="BE1271" s="35"/>
      <c r="BF1271" s="35"/>
      <c r="BG1271" s="35"/>
      <c r="BH1271" s="35"/>
    </row>
    <row r="1272" spans="27:60" ht="15">
      <c r="AA1272" s="11"/>
      <c r="AB1272" s="11"/>
      <c r="AC1272" s="11"/>
      <c r="AD1272" s="11"/>
      <c r="AE1272" s="11"/>
      <c r="AM1272" s="35"/>
      <c r="AN1272" s="35"/>
      <c r="AO1272" s="35"/>
      <c r="AP1272" s="35"/>
      <c r="AQ1272" s="35"/>
      <c r="AR1272" s="35"/>
      <c r="AS1272" s="35"/>
      <c r="AT1272" s="35"/>
      <c r="AU1272" s="35"/>
      <c r="AV1272" s="35"/>
      <c r="AW1272" s="35"/>
      <c r="AX1272" s="35"/>
      <c r="AY1272" s="35"/>
      <c r="AZ1272" s="35"/>
      <c r="BA1272" s="35"/>
      <c r="BB1272" s="35"/>
      <c r="BC1272" s="35"/>
      <c r="BD1272" s="35"/>
      <c r="BE1272" s="35"/>
      <c r="BF1272" s="35"/>
      <c r="BG1272" s="35"/>
      <c r="BH1272" s="35"/>
    </row>
    <row r="1273" spans="27:60" ht="15">
      <c r="AA1273" s="11"/>
      <c r="AB1273" s="11"/>
      <c r="AC1273" s="11"/>
      <c r="AD1273" s="11"/>
      <c r="AE1273" s="11"/>
      <c r="AM1273" s="35"/>
      <c r="AN1273" s="35"/>
      <c r="AO1273" s="35"/>
      <c r="AP1273" s="35"/>
      <c r="AQ1273" s="35"/>
      <c r="AR1273" s="35"/>
      <c r="AS1273" s="35"/>
      <c r="AT1273" s="35"/>
      <c r="AU1273" s="35"/>
      <c r="AV1273" s="35"/>
      <c r="AW1273" s="35"/>
      <c r="AX1273" s="35"/>
      <c r="AY1273" s="35"/>
      <c r="AZ1273" s="35"/>
      <c r="BA1273" s="35"/>
      <c r="BB1273" s="35"/>
      <c r="BC1273" s="35"/>
      <c r="BD1273" s="35"/>
      <c r="BE1273" s="35"/>
      <c r="BF1273" s="35"/>
      <c r="BG1273" s="35"/>
      <c r="BH1273" s="35"/>
    </row>
    <row r="1274" spans="27:60" ht="15">
      <c r="AA1274" s="11"/>
      <c r="AB1274" s="11"/>
      <c r="AC1274" s="11"/>
      <c r="AD1274" s="11"/>
      <c r="AE1274" s="11"/>
      <c r="AM1274" s="35"/>
      <c r="AN1274" s="35"/>
      <c r="AO1274" s="35"/>
      <c r="AP1274" s="35"/>
      <c r="AQ1274" s="35"/>
      <c r="AR1274" s="35"/>
      <c r="AS1274" s="35"/>
      <c r="AT1274" s="35"/>
      <c r="AU1274" s="35"/>
      <c r="AV1274" s="35"/>
      <c r="AW1274" s="35"/>
      <c r="AX1274" s="35"/>
      <c r="AY1274" s="35"/>
      <c r="AZ1274" s="35"/>
      <c r="BA1274" s="35"/>
      <c r="BB1274" s="35"/>
      <c r="BC1274" s="35"/>
      <c r="BD1274" s="35"/>
      <c r="BE1274" s="35"/>
      <c r="BF1274" s="35"/>
      <c r="BG1274" s="35"/>
      <c r="BH1274" s="35"/>
    </row>
    <row r="1275" spans="27:60" ht="15">
      <c r="AA1275" s="11"/>
      <c r="AB1275" s="11"/>
      <c r="AC1275" s="11"/>
      <c r="AD1275" s="11"/>
      <c r="AE1275" s="11"/>
      <c r="AM1275" s="35"/>
      <c r="AN1275" s="35"/>
      <c r="AO1275" s="35"/>
      <c r="AP1275" s="35"/>
      <c r="AQ1275" s="35"/>
      <c r="AR1275" s="35"/>
      <c r="AS1275" s="35"/>
      <c r="AT1275" s="35"/>
      <c r="AU1275" s="35"/>
      <c r="AV1275" s="35"/>
      <c r="AW1275" s="35"/>
      <c r="AX1275" s="35"/>
      <c r="AY1275" s="35"/>
      <c r="AZ1275" s="35"/>
      <c r="BA1275" s="35"/>
      <c r="BB1275" s="35"/>
      <c r="BC1275" s="35"/>
      <c r="BD1275" s="35"/>
      <c r="BE1275" s="35"/>
      <c r="BF1275" s="35"/>
      <c r="BG1275" s="35"/>
      <c r="BH1275" s="35"/>
    </row>
    <row r="1276" spans="27:60" ht="15">
      <c r="AA1276" s="11"/>
      <c r="AB1276" s="11"/>
      <c r="AC1276" s="11"/>
      <c r="AD1276" s="11"/>
      <c r="AE1276" s="11"/>
      <c r="AM1276" s="35"/>
      <c r="AN1276" s="35"/>
      <c r="AO1276" s="35"/>
      <c r="AP1276" s="35"/>
      <c r="AQ1276" s="35"/>
      <c r="AR1276" s="35"/>
      <c r="AS1276" s="35"/>
      <c r="AT1276" s="35"/>
      <c r="AU1276" s="35"/>
      <c r="AV1276" s="35"/>
      <c r="AW1276" s="35"/>
      <c r="AX1276" s="35"/>
      <c r="AY1276" s="35"/>
      <c r="AZ1276" s="35"/>
      <c r="BA1276" s="35"/>
      <c r="BB1276" s="35"/>
      <c r="BC1276" s="35"/>
      <c r="BD1276" s="35"/>
      <c r="BE1276" s="35"/>
      <c r="BF1276" s="35"/>
      <c r="BG1276" s="35"/>
      <c r="BH1276" s="35"/>
    </row>
    <row r="1277" spans="27:60" ht="15">
      <c r="AA1277" s="11"/>
      <c r="AB1277" s="11"/>
      <c r="AC1277" s="11"/>
      <c r="AD1277" s="11"/>
      <c r="AE1277" s="11"/>
      <c r="AM1277" s="35"/>
      <c r="AN1277" s="35"/>
      <c r="AO1277" s="35"/>
      <c r="AP1277" s="35"/>
      <c r="AQ1277" s="35"/>
      <c r="AR1277" s="35"/>
      <c r="AS1277" s="35"/>
      <c r="AT1277" s="35"/>
      <c r="AU1277" s="35"/>
      <c r="AV1277" s="35"/>
      <c r="AW1277" s="35"/>
      <c r="AX1277" s="35"/>
      <c r="AY1277" s="35"/>
      <c r="AZ1277" s="35"/>
      <c r="BA1277" s="35"/>
      <c r="BB1277" s="35"/>
      <c r="BC1277" s="35"/>
      <c r="BD1277" s="35"/>
      <c r="BE1277" s="35"/>
      <c r="BF1277" s="35"/>
      <c r="BG1277" s="35"/>
      <c r="BH1277" s="35"/>
    </row>
    <row r="1278" spans="27:60" ht="15">
      <c r="AA1278" s="11"/>
      <c r="AB1278" s="11"/>
      <c r="AC1278" s="11"/>
      <c r="AD1278" s="11"/>
      <c r="AE1278" s="11"/>
      <c r="AM1278" s="35"/>
      <c r="AN1278" s="35"/>
      <c r="AO1278" s="35"/>
      <c r="AP1278" s="35"/>
      <c r="AQ1278" s="35"/>
      <c r="AR1278" s="35"/>
      <c r="AS1278" s="35"/>
      <c r="AT1278" s="35"/>
      <c r="AU1278" s="35"/>
      <c r="AV1278" s="35"/>
      <c r="AW1278" s="35"/>
      <c r="AX1278" s="35"/>
      <c r="AY1278" s="35"/>
      <c r="AZ1278" s="35"/>
      <c r="BA1278" s="35"/>
      <c r="BB1278" s="35"/>
      <c r="BC1278" s="35"/>
      <c r="BD1278" s="35"/>
      <c r="BE1278" s="35"/>
      <c r="BF1278" s="35"/>
      <c r="BG1278" s="35"/>
      <c r="BH1278" s="35"/>
    </row>
    <row r="1279" spans="27:60" ht="15">
      <c r="AA1279" s="11"/>
      <c r="AB1279" s="11"/>
      <c r="AC1279" s="11"/>
      <c r="AD1279" s="11"/>
      <c r="AE1279" s="11"/>
      <c r="AM1279" s="35"/>
      <c r="AN1279" s="35"/>
      <c r="AO1279" s="35"/>
      <c r="AP1279" s="35"/>
      <c r="AQ1279" s="35"/>
      <c r="AR1279" s="35"/>
      <c r="AS1279" s="35"/>
      <c r="AT1279" s="35"/>
      <c r="AU1279" s="35"/>
      <c r="AV1279" s="35"/>
      <c r="AW1279" s="35"/>
      <c r="AX1279" s="35"/>
      <c r="AY1279" s="35"/>
      <c r="AZ1279" s="35"/>
      <c r="BA1279" s="35"/>
      <c r="BB1279" s="35"/>
      <c r="BC1279" s="35"/>
      <c r="BD1279" s="35"/>
      <c r="BE1279" s="35"/>
      <c r="BF1279" s="35"/>
      <c r="BG1279" s="35"/>
      <c r="BH1279" s="35"/>
    </row>
    <row r="1280" spans="27:60" ht="15">
      <c r="AA1280" s="11"/>
      <c r="AB1280" s="11"/>
      <c r="AC1280" s="11"/>
      <c r="AD1280" s="11"/>
      <c r="AE1280" s="11"/>
      <c r="AM1280" s="35"/>
      <c r="AN1280" s="35"/>
      <c r="AO1280" s="35"/>
      <c r="AP1280" s="35"/>
      <c r="AQ1280" s="35"/>
      <c r="AR1280" s="35"/>
      <c r="AS1280" s="35"/>
      <c r="AT1280" s="35"/>
      <c r="AU1280" s="35"/>
      <c r="AV1280" s="35"/>
      <c r="AW1280" s="35"/>
      <c r="AX1280" s="35"/>
      <c r="AY1280" s="35"/>
      <c r="AZ1280" s="35"/>
      <c r="BA1280" s="35"/>
      <c r="BB1280" s="35"/>
      <c r="BC1280" s="35"/>
      <c r="BD1280" s="35"/>
      <c r="BE1280" s="35"/>
      <c r="BF1280" s="35"/>
      <c r="BG1280" s="35"/>
      <c r="BH1280" s="35"/>
    </row>
    <row r="1281" spans="27:60" ht="15">
      <c r="AA1281" s="11"/>
      <c r="AB1281" s="11"/>
      <c r="AC1281" s="11"/>
      <c r="AD1281" s="11"/>
      <c r="AE1281" s="11"/>
      <c r="AM1281" s="35"/>
      <c r="AN1281" s="35"/>
      <c r="AO1281" s="35"/>
      <c r="AP1281" s="35"/>
      <c r="AQ1281" s="35"/>
      <c r="AR1281" s="35"/>
      <c r="AS1281" s="35"/>
      <c r="AT1281" s="35"/>
      <c r="AU1281" s="35"/>
      <c r="AV1281" s="35"/>
      <c r="AW1281" s="35"/>
      <c r="AX1281" s="35"/>
      <c r="AY1281" s="35"/>
      <c r="AZ1281" s="35"/>
      <c r="BA1281" s="35"/>
      <c r="BB1281" s="35"/>
      <c r="BC1281" s="35"/>
      <c r="BD1281" s="35"/>
      <c r="BE1281" s="35"/>
      <c r="BF1281" s="35"/>
      <c r="BG1281" s="35"/>
      <c r="BH1281" s="35"/>
    </row>
    <row r="1282" spans="27:60" ht="15">
      <c r="AA1282" s="11"/>
      <c r="AB1282" s="11"/>
      <c r="AC1282" s="11"/>
      <c r="AD1282" s="11"/>
      <c r="AE1282" s="11"/>
      <c r="AM1282" s="35"/>
      <c r="AN1282" s="35"/>
      <c r="AO1282" s="35"/>
      <c r="AP1282" s="35"/>
      <c r="AQ1282" s="35"/>
      <c r="AR1282" s="35"/>
      <c r="AS1282" s="35"/>
      <c r="AT1282" s="35"/>
      <c r="AU1282" s="35"/>
      <c r="AV1282" s="35"/>
      <c r="AW1282" s="35"/>
      <c r="AX1282" s="35"/>
      <c r="AY1282" s="35"/>
      <c r="AZ1282" s="35"/>
      <c r="BA1282" s="35"/>
      <c r="BB1282" s="35"/>
      <c r="BC1282" s="35"/>
      <c r="BD1282" s="35"/>
      <c r="BE1282" s="35"/>
      <c r="BF1282" s="35"/>
      <c r="BG1282" s="35"/>
      <c r="BH1282" s="35"/>
    </row>
    <row r="1283" spans="27:60" ht="15">
      <c r="AA1283" s="11"/>
      <c r="AB1283" s="11"/>
      <c r="AC1283" s="11"/>
      <c r="AD1283" s="11"/>
      <c r="AE1283" s="11"/>
      <c r="AM1283" s="35"/>
      <c r="AN1283" s="35"/>
      <c r="AO1283" s="35"/>
      <c r="AP1283" s="35"/>
      <c r="AQ1283" s="35"/>
      <c r="AR1283" s="35"/>
      <c r="AS1283" s="35"/>
      <c r="AT1283" s="35"/>
      <c r="AU1283" s="35"/>
      <c r="AV1283" s="35"/>
      <c r="AW1283" s="35"/>
      <c r="AX1283" s="35"/>
      <c r="AY1283" s="35"/>
      <c r="AZ1283" s="35"/>
      <c r="BA1283" s="35"/>
      <c r="BB1283" s="35"/>
      <c r="BC1283" s="35"/>
      <c r="BD1283" s="35"/>
      <c r="BE1283" s="35"/>
      <c r="BF1283" s="35"/>
      <c r="BG1283" s="35"/>
      <c r="BH1283" s="35"/>
    </row>
    <row r="1284" spans="27:60" ht="15">
      <c r="AA1284" s="11"/>
      <c r="AB1284" s="11"/>
      <c r="AC1284" s="11"/>
      <c r="AD1284" s="11"/>
      <c r="AE1284" s="11"/>
      <c r="AM1284" s="35"/>
      <c r="AN1284" s="35"/>
      <c r="AO1284" s="35"/>
      <c r="AP1284" s="35"/>
      <c r="AQ1284" s="35"/>
      <c r="AR1284" s="35"/>
      <c r="AS1284" s="35"/>
      <c r="AT1284" s="35"/>
      <c r="AU1284" s="35"/>
      <c r="AV1284" s="35"/>
      <c r="AW1284" s="35"/>
      <c r="AX1284" s="35"/>
      <c r="AY1284" s="35"/>
      <c r="AZ1284" s="35"/>
      <c r="BA1284" s="35"/>
      <c r="BB1284" s="35"/>
      <c r="BC1284" s="35"/>
      <c r="BD1284" s="35"/>
      <c r="BE1284" s="35"/>
      <c r="BF1284" s="35"/>
      <c r="BG1284" s="35"/>
      <c r="BH1284" s="35"/>
    </row>
    <row r="1285" spans="27:60" ht="15">
      <c r="AA1285" s="11"/>
      <c r="AB1285" s="11"/>
      <c r="AC1285" s="11"/>
      <c r="AD1285" s="11"/>
      <c r="AE1285" s="11"/>
      <c r="AM1285" s="35"/>
      <c r="AN1285" s="35"/>
      <c r="AO1285" s="35"/>
      <c r="AP1285" s="35"/>
      <c r="AQ1285" s="35"/>
      <c r="AR1285" s="35"/>
      <c r="AS1285" s="35"/>
      <c r="AT1285" s="35"/>
      <c r="AU1285" s="35"/>
      <c r="AV1285" s="35"/>
      <c r="AW1285" s="35"/>
      <c r="AX1285" s="35"/>
      <c r="AY1285" s="35"/>
      <c r="AZ1285" s="35"/>
      <c r="BA1285" s="35"/>
      <c r="BB1285" s="35"/>
      <c r="BC1285" s="35"/>
      <c r="BD1285" s="35"/>
      <c r="BE1285" s="35"/>
      <c r="BF1285" s="35"/>
      <c r="BG1285" s="35"/>
      <c r="BH1285" s="35"/>
    </row>
    <row r="1286" spans="27:60" ht="15">
      <c r="AA1286" s="11"/>
      <c r="AB1286" s="11"/>
      <c r="AC1286" s="11"/>
      <c r="AD1286" s="11"/>
      <c r="AE1286" s="11"/>
      <c r="AM1286" s="35"/>
      <c r="AN1286" s="35"/>
      <c r="AO1286" s="35"/>
      <c r="AP1286" s="35"/>
      <c r="AQ1286" s="35"/>
      <c r="AR1286" s="35"/>
      <c r="AS1286" s="35"/>
      <c r="AT1286" s="35"/>
      <c r="AU1286" s="35"/>
      <c r="AV1286" s="35"/>
      <c r="AW1286" s="35"/>
      <c r="AX1286" s="35"/>
      <c r="AY1286" s="35"/>
      <c r="AZ1286" s="35"/>
      <c r="BA1286" s="35"/>
      <c r="BB1286" s="35"/>
      <c r="BC1286" s="35"/>
      <c r="BD1286" s="35"/>
      <c r="BE1286" s="35"/>
      <c r="BF1286" s="35"/>
      <c r="BG1286" s="35"/>
      <c r="BH1286" s="35"/>
    </row>
    <row r="1287" spans="27:60" ht="15">
      <c r="AA1287" s="11"/>
      <c r="AB1287" s="11"/>
      <c r="AC1287" s="11"/>
      <c r="AD1287" s="11"/>
      <c r="AE1287" s="11"/>
      <c r="AM1287" s="35"/>
      <c r="AN1287" s="35"/>
      <c r="AO1287" s="35"/>
      <c r="AP1287" s="35"/>
      <c r="AQ1287" s="35"/>
      <c r="AR1287" s="35"/>
      <c r="AS1287" s="35"/>
      <c r="AT1287" s="35"/>
      <c r="AU1287" s="35"/>
      <c r="AV1287" s="35"/>
      <c r="AW1287" s="35"/>
      <c r="AX1287" s="35"/>
      <c r="AY1287" s="35"/>
      <c r="AZ1287" s="35"/>
      <c r="BA1287" s="35"/>
      <c r="BB1287" s="35"/>
      <c r="BC1287" s="35"/>
      <c r="BD1287" s="35"/>
      <c r="BE1287" s="35"/>
      <c r="BF1287" s="35"/>
      <c r="BG1287" s="35"/>
      <c r="BH1287" s="35"/>
    </row>
    <row r="1288" spans="27:60" ht="15">
      <c r="AA1288" s="11"/>
      <c r="AB1288" s="11"/>
      <c r="AC1288" s="11"/>
      <c r="AD1288" s="11"/>
      <c r="AE1288" s="11"/>
      <c r="AM1288" s="35"/>
      <c r="AN1288" s="35"/>
      <c r="AO1288" s="35"/>
      <c r="AP1288" s="35"/>
      <c r="AQ1288" s="35"/>
      <c r="AR1288" s="35"/>
      <c r="AS1288" s="35"/>
      <c r="AT1288" s="35"/>
      <c r="AU1288" s="35"/>
      <c r="AV1288" s="35"/>
      <c r="AW1288" s="35"/>
      <c r="AX1288" s="35"/>
      <c r="AY1288" s="35"/>
      <c r="AZ1288" s="35"/>
      <c r="BA1288" s="35"/>
      <c r="BB1288" s="35"/>
      <c r="BC1288" s="35"/>
      <c r="BD1288" s="35"/>
      <c r="BE1288" s="35"/>
      <c r="BF1288" s="35"/>
      <c r="BG1288" s="35"/>
      <c r="BH1288" s="35"/>
    </row>
    <row r="1289" spans="27:60" ht="15">
      <c r="AA1289" s="11"/>
      <c r="AB1289" s="11"/>
      <c r="AC1289" s="11"/>
      <c r="AD1289" s="11"/>
      <c r="AE1289" s="11"/>
      <c r="AM1289" s="35"/>
      <c r="AN1289" s="35"/>
      <c r="AO1289" s="35"/>
      <c r="AP1289" s="35"/>
      <c r="AQ1289" s="35"/>
      <c r="AR1289" s="35"/>
      <c r="AS1289" s="35"/>
      <c r="AT1289" s="35"/>
      <c r="AU1289" s="35"/>
      <c r="AV1289" s="35"/>
      <c r="AW1289" s="35"/>
      <c r="AX1289" s="35"/>
      <c r="AY1289" s="35"/>
      <c r="AZ1289" s="35"/>
      <c r="BA1289" s="35"/>
      <c r="BB1289" s="35"/>
      <c r="BC1289" s="35"/>
      <c r="BD1289" s="35"/>
      <c r="BE1289" s="35"/>
      <c r="BF1289" s="35"/>
      <c r="BG1289" s="35"/>
      <c r="BH1289" s="35"/>
    </row>
    <row r="1290" spans="27:60" ht="15">
      <c r="AA1290" s="11"/>
      <c r="AB1290" s="11"/>
      <c r="AC1290" s="11"/>
      <c r="AD1290" s="11"/>
      <c r="AE1290" s="11"/>
      <c r="AM1290" s="35"/>
      <c r="AN1290" s="35"/>
      <c r="AO1290" s="35"/>
      <c r="AP1290" s="35"/>
      <c r="AQ1290" s="35"/>
      <c r="AR1290" s="35"/>
      <c r="AS1290" s="35"/>
      <c r="AT1290" s="35"/>
      <c r="AU1290" s="35"/>
      <c r="AV1290" s="35"/>
      <c r="AW1290" s="35"/>
      <c r="AX1290" s="35"/>
      <c r="AY1290" s="35"/>
      <c r="AZ1290" s="35"/>
      <c r="BA1290" s="35"/>
      <c r="BB1290" s="35"/>
      <c r="BC1290" s="35"/>
      <c r="BD1290" s="35"/>
      <c r="BE1290" s="35"/>
      <c r="BF1290" s="35"/>
      <c r="BG1290" s="35"/>
      <c r="BH1290" s="35"/>
    </row>
    <row r="1291" spans="27:60" ht="15">
      <c r="AA1291" s="11"/>
      <c r="AB1291" s="11"/>
      <c r="AC1291" s="11"/>
      <c r="AD1291" s="11"/>
      <c r="AE1291" s="11"/>
      <c r="AM1291" s="35"/>
      <c r="AN1291" s="35"/>
      <c r="AO1291" s="35"/>
      <c r="AP1291" s="35"/>
      <c r="AQ1291" s="35"/>
      <c r="AR1291" s="35"/>
      <c r="AS1291" s="35"/>
      <c r="AT1291" s="35"/>
      <c r="AU1291" s="35"/>
      <c r="AV1291" s="35"/>
      <c r="AW1291" s="35"/>
      <c r="AX1291" s="35"/>
      <c r="AY1291" s="35"/>
      <c r="AZ1291" s="35"/>
      <c r="BA1291" s="35"/>
      <c r="BB1291" s="35"/>
      <c r="BC1291" s="35"/>
      <c r="BD1291" s="35"/>
      <c r="BE1291" s="35"/>
      <c r="BF1291" s="35"/>
      <c r="BG1291" s="35"/>
      <c r="BH1291" s="35"/>
    </row>
    <row r="1292" spans="27:60" ht="15">
      <c r="AA1292" s="11"/>
      <c r="AB1292" s="11"/>
      <c r="AC1292" s="11"/>
      <c r="AD1292" s="11"/>
      <c r="AE1292" s="11"/>
      <c r="AM1292" s="35"/>
      <c r="AN1292" s="35"/>
      <c r="AO1292" s="35"/>
      <c r="AP1292" s="35"/>
      <c r="AQ1292" s="35"/>
      <c r="AR1292" s="35"/>
      <c r="AS1292" s="35"/>
      <c r="AT1292" s="35"/>
      <c r="AU1292" s="35"/>
      <c r="AV1292" s="35"/>
      <c r="AW1292" s="35"/>
      <c r="AX1292" s="35"/>
      <c r="AY1292" s="35"/>
      <c r="AZ1292" s="35"/>
      <c r="BA1292" s="35"/>
      <c r="BB1292" s="35"/>
      <c r="BC1292" s="35"/>
      <c r="BD1292" s="35"/>
      <c r="BE1292" s="35"/>
      <c r="BF1292" s="35"/>
      <c r="BG1292" s="35"/>
      <c r="BH1292" s="35"/>
    </row>
    <row r="1293" spans="27:60" ht="15">
      <c r="AA1293" s="11"/>
      <c r="AB1293" s="11"/>
      <c r="AC1293" s="11"/>
      <c r="AD1293" s="11"/>
      <c r="AE1293" s="11"/>
      <c r="AM1293" s="35"/>
      <c r="AN1293" s="35"/>
      <c r="AO1293" s="35"/>
      <c r="AP1293" s="35"/>
      <c r="AQ1293" s="35"/>
      <c r="AR1293" s="35"/>
      <c r="AS1293" s="35"/>
      <c r="AT1293" s="35"/>
      <c r="AU1293" s="35"/>
      <c r="AV1293" s="35"/>
      <c r="AW1293" s="35"/>
      <c r="AX1293" s="35"/>
      <c r="AY1293" s="35"/>
      <c r="AZ1293" s="35"/>
      <c r="BA1293" s="35"/>
      <c r="BB1293" s="35"/>
      <c r="BC1293" s="35"/>
      <c r="BD1293" s="35"/>
      <c r="BE1293" s="35"/>
      <c r="BF1293" s="35"/>
      <c r="BG1293" s="35"/>
      <c r="BH1293" s="35"/>
    </row>
    <row r="1294" spans="27:60" ht="15">
      <c r="AA1294" s="11"/>
      <c r="AB1294" s="11"/>
      <c r="AC1294" s="11"/>
      <c r="AD1294" s="11"/>
      <c r="AE1294" s="11"/>
      <c r="AM1294" s="35"/>
      <c r="AN1294" s="35"/>
      <c r="AO1294" s="35"/>
      <c r="AP1294" s="35"/>
      <c r="AQ1294" s="35"/>
      <c r="AR1294" s="35"/>
      <c r="AS1294" s="35"/>
      <c r="AT1294" s="35"/>
      <c r="AU1294" s="35"/>
      <c r="AV1294" s="35"/>
      <c r="AW1294" s="35"/>
      <c r="AX1294" s="35"/>
      <c r="AY1294" s="35"/>
      <c r="AZ1294" s="35"/>
      <c r="BA1294" s="35"/>
      <c r="BB1294" s="35"/>
      <c r="BC1294" s="35"/>
      <c r="BD1294" s="35"/>
      <c r="BE1294" s="35"/>
      <c r="BF1294" s="35"/>
      <c r="BG1294" s="35"/>
      <c r="BH1294" s="35"/>
    </row>
    <row r="1295" spans="27:60" ht="15">
      <c r="AA1295" s="11"/>
      <c r="AB1295" s="11"/>
      <c r="AC1295" s="11"/>
      <c r="AD1295" s="11"/>
      <c r="AE1295" s="11"/>
      <c r="AM1295" s="35"/>
      <c r="AN1295" s="35"/>
      <c r="AO1295" s="35"/>
      <c r="AP1295" s="35"/>
      <c r="AQ1295" s="35"/>
      <c r="AR1295" s="35"/>
      <c r="AS1295" s="35"/>
      <c r="AT1295" s="35"/>
      <c r="AU1295" s="35"/>
      <c r="AV1295" s="35"/>
      <c r="AW1295" s="35"/>
      <c r="AX1295" s="35"/>
      <c r="AY1295" s="35"/>
      <c r="AZ1295" s="35"/>
      <c r="BA1295" s="35"/>
      <c r="BB1295" s="35"/>
      <c r="BC1295" s="35"/>
      <c r="BD1295" s="35"/>
      <c r="BE1295" s="35"/>
      <c r="BF1295" s="35"/>
      <c r="BG1295" s="35"/>
      <c r="BH1295" s="35"/>
    </row>
    <row r="1296" spans="27:60" ht="15">
      <c r="AA1296" s="11"/>
      <c r="AB1296" s="11"/>
      <c r="AC1296" s="11"/>
      <c r="AD1296" s="11"/>
      <c r="AE1296" s="11"/>
      <c r="AM1296" s="35"/>
      <c r="AN1296" s="35"/>
      <c r="AO1296" s="35"/>
      <c r="AP1296" s="35"/>
      <c r="AQ1296" s="35"/>
      <c r="AR1296" s="35"/>
      <c r="AS1296" s="35"/>
      <c r="AT1296" s="35"/>
      <c r="AU1296" s="35"/>
      <c r="AV1296" s="35"/>
      <c r="AW1296" s="35"/>
      <c r="AX1296" s="35"/>
      <c r="AY1296" s="35"/>
      <c r="AZ1296" s="35"/>
      <c r="BA1296" s="35"/>
      <c r="BB1296" s="35"/>
      <c r="BC1296" s="35"/>
      <c r="BD1296" s="35"/>
      <c r="BE1296" s="35"/>
      <c r="BF1296" s="35"/>
      <c r="BG1296" s="35"/>
      <c r="BH1296" s="35"/>
    </row>
    <row r="1297" spans="27:60" ht="15">
      <c r="AA1297" s="11"/>
      <c r="AB1297" s="11"/>
      <c r="AC1297" s="11"/>
      <c r="AD1297" s="11"/>
      <c r="AE1297" s="11"/>
      <c r="AM1297" s="35"/>
      <c r="AN1297" s="35"/>
      <c r="AO1297" s="35"/>
      <c r="AP1297" s="35"/>
      <c r="AQ1297" s="35"/>
      <c r="AR1297" s="35"/>
      <c r="AS1297" s="35"/>
      <c r="AT1297" s="35"/>
      <c r="AU1297" s="35"/>
      <c r="AV1297" s="35"/>
      <c r="AW1297" s="35"/>
      <c r="AX1297" s="35"/>
      <c r="AY1297" s="35"/>
      <c r="AZ1297" s="35"/>
      <c r="BA1297" s="35"/>
      <c r="BB1297" s="35"/>
      <c r="BC1297" s="35"/>
      <c r="BD1297" s="35"/>
      <c r="BE1297" s="35"/>
      <c r="BF1297" s="35"/>
      <c r="BG1297" s="35"/>
      <c r="BH1297" s="35"/>
    </row>
    <row r="1298" spans="27:60" ht="15">
      <c r="AA1298" s="11"/>
      <c r="AB1298" s="11"/>
      <c r="AC1298" s="11"/>
      <c r="AD1298" s="11"/>
      <c r="AE1298" s="11"/>
      <c r="AM1298" s="35"/>
      <c r="AN1298" s="35"/>
      <c r="AO1298" s="35"/>
      <c r="AP1298" s="35"/>
      <c r="AQ1298" s="35"/>
      <c r="AR1298" s="35"/>
      <c r="AS1298" s="35"/>
      <c r="AT1298" s="35"/>
      <c r="AU1298" s="35"/>
      <c r="AV1298" s="35"/>
      <c r="AW1298" s="35"/>
      <c r="AX1298" s="35"/>
      <c r="AY1298" s="35"/>
      <c r="AZ1298" s="35"/>
      <c r="BA1298" s="35"/>
      <c r="BB1298" s="35"/>
      <c r="BC1298" s="35"/>
      <c r="BD1298" s="35"/>
      <c r="BE1298" s="35"/>
      <c r="BF1298" s="35"/>
      <c r="BG1298" s="35"/>
      <c r="BH1298" s="35"/>
    </row>
    <row r="1299" spans="27:60" ht="15">
      <c r="AA1299" s="11"/>
      <c r="AB1299" s="11"/>
      <c r="AC1299" s="11"/>
      <c r="AD1299" s="11"/>
      <c r="AE1299" s="11"/>
      <c r="AM1299" s="35"/>
      <c r="AN1299" s="35"/>
      <c r="AO1299" s="35"/>
      <c r="AP1299" s="35"/>
      <c r="AQ1299" s="35"/>
      <c r="AR1299" s="35"/>
      <c r="AS1299" s="35"/>
      <c r="AT1299" s="35"/>
      <c r="AU1299" s="35"/>
      <c r="AV1299" s="35"/>
      <c r="AW1299" s="35"/>
      <c r="AX1299" s="35"/>
      <c r="AY1299" s="35"/>
      <c r="AZ1299" s="35"/>
      <c r="BA1299" s="35"/>
      <c r="BB1299" s="35"/>
      <c r="BC1299" s="35"/>
      <c r="BD1299" s="35"/>
      <c r="BE1299" s="35"/>
      <c r="BF1299" s="35"/>
      <c r="BG1299" s="35"/>
      <c r="BH1299" s="35"/>
    </row>
    <row r="1300" spans="27:60" ht="15">
      <c r="AA1300" s="11"/>
      <c r="AB1300" s="11"/>
      <c r="AC1300" s="11"/>
      <c r="AD1300" s="11"/>
      <c r="AE1300" s="11"/>
      <c r="AM1300" s="35"/>
      <c r="AN1300" s="35"/>
      <c r="AO1300" s="35"/>
      <c r="AP1300" s="35"/>
      <c r="AQ1300" s="35"/>
      <c r="AR1300" s="35"/>
      <c r="AS1300" s="35"/>
      <c r="AT1300" s="35"/>
      <c r="AU1300" s="35"/>
      <c r="AV1300" s="35"/>
      <c r="AW1300" s="35"/>
      <c r="AX1300" s="35"/>
      <c r="AY1300" s="35"/>
      <c r="AZ1300" s="35"/>
      <c r="BA1300" s="35"/>
      <c r="BB1300" s="35"/>
      <c r="BC1300" s="35"/>
      <c r="BD1300" s="35"/>
      <c r="BE1300" s="35"/>
      <c r="BF1300" s="35"/>
      <c r="BG1300" s="35"/>
      <c r="BH1300" s="35"/>
    </row>
    <row r="1301" spans="27:60" ht="15">
      <c r="AA1301" s="11"/>
      <c r="AB1301" s="11"/>
      <c r="AC1301" s="11"/>
      <c r="AD1301" s="11"/>
      <c r="AE1301" s="11"/>
      <c r="AM1301" s="35"/>
      <c r="AN1301" s="35"/>
      <c r="AO1301" s="35"/>
      <c r="AP1301" s="35"/>
      <c r="AQ1301" s="35"/>
      <c r="AR1301" s="35"/>
      <c r="AS1301" s="35"/>
      <c r="AT1301" s="35"/>
      <c r="AU1301" s="35"/>
      <c r="AV1301" s="35"/>
      <c r="AW1301" s="35"/>
      <c r="AX1301" s="35"/>
      <c r="AY1301" s="35"/>
      <c r="AZ1301" s="35"/>
      <c r="BA1301" s="35"/>
      <c r="BB1301" s="35"/>
      <c r="BC1301" s="35"/>
      <c r="BD1301" s="35"/>
      <c r="BE1301" s="35"/>
      <c r="BF1301" s="35"/>
      <c r="BG1301" s="35"/>
      <c r="BH1301" s="35"/>
    </row>
    <row r="1302" spans="27:60" ht="15">
      <c r="AA1302" s="11"/>
      <c r="AB1302" s="11"/>
      <c r="AC1302" s="11"/>
      <c r="AD1302" s="11"/>
      <c r="AE1302" s="11"/>
      <c r="AM1302" s="35"/>
      <c r="AN1302" s="35"/>
      <c r="AO1302" s="35"/>
      <c r="AP1302" s="35"/>
      <c r="AQ1302" s="35"/>
      <c r="AR1302" s="35"/>
      <c r="AS1302" s="35"/>
      <c r="AT1302" s="35"/>
      <c r="AU1302" s="35"/>
      <c r="AV1302" s="35"/>
      <c r="AW1302" s="35"/>
      <c r="AX1302" s="35"/>
      <c r="AY1302" s="35"/>
      <c r="AZ1302" s="35"/>
      <c r="BA1302" s="35"/>
      <c r="BB1302" s="35"/>
      <c r="BC1302" s="35"/>
      <c r="BD1302" s="35"/>
      <c r="BE1302" s="35"/>
      <c r="BF1302" s="35"/>
      <c r="BG1302" s="35"/>
      <c r="BH1302" s="35"/>
    </row>
    <row r="1303" spans="27:60" ht="15">
      <c r="AA1303" s="11"/>
      <c r="AB1303" s="11"/>
      <c r="AC1303" s="11"/>
      <c r="AD1303" s="11"/>
      <c r="AE1303" s="11"/>
      <c r="AM1303" s="35"/>
      <c r="AN1303" s="35"/>
      <c r="AO1303" s="35"/>
      <c r="AP1303" s="35"/>
      <c r="AQ1303" s="35"/>
      <c r="AR1303" s="35"/>
      <c r="AS1303" s="35"/>
      <c r="AT1303" s="35"/>
      <c r="AU1303" s="35"/>
      <c r="AV1303" s="35"/>
      <c r="AW1303" s="35"/>
      <c r="AX1303" s="35"/>
      <c r="AY1303" s="35"/>
      <c r="AZ1303" s="35"/>
      <c r="BA1303" s="35"/>
      <c r="BB1303" s="35"/>
      <c r="BC1303" s="35"/>
      <c r="BD1303" s="35"/>
      <c r="BE1303" s="35"/>
      <c r="BF1303" s="35"/>
      <c r="BG1303" s="35"/>
      <c r="BH1303" s="35"/>
    </row>
    <row r="1304" spans="27:60" ht="15">
      <c r="AA1304" s="11"/>
      <c r="AB1304" s="11"/>
      <c r="AC1304" s="11"/>
      <c r="AD1304" s="11"/>
      <c r="AE1304" s="11"/>
      <c r="AM1304" s="35"/>
      <c r="AN1304" s="35"/>
      <c r="AO1304" s="35"/>
      <c r="AP1304" s="35"/>
      <c r="AQ1304" s="35"/>
      <c r="AR1304" s="35"/>
      <c r="AS1304" s="35"/>
      <c r="AT1304" s="35"/>
      <c r="AU1304" s="35"/>
      <c r="AV1304" s="35"/>
      <c r="AW1304" s="35"/>
      <c r="AX1304" s="35"/>
      <c r="AY1304" s="35"/>
      <c r="AZ1304" s="35"/>
      <c r="BA1304" s="35"/>
      <c r="BB1304" s="35"/>
      <c r="BC1304" s="35"/>
      <c r="BD1304" s="35"/>
      <c r="BE1304" s="35"/>
      <c r="BF1304" s="35"/>
      <c r="BG1304" s="35"/>
      <c r="BH1304" s="35"/>
    </row>
    <row r="1305" spans="27:60" ht="15">
      <c r="AA1305" s="11"/>
      <c r="AB1305" s="11"/>
      <c r="AC1305" s="11"/>
      <c r="AD1305" s="11"/>
      <c r="AE1305" s="11"/>
      <c r="AM1305" s="35"/>
      <c r="AN1305" s="35"/>
      <c r="AO1305" s="35"/>
      <c r="AP1305" s="35"/>
      <c r="AQ1305" s="35"/>
      <c r="AR1305" s="35"/>
      <c r="AS1305" s="35"/>
      <c r="AT1305" s="35"/>
      <c r="AU1305" s="35"/>
      <c r="AV1305" s="35"/>
      <c r="AW1305" s="35"/>
      <c r="AX1305" s="35"/>
      <c r="AY1305" s="35"/>
      <c r="AZ1305" s="35"/>
      <c r="BA1305" s="35"/>
      <c r="BB1305" s="35"/>
      <c r="BC1305" s="35"/>
      <c r="BD1305" s="35"/>
      <c r="BE1305" s="35"/>
      <c r="BF1305" s="35"/>
      <c r="BG1305" s="35"/>
      <c r="BH1305" s="35"/>
    </row>
    <row r="1306" spans="27:60" ht="15">
      <c r="AA1306" s="11"/>
      <c r="AB1306" s="11"/>
      <c r="AC1306" s="11"/>
      <c r="AD1306" s="11"/>
      <c r="AE1306" s="11"/>
      <c r="AM1306" s="35"/>
      <c r="AN1306" s="35"/>
      <c r="AO1306" s="35"/>
      <c r="AP1306" s="35"/>
      <c r="AQ1306" s="35"/>
      <c r="AR1306" s="35"/>
      <c r="AS1306" s="35"/>
      <c r="AT1306" s="35"/>
      <c r="AU1306" s="35"/>
      <c r="AV1306" s="35"/>
      <c r="AW1306" s="35"/>
      <c r="AX1306" s="35"/>
      <c r="AY1306" s="35"/>
      <c r="AZ1306" s="35"/>
      <c r="BA1306" s="35"/>
      <c r="BB1306" s="35"/>
      <c r="BC1306" s="35"/>
      <c r="BD1306" s="35"/>
      <c r="BE1306" s="35"/>
      <c r="BF1306" s="35"/>
      <c r="BG1306" s="35"/>
      <c r="BH1306" s="35"/>
    </row>
    <row r="1307" spans="27:60" ht="15">
      <c r="AA1307" s="11"/>
      <c r="AB1307" s="11"/>
      <c r="AC1307" s="11"/>
      <c r="AD1307" s="11"/>
      <c r="AE1307" s="11"/>
      <c r="AM1307" s="35"/>
      <c r="AN1307" s="35"/>
      <c r="AO1307" s="35"/>
      <c r="AP1307" s="35"/>
      <c r="AQ1307" s="35"/>
      <c r="AR1307" s="35"/>
      <c r="AS1307" s="35"/>
      <c r="AT1307" s="35"/>
      <c r="AU1307" s="35"/>
      <c r="AV1307" s="35"/>
      <c r="AW1307" s="35"/>
      <c r="AX1307" s="35"/>
      <c r="AY1307" s="35"/>
      <c r="AZ1307" s="35"/>
      <c r="BA1307" s="35"/>
      <c r="BB1307" s="35"/>
      <c r="BC1307" s="35"/>
      <c r="BD1307" s="35"/>
      <c r="BE1307" s="35"/>
      <c r="BF1307" s="35"/>
      <c r="BG1307" s="35"/>
      <c r="BH1307" s="35"/>
    </row>
    <row r="1308" spans="27:60" ht="15">
      <c r="AA1308" s="11"/>
      <c r="AB1308" s="11"/>
      <c r="AC1308" s="11"/>
      <c r="AD1308" s="11"/>
      <c r="AE1308" s="11"/>
      <c r="AM1308" s="35"/>
      <c r="AN1308" s="35"/>
      <c r="AO1308" s="35"/>
      <c r="AP1308" s="35"/>
      <c r="AQ1308" s="35"/>
      <c r="AR1308" s="35"/>
      <c r="AS1308" s="35"/>
      <c r="AT1308" s="35"/>
      <c r="AU1308" s="35"/>
      <c r="AV1308" s="35"/>
      <c r="AW1308" s="35"/>
      <c r="AX1308" s="35"/>
      <c r="AY1308" s="35"/>
      <c r="AZ1308" s="35"/>
      <c r="BA1308" s="35"/>
      <c r="BB1308" s="35"/>
      <c r="BC1308" s="35"/>
      <c r="BD1308" s="35"/>
      <c r="BE1308" s="35"/>
      <c r="BF1308" s="35"/>
      <c r="BG1308" s="35"/>
      <c r="BH1308" s="35"/>
    </row>
    <row r="1309" spans="27:60" ht="15">
      <c r="AA1309" s="11"/>
      <c r="AB1309" s="11"/>
      <c r="AC1309" s="11"/>
      <c r="AD1309" s="11"/>
      <c r="AE1309" s="11"/>
      <c r="AM1309" s="35"/>
      <c r="AN1309" s="35"/>
      <c r="AO1309" s="35"/>
      <c r="AP1309" s="35"/>
      <c r="AQ1309" s="35"/>
      <c r="AR1309" s="35"/>
      <c r="AS1309" s="35"/>
      <c r="AT1309" s="35"/>
      <c r="AU1309" s="35"/>
      <c r="AV1309" s="35"/>
      <c r="AW1309" s="35"/>
      <c r="AX1309" s="35"/>
      <c r="AY1309" s="35"/>
      <c r="AZ1309" s="35"/>
      <c r="BA1309" s="35"/>
      <c r="BB1309" s="35"/>
      <c r="BC1309" s="35"/>
      <c r="BD1309" s="35"/>
      <c r="BE1309" s="35"/>
      <c r="BF1309" s="35"/>
      <c r="BG1309" s="35"/>
      <c r="BH1309" s="35"/>
    </row>
    <row r="1310" spans="27:60" ht="15">
      <c r="AA1310" s="11"/>
      <c r="AB1310" s="11"/>
      <c r="AC1310" s="11"/>
      <c r="AD1310" s="11"/>
      <c r="AE1310" s="11"/>
      <c r="AM1310" s="35"/>
      <c r="AN1310" s="35"/>
      <c r="AO1310" s="35"/>
      <c r="AP1310" s="35"/>
      <c r="AQ1310" s="35"/>
      <c r="AR1310" s="35"/>
      <c r="AS1310" s="35"/>
      <c r="AT1310" s="35"/>
      <c r="AU1310" s="35"/>
      <c r="AV1310" s="35"/>
      <c r="AW1310" s="35"/>
      <c r="AX1310" s="35"/>
      <c r="AY1310" s="35"/>
      <c r="AZ1310" s="35"/>
      <c r="BA1310" s="35"/>
      <c r="BB1310" s="35"/>
      <c r="BC1310" s="35"/>
      <c r="BD1310" s="35"/>
      <c r="BE1310" s="35"/>
      <c r="BF1310" s="35"/>
      <c r="BG1310" s="35"/>
      <c r="BH1310" s="35"/>
    </row>
    <row r="1311" spans="27:60" ht="15">
      <c r="AA1311" s="11"/>
      <c r="AB1311" s="11"/>
      <c r="AC1311" s="11"/>
      <c r="AD1311" s="11"/>
      <c r="AE1311" s="11"/>
      <c r="AM1311" s="35"/>
      <c r="AN1311" s="35"/>
      <c r="AO1311" s="35"/>
      <c r="AP1311" s="35"/>
      <c r="AQ1311" s="35"/>
      <c r="AR1311" s="35"/>
      <c r="AS1311" s="35"/>
      <c r="AT1311" s="35"/>
      <c r="AU1311" s="35"/>
      <c r="AV1311" s="35"/>
      <c r="AW1311" s="35"/>
      <c r="AX1311" s="35"/>
      <c r="AY1311" s="35"/>
      <c r="AZ1311" s="35"/>
      <c r="BA1311" s="35"/>
      <c r="BB1311" s="35"/>
      <c r="BC1311" s="35"/>
      <c r="BD1311" s="35"/>
      <c r="BE1311" s="35"/>
      <c r="BF1311" s="35"/>
      <c r="BG1311" s="35"/>
      <c r="BH1311" s="35"/>
    </row>
    <row r="1312" spans="27:60" ht="15">
      <c r="AA1312" s="11"/>
      <c r="AB1312" s="11"/>
      <c r="AC1312" s="11"/>
      <c r="AD1312" s="11"/>
      <c r="AE1312" s="11"/>
      <c r="AM1312" s="35"/>
      <c r="AN1312" s="35"/>
      <c r="AO1312" s="35"/>
      <c r="AP1312" s="35"/>
      <c r="AQ1312" s="35"/>
      <c r="AR1312" s="35"/>
      <c r="AS1312" s="35"/>
      <c r="AT1312" s="35"/>
      <c r="AU1312" s="35"/>
      <c r="AV1312" s="35"/>
      <c r="AW1312" s="35"/>
      <c r="AX1312" s="35"/>
      <c r="AY1312" s="35"/>
      <c r="AZ1312" s="35"/>
      <c r="BA1312" s="35"/>
      <c r="BB1312" s="35"/>
      <c r="BC1312" s="35"/>
      <c r="BD1312" s="35"/>
      <c r="BE1312" s="35"/>
      <c r="BF1312" s="35"/>
      <c r="BG1312" s="35"/>
      <c r="BH1312" s="35"/>
    </row>
    <row r="1313" spans="27:60" ht="15">
      <c r="AA1313" s="11"/>
      <c r="AB1313" s="11"/>
      <c r="AC1313" s="11"/>
      <c r="AD1313" s="11"/>
      <c r="AE1313" s="11"/>
      <c r="AM1313" s="35"/>
      <c r="AN1313" s="35"/>
      <c r="AO1313" s="35"/>
      <c r="AP1313" s="35"/>
      <c r="AQ1313" s="35"/>
      <c r="AR1313" s="35"/>
      <c r="AS1313" s="35"/>
      <c r="AT1313" s="35"/>
      <c r="AU1313" s="35"/>
      <c r="AV1313" s="35"/>
      <c r="AW1313" s="35"/>
      <c r="AX1313" s="35"/>
      <c r="AY1313" s="35"/>
      <c r="AZ1313" s="35"/>
      <c r="BA1313" s="35"/>
      <c r="BB1313" s="35"/>
      <c r="BC1313" s="35"/>
      <c r="BD1313" s="35"/>
      <c r="BE1313" s="35"/>
      <c r="BF1313" s="35"/>
      <c r="BG1313" s="35"/>
      <c r="BH1313" s="35"/>
    </row>
    <row r="1314" spans="27:60" ht="15">
      <c r="AA1314" s="11"/>
      <c r="AB1314" s="11"/>
      <c r="AC1314" s="11"/>
      <c r="AD1314" s="11"/>
      <c r="AE1314" s="11"/>
      <c r="AM1314" s="35"/>
      <c r="AN1314" s="35"/>
      <c r="AO1314" s="35"/>
      <c r="AP1314" s="35"/>
      <c r="AQ1314" s="35"/>
      <c r="AR1314" s="35"/>
      <c r="AS1314" s="35"/>
      <c r="AT1314" s="35"/>
      <c r="AU1314" s="35"/>
      <c r="AV1314" s="35"/>
      <c r="AW1314" s="35"/>
      <c r="AX1314" s="35"/>
      <c r="AY1314" s="35"/>
      <c r="AZ1314" s="35"/>
      <c r="BA1314" s="35"/>
      <c r="BB1314" s="35"/>
      <c r="BC1314" s="35"/>
      <c r="BD1314" s="35"/>
      <c r="BE1314" s="35"/>
      <c r="BF1314" s="35"/>
      <c r="BG1314" s="35"/>
      <c r="BH1314" s="35"/>
    </row>
    <row r="1315" spans="27:60" ht="15">
      <c r="AA1315" s="11"/>
      <c r="AB1315" s="11"/>
      <c r="AC1315" s="11"/>
      <c r="AD1315" s="11"/>
      <c r="AE1315" s="11"/>
      <c r="AM1315" s="35"/>
      <c r="AN1315" s="35"/>
      <c r="AO1315" s="35"/>
      <c r="AP1315" s="35"/>
      <c r="AQ1315" s="35"/>
      <c r="AR1315" s="35"/>
      <c r="AS1315" s="35"/>
      <c r="AT1315" s="35"/>
      <c r="AU1315" s="35"/>
      <c r="AV1315" s="35"/>
      <c r="AW1315" s="35"/>
      <c r="AX1315" s="35"/>
      <c r="AY1315" s="35"/>
      <c r="AZ1315" s="35"/>
      <c r="BA1315" s="35"/>
      <c r="BB1315" s="35"/>
      <c r="BC1315" s="35"/>
      <c r="BD1315" s="35"/>
      <c r="BE1315" s="35"/>
      <c r="BF1315" s="35"/>
      <c r="BG1315" s="35"/>
      <c r="BH1315" s="35"/>
    </row>
    <row r="1316" spans="27:60" ht="15">
      <c r="AA1316" s="11"/>
      <c r="AB1316" s="11"/>
      <c r="AC1316" s="11"/>
      <c r="AD1316" s="11"/>
      <c r="AE1316" s="11"/>
      <c r="AM1316" s="35"/>
      <c r="AN1316" s="35"/>
      <c r="AO1316" s="35"/>
      <c r="AP1316" s="35"/>
      <c r="AQ1316" s="35"/>
      <c r="AR1316" s="35"/>
      <c r="AS1316" s="35"/>
      <c r="AT1316" s="35"/>
      <c r="AU1316" s="35"/>
      <c r="AV1316" s="35"/>
      <c r="AW1316" s="35"/>
      <c r="AX1316" s="35"/>
      <c r="AY1316" s="35"/>
      <c r="AZ1316" s="35"/>
      <c r="BA1316" s="35"/>
      <c r="BB1316" s="35"/>
      <c r="BC1316" s="35"/>
      <c r="BD1316" s="35"/>
      <c r="BE1316" s="35"/>
      <c r="BF1316" s="35"/>
      <c r="BG1316" s="35"/>
      <c r="BH1316" s="35"/>
    </row>
    <row r="1317" spans="27:60" ht="15">
      <c r="AA1317" s="11"/>
      <c r="AB1317" s="11"/>
      <c r="AC1317" s="11"/>
      <c r="AD1317" s="11"/>
      <c r="AE1317" s="11"/>
      <c r="AM1317" s="35"/>
      <c r="AN1317" s="35"/>
      <c r="AO1317" s="35"/>
      <c r="AP1317" s="35"/>
      <c r="AQ1317" s="35"/>
      <c r="AR1317" s="35"/>
      <c r="AS1317" s="35"/>
      <c r="AT1317" s="35"/>
      <c r="AU1317" s="35"/>
      <c r="AV1317" s="35"/>
      <c r="AW1317" s="35"/>
      <c r="AX1317" s="35"/>
      <c r="AY1317" s="35"/>
      <c r="AZ1317" s="35"/>
      <c r="BA1317" s="35"/>
      <c r="BB1317" s="35"/>
      <c r="BC1317" s="35"/>
      <c r="BD1317" s="35"/>
      <c r="BE1317" s="35"/>
      <c r="BF1317" s="35"/>
      <c r="BG1317" s="35"/>
      <c r="BH1317" s="35"/>
    </row>
    <row r="1318" spans="27:60" ht="15">
      <c r="AA1318" s="11"/>
      <c r="AB1318" s="11"/>
      <c r="AC1318" s="11"/>
      <c r="AD1318" s="11"/>
      <c r="AE1318" s="11"/>
      <c r="AM1318" s="35"/>
      <c r="AN1318" s="35"/>
      <c r="AO1318" s="35"/>
      <c r="AP1318" s="35"/>
      <c r="AQ1318" s="35"/>
      <c r="AR1318" s="35"/>
      <c r="AS1318" s="35"/>
      <c r="AT1318" s="35"/>
      <c r="AU1318" s="35"/>
      <c r="AV1318" s="35"/>
      <c r="AW1318" s="35"/>
      <c r="AX1318" s="35"/>
      <c r="AY1318" s="35"/>
      <c r="AZ1318" s="35"/>
      <c r="BA1318" s="35"/>
      <c r="BB1318" s="35"/>
      <c r="BC1318" s="35"/>
      <c r="BD1318" s="35"/>
      <c r="BE1318" s="35"/>
      <c r="BF1318" s="35"/>
      <c r="BG1318" s="35"/>
      <c r="BH1318" s="35"/>
    </row>
    <row r="1319" spans="27:60" ht="15">
      <c r="AA1319" s="11"/>
      <c r="AB1319" s="11"/>
      <c r="AC1319" s="11"/>
      <c r="AD1319" s="11"/>
      <c r="AE1319" s="11"/>
      <c r="AM1319" s="35"/>
      <c r="AN1319" s="35"/>
      <c r="AO1319" s="35"/>
      <c r="AP1319" s="35"/>
      <c r="AQ1319" s="35"/>
      <c r="AR1319" s="35"/>
      <c r="AS1319" s="35"/>
      <c r="AT1319" s="35"/>
      <c r="AU1319" s="35"/>
      <c r="AV1319" s="35"/>
      <c r="AW1319" s="35"/>
      <c r="AX1319" s="35"/>
      <c r="AY1319" s="35"/>
      <c r="AZ1319" s="35"/>
      <c r="BA1319" s="35"/>
      <c r="BB1319" s="35"/>
      <c r="BC1319" s="35"/>
      <c r="BD1319" s="35"/>
      <c r="BE1319" s="35"/>
      <c r="BF1319" s="35"/>
      <c r="BG1319" s="35"/>
      <c r="BH1319" s="35"/>
    </row>
    <row r="1320" spans="27:60" ht="15">
      <c r="AA1320" s="11"/>
      <c r="AB1320" s="11"/>
      <c r="AC1320" s="11"/>
      <c r="AD1320" s="11"/>
      <c r="AE1320" s="11"/>
      <c r="AM1320" s="35"/>
      <c r="AN1320" s="35"/>
      <c r="AO1320" s="35"/>
      <c r="AP1320" s="35"/>
      <c r="AQ1320" s="35"/>
      <c r="AR1320" s="35"/>
      <c r="AS1320" s="35"/>
      <c r="AT1320" s="35"/>
      <c r="AU1320" s="35"/>
      <c r="AV1320" s="35"/>
      <c r="AW1320" s="35"/>
      <c r="AX1320" s="35"/>
      <c r="AY1320" s="35"/>
      <c r="AZ1320" s="35"/>
      <c r="BA1320" s="35"/>
      <c r="BB1320" s="35"/>
      <c r="BC1320" s="35"/>
      <c r="BD1320" s="35"/>
      <c r="BE1320" s="35"/>
      <c r="BF1320" s="35"/>
      <c r="BG1320" s="35"/>
      <c r="BH1320" s="35"/>
    </row>
    <row r="1321" spans="27:60" ht="15">
      <c r="AA1321" s="11"/>
      <c r="AB1321" s="11"/>
      <c r="AC1321" s="11"/>
      <c r="AD1321" s="11"/>
      <c r="AE1321" s="11"/>
      <c r="AM1321" s="35"/>
      <c r="AN1321" s="35"/>
      <c r="AO1321" s="35"/>
      <c r="AP1321" s="35"/>
      <c r="AQ1321" s="35"/>
      <c r="AR1321" s="35"/>
      <c r="AS1321" s="35"/>
      <c r="AT1321" s="35"/>
      <c r="AU1321" s="35"/>
      <c r="AV1321" s="35"/>
      <c r="AW1321" s="35"/>
      <c r="AX1321" s="35"/>
      <c r="AY1321" s="35"/>
      <c r="AZ1321" s="35"/>
      <c r="BA1321" s="35"/>
      <c r="BB1321" s="35"/>
      <c r="BC1321" s="35"/>
      <c r="BD1321" s="35"/>
      <c r="BE1321" s="35"/>
      <c r="BF1321" s="35"/>
      <c r="BG1321" s="35"/>
      <c r="BH1321" s="35"/>
    </row>
    <row r="1322" spans="27:60" ht="15">
      <c r="AA1322" s="11"/>
      <c r="AB1322" s="11"/>
      <c r="AC1322" s="11"/>
      <c r="AD1322" s="11"/>
      <c r="AE1322" s="11"/>
      <c r="AM1322" s="35"/>
      <c r="AN1322" s="35"/>
      <c r="AO1322" s="35"/>
      <c r="AP1322" s="35"/>
      <c r="AQ1322" s="35"/>
      <c r="AR1322" s="35"/>
      <c r="AS1322" s="35"/>
      <c r="AT1322" s="35"/>
      <c r="AU1322" s="35"/>
      <c r="AV1322" s="35"/>
      <c r="AW1322" s="35"/>
      <c r="AX1322" s="35"/>
      <c r="AY1322" s="35"/>
      <c r="AZ1322" s="35"/>
      <c r="BA1322" s="35"/>
      <c r="BB1322" s="35"/>
      <c r="BC1322" s="35"/>
      <c r="BD1322" s="35"/>
      <c r="BE1322" s="35"/>
      <c r="BF1322" s="35"/>
      <c r="BG1322" s="35"/>
      <c r="BH1322" s="35"/>
    </row>
    <row r="1323" spans="27:60" ht="15">
      <c r="AA1323" s="11"/>
      <c r="AB1323" s="11"/>
      <c r="AC1323" s="11"/>
      <c r="AD1323" s="11"/>
      <c r="AE1323" s="11"/>
      <c r="AM1323" s="35"/>
      <c r="AN1323" s="35"/>
      <c r="AO1323" s="35"/>
      <c r="AP1323" s="35"/>
      <c r="AQ1323" s="35"/>
      <c r="AR1323" s="35"/>
      <c r="AS1323" s="35"/>
      <c r="AT1323" s="35"/>
      <c r="AU1323" s="35"/>
      <c r="AV1323" s="35"/>
      <c r="AW1323" s="35"/>
      <c r="AX1323" s="35"/>
      <c r="AY1323" s="35"/>
      <c r="AZ1323" s="35"/>
      <c r="BA1323" s="35"/>
      <c r="BB1323" s="35"/>
      <c r="BC1323" s="35"/>
      <c r="BD1323" s="35"/>
      <c r="BE1323" s="35"/>
      <c r="BF1323" s="35"/>
      <c r="BG1323" s="35"/>
      <c r="BH1323" s="35"/>
    </row>
    <row r="1324" spans="27:60" ht="15">
      <c r="AA1324" s="11"/>
      <c r="AB1324" s="11"/>
      <c r="AC1324" s="11"/>
      <c r="AD1324" s="11"/>
      <c r="AE1324" s="11"/>
      <c r="AM1324" s="35"/>
      <c r="AN1324" s="35"/>
      <c r="AO1324" s="35"/>
      <c r="AP1324" s="35"/>
      <c r="AQ1324" s="35"/>
      <c r="AR1324" s="35"/>
      <c r="AS1324" s="35"/>
      <c r="AT1324" s="35"/>
      <c r="AU1324" s="35"/>
      <c r="AV1324" s="35"/>
      <c r="AW1324" s="35"/>
      <c r="AX1324" s="35"/>
      <c r="AY1324" s="35"/>
      <c r="AZ1324" s="35"/>
      <c r="BA1324" s="35"/>
      <c r="BB1324" s="35"/>
      <c r="BC1324" s="35"/>
      <c r="BD1324" s="35"/>
      <c r="BE1324" s="35"/>
      <c r="BF1324" s="35"/>
      <c r="BG1324" s="35"/>
      <c r="BH1324" s="35"/>
    </row>
    <row r="1325" spans="27:60" ht="15">
      <c r="AA1325" s="11"/>
      <c r="AB1325" s="11"/>
      <c r="AC1325" s="11"/>
      <c r="AD1325" s="11"/>
      <c r="AE1325" s="11"/>
      <c r="AM1325" s="35"/>
      <c r="AN1325" s="35"/>
      <c r="AO1325" s="35"/>
      <c r="AP1325" s="35"/>
      <c r="AQ1325" s="35"/>
      <c r="AR1325" s="35"/>
      <c r="AS1325" s="35"/>
      <c r="AT1325" s="35"/>
      <c r="AU1325" s="35"/>
      <c r="AV1325" s="35"/>
      <c r="AW1325" s="35"/>
      <c r="AX1325" s="35"/>
      <c r="AY1325" s="35"/>
      <c r="AZ1325" s="35"/>
      <c r="BA1325" s="35"/>
      <c r="BB1325" s="35"/>
      <c r="BC1325" s="35"/>
      <c r="BD1325" s="35"/>
      <c r="BE1325" s="35"/>
      <c r="BF1325" s="35"/>
      <c r="BG1325" s="35"/>
      <c r="BH1325" s="35"/>
    </row>
    <row r="1326" spans="27:60" ht="15">
      <c r="AA1326" s="11"/>
      <c r="AB1326" s="11"/>
      <c r="AC1326" s="11"/>
      <c r="AD1326" s="11"/>
      <c r="AE1326" s="11"/>
      <c r="AM1326" s="35"/>
      <c r="AN1326" s="35"/>
      <c r="AO1326" s="35"/>
      <c r="AP1326" s="35"/>
      <c r="AQ1326" s="35"/>
      <c r="AR1326" s="35"/>
      <c r="AS1326" s="35"/>
      <c r="AT1326" s="35"/>
      <c r="AU1326" s="35"/>
      <c r="AV1326" s="35"/>
      <c r="AW1326" s="35"/>
      <c r="AX1326" s="35"/>
      <c r="AY1326" s="35"/>
      <c r="AZ1326" s="35"/>
      <c r="BA1326" s="35"/>
      <c r="BB1326" s="35"/>
      <c r="BC1326" s="35"/>
      <c r="BD1326" s="35"/>
      <c r="BE1326" s="35"/>
      <c r="BF1326" s="35"/>
      <c r="BG1326" s="35"/>
      <c r="BH1326" s="35"/>
    </row>
    <row r="1327" spans="27:60" ht="15">
      <c r="AA1327" s="11"/>
      <c r="AB1327" s="11"/>
      <c r="AC1327" s="11"/>
      <c r="AD1327" s="11"/>
      <c r="AE1327" s="11"/>
      <c r="AM1327" s="35"/>
      <c r="AN1327" s="35"/>
      <c r="AO1327" s="35"/>
      <c r="AP1327" s="35"/>
      <c r="AQ1327" s="35"/>
      <c r="AR1327" s="35"/>
      <c r="AS1327" s="35"/>
      <c r="AT1327" s="35"/>
      <c r="AU1327" s="35"/>
      <c r="AV1327" s="35"/>
      <c r="AW1327" s="35"/>
      <c r="AX1327" s="35"/>
      <c r="AY1327" s="35"/>
      <c r="AZ1327" s="35"/>
      <c r="BA1327" s="35"/>
      <c r="BB1327" s="35"/>
      <c r="BC1327" s="35"/>
      <c r="BD1327" s="35"/>
      <c r="BE1327" s="35"/>
      <c r="BF1327" s="35"/>
      <c r="BG1327" s="35"/>
      <c r="BH1327" s="35"/>
    </row>
    <row r="1328" spans="27:60" ht="15">
      <c r="AA1328" s="11"/>
      <c r="AB1328" s="11"/>
      <c r="AC1328" s="11"/>
      <c r="AD1328" s="11"/>
      <c r="AE1328" s="11"/>
      <c r="AM1328" s="35"/>
      <c r="AN1328" s="35"/>
      <c r="AO1328" s="35"/>
      <c r="AP1328" s="35"/>
      <c r="AQ1328" s="35"/>
      <c r="AR1328" s="35"/>
      <c r="AS1328" s="35"/>
      <c r="AT1328" s="35"/>
      <c r="AU1328" s="35"/>
      <c r="AV1328" s="35"/>
      <c r="AW1328" s="35"/>
      <c r="AX1328" s="35"/>
      <c r="AY1328" s="35"/>
      <c r="AZ1328" s="35"/>
      <c r="BA1328" s="35"/>
      <c r="BB1328" s="35"/>
      <c r="BC1328" s="35"/>
      <c r="BD1328" s="35"/>
      <c r="BE1328" s="35"/>
      <c r="BF1328" s="35"/>
      <c r="BG1328" s="35"/>
      <c r="BH1328" s="35"/>
    </row>
    <row r="1329" spans="27:60" ht="15">
      <c r="AA1329" s="11"/>
      <c r="AB1329" s="11"/>
      <c r="AC1329" s="11"/>
      <c r="AD1329" s="11"/>
      <c r="AE1329" s="11"/>
      <c r="AM1329" s="35"/>
      <c r="AN1329" s="35"/>
      <c r="AO1329" s="35"/>
      <c r="AP1329" s="35"/>
      <c r="AQ1329" s="35"/>
      <c r="AR1329" s="35"/>
      <c r="AS1329" s="35"/>
      <c r="AT1329" s="35"/>
      <c r="AU1329" s="35"/>
      <c r="AV1329" s="35"/>
      <c r="AW1329" s="35"/>
      <c r="AX1329" s="35"/>
      <c r="AY1329" s="35"/>
      <c r="AZ1329" s="35"/>
      <c r="BA1329" s="35"/>
      <c r="BB1329" s="35"/>
      <c r="BC1329" s="35"/>
      <c r="BD1329" s="35"/>
      <c r="BE1329" s="35"/>
      <c r="BF1329" s="35"/>
      <c r="BG1329" s="35"/>
      <c r="BH1329" s="35"/>
    </row>
    <row r="1330" spans="27:60" ht="15">
      <c r="AA1330" s="11"/>
      <c r="AB1330" s="11"/>
      <c r="AC1330" s="11"/>
      <c r="AD1330" s="11"/>
      <c r="AE1330" s="11"/>
      <c r="AM1330" s="35"/>
      <c r="AN1330" s="35"/>
      <c r="AO1330" s="35"/>
      <c r="AP1330" s="35"/>
      <c r="AQ1330" s="35"/>
      <c r="AR1330" s="35"/>
      <c r="AS1330" s="35"/>
      <c r="AT1330" s="35"/>
      <c r="AU1330" s="35"/>
      <c r="AV1330" s="35"/>
      <c r="AW1330" s="35"/>
      <c r="AX1330" s="35"/>
      <c r="AY1330" s="35"/>
      <c r="AZ1330" s="35"/>
      <c r="BA1330" s="35"/>
      <c r="BB1330" s="35"/>
      <c r="BC1330" s="35"/>
      <c r="BD1330" s="35"/>
      <c r="BE1330" s="35"/>
      <c r="BF1330" s="35"/>
      <c r="BG1330" s="35"/>
      <c r="BH1330" s="35"/>
    </row>
    <row r="1331" spans="27:60" ht="15">
      <c r="AA1331" s="11"/>
      <c r="AB1331" s="11"/>
      <c r="AC1331" s="11"/>
      <c r="AD1331" s="11"/>
      <c r="AE1331" s="11"/>
      <c r="AM1331" s="35"/>
      <c r="AN1331" s="35"/>
      <c r="AO1331" s="35"/>
      <c r="AP1331" s="35"/>
      <c r="AQ1331" s="35"/>
      <c r="AR1331" s="35"/>
      <c r="AS1331" s="35"/>
      <c r="AT1331" s="35"/>
      <c r="AU1331" s="35"/>
      <c r="AV1331" s="35"/>
      <c r="AW1331" s="35"/>
      <c r="AX1331" s="35"/>
      <c r="AY1331" s="35"/>
      <c r="AZ1331" s="35"/>
      <c r="BA1331" s="35"/>
      <c r="BB1331" s="35"/>
      <c r="BC1331" s="35"/>
      <c r="BD1331" s="35"/>
      <c r="BE1331" s="35"/>
      <c r="BF1331" s="35"/>
      <c r="BG1331" s="35"/>
      <c r="BH1331" s="35"/>
    </row>
    <row r="1332" spans="27:60" ht="15">
      <c r="AA1332" s="11"/>
      <c r="AB1332" s="11"/>
      <c r="AC1332" s="11"/>
      <c r="AD1332" s="11"/>
      <c r="AE1332" s="11"/>
      <c r="AM1332" s="35"/>
      <c r="AN1332" s="35"/>
      <c r="AO1332" s="35"/>
      <c r="AP1332" s="35"/>
      <c r="AQ1332" s="35"/>
      <c r="AR1332" s="35"/>
      <c r="AS1332" s="35"/>
      <c r="AT1332" s="35"/>
      <c r="AU1332" s="35"/>
      <c r="AV1332" s="35"/>
      <c r="AW1332" s="35"/>
      <c r="AX1332" s="35"/>
      <c r="AY1332" s="35"/>
      <c r="AZ1332" s="35"/>
      <c r="BA1332" s="35"/>
      <c r="BB1332" s="35"/>
      <c r="BC1332" s="35"/>
      <c r="BD1332" s="35"/>
      <c r="BE1332" s="35"/>
      <c r="BF1332" s="35"/>
      <c r="BG1332" s="35"/>
      <c r="BH1332" s="35"/>
    </row>
    <row r="1333" spans="27:60" ht="15">
      <c r="AA1333" s="11"/>
      <c r="AB1333" s="11"/>
      <c r="AC1333" s="11"/>
      <c r="AD1333" s="11"/>
      <c r="AE1333" s="11"/>
      <c r="AM1333" s="35"/>
      <c r="AN1333" s="35"/>
      <c r="AO1333" s="35"/>
      <c r="AP1333" s="35"/>
      <c r="AQ1333" s="35"/>
      <c r="AR1333" s="35"/>
      <c r="AS1333" s="35"/>
      <c r="AT1333" s="35"/>
      <c r="AU1333" s="35"/>
      <c r="AV1333" s="35"/>
      <c r="AW1333" s="35"/>
      <c r="AX1333" s="35"/>
      <c r="AY1333" s="35"/>
      <c r="AZ1333" s="35"/>
      <c r="BA1333" s="35"/>
      <c r="BB1333" s="35"/>
      <c r="BC1333" s="35"/>
      <c r="BD1333" s="35"/>
      <c r="BE1333" s="35"/>
      <c r="BF1333" s="35"/>
      <c r="BG1333" s="35"/>
      <c r="BH1333" s="35"/>
    </row>
    <row r="1334" spans="27:60" ht="15">
      <c r="AA1334" s="11"/>
      <c r="AB1334" s="11"/>
      <c r="AC1334" s="11"/>
      <c r="AD1334" s="11"/>
      <c r="AE1334" s="11"/>
      <c r="AM1334" s="35"/>
      <c r="AN1334" s="35"/>
      <c r="AO1334" s="35"/>
      <c r="AP1334" s="35"/>
      <c r="AQ1334" s="35"/>
      <c r="AR1334" s="35"/>
      <c r="AS1334" s="35"/>
      <c r="AT1334" s="35"/>
      <c r="AU1334" s="35"/>
      <c r="AV1334" s="35"/>
      <c r="AW1334" s="35"/>
      <c r="AX1334" s="35"/>
      <c r="AY1334" s="35"/>
      <c r="AZ1334" s="35"/>
      <c r="BA1334" s="35"/>
      <c r="BB1334" s="35"/>
      <c r="BC1334" s="35"/>
      <c r="BD1334" s="35"/>
      <c r="BE1334" s="35"/>
      <c r="BF1334" s="35"/>
      <c r="BG1334" s="35"/>
      <c r="BH1334" s="35"/>
    </row>
    <row r="1335" spans="27:60" ht="15">
      <c r="AA1335" s="11"/>
      <c r="AB1335" s="11"/>
      <c r="AC1335" s="11"/>
      <c r="AD1335" s="11"/>
      <c r="AE1335" s="11"/>
      <c r="AM1335" s="35"/>
      <c r="AN1335" s="35"/>
      <c r="AO1335" s="35"/>
      <c r="AP1335" s="35"/>
      <c r="AQ1335" s="35"/>
      <c r="AR1335" s="35"/>
      <c r="AS1335" s="35"/>
      <c r="AT1335" s="35"/>
      <c r="AU1335" s="35"/>
      <c r="AV1335" s="35"/>
      <c r="AW1335" s="35"/>
      <c r="AX1335" s="35"/>
      <c r="AY1335" s="35"/>
      <c r="AZ1335" s="35"/>
      <c r="BA1335" s="35"/>
      <c r="BB1335" s="35"/>
      <c r="BC1335" s="35"/>
      <c r="BD1335" s="35"/>
      <c r="BE1335" s="35"/>
      <c r="BF1335" s="35"/>
      <c r="BG1335" s="35"/>
      <c r="BH1335" s="35"/>
    </row>
    <row r="1336" spans="27:60" ht="15">
      <c r="AA1336" s="11"/>
      <c r="AB1336" s="11"/>
      <c r="AC1336" s="11"/>
      <c r="AD1336" s="11"/>
      <c r="AE1336" s="11"/>
      <c r="AM1336" s="35"/>
      <c r="AN1336" s="35"/>
      <c r="AO1336" s="35"/>
      <c r="AP1336" s="35"/>
      <c r="AQ1336" s="35"/>
      <c r="AR1336" s="35"/>
      <c r="AS1336" s="35"/>
      <c r="AT1336" s="35"/>
      <c r="AU1336" s="35"/>
      <c r="AV1336" s="35"/>
      <c r="AW1336" s="35"/>
      <c r="AX1336" s="35"/>
      <c r="AY1336" s="35"/>
      <c r="AZ1336" s="35"/>
      <c r="BA1336" s="35"/>
      <c r="BB1336" s="35"/>
      <c r="BC1336" s="35"/>
      <c r="BD1336" s="35"/>
      <c r="BE1336" s="35"/>
      <c r="BF1336" s="35"/>
      <c r="BG1336" s="35"/>
      <c r="BH1336" s="35"/>
    </row>
    <row r="1337" spans="27:60" ht="15">
      <c r="AA1337" s="11"/>
      <c r="AB1337" s="11"/>
      <c r="AC1337" s="11"/>
      <c r="AD1337" s="11"/>
      <c r="AE1337" s="11"/>
      <c r="AM1337" s="35"/>
      <c r="AN1337" s="35"/>
      <c r="AO1337" s="35"/>
      <c r="AP1337" s="35"/>
      <c r="AQ1337" s="35"/>
      <c r="AR1337" s="35"/>
      <c r="AS1337" s="35"/>
      <c r="AT1337" s="35"/>
      <c r="AU1337" s="35"/>
      <c r="AV1337" s="35"/>
      <c r="AW1337" s="35"/>
      <c r="AX1337" s="35"/>
      <c r="AY1337" s="35"/>
      <c r="AZ1337" s="35"/>
      <c r="BA1337" s="35"/>
      <c r="BB1337" s="35"/>
      <c r="BC1337" s="35"/>
      <c r="BD1337" s="35"/>
      <c r="BE1337" s="35"/>
      <c r="BF1337" s="35"/>
      <c r="BG1337" s="35"/>
      <c r="BH1337" s="35"/>
    </row>
    <row r="1338" spans="27:60" ht="15">
      <c r="AA1338" s="11"/>
      <c r="AB1338" s="11"/>
      <c r="AC1338" s="11"/>
      <c r="AD1338" s="11"/>
      <c r="AE1338" s="11"/>
      <c r="AM1338" s="35"/>
      <c r="AN1338" s="35"/>
      <c r="AO1338" s="35"/>
      <c r="AP1338" s="35"/>
      <c r="AQ1338" s="35"/>
      <c r="AR1338" s="35"/>
      <c r="AS1338" s="35"/>
      <c r="AT1338" s="35"/>
      <c r="AU1338" s="35"/>
      <c r="AV1338" s="35"/>
      <c r="AW1338" s="35"/>
      <c r="AX1338" s="35"/>
      <c r="AY1338" s="35"/>
      <c r="AZ1338" s="35"/>
      <c r="BA1338" s="35"/>
      <c r="BB1338" s="35"/>
      <c r="BC1338" s="35"/>
      <c r="BD1338" s="35"/>
      <c r="BE1338" s="35"/>
      <c r="BF1338" s="35"/>
      <c r="BG1338" s="35"/>
      <c r="BH1338" s="35"/>
    </row>
    <row r="1339" spans="27:60" ht="15">
      <c r="AA1339" s="11"/>
      <c r="AB1339" s="11"/>
      <c r="AC1339" s="11"/>
      <c r="AD1339" s="11"/>
      <c r="AE1339" s="11"/>
      <c r="AM1339" s="35"/>
      <c r="AN1339" s="35"/>
      <c r="AO1339" s="35"/>
      <c r="AP1339" s="35"/>
      <c r="AQ1339" s="35"/>
      <c r="AR1339" s="35"/>
      <c r="AS1339" s="35"/>
      <c r="AT1339" s="35"/>
      <c r="AU1339" s="35"/>
      <c r="AV1339" s="35"/>
      <c r="AW1339" s="35"/>
      <c r="AX1339" s="35"/>
      <c r="AY1339" s="35"/>
      <c r="AZ1339" s="35"/>
      <c r="BA1339" s="35"/>
      <c r="BB1339" s="35"/>
      <c r="BC1339" s="35"/>
      <c r="BD1339" s="35"/>
      <c r="BE1339" s="35"/>
      <c r="BF1339" s="35"/>
      <c r="BG1339" s="35"/>
      <c r="BH1339" s="35"/>
    </row>
    <row r="1340" spans="27:60" ht="15">
      <c r="AA1340" s="11"/>
      <c r="AB1340" s="11"/>
      <c r="AC1340" s="11"/>
      <c r="AD1340" s="11"/>
      <c r="AE1340" s="11"/>
      <c r="AM1340" s="35"/>
      <c r="AN1340" s="35"/>
      <c r="AO1340" s="35"/>
      <c r="AP1340" s="35"/>
      <c r="AQ1340" s="35"/>
      <c r="AR1340" s="35"/>
      <c r="AS1340" s="35"/>
      <c r="AT1340" s="35"/>
      <c r="AU1340" s="35"/>
      <c r="AV1340" s="35"/>
      <c r="AW1340" s="35"/>
      <c r="AX1340" s="35"/>
      <c r="AY1340" s="35"/>
      <c r="AZ1340" s="35"/>
      <c r="BA1340" s="35"/>
      <c r="BB1340" s="35"/>
      <c r="BC1340" s="35"/>
      <c r="BD1340" s="35"/>
      <c r="BE1340" s="35"/>
      <c r="BF1340" s="35"/>
      <c r="BG1340" s="35"/>
      <c r="BH1340" s="35"/>
    </row>
    <row r="1341" spans="27:60" ht="15">
      <c r="AA1341" s="11"/>
      <c r="AB1341" s="11"/>
      <c r="AC1341" s="11"/>
      <c r="AD1341" s="11"/>
      <c r="AE1341" s="11"/>
      <c r="AM1341" s="35"/>
      <c r="AN1341" s="35"/>
      <c r="AO1341" s="35"/>
      <c r="AP1341" s="35"/>
      <c r="AQ1341" s="35"/>
      <c r="AR1341" s="35"/>
      <c r="AS1341" s="35"/>
      <c r="AT1341" s="35"/>
      <c r="AU1341" s="35"/>
      <c r="AV1341" s="35"/>
      <c r="AW1341" s="35"/>
      <c r="AX1341" s="35"/>
      <c r="AY1341" s="35"/>
      <c r="AZ1341" s="35"/>
      <c r="BA1341" s="35"/>
      <c r="BB1341" s="35"/>
      <c r="BC1341" s="35"/>
      <c r="BD1341" s="35"/>
      <c r="BE1341" s="35"/>
      <c r="BF1341" s="35"/>
      <c r="BG1341" s="35"/>
      <c r="BH1341" s="35"/>
    </row>
    <row r="1342" spans="27:60" ht="15">
      <c r="AA1342" s="11"/>
      <c r="AB1342" s="11"/>
      <c r="AC1342" s="11"/>
      <c r="AD1342" s="11"/>
      <c r="AE1342" s="11"/>
      <c r="AM1342" s="35"/>
      <c r="AN1342" s="35"/>
      <c r="AO1342" s="35"/>
      <c r="AP1342" s="35"/>
      <c r="AQ1342" s="35"/>
      <c r="AR1342" s="35"/>
      <c r="AS1342" s="35"/>
      <c r="AT1342" s="35"/>
      <c r="AU1342" s="35"/>
      <c r="AV1342" s="35"/>
      <c r="AW1342" s="35"/>
      <c r="AX1342" s="35"/>
      <c r="AY1342" s="35"/>
      <c r="AZ1342" s="35"/>
      <c r="BA1342" s="35"/>
      <c r="BB1342" s="35"/>
      <c r="BC1342" s="35"/>
      <c r="BD1342" s="35"/>
      <c r="BE1342" s="35"/>
      <c r="BF1342" s="35"/>
      <c r="BG1342" s="35"/>
      <c r="BH1342" s="35"/>
    </row>
    <row r="1343" spans="27:60" ht="15">
      <c r="AA1343" s="11"/>
      <c r="AB1343" s="11"/>
      <c r="AC1343" s="11"/>
      <c r="AD1343" s="11"/>
      <c r="AE1343" s="11"/>
      <c r="AM1343" s="35"/>
      <c r="AN1343" s="35"/>
      <c r="AO1343" s="35"/>
      <c r="AP1343" s="35"/>
      <c r="AQ1343" s="35"/>
      <c r="AR1343" s="35"/>
      <c r="AS1343" s="35"/>
      <c r="AT1343" s="35"/>
      <c r="AU1343" s="35"/>
      <c r="AV1343" s="35"/>
      <c r="AW1343" s="35"/>
      <c r="AX1343" s="35"/>
      <c r="AY1343" s="35"/>
      <c r="AZ1343" s="35"/>
      <c r="BA1343" s="35"/>
      <c r="BB1343" s="35"/>
      <c r="BC1343" s="35"/>
      <c r="BD1343" s="35"/>
      <c r="BE1343" s="35"/>
      <c r="BF1343" s="35"/>
      <c r="BG1343" s="35"/>
      <c r="BH1343" s="35"/>
    </row>
    <row r="1344" spans="27:60" ht="15">
      <c r="AA1344" s="11"/>
      <c r="AB1344" s="11"/>
      <c r="AC1344" s="11"/>
      <c r="AD1344" s="11"/>
      <c r="AE1344" s="11"/>
      <c r="AM1344" s="35"/>
      <c r="AN1344" s="35"/>
      <c r="AO1344" s="35"/>
      <c r="AP1344" s="35"/>
      <c r="AQ1344" s="35"/>
      <c r="AR1344" s="35"/>
      <c r="AS1344" s="35"/>
      <c r="AT1344" s="35"/>
      <c r="AU1344" s="35"/>
      <c r="AV1344" s="35"/>
      <c r="AW1344" s="35"/>
      <c r="AX1344" s="35"/>
      <c r="AY1344" s="35"/>
      <c r="AZ1344" s="35"/>
      <c r="BA1344" s="35"/>
      <c r="BB1344" s="35"/>
      <c r="BC1344" s="35"/>
      <c r="BD1344" s="35"/>
      <c r="BE1344" s="35"/>
      <c r="BF1344" s="35"/>
      <c r="BG1344" s="35"/>
      <c r="BH1344" s="35"/>
    </row>
    <row r="1345" spans="27:60" ht="15">
      <c r="AA1345" s="11"/>
      <c r="AB1345" s="11"/>
      <c r="AC1345" s="11"/>
      <c r="AD1345" s="11"/>
      <c r="AE1345" s="11"/>
      <c r="AM1345" s="35"/>
      <c r="AN1345" s="35"/>
      <c r="AO1345" s="35"/>
      <c r="AP1345" s="35"/>
      <c r="AQ1345" s="35"/>
      <c r="AR1345" s="35"/>
      <c r="AS1345" s="35"/>
      <c r="AT1345" s="35"/>
      <c r="AU1345" s="35"/>
      <c r="AV1345" s="35"/>
      <c r="AW1345" s="35"/>
      <c r="AX1345" s="35"/>
      <c r="AY1345" s="35"/>
      <c r="AZ1345" s="35"/>
      <c r="BA1345" s="35"/>
      <c r="BB1345" s="35"/>
      <c r="BC1345" s="35"/>
      <c r="BD1345" s="35"/>
      <c r="BE1345" s="35"/>
      <c r="BF1345" s="35"/>
      <c r="BG1345" s="35"/>
      <c r="BH1345" s="35"/>
    </row>
    <row r="1346" spans="27:60" ht="15">
      <c r="AA1346" s="11"/>
      <c r="AB1346" s="11"/>
      <c r="AC1346" s="11"/>
      <c r="AD1346" s="11"/>
      <c r="AE1346" s="11"/>
      <c r="AM1346" s="35"/>
      <c r="AN1346" s="35"/>
      <c r="AO1346" s="35"/>
      <c r="AP1346" s="35"/>
      <c r="AQ1346" s="35"/>
      <c r="AR1346" s="35"/>
      <c r="AS1346" s="35"/>
      <c r="AT1346" s="35"/>
      <c r="AU1346" s="35"/>
      <c r="AV1346" s="35"/>
      <c r="AW1346" s="35"/>
      <c r="AX1346" s="35"/>
      <c r="AY1346" s="35"/>
      <c r="AZ1346" s="35"/>
      <c r="BA1346" s="35"/>
      <c r="BB1346" s="35"/>
      <c r="BC1346" s="35"/>
      <c r="BD1346" s="35"/>
      <c r="BE1346" s="35"/>
      <c r="BF1346" s="35"/>
      <c r="BG1346" s="35"/>
      <c r="BH1346" s="35"/>
    </row>
    <row r="1347" spans="27:60" ht="15">
      <c r="AA1347" s="11"/>
      <c r="AB1347" s="11"/>
      <c r="AC1347" s="11"/>
      <c r="AD1347" s="11"/>
      <c r="AE1347" s="11"/>
      <c r="AM1347" s="35"/>
      <c r="AN1347" s="35"/>
      <c r="AO1347" s="35"/>
      <c r="AP1347" s="35"/>
      <c r="AQ1347" s="35"/>
      <c r="AR1347" s="35"/>
      <c r="AS1347" s="35"/>
      <c r="AT1347" s="35"/>
      <c r="AU1347" s="35"/>
      <c r="AV1347" s="35"/>
      <c r="AW1347" s="35"/>
      <c r="AX1347" s="35"/>
      <c r="AY1347" s="35"/>
      <c r="AZ1347" s="35"/>
      <c r="BA1347" s="35"/>
      <c r="BB1347" s="35"/>
      <c r="BC1347" s="35"/>
      <c r="BD1347" s="35"/>
      <c r="BE1347" s="35"/>
      <c r="BF1347" s="35"/>
      <c r="BG1347" s="35"/>
      <c r="BH1347" s="35"/>
    </row>
    <row r="1348" spans="27:60" ht="15">
      <c r="AA1348" s="11"/>
      <c r="AB1348" s="11"/>
      <c r="AC1348" s="11"/>
      <c r="AD1348" s="11"/>
      <c r="AE1348" s="11"/>
      <c r="AM1348" s="35"/>
      <c r="AN1348" s="35"/>
      <c r="AO1348" s="35"/>
      <c r="AP1348" s="35"/>
      <c r="AQ1348" s="35"/>
      <c r="AR1348" s="35"/>
      <c r="AS1348" s="35"/>
      <c r="AT1348" s="35"/>
      <c r="AU1348" s="35"/>
      <c r="AV1348" s="35"/>
      <c r="AW1348" s="35"/>
      <c r="AX1348" s="35"/>
      <c r="AY1348" s="35"/>
      <c r="AZ1348" s="35"/>
      <c r="BA1348" s="35"/>
      <c r="BB1348" s="35"/>
      <c r="BC1348" s="35"/>
      <c r="BD1348" s="35"/>
      <c r="BE1348" s="35"/>
      <c r="BF1348" s="35"/>
      <c r="BG1348" s="35"/>
      <c r="BH1348" s="35"/>
    </row>
    <row r="1349" spans="27:60" ht="15">
      <c r="AA1349" s="11"/>
      <c r="AB1349" s="11"/>
      <c r="AC1349" s="11"/>
      <c r="AD1349" s="11"/>
      <c r="AE1349" s="11"/>
      <c r="AM1349" s="35"/>
      <c r="AN1349" s="35"/>
      <c r="AO1349" s="35"/>
      <c r="AP1349" s="35"/>
      <c r="AQ1349" s="35"/>
      <c r="AR1349" s="35"/>
      <c r="AS1349" s="35"/>
      <c r="AT1349" s="35"/>
      <c r="AU1349" s="35"/>
      <c r="AV1349" s="35"/>
      <c r="AW1349" s="35"/>
      <c r="AX1349" s="35"/>
      <c r="AY1349" s="35"/>
      <c r="AZ1349" s="35"/>
      <c r="BA1349" s="35"/>
      <c r="BB1349" s="35"/>
      <c r="BC1349" s="35"/>
      <c r="BD1349" s="35"/>
      <c r="BE1349" s="35"/>
      <c r="BF1349" s="35"/>
      <c r="BG1349" s="35"/>
      <c r="BH1349" s="35"/>
    </row>
    <row r="1350" spans="27:60" ht="15">
      <c r="AA1350" s="11"/>
      <c r="AB1350" s="11"/>
      <c r="AC1350" s="11"/>
      <c r="AD1350" s="11"/>
      <c r="AE1350" s="11"/>
      <c r="AM1350" s="35"/>
      <c r="AN1350" s="35"/>
      <c r="AO1350" s="35"/>
      <c r="AP1350" s="35"/>
      <c r="AQ1350" s="35"/>
      <c r="AR1350" s="35"/>
      <c r="AS1350" s="35"/>
      <c r="AT1350" s="35"/>
      <c r="AU1350" s="35"/>
      <c r="AV1350" s="35"/>
      <c r="AW1350" s="35"/>
      <c r="AX1350" s="35"/>
      <c r="AY1350" s="35"/>
      <c r="AZ1350" s="35"/>
      <c r="BA1350" s="35"/>
      <c r="BB1350" s="35"/>
      <c r="BC1350" s="35"/>
      <c r="BD1350" s="35"/>
      <c r="BE1350" s="35"/>
      <c r="BF1350" s="35"/>
      <c r="BG1350" s="35"/>
      <c r="BH1350" s="35"/>
    </row>
    <row r="1351" spans="27:60" ht="15">
      <c r="AA1351" s="11"/>
      <c r="AB1351" s="11"/>
      <c r="AC1351" s="11"/>
      <c r="AD1351" s="11"/>
      <c r="AE1351" s="11"/>
      <c r="AM1351" s="35"/>
      <c r="AN1351" s="35"/>
      <c r="AO1351" s="35"/>
      <c r="AP1351" s="35"/>
      <c r="AQ1351" s="35"/>
      <c r="AR1351" s="35"/>
      <c r="AS1351" s="35"/>
      <c r="AT1351" s="35"/>
      <c r="AU1351" s="35"/>
      <c r="AV1351" s="35"/>
      <c r="AW1351" s="35"/>
      <c r="AX1351" s="35"/>
      <c r="AY1351" s="35"/>
      <c r="AZ1351" s="35"/>
      <c r="BA1351" s="35"/>
      <c r="BB1351" s="35"/>
      <c r="BC1351" s="35"/>
      <c r="BD1351" s="35"/>
      <c r="BE1351" s="35"/>
      <c r="BF1351" s="35"/>
      <c r="BG1351" s="35"/>
      <c r="BH1351" s="35"/>
    </row>
    <row r="1352" spans="27:60" ht="15">
      <c r="AA1352" s="11"/>
      <c r="AB1352" s="11"/>
      <c r="AC1352" s="11"/>
      <c r="AD1352" s="11"/>
      <c r="AE1352" s="11"/>
      <c r="AM1352" s="35"/>
      <c r="AN1352" s="35"/>
      <c r="AO1352" s="35"/>
      <c r="AP1352" s="35"/>
      <c r="AQ1352" s="35"/>
      <c r="AR1352" s="35"/>
      <c r="AS1352" s="35"/>
      <c r="AT1352" s="35"/>
      <c r="AU1352" s="35"/>
      <c r="AV1352" s="35"/>
      <c r="AW1352" s="35"/>
      <c r="AX1352" s="35"/>
      <c r="AY1352" s="35"/>
      <c r="AZ1352" s="35"/>
      <c r="BA1352" s="35"/>
      <c r="BB1352" s="35"/>
      <c r="BC1352" s="35"/>
      <c r="BD1352" s="35"/>
      <c r="BE1352" s="35"/>
      <c r="BF1352" s="35"/>
      <c r="BG1352" s="35"/>
      <c r="BH1352" s="35"/>
    </row>
    <row r="1353" spans="27:60" ht="15">
      <c r="AA1353" s="11"/>
      <c r="AB1353" s="11"/>
      <c r="AC1353" s="11"/>
      <c r="AD1353" s="11"/>
      <c r="AE1353" s="11"/>
      <c r="AM1353" s="35"/>
      <c r="AN1353" s="35"/>
      <c r="AO1353" s="35"/>
      <c r="AP1353" s="35"/>
      <c r="AQ1353" s="35"/>
      <c r="AR1353" s="35"/>
      <c r="AS1353" s="35"/>
      <c r="AT1353" s="35"/>
      <c r="AU1353" s="35"/>
      <c r="AV1353" s="35"/>
      <c r="AW1353" s="35"/>
      <c r="AX1353" s="35"/>
      <c r="AY1353" s="35"/>
      <c r="AZ1353" s="35"/>
      <c r="BA1353" s="35"/>
      <c r="BB1353" s="35"/>
      <c r="BC1353" s="35"/>
      <c r="BD1353" s="35"/>
      <c r="BE1353" s="35"/>
      <c r="BF1353" s="35"/>
      <c r="BG1353" s="35"/>
      <c r="BH1353" s="35"/>
    </row>
    <row r="1354" spans="27:60" ht="15">
      <c r="AA1354" s="11"/>
      <c r="AB1354" s="11"/>
      <c r="AC1354" s="11"/>
      <c r="AD1354" s="11"/>
      <c r="AE1354" s="11"/>
      <c r="AM1354" s="35"/>
      <c r="AN1354" s="35"/>
      <c r="AO1354" s="35"/>
      <c r="AP1354" s="35"/>
      <c r="AQ1354" s="35"/>
      <c r="AR1354" s="35"/>
      <c r="AS1354" s="35"/>
      <c r="AT1354" s="35"/>
      <c r="AU1354" s="35"/>
      <c r="AV1354" s="35"/>
      <c r="AW1354" s="35"/>
      <c r="AX1354" s="35"/>
      <c r="AY1354" s="35"/>
      <c r="AZ1354" s="35"/>
      <c r="BA1354" s="35"/>
      <c r="BB1354" s="35"/>
      <c r="BC1354" s="35"/>
      <c r="BD1354" s="35"/>
      <c r="BE1354" s="35"/>
      <c r="BF1354" s="35"/>
      <c r="BG1354" s="35"/>
      <c r="BH1354" s="35"/>
    </row>
    <row r="1355" spans="27:60" ht="15">
      <c r="AA1355" s="11"/>
      <c r="AB1355" s="11"/>
      <c r="AC1355" s="11"/>
      <c r="AD1355" s="11"/>
      <c r="AE1355" s="11"/>
      <c r="AM1355" s="35"/>
      <c r="AN1355" s="35"/>
      <c r="AO1355" s="35"/>
      <c r="AP1355" s="35"/>
      <c r="AQ1355" s="35"/>
      <c r="AR1355" s="35"/>
      <c r="AS1355" s="35"/>
      <c r="AT1355" s="35"/>
      <c r="AU1355" s="35"/>
      <c r="AV1355" s="35"/>
      <c r="AW1355" s="35"/>
      <c r="AX1355" s="35"/>
      <c r="AY1355" s="35"/>
      <c r="AZ1355" s="35"/>
      <c r="BA1355" s="35"/>
      <c r="BB1355" s="35"/>
      <c r="BC1355" s="35"/>
      <c r="BD1355" s="35"/>
      <c r="BE1355" s="35"/>
      <c r="BF1355" s="35"/>
      <c r="BG1355" s="35"/>
      <c r="BH1355" s="35"/>
    </row>
    <row r="1356" spans="27:60" ht="15">
      <c r="AA1356" s="11"/>
      <c r="AB1356" s="11"/>
      <c r="AC1356" s="11"/>
      <c r="AD1356" s="11"/>
      <c r="AE1356" s="11"/>
      <c r="AM1356" s="35"/>
      <c r="AN1356" s="35"/>
      <c r="AO1356" s="35"/>
      <c r="AP1356" s="35"/>
      <c r="AQ1356" s="35"/>
      <c r="AR1356" s="35"/>
      <c r="AS1356" s="35"/>
      <c r="AT1356" s="35"/>
      <c r="AU1356" s="35"/>
      <c r="AV1356" s="35"/>
      <c r="AW1356" s="35"/>
      <c r="AX1356" s="35"/>
      <c r="AY1356" s="35"/>
      <c r="AZ1356" s="35"/>
      <c r="BA1356" s="35"/>
      <c r="BB1356" s="35"/>
      <c r="BC1356" s="35"/>
      <c r="BD1356" s="35"/>
      <c r="BE1356" s="35"/>
      <c r="BF1356" s="35"/>
      <c r="BG1356" s="35"/>
      <c r="BH1356" s="35"/>
    </row>
    <row r="1357" spans="27:60" ht="15">
      <c r="AA1357" s="11"/>
      <c r="AB1357" s="11"/>
      <c r="AC1357" s="11"/>
      <c r="AD1357" s="11"/>
      <c r="AE1357" s="11"/>
      <c r="AM1357" s="35"/>
      <c r="AN1357" s="35"/>
      <c r="AO1357" s="35"/>
      <c r="AP1357" s="35"/>
      <c r="AQ1357" s="35"/>
      <c r="AR1357" s="35"/>
      <c r="AS1357" s="35"/>
      <c r="AT1357" s="35"/>
      <c r="AU1357" s="35"/>
      <c r="AV1357" s="35"/>
      <c r="AW1357" s="35"/>
      <c r="AX1357" s="35"/>
      <c r="AY1357" s="35"/>
      <c r="AZ1357" s="35"/>
      <c r="BA1357" s="35"/>
      <c r="BB1357" s="35"/>
      <c r="BC1357" s="35"/>
      <c r="BD1357" s="35"/>
      <c r="BE1357" s="35"/>
      <c r="BF1357" s="35"/>
      <c r="BG1357" s="35"/>
      <c r="BH1357" s="35"/>
    </row>
    <row r="1358" spans="27:60" ht="15">
      <c r="AA1358" s="11"/>
      <c r="AB1358" s="11"/>
      <c r="AC1358" s="11"/>
      <c r="AD1358" s="11"/>
      <c r="AE1358" s="11"/>
      <c r="AM1358" s="35"/>
      <c r="AN1358" s="35"/>
      <c r="AO1358" s="35"/>
      <c r="AP1358" s="35"/>
      <c r="AQ1358" s="35"/>
      <c r="AR1358" s="35"/>
      <c r="AS1358" s="35"/>
      <c r="AT1358" s="35"/>
      <c r="AU1358" s="35"/>
      <c r="AV1358" s="35"/>
      <c r="AW1358" s="35"/>
      <c r="AX1358" s="35"/>
      <c r="AY1358" s="35"/>
      <c r="AZ1358" s="35"/>
      <c r="BA1358" s="35"/>
      <c r="BB1358" s="35"/>
      <c r="BC1358" s="35"/>
      <c r="BD1358" s="35"/>
      <c r="BE1358" s="35"/>
      <c r="BF1358" s="35"/>
      <c r="BG1358" s="35"/>
      <c r="BH1358" s="35"/>
    </row>
    <row r="1359" spans="27:60" ht="15">
      <c r="AA1359" s="11"/>
      <c r="AB1359" s="11"/>
      <c r="AC1359" s="11"/>
      <c r="AD1359" s="11"/>
      <c r="AE1359" s="11"/>
      <c r="AM1359" s="35"/>
      <c r="AN1359" s="35"/>
      <c r="AO1359" s="35"/>
      <c r="AP1359" s="35"/>
      <c r="AQ1359" s="35"/>
      <c r="AR1359" s="35"/>
      <c r="AS1359" s="35"/>
      <c r="AT1359" s="35"/>
      <c r="AU1359" s="35"/>
      <c r="AV1359" s="35"/>
      <c r="AW1359" s="35"/>
      <c r="AX1359" s="35"/>
      <c r="AY1359" s="35"/>
      <c r="AZ1359" s="35"/>
      <c r="BA1359" s="35"/>
      <c r="BB1359" s="35"/>
      <c r="BC1359" s="35"/>
      <c r="BD1359" s="35"/>
      <c r="BE1359" s="35"/>
      <c r="BF1359" s="35"/>
      <c r="BG1359" s="35"/>
      <c r="BH1359" s="35"/>
    </row>
    <row r="1360" spans="27:60" ht="15">
      <c r="AA1360" s="11"/>
      <c r="AB1360" s="11"/>
      <c r="AC1360" s="11"/>
      <c r="AD1360" s="11"/>
      <c r="AE1360" s="11"/>
      <c r="AM1360" s="35"/>
      <c r="AN1360" s="35"/>
      <c r="AO1360" s="35"/>
      <c r="AP1360" s="35"/>
      <c r="AQ1360" s="35"/>
      <c r="AR1360" s="35"/>
      <c r="AS1360" s="35"/>
      <c r="AT1360" s="35"/>
      <c r="AU1360" s="35"/>
      <c r="AV1360" s="35"/>
      <c r="AW1360" s="35"/>
      <c r="AX1360" s="35"/>
      <c r="AY1360" s="35"/>
      <c r="AZ1360" s="35"/>
      <c r="BA1360" s="35"/>
      <c r="BB1360" s="35"/>
      <c r="BC1360" s="35"/>
      <c r="BD1360" s="35"/>
      <c r="BE1360" s="35"/>
      <c r="BF1360" s="35"/>
      <c r="BG1360" s="35"/>
      <c r="BH1360" s="35"/>
    </row>
    <row r="1361" spans="27:60" ht="15">
      <c r="AA1361" s="11"/>
      <c r="AB1361" s="11"/>
      <c r="AC1361" s="11"/>
      <c r="AD1361" s="11"/>
      <c r="AE1361" s="11"/>
      <c r="AM1361" s="35"/>
      <c r="AN1361" s="35"/>
      <c r="AO1361" s="35"/>
      <c r="AP1361" s="35"/>
      <c r="AQ1361" s="35"/>
      <c r="AR1361" s="35"/>
      <c r="AS1361" s="35"/>
      <c r="AT1361" s="35"/>
      <c r="AU1361" s="35"/>
      <c r="AV1361" s="35"/>
      <c r="AW1361" s="35"/>
      <c r="AX1361" s="35"/>
      <c r="AY1361" s="35"/>
      <c r="AZ1361" s="35"/>
      <c r="BA1361" s="35"/>
      <c r="BB1361" s="35"/>
      <c r="BC1361" s="35"/>
      <c r="BD1361" s="35"/>
      <c r="BE1361" s="35"/>
      <c r="BF1361" s="35"/>
      <c r="BG1361" s="35"/>
      <c r="BH1361" s="35"/>
    </row>
    <row r="1362" spans="27:60" ht="15">
      <c r="AA1362" s="11"/>
      <c r="AB1362" s="11"/>
      <c r="AC1362" s="11"/>
      <c r="AD1362" s="11"/>
      <c r="AE1362" s="11"/>
      <c r="AM1362" s="35"/>
      <c r="AN1362" s="35"/>
      <c r="AO1362" s="35"/>
      <c r="AP1362" s="35"/>
      <c r="AQ1362" s="35"/>
      <c r="AR1362" s="35"/>
      <c r="AS1362" s="35"/>
      <c r="AT1362" s="35"/>
      <c r="AU1362" s="35"/>
      <c r="AV1362" s="35"/>
      <c r="AW1362" s="35"/>
      <c r="AX1362" s="35"/>
      <c r="AY1362" s="35"/>
      <c r="AZ1362" s="35"/>
      <c r="BA1362" s="35"/>
      <c r="BB1362" s="35"/>
      <c r="BC1362" s="35"/>
      <c r="BD1362" s="35"/>
      <c r="BE1362" s="35"/>
      <c r="BF1362" s="35"/>
      <c r="BG1362" s="35"/>
      <c r="BH1362" s="35"/>
    </row>
    <row r="1363" spans="27:60" ht="15">
      <c r="AA1363" s="11"/>
      <c r="AB1363" s="11"/>
      <c r="AC1363" s="11"/>
      <c r="AD1363" s="11"/>
      <c r="AE1363" s="11"/>
      <c r="AM1363" s="35"/>
      <c r="AN1363" s="35"/>
      <c r="AO1363" s="35"/>
      <c r="AP1363" s="35"/>
      <c r="AQ1363" s="35"/>
      <c r="AR1363" s="35"/>
      <c r="AS1363" s="35"/>
      <c r="AT1363" s="35"/>
      <c r="AU1363" s="35"/>
      <c r="AV1363" s="35"/>
      <c r="AW1363" s="35"/>
      <c r="AX1363" s="35"/>
      <c r="AY1363" s="35"/>
      <c r="AZ1363" s="35"/>
      <c r="BA1363" s="35"/>
      <c r="BB1363" s="35"/>
      <c r="BC1363" s="35"/>
      <c r="BD1363" s="35"/>
      <c r="BE1363" s="35"/>
      <c r="BF1363" s="35"/>
      <c r="BG1363" s="35"/>
      <c r="BH1363" s="35"/>
    </row>
    <row r="1364" spans="27:60" ht="15">
      <c r="AA1364" s="11"/>
      <c r="AB1364" s="11"/>
      <c r="AC1364" s="11"/>
      <c r="AD1364" s="11"/>
      <c r="AE1364" s="11"/>
      <c r="AM1364" s="35"/>
      <c r="AN1364" s="35"/>
      <c r="AO1364" s="35"/>
      <c r="AP1364" s="35"/>
      <c r="AQ1364" s="35"/>
      <c r="AR1364" s="35"/>
      <c r="AS1364" s="35"/>
      <c r="AT1364" s="35"/>
      <c r="AU1364" s="35"/>
      <c r="AV1364" s="35"/>
      <c r="AW1364" s="35"/>
      <c r="AX1364" s="35"/>
      <c r="AY1364" s="35"/>
      <c r="AZ1364" s="35"/>
      <c r="BA1364" s="35"/>
      <c r="BB1364" s="35"/>
      <c r="BC1364" s="35"/>
      <c r="BD1364" s="35"/>
      <c r="BE1364" s="35"/>
      <c r="BF1364" s="35"/>
      <c r="BG1364" s="35"/>
      <c r="BH1364" s="35"/>
    </row>
    <row r="1365" spans="27:60" ht="15">
      <c r="AA1365" s="11"/>
      <c r="AB1365" s="11"/>
      <c r="AC1365" s="11"/>
      <c r="AD1365" s="11"/>
      <c r="AE1365" s="11"/>
      <c r="AM1365" s="35"/>
      <c r="AN1365" s="35"/>
      <c r="AO1365" s="35"/>
      <c r="AP1365" s="35"/>
      <c r="AQ1365" s="35"/>
      <c r="AR1365" s="35"/>
      <c r="AS1365" s="35"/>
      <c r="AT1365" s="35"/>
      <c r="AU1365" s="35"/>
      <c r="AV1365" s="35"/>
      <c r="AW1365" s="35"/>
      <c r="AX1365" s="35"/>
      <c r="AY1365" s="35"/>
      <c r="AZ1365" s="35"/>
      <c r="BA1365" s="35"/>
      <c r="BB1365" s="35"/>
      <c r="BC1365" s="35"/>
      <c r="BD1365" s="35"/>
      <c r="BE1365" s="35"/>
      <c r="BF1365" s="35"/>
      <c r="BG1365" s="35"/>
      <c r="BH1365" s="35"/>
    </row>
    <row r="1366" spans="27:60" ht="15">
      <c r="AA1366" s="11"/>
      <c r="AB1366" s="11"/>
      <c r="AC1366" s="11"/>
      <c r="AD1366" s="11"/>
      <c r="AE1366" s="11"/>
      <c r="AM1366" s="35"/>
      <c r="AN1366" s="35"/>
      <c r="AO1366" s="35"/>
      <c r="AP1366" s="35"/>
      <c r="AQ1366" s="35"/>
      <c r="AR1366" s="35"/>
      <c r="AS1366" s="35"/>
      <c r="AT1366" s="35"/>
      <c r="AU1366" s="35"/>
      <c r="AV1366" s="35"/>
      <c r="AW1366" s="35"/>
      <c r="AX1366" s="35"/>
      <c r="AY1366" s="35"/>
      <c r="AZ1366" s="35"/>
      <c r="BA1366" s="35"/>
      <c r="BB1366" s="35"/>
      <c r="BC1366" s="35"/>
      <c r="BD1366" s="35"/>
      <c r="BE1366" s="35"/>
      <c r="BF1366" s="35"/>
      <c r="BG1366" s="35"/>
      <c r="BH1366" s="35"/>
    </row>
    <row r="1367" spans="27:60" ht="15">
      <c r="AA1367" s="11"/>
      <c r="AB1367" s="11"/>
      <c r="AC1367" s="11"/>
      <c r="AD1367" s="11"/>
      <c r="AE1367" s="11"/>
      <c r="AM1367" s="35"/>
      <c r="AN1367" s="35"/>
      <c r="AO1367" s="35"/>
      <c r="AP1367" s="35"/>
      <c r="AQ1367" s="35"/>
      <c r="AR1367" s="35"/>
      <c r="AS1367" s="35"/>
      <c r="AT1367" s="35"/>
      <c r="AU1367" s="35"/>
      <c r="AV1367" s="35"/>
      <c r="AW1367" s="35"/>
      <c r="AX1367" s="35"/>
      <c r="AY1367" s="35"/>
      <c r="AZ1367" s="35"/>
      <c r="BA1367" s="35"/>
      <c r="BB1367" s="35"/>
      <c r="BC1367" s="35"/>
      <c r="BD1367" s="35"/>
      <c r="BE1367" s="35"/>
      <c r="BF1367" s="35"/>
      <c r="BG1367" s="35"/>
      <c r="BH1367" s="35"/>
    </row>
    <row r="1368" spans="27:60" ht="15">
      <c r="AA1368" s="11"/>
      <c r="AB1368" s="11"/>
      <c r="AC1368" s="11"/>
      <c r="AD1368" s="11"/>
      <c r="AE1368" s="11"/>
      <c r="AM1368" s="35"/>
      <c r="AN1368" s="35"/>
      <c r="AO1368" s="35"/>
      <c r="AP1368" s="35"/>
      <c r="AQ1368" s="35"/>
      <c r="AR1368" s="35"/>
      <c r="AS1368" s="35"/>
      <c r="AT1368" s="35"/>
      <c r="AU1368" s="35"/>
      <c r="AV1368" s="35"/>
      <c r="AW1368" s="35"/>
      <c r="AX1368" s="35"/>
      <c r="AY1368" s="35"/>
      <c r="AZ1368" s="35"/>
      <c r="BA1368" s="35"/>
      <c r="BB1368" s="35"/>
      <c r="BC1368" s="35"/>
      <c r="BD1368" s="35"/>
      <c r="BE1368" s="35"/>
      <c r="BF1368" s="35"/>
      <c r="BG1368" s="35"/>
      <c r="BH1368" s="35"/>
    </row>
    <row r="1369" spans="27:60" ht="15">
      <c r="AA1369" s="11"/>
      <c r="AB1369" s="11"/>
      <c r="AC1369" s="11"/>
      <c r="AD1369" s="11"/>
      <c r="AE1369" s="11"/>
      <c r="AM1369" s="35"/>
      <c r="AN1369" s="35"/>
      <c r="AO1369" s="35"/>
      <c r="AP1369" s="35"/>
      <c r="AQ1369" s="35"/>
      <c r="AR1369" s="35"/>
      <c r="AS1369" s="35"/>
      <c r="AT1369" s="35"/>
      <c r="AU1369" s="35"/>
      <c r="AV1369" s="35"/>
      <c r="AW1369" s="35"/>
      <c r="AX1369" s="35"/>
      <c r="AY1369" s="35"/>
      <c r="AZ1369" s="35"/>
      <c r="BA1369" s="35"/>
      <c r="BB1369" s="35"/>
      <c r="BC1369" s="35"/>
      <c r="BD1369" s="35"/>
      <c r="BE1369" s="35"/>
      <c r="BF1369" s="35"/>
      <c r="BG1369" s="35"/>
      <c r="BH1369" s="35"/>
    </row>
    <row r="1370" spans="27:60" ht="15">
      <c r="AA1370" s="11"/>
      <c r="AB1370" s="11"/>
      <c r="AC1370" s="11"/>
      <c r="AD1370" s="11"/>
      <c r="AE1370" s="11"/>
      <c r="AM1370" s="35"/>
      <c r="AN1370" s="35"/>
      <c r="AO1370" s="35"/>
      <c r="AP1370" s="35"/>
      <c r="AQ1370" s="35"/>
      <c r="AR1370" s="35"/>
      <c r="AS1370" s="35"/>
      <c r="AT1370" s="35"/>
      <c r="AU1370" s="35"/>
      <c r="AV1370" s="35"/>
      <c r="AW1370" s="35"/>
      <c r="AX1370" s="35"/>
      <c r="AY1370" s="35"/>
      <c r="AZ1370" s="35"/>
      <c r="BA1370" s="35"/>
      <c r="BB1370" s="35"/>
      <c r="BC1370" s="35"/>
      <c r="BD1370" s="35"/>
      <c r="BE1370" s="35"/>
      <c r="BF1370" s="35"/>
      <c r="BG1370" s="35"/>
      <c r="BH1370" s="35"/>
    </row>
    <row r="1371" spans="27:60" ht="15">
      <c r="AA1371" s="11"/>
      <c r="AB1371" s="11"/>
      <c r="AC1371" s="11"/>
      <c r="AD1371" s="11"/>
      <c r="AE1371" s="11"/>
      <c r="AM1371" s="35"/>
      <c r="AN1371" s="35"/>
      <c r="AO1371" s="35"/>
      <c r="AP1371" s="35"/>
      <c r="AQ1371" s="35"/>
      <c r="AR1371" s="35"/>
      <c r="AS1371" s="35"/>
      <c r="AT1371" s="35"/>
      <c r="AU1371" s="35"/>
      <c r="AV1371" s="35"/>
      <c r="AW1371" s="35"/>
      <c r="AX1371" s="35"/>
      <c r="AY1371" s="35"/>
      <c r="AZ1371" s="35"/>
      <c r="BA1371" s="35"/>
      <c r="BB1371" s="35"/>
      <c r="BC1371" s="35"/>
      <c r="BD1371" s="35"/>
      <c r="BE1371" s="35"/>
      <c r="BF1371" s="35"/>
      <c r="BG1371" s="35"/>
      <c r="BH1371" s="35"/>
    </row>
    <row r="1372" spans="27:60" ht="15">
      <c r="AA1372" s="11"/>
      <c r="AB1372" s="11"/>
      <c r="AC1372" s="11"/>
      <c r="AD1372" s="11"/>
      <c r="AE1372" s="11"/>
      <c r="AM1372" s="35"/>
      <c r="AN1372" s="35"/>
      <c r="AO1372" s="35"/>
      <c r="AP1372" s="35"/>
      <c r="AQ1372" s="35"/>
      <c r="AR1372" s="35"/>
      <c r="AS1372" s="35"/>
      <c r="AT1372" s="35"/>
      <c r="AU1372" s="35"/>
      <c r="AV1372" s="35"/>
      <c r="AW1372" s="35"/>
      <c r="AX1372" s="35"/>
      <c r="AY1372" s="35"/>
      <c r="AZ1372" s="35"/>
      <c r="BA1372" s="35"/>
      <c r="BB1372" s="35"/>
      <c r="BC1372" s="35"/>
      <c r="BD1372" s="35"/>
      <c r="BE1372" s="35"/>
      <c r="BF1372" s="35"/>
      <c r="BG1372" s="35"/>
      <c r="BH1372" s="35"/>
    </row>
    <row r="1373" spans="27:60" ht="15">
      <c r="AA1373" s="11"/>
      <c r="AB1373" s="11"/>
      <c r="AC1373" s="11"/>
      <c r="AD1373" s="11"/>
      <c r="AE1373" s="11"/>
      <c r="AM1373" s="35"/>
      <c r="AN1373" s="35"/>
      <c r="AO1373" s="35"/>
      <c r="AP1373" s="35"/>
      <c r="AQ1373" s="35"/>
      <c r="AR1373" s="35"/>
      <c r="AS1373" s="35"/>
      <c r="AT1373" s="35"/>
      <c r="AU1373" s="35"/>
      <c r="AV1373" s="35"/>
      <c r="AW1373" s="35"/>
      <c r="AX1373" s="35"/>
      <c r="AY1373" s="35"/>
      <c r="AZ1373" s="35"/>
      <c r="BA1373" s="35"/>
      <c r="BB1373" s="35"/>
      <c r="BC1373" s="35"/>
      <c r="BD1373" s="35"/>
      <c r="BE1373" s="35"/>
      <c r="BF1373" s="35"/>
      <c r="BG1373" s="35"/>
      <c r="BH1373" s="35"/>
    </row>
    <row r="1374" spans="27:60" ht="15">
      <c r="AA1374" s="11"/>
      <c r="AB1374" s="11"/>
      <c r="AC1374" s="11"/>
      <c r="AD1374" s="11"/>
      <c r="AE1374" s="11"/>
      <c r="AM1374" s="35"/>
      <c r="AN1374" s="35"/>
      <c r="AO1374" s="35"/>
      <c r="AP1374" s="35"/>
      <c r="AQ1374" s="35"/>
      <c r="AR1374" s="35"/>
      <c r="AS1374" s="35"/>
      <c r="AT1374" s="35"/>
      <c r="AU1374" s="35"/>
      <c r="AV1374" s="35"/>
      <c r="AW1374" s="35"/>
      <c r="AX1374" s="35"/>
      <c r="AY1374" s="35"/>
      <c r="AZ1374" s="35"/>
      <c r="BA1374" s="35"/>
      <c r="BB1374" s="35"/>
      <c r="BC1374" s="35"/>
      <c r="BD1374" s="35"/>
      <c r="BE1374" s="35"/>
      <c r="BF1374" s="35"/>
      <c r="BG1374" s="35"/>
      <c r="BH1374" s="35"/>
    </row>
    <row r="1375" spans="27:60" ht="15">
      <c r="AA1375" s="11"/>
      <c r="AB1375" s="11"/>
      <c r="AC1375" s="11"/>
      <c r="AD1375" s="11"/>
      <c r="AE1375" s="11"/>
      <c r="AM1375" s="35"/>
      <c r="AN1375" s="35"/>
      <c r="AO1375" s="35"/>
      <c r="AP1375" s="35"/>
      <c r="AQ1375" s="35"/>
      <c r="AR1375" s="35"/>
      <c r="AS1375" s="35"/>
      <c r="AT1375" s="35"/>
      <c r="AU1375" s="35"/>
      <c r="AV1375" s="35"/>
      <c r="AW1375" s="35"/>
      <c r="AX1375" s="35"/>
      <c r="AY1375" s="35"/>
      <c r="AZ1375" s="35"/>
      <c r="BA1375" s="35"/>
      <c r="BB1375" s="35"/>
      <c r="BC1375" s="35"/>
      <c r="BD1375" s="35"/>
      <c r="BE1375" s="35"/>
      <c r="BF1375" s="35"/>
      <c r="BG1375" s="35"/>
      <c r="BH1375" s="35"/>
    </row>
    <row r="1376" spans="27:60" ht="15">
      <c r="AA1376" s="11"/>
      <c r="AB1376" s="11"/>
      <c r="AC1376" s="11"/>
      <c r="AD1376" s="11"/>
      <c r="AE1376" s="11"/>
      <c r="AM1376" s="35"/>
      <c r="AN1376" s="35"/>
      <c r="AO1376" s="35"/>
      <c r="AP1376" s="35"/>
      <c r="AQ1376" s="35"/>
      <c r="AR1376" s="35"/>
      <c r="AS1376" s="35"/>
      <c r="AT1376" s="35"/>
      <c r="AU1376" s="35"/>
      <c r="AV1376" s="35"/>
      <c r="AW1376" s="35"/>
      <c r="AX1376" s="35"/>
      <c r="AY1376" s="35"/>
      <c r="AZ1376" s="35"/>
      <c r="BA1376" s="35"/>
      <c r="BB1376" s="35"/>
      <c r="BC1376" s="35"/>
      <c r="BD1376" s="35"/>
      <c r="BE1376" s="35"/>
      <c r="BF1376" s="35"/>
      <c r="BG1376" s="35"/>
      <c r="BH1376" s="35"/>
    </row>
    <row r="1377" spans="27:60" ht="15">
      <c r="AA1377" s="11"/>
      <c r="AB1377" s="11"/>
      <c r="AC1377" s="11"/>
      <c r="AD1377" s="11"/>
      <c r="AE1377" s="11"/>
      <c r="AM1377" s="35"/>
      <c r="AN1377" s="35"/>
      <c r="AO1377" s="35"/>
      <c r="AP1377" s="35"/>
      <c r="AQ1377" s="35"/>
      <c r="AR1377" s="35"/>
      <c r="AS1377" s="35"/>
      <c r="AT1377" s="35"/>
      <c r="AU1377" s="35"/>
      <c r="AV1377" s="35"/>
      <c r="AW1377" s="35"/>
      <c r="AX1377" s="35"/>
      <c r="AY1377" s="35"/>
      <c r="AZ1377" s="35"/>
      <c r="BA1377" s="35"/>
      <c r="BB1377" s="35"/>
      <c r="BC1377" s="35"/>
      <c r="BD1377" s="35"/>
      <c r="BE1377" s="35"/>
      <c r="BF1377" s="35"/>
      <c r="BG1377" s="35"/>
      <c r="BH1377" s="35"/>
    </row>
    <row r="1378" spans="27:60" ht="15">
      <c r="AA1378" s="11"/>
      <c r="AB1378" s="11"/>
      <c r="AC1378" s="11"/>
      <c r="AD1378" s="11"/>
      <c r="AE1378" s="11"/>
      <c r="AM1378" s="35"/>
      <c r="AN1378" s="35"/>
      <c r="AO1378" s="35"/>
      <c r="AP1378" s="35"/>
      <c r="AQ1378" s="35"/>
      <c r="AR1378" s="35"/>
      <c r="AS1378" s="35"/>
      <c r="AT1378" s="35"/>
      <c r="AU1378" s="35"/>
      <c r="AV1378" s="35"/>
      <c r="AW1378" s="35"/>
      <c r="AX1378" s="35"/>
      <c r="AY1378" s="35"/>
      <c r="AZ1378" s="35"/>
      <c r="BA1378" s="35"/>
      <c r="BB1378" s="35"/>
      <c r="BC1378" s="35"/>
      <c r="BD1378" s="35"/>
      <c r="BE1378" s="35"/>
      <c r="BF1378" s="35"/>
      <c r="BG1378" s="35"/>
      <c r="BH1378" s="35"/>
    </row>
    <row r="1379" spans="27:60" ht="15">
      <c r="AA1379" s="11"/>
      <c r="AB1379" s="11"/>
      <c r="AC1379" s="11"/>
      <c r="AD1379" s="11"/>
      <c r="AE1379" s="11"/>
      <c r="AM1379" s="35"/>
      <c r="AN1379" s="35"/>
      <c r="AO1379" s="35"/>
      <c r="AP1379" s="35"/>
      <c r="AQ1379" s="35"/>
      <c r="AR1379" s="35"/>
      <c r="AS1379" s="35"/>
      <c r="AT1379" s="35"/>
      <c r="AU1379" s="35"/>
      <c r="AV1379" s="35"/>
      <c r="AW1379" s="35"/>
      <c r="AX1379" s="35"/>
      <c r="AY1379" s="35"/>
      <c r="AZ1379" s="35"/>
      <c r="BA1379" s="35"/>
      <c r="BB1379" s="35"/>
      <c r="BC1379" s="35"/>
      <c r="BD1379" s="35"/>
      <c r="BE1379" s="35"/>
      <c r="BF1379" s="35"/>
      <c r="BG1379" s="35"/>
      <c r="BH1379" s="35"/>
    </row>
    <row r="1380" spans="27:60" ht="15">
      <c r="AA1380" s="11"/>
      <c r="AB1380" s="11"/>
      <c r="AC1380" s="11"/>
      <c r="AD1380" s="11"/>
      <c r="AE1380" s="11"/>
      <c r="AM1380" s="35"/>
      <c r="AN1380" s="35"/>
      <c r="AO1380" s="35"/>
      <c r="AP1380" s="35"/>
      <c r="AQ1380" s="35"/>
      <c r="AR1380" s="35"/>
      <c r="AS1380" s="35"/>
      <c r="AT1380" s="35"/>
      <c r="AU1380" s="35"/>
      <c r="AV1380" s="35"/>
      <c r="AW1380" s="35"/>
      <c r="AX1380" s="35"/>
      <c r="AY1380" s="35"/>
      <c r="AZ1380" s="35"/>
      <c r="BA1380" s="35"/>
      <c r="BB1380" s="35"/>
      <c r="BC1380" s="35"/>
      <c r="BD1380" s="35"/>
      <c r="BE1380" s="35"/>
      <c r="BF1380" s="35"/>
      <c r="BG1380" s="35"/>
      <c r="BH1380" s="35"/>
    </row>
    <row r="1381" spans="27:60" ht="15">
      <c r="AA1381" s="11"/>
      <c r="AB1381" s="11"/>
      <c r="AC1381" s="11"/>
      <c r="AD1381" s="11"/>
      <c r="AE1381" s="11"/>
      <c r="AM1381" s="35"/>
      <c r="AN1381" s="35"/>
      <c r="AO1381" s="35"/>
      <c r="AP1381" s="35"/>
      <c r="AQ1381" s="35"/>
      <c r="AR1381" s="35"/>
      <c r="AS1381" s="35"/>
      <c r="AT1381" s="35"/>
      <c r="AU1381" s="35"/>
      <c r="AV1381" s="35"/>
      <c r="AW1381" s="35"/>
      <c r="AX1381" s="35"/>
      <c r="AY1381" s="35"/>
      <c r="AZ1381" s="35"/>
      <c r="BA1381" s="35"/>
      <c r="BB1381" s="35"/>
      <c r="BC1381" s="35"/>
      <c r="BD1381" s="35"/>
      <c r="BE1381" s="35"/>
      <c r="BF1381" s="35"/>
      <c r="BG1381" s="35"/>
      <c r="BH1381" s="35"/>
    </row>
    <row r="1382" spans="27:60" ht="15">
      <c r="AA1382" s="11"/>
      <c r="AB1382" s="11"/>
      <c r="AC1382" s="11"/>
      <c r="AD1382" s="11"/>
      <c r="AE1382" s="11"/>
      <c r="AM1382" s="35"/>
      <c r="AN1382" s="35"/>
      <c r="AO1382" s="35"/>
      <c r="AP1382" s="35"/>
      <c r="AQ1382" s="35"/>
      <c r="AR1382" s="35"/>
      <c r="AS1382" s="35"/>
      <c r="AT1382" s="35"/>
      <c r="AU1382" s="35"/>
      <c r="AV1382" s="35"/>
      <c r="AW1382" s="35"/>
      <c r="AX1382" s="35"/>
      <c r="AY1382" s="35"/>
      <c r="AZ1382" s="35"/>
      <c r="BA1382" s="35"/>
      <c r="BB1382" s="35"/>
      <c r="BC1382" s="35"/>
      <c r="BD1382" s="35"/>
      <c r="BE1382" s="35"/>
      <c r="BF1382" s="35"/>
      <c r="BG1382" s="35"/>
      <c r="BH1382" s="35"/>
    </row>
    <row r="1383" spans="27:60" ht="15">
      <c r="AA1383" s="11"/>
      <c r="AB1383" s="11"/>
      <c r="AC1383" s="11"/>
      <c r="AD1383" s="11"/>
      <c r="AE1383" s="11"/>
      <c r="AM1383" s="35"/>
      <c r="AN1383" s="35"/>
      <c r="AO1383" s="35"/>
      <c r="AP1383" s="35"/>
      <c r="AQ1383" s="35"/>
      <c r="AR1383" s="35"/>
      <c r="AS1383" s="35"/>
      <c r="AT1383" s="35"/>
      <c r="AU1383" s="35"/>
      <c r="AV1383" s="35"/>
      <c r="AW1383" s="35"/>
      <c r="AX1383" s="35"/>
      <c r="AY1383" s="35"/>
      <c r="AZ1383" s="35"/>
      <c r="BA1383" s="35"/>
      <c r="BB1383" s="35"/>
      <c r="BC1383" s="35"/>
      <c r="BD1383" s="35"/>
      <c r="BE1383" s="35"/>
      <c r="BF1383" s="35"/>
      <c r="BG1383" s="35"/>
      <c r="BH1383" s="35"/>
    </row>
    <row r="1384" spans="27:60" ht="15">
      <c r="AA1384" s="11"/>
      <c r="AB1384" s="11"/>
      <c r="AC1384" s="11"/>
      <c r="AD1384" s="11"/>
      <c r="AE1384" s="11"/>
      <c r="AM1384" s="35"/>
      <c r="AN1384" s="35"/>
      <c r="AO1384" s="35"/>
      <c r="AP1384" s="35"/>
      <c r="AQ1384" s="35"/>
      <c r="AR1384" s="35"/>
      <c r="AS1384" s="35"/>
      <c r="AT1384" s="35"/>
      <c r="AU1384" s="35"/>
      <c r="AV1384" s="35"/>
      <c r="AW1384" s="35"/>
      <c r="AX1384" s="35"/>
      <c r="AY1384" s="35"/>
      <c r="AZ1384" s="35"/>
      <c r="BA1384" s="35"/>
      <c r="BB1384" s="35"/>
      <c r="BC1384" s="35"/>
      <c r="BD1384" s="35"/>
      <c r="BE1384" s="35"/>
      <c r="BF1384" s="35"/>
      <c r="BG1384" s="35"/>
      <c r="BH1384" s="35"/>
    </row>
    <row r="1385" spans="27:60" ht="15">
      <c r="AA1385" s="11"/>
      <c r="AB1385" s="11"/>
      <c r="AC1385" s="11"/>
      <c r="AD1385" s="11"/>
      <c r="AE1385" s="11"/>
      <c r="AM1385" s="35"/>
      <c r="AN1385" s="35"/>
      <c r="AO1385" s="35"/>
      <c r="AP1385" s="35"/>
      <c r="AQ1385" s="35"/>
      <c r="AR1385" s="35"/>
      <c r="AS1385" s="35"/>
      <c r="AT1385" s="35"/>
      <c r="AU1385" s="35"/>
      <c r="AV1385" s="35"/>
      <c r="AW1385" s="35"/>
      <c r="AX1385" s="35"/>
      <c r="AY1385" s="35"/>
      <c r="AZ1385" s="35"/>
      <c r="BA1385" s="35"/>
      <c r="BB1385" s="35"/>
      <c r="BC1385" s="35"/>
      <c r="BD1385" s="35"/>
      <c r="BE1385" s="35"/>
      <c r="BF1385" s="35"/>
      <c r="BG1385" s="35"/>
      <c r="BH1385" s="35"/>
    </row>
    <row r="1386" spans="27:60" ht="15">
      <c r="AA1386" s="11"/>
      <c r="AB1386" s="11"/>
      <c r="AC1386" s="11"/>
      <c r="AD1386" s="11"/>
      <c r="AE1386" s="11"/>
      <c r="AM1386" s="35"/>
      <c r="AN1386" s="35"/>
      <c r="AO1386" s="35"/>
      <c r="AP1386" s="35"/>
      <c r="AQ1386" s="35"/>
      <c r="AR1386" s="35"/>
      <c r="AS1386" s="35"/>
      <c r="AT1386" s="35"/>
      <c r="AU1386" s="35"/>
      <c r="AV1386" s="35"/>
      <c r="AW1386" s="35"/>
      <c r="AX1386" s="35"/>
      <c r="AY1386" s="35"/>
      <c r="AZ1386" s="35"/>
      <c r="BA1386" s="35"/>
      <c r="BB1386" s="35"/>
      <c r="BC1386" s="35"/>
      <c r="BD1386" s="35"/>
      <c r="BE1386" s="35"/>
      <c r="BF1386" s="35"/>
      <c r="BG1386" s="35"/>
      <c r="BH1386" s="35"/>
    </row>
    <row r="1387" spans="27:60" ht="15">
      <c r="AA1387" s="11"/>
      <c r="AB1387" s="11"/>
      <c r="AC1387" s="11"/>
      <c r="AD1387" s="11"/>
      <c r="AE1387" s="11"/>
      <c r="AM1387" s="35"/>
      <c r="AN1387" s="35"/>
      <c r="AO1387" s="35"/>
      <c r="AP1387" s="35"/>
      <c r="AQ1387" s="35"/>
      <c r="AR1387" s="35"/>
      <c r="AS1387" s="35"/>
      <c r="AT1387" s="35"/>
      <c r="AU1387" s="35"/>
      <c r="AV1387" s="35"/>
      <c r="AW1387" s="35"/>
      <c r="AX1387" s="35"/>
      <c r="AY1387" s="35"/>
      <c r="AZ1387" s="35"/>
      <c r="BA1387" s="35"/>
      <c r="BB1387" s="35"/>
      <c r="BC1387" s="35"/>
      <c r="BD1387" s="35"/>
      <c r="BE1387" s="35"/>
      <c r="BF1387" s="35"/>
      <c r="BG1387" s="35"/>
      <c r="BH1387" s="35"/>
    </row>
    <row r="1388" spans="27:60" ht="15">
      <c r="AA1388" s="11"/>
      <c r="AB1388" s="11"/>
      <c r="AC1388" s="11"/>
      <c r="AD1388" s="11"/>
      <c r="AE1388" s="11"/>
      <c r="AM1388" s="35"/>
      <c r="AN1388" s="35"/>
      <c r="AO1388" s="35"/>
      <c r="AP1388" s="35"/>
      <c r="AQ1388" s="35"/>
      <c r="AR1388" s="35"/>
      <c r="AS1388" s="35"/>
      <c r="AT1388" s="35"/>
      <c r="AU1388" s="35"/>
      <c r="AV1388" s="35"/>
      <c r="AW1388" s="35"/>
      <c r="AX1388" s="35"/>
      <c r="AY1388" s="35"/>
      <c r="AZ1388" s="35"/>
      <c r="BA1388" s="35"/>
      <c r="BB1388" s="35"/>
      <c r="BC1388" s="35"/>
      <c r="BD1388" s="35"/>
      <c r="BE1388" s="35"/>
      <c r="BF1388" s="35"/>
      <c r="BG1388" s="35"/>
      <c r="BH1388" s="35"/>
    </row>
    <row r="1389" spans="27:60" ht="15">
      <c r="AA1389" s="11"/>
      <c r="AB1389" s="11"/>
      <c r="AC1389" s="11"/>
      <c r="AD1389" s="11"/>
      <c r="AE1389" s="11"/>
      <c r="AM1389" s="35"/>
      <c r="AN1389" s="35"/>
      <c r="AO1389" s="35"/>
      <c r="AP1389" s="35"/>
      <c r="AQ1389" s="35"/>
      <c r="AR1389" s="35"/>
      <c r="AS1389" s="35"/>
      <c r="AT1389" s="35"/>
      <c r="AU1389" s="35"/>
      <c r="AV1389" s="35"/>
      <c r="AW1389" s="35"/>
      <c r="AX1389" s="35"/>
      <c r="AY1389" s="35"/>
      <c r="AZ1389" s="35"/>
      <c r="BA1389" s="35"/>
      <c r="BB1389" s="35"/>
      <c r="BC1389" s="35"/>
      <c r="BD1389" s="35"/>
      <c r="BE1389" s="35"/>
      <c r="BF1389" s="35"/>
      <c r="BG1389" s="35"/>
      <c r="BH1389" s="35"/>
    </row>
    <row r="1390" spans="27:60" ht="15">
      <c r="AA1390" s="11"/>
      <c r="AB1390" s="11"/>
      <c r="AC1390" s="11"/>
      <c r="AD1390" s="11"/>
      <c r="AE1390" s="11"/>
      <c r="AM1390" s="35"/>
      <c r="AN1390" s="35"/>
      <c r="AO1390" s="35"/>
      <c r="AP1390" s="35"/>
      <c r="AQ1390" s="35"/>
      <c r="AR1390" s="35"/>
      <c r="AS1390" s="35"/>
      <c r="AT1390" s="35"/>
      <c r="AU1390" s="35"/>
      <c r="AV1390" s="35"/>
      <c r="AW1390" s="35"/>
      <c r="AX1390" s="35"/>
      <c r="AY1390" s="35"/>
      <c r="AZ1390" s="35"/>
      <c r="BA1390" s="35"/>
      <c r="BB1390" s="35"/>
      <c r="BC1390" s="35"/>
      <c r="BD1390" s="35"/>
      <c r="BE1390" s="35"/>
      <c r="BF1390" s="35"/>
      <c r="BG1390" s="35"/>
      <c r="BH1390" s="35"/>
    </row>
    <row r="1391" spans="27:60" ht="15">
      <c r="AA1391" s="11"/>
      <c r="AB1391" s="11"/>
      <c r="AC1391" s="11"/>
      <c r="AD1391" s="11"/>
      <c r="AE1391" s="11"/>
      <c r="AM1391" s="35"/>
      <c r="AN1391" s="35"/>
      <c r="AO1391" s="35"/>
      <c r="AP1391" s="35"/>
      <c r="AQ1391" s="35"/>
      <c r="AR1391" s="35"/>
      <c r="AS1391" s="35"/>
      <c r="AT1391" s="35"/>
      <c r="AU1391" s="35"/>
      <c r="AV1391" s="35"/>
      <c r="AW1391" s="35"/>
      <c r="AX1391" s="35"/>
      <c r="AY1391" s="35"/>
      <c r="AZ1391" s="35"/>
      <c r="BA1391" s="35"/>
      <c r="BB1391" s="35"/>
      <c r="BC1391" s="35"/>
      <c r="BD1391" s="35"/>
      <c r="BE1391" s="35"/>
      <c r="BF1391" s="35"/>
      <c r="BG1391" s="35"/>
      <c r="BH1391" s="35"/>
    </row>
    <row r="1392" spans="27:60" ht="15">
      <c r="AA1392" s="11"/>
      <c r="AB1392" s="11"/>
      <c r="AC1392" s="11"/>
      <c r="AD1392" s="11"/>
      <c r="AE1392" s="11"/>
      <c r="AM1392" s="35"/>
      <c r="AN1392" s="35"/>
      <c r="AO1392" s="35"/>
      <c r="AP1392" s="35"/>
      <c r="AQ1392" s="35"/>
      <c r="AR1392" s="35"/>
      <c r="AS1392" s="35"/>
      <c r="AT1392" s="35"/>
      <c r="AU1392" s="35"/>
      <c r="AV1392" s="35"/>
      <c r="AW1392" s="35"/>
      <c r="AX1392" s="35"/>
      <c r="AY1392" s="35"/>
      <c r="AZ1392" s="35"/>
      <c r="BA1392" s="35"/>
      <c r="BB1392" s="35"/>
      <c r="BC1392" s="35"/>
      <c r="BD1392" s="35"/>
      <c r="BE1392" s="35"/>
      <c r="BF1392" s="35"/>
      <c r="BG1392" s="35"/>
      <c r="BH1392" s="35"/>
    </row>
    <row r="1393" spans="27:60" ht="15">
      <c r="AA1393" s="11"/>
      <c r="AB1393" s="11"/>
      <c r="AC1393" s="11"/>
      <c r="AD1393" s="11"/>
      <c r="AE1393" s="11"/>
      <c r="AM1393" s="35"/>
      <c r="AN1393" s="35"/>
      <c r="AO1393" s="35"/>
      <c r="AP1393" s="35"/>
      <c r="AQ1393" s="35"/>
      <c r="AR1393" s="35"/>
      <c r="AS1393" s="35"/>
      <c r="AT1393" s="35"/>
      <c r="AU1393" s="35"/>
      <c r="AV1393" s="35"/>
      <c r="AW1393" s="35"/>
      <c r="AX1393" s="35"/>
      <c r="AY1393" s="35"/>
      <c r="AZ1393" s="35"/>
      <c r="BA1393" s="35"/>
      <c r="BB1393" s="35"/>
      <c r="BC1393" s="35"/>
      <c r="BD1393" s="35"/>
      <c r="BE1393" s="35"/>
      <c r="BF1393" s="35"/>
      <c r="BG1393" s="35"/>
      <c r="BH1393" s="35"/>
    </row>
    <row r="1394" spans="27:60" ht="15">
      <c r="AA1394" s="11"/>
      <c r="AB1394" s="11"/>
      <c r="AC1394" s="11"/>
      <c r="AD1394" s="11"/>
      <c r="AE1394" s="11"/>
      <c r="AM1394" s="35"/>
      <c r="AN1394" s="35"/>
      <c r="AO1394" s="35"/>
      <c r="AP1394" s="35"/>
      <c r="AQ1394" s="35"/>
      <c r="AR1394" s="35"/>
      <c r="AS1394" s="35"/>
      <c r="AT1394" s="35"/>
      <c r="AU1394" s="35"/>
      <c r="AV1394" s="35"/>
      <c r="AW1394" s="35"/>
      <c r="AX1394" s="35"/>
      <c r="AY1394" s="35"/>
      <c r="AZ1394" s="35"/>
      <c r="BA1394" s="35"/>
      <c r="BB1394" s="35"/>
      <c r="BC1394" s="35"/>
      <c r="BD1394" s="35"/>
      <c r="BE1394" s="35"/>
      <c r="BF1394" s="35"/>
      <c r="BG1394" s="35"/>
      <c r="BH1394" s="35"/>
    </row>
    <row r="1395" spans="27:60" ht="15">
      <c r="AA1395" s="11"/>
      <c r="AB1395" s="11"/>
      <c r="AC1395" s="11"/>
      <c r="AD1395" s="11"/>
      <c r="AE1395" s="11"/>
      <c r="AM1395" s="35"/>
      <c r="AN1395" s="35"/>
      <c r="AO1395" s="35"/>
      <c r="AP1395" s="35"/>
      <c r="AQ1395" s="35"/>
      <c r="AR1395" s="35"/>
      <c r="AS1395" s="35"/>
      <c r="AT1395" s="35"/>
      <c r="AU1395" s="35"/>
      <c r="AV1395" s="35"/>
      <c r="AW1395" s="35"/>
      <c r="AX1395" s="35"/>
      <c r="AY1395" s="35"/>
      <c r="AZ1395" s="35"/>
      <c r="BA1395" s="35"/>
      <c r="BB1395" s="35"/>
      <c r="BC1395" s="35"/>
      <c r="BD1395" s="35"/>
      <c r="BE1395" s="35"/>
      <c r="BF1395" s="35"/>
      <c r="BG1395" s="35"/>
      <c r="BH1395" s="35"/>
    </row>
    <row r="1396" spans="27:60" ht="15">
      <c r="AA1396" s="11"/>
      <c r="AB1396" s="11"/>
      <c r="AC1396" s="11"/>
      <c r="AD1396" s="11"/>
      <c r="AE1396" s="11"/>
      <c r="AM1396" s="35"/>
      <c r="AN1396" s="35"/>
      <c r="AO1396" s="35"/>
      <c r="AP1396" s="35"/>
      <c r="AQ1396" s="35"/>
      <c r="AR1396" s="35"/>
      <c r="AS1396" s="35"/>
      <c r="AT1396" s="35"/>
      <c r="AU1396" s="35"/>
      <c r="AV1396" s="35"/>
      <c r="AW1396" s="35"/>
      <c r="AX1396" s="35"/>
      <c r="AY1396" s="35"/>
      <c r="AZ1396" s="35"/>
      <c r="BA1396" s="35"/>
      <c r="BB1396" s="35"/>
      <c r="BC1396" s="35"/>
      <c r="BD1396" s="35"/>
      <c r="BE1396" s="35"/>
      <c r="BF1396" s="35"/>
      <c r="BG1396" s="35"/>
      <c r="BH1396" s="35"/>
    </row>
    <row r="1397" spans="27:60" ht="15">
      <c r="AA1397" s="11"/>
      <c r="AB1397" s="11"/>
      <c r="AC1397" s="11"/>
      <c r="AD1397" s="11"/>
      <c r="AE1397" s="11"/>
      <c r="AM1397" s="35"/>
      <c r="AN1397" s="35"/>
      <c r="AO1397" s="35"/>
      <c r="AP1397" s="35"/>
      <c r="AQ1397" s="35"/>
      <c r="AR1397" s="35"/>
      <c r="AS1397" s="35"/>
      <c r="AT1397" s="35"/>
      <c r="AU1397" s="35"/>
      <c r="AV1397" s="35"/>
      <c r="AW1397" s="35"/>
      <c r="AX1397" s="35"/>
      <c r="AY1397" s="35"/>
      <c r="AZ1397" s="35"/>
      <c r="BA1397" s="35"/>
      <c r="BB1397" s="35"/>
      <c r="BC1397" s="35"/>
      <c r="BD1397" s="35"/>
      <c r="BE1397" s="35"/>
      <c r="BF1397" s="35"/>
      <c r="BG1397" s="35"/>
      <c r="BH1397" s="35"/>
    </row>
    <row r="1398" spans="27:60" ht="15">
      <c r="AA1398" s="11"/>
      <c r="AB1398" s="11"/>
      <c r="AC1398" s="11"/>
      <c r="AD1398" s="11"/>
      <c r="AE1398" s="11"/>
      <c r="AM1398" s="35"/>
      <c r="AN1398" s="35"/>
      <c r="AO1398" s="35"/>
      <c r="AP1398" s="35"/>
      <c r="AQ1398" s="35"/>
      <c r="AR1398" s="35"/>
      <c r="AS1398" s="35"/>
      <c r="AT1398" s="35"/>
      <c r="AU1398" s="35"/>
      <c r="AV1398" s="35"/>
      <c r="AW1398" s="35"/>
      <c r="AX1398" s="35"/>
      <c r="AY1398" s="35"/>
      <c r="AZ1398" s="35"/>
      <c r="BA1398" s="35"/>
      <c r="BB1398" s="35"/>
      <c r="BC1398" s="35"/>
      <c r="BD1398" s="35"/>
      <c r="BE1398" s="35"/>
      <c r="BF1398" s="35"/>
      <c r="BG1398" s="35"/>
      <c r="BH1398" s="35"/>
    </row>
    <row r="1399" spans="27:60" ht="15">
      <c r="AA1399" s="11"/>
      <c r="AB1399" s="11"/>
      <c r="AC1399" s="11"/>
      <c r="AD1399" s="11"/>
      <c r="AE1399" s="11"/>
      <c r="AM1399" s="35"/>
      <c r="AN1399" s="35"/>
      <c r="AO1399" s="35"/>
      <c r="AP1399" s="35"/>
      <c r="AQ1399" s="35"/>
      <c r="AR1399" s="35"/>
      <c r="AS1399" s="35"/>
      <c r="AT1399" s="35"/>
      <c r="AU1399" s="35"/>
      <c r="AV1399" s="35"/>
      <c r="AW1399" s="35"/>
      <c r="AX1399" s="35"/>
      <c r="AY1399" s="35"/>
      <c r="AZ1399" s="35"/>
      <c r="BA1399" s="35"/>
      <c r="BB1399" s="35"/>
      <c r="BC1399" s="35"/>
      <c r="BD1399" s="35"/>
      <c r="BE1399" s="35"/>
      <c r="BF1399" s="35"/>
      <c r="BG1399" s="35"/>
      <c r="BH1399" s="35"/>
    </row>
    <row r="1400" spans="27:60" ht="15">
      <c r="AA1400" s="11"/>
      <c r="AB1400" s="11"/>
      <c r="AC1400" s="11"/>
      <c r="AD1400" s="11"/>
      <c r="AE1400" s="11"/>
      <c r="AM1400" s="35"/>
      <c r="AN1400" s="35"/>
      <c r="AO1400" s="35"/>
      <c r="AP1400" s="35"/>
      <c r="AQ1400" s="35"/>
      <c r="AR1400" s="35"/>
      <c r="AS1400" s="35"/>
      <c r="AT1400" s="35"/>
      <c r="AU1400" s="35"/>
      <c r="AV1400" s="35"/>
      <c r="AW1400" s="35"/>
      <c r="AX1400" s="35"/>
      <c r="AY1400" s="35"/>
      <c r="AZ1400" s="35"/>
      <c r="BA1400" s="35"/>
      <c r="BB1400" s="35"/>
      <c r="BC1400" s="35"/>
      <c r="BD1400" s="35"/>
      <c r="BE1400" s="35"/>
      <c r="BF1400" s="35"/>
      <c r="BG1400" s="35"/>
      <c r="BH1400" s="35"/>
    </row>
    <row r="1401" spans="27:60" ht="15">
      <c r="AA1401" s="11"/>
      <c r="AB1401" s="11"/>
      <c r="AC1401" s="11"/>
      <c r="AD1401" s="11"/>
      <c r="AE1401" s="11"/>
      <c r="AM1401" s="35"/>
      <c r="AN1401" s="35"/>
      <c r="AO1401" s="35"/>
      <c r="AP1401" s="35"/>
      <c r="AQ1401" s="35"/>
      <c r="AR1401" s="35"/>
      <c r="AS1401" s="35"/>
      <c r="AT1401" s="35"/>
      <c r="AU1401" s="35"/>
      <c r="AV1401" s="35"/>
      <c r="AW1401" s="35"/>
      <c r="AX1401" s="35"/>
      <c r="AY1401" s="35"/>
      <c r="AZ1401" s="35"/>
      <c r="BA1401" s="35"/>
      <c r="BB1401" s="35"/>
      <c r="BC1401" s="35"/>
      <c r="BD1401" s="35"/>
      <c r="BE1401" s="35"/>
      <c r="BF1401" s="35"/>
      <c r="BG1401" s="35"/>
      <c r="BH1401" s="35"/>
    </row>
    <row r="1402" spans="27:60" ht="15">
      <c r="AA1402" s="11"/>
      <c r="AB1402" s="11"/>
      <c r="AC1402" s="11"/>
      <c r="AD1402" s="11"/>
      <c r="AE1402" s="11"/>
      <c r="AM1402" s="35"/>
      <c r="AN1402" s="35"/>
      <c r="AO1402" s="35"/>
      <c r="AP1402" s="35"/>
      <c r="AQ1402" s="35"/>
      <c r="AR1402" s="35"/>
      <c r="AS1402" s="35"/>
      <c r="AT1402" s="35"/>
      <c r="AU1402" s="35"/>
      <c r="AV1402" s="35"/>
      <c r="AW1402" s="35"/>
      <c r="AX1402" s="35"/>
      <c r="AY1402" s="35"/>
      <c r="AZ1402" s="35"/>
      <c r="BA1402" s="35"/>
      <c r="BB1402" s="35"/>
      <c r="BC1402" s="35"/>
      <c r="BD1402" s="35"/>
      <c r="BE1402" s="35"/>
      <c r="BF1402" s="35"/>
      <c r="BG1402" s="35"/>
      <c r="BH1402" s="35"/>
    </row>
    <row r="1403" spans="27:60" ht="15">
      <c r="AA1403" s="11"/>
      <c r="AB1403" s="11"/>
      <c r="AC1403" s="11"/>
      <c r="AD1403" s="11"/>
      <c r="AE1403" s="11"/>
      <c r="AM1403" s="35"/>
      <c r="AN1403" s="35"/>
      <c r="AO1403" s="35"/>
      <c r="AP1403" s="35"/>
      <c r="AQ1403" s="35"/>
      <c r="AR1403" s="35"/>
      <c r="AS1403" s="35"/>
      <c r="AT1403" s="35"/>
      <c r="AU1403" s="35"/>
      <c r="AV1403" s="35"/>
      <c r="AW1403" s="35"/>
      <c r="AX1403" s="35"/>
      <c r="AY1403" s="35"/>
      <c r="AZ1403" s="35"/>
      <c r="BA1403" s="35"/>
      <c r="BB1403" s="35"/>
      <c r="BC1403" s="35"/>
      <c r="BD1403" s="35"/>
      <c r="BE1403" s="35"/>
      <c r="BF1403" s="35"/>
      <c r="BG1403" s="35"/>
      <c r="BH1403" s="35"/>
    </row>
    <row r="1404" spans="27:60" ht="15">
      <c r="AA1404" s="11"/>
      <c r="AB1404" s="11"/>
      <c r="AC1404" s="11"/>
      <c r="AD1404" s="11"/>
      <c r="AE1404" s="11"/>
      <c r="AM1404" s="35"/>
      <c r="AN1404" s="35"/>
      <c r="AO1404" s="35"/>
      <c r="AP1404" s="35"/>
      <c r="AQ1404" s="35"/>
      <c r="AR1404" s="35"/>
      <c r="AS1404" s="35"/>
      <c r="AT1404" s="35"/>
      <c r="AU1404" s="35"/>
      <c r="AV1404" s="35"/>
      <c r="AW1404" s="35"/>
      <c r="AX1404" s="35"/>
      <c r="AY1404" s="35"/>
      <c r="AZ1404" s="35"/>
      <c r="BA1404" s="35"/>
      <c r="BB1404" s="35"/>
      <c r="BC1404" s="35"/>
      <c r="BD1404" s="35"/>
      <c r="BE1404" s="35"/>
      <c r="BF1404" s="35"/>
      <c r="BG1404" s="35"/>
      <c r="BH1404" s="35"/>
    </row>
    <row r="1405" spans="27:60" ht="15">
      <c r="AA1405" s="11"/>
      <c r="AB1405" s="11"/>
      <c r="AC1405" s="11"/>
      <c r="AD1405" s="11"/>
      <c r="AE1405" s="11"/>
      <c r="AM1405" s="35"/>
      <c r="AN1405" s="35"/>
      <c r="AO1405" s="35"/>
      <c r="AP1405" s="35"/>
      <c r="AQ1405" s="35"/>
      <c r="AR1405" s="35"/>
      <c r="AS1405" s="35"/>
      <c r="AT1405" s="35"/>
      <c r="AU1405" s="35"/>
      <c r="AV1405" s="35"/>
      <c r="AW1405" s="35"/>
      <c r="AX1405" s="35"/>
      <c r="AY1405" s="35"/>
      <c r="AZ1405" s="35"/>
      <c r="BA1405" s="35"/>
      <c r="BB1405" s="35"/>
      <c r="BC1405" s="35"/>
      <c r="BD1405" s="35"/>
      <c r="BE1405" s="35"/>
      <c r="BF1405" s="35"/>
      <c r="BG1405" s="35"/>
      <c r="BH1405" s="35"/>
    </row>
    <row r="1406" spans="27:60" ht="15">
      <c r="AA1406" s="11"/>
      <c r="AB1406" s="11"/>
      <c r="AC1406" s="11"/>
      <c r="AD1406" s="11"/>
      <c r="AE1406" s="11"/>
      <c r="AM1406" s="35"/>
      <c r="AN1406" s="35"/>
      <c r="AO1406" s="35"/>
      <c r="AP1406" s="35"/>
      <c r="AQ1406" s="35"/>
      <c r="AR1406" s="35"/>
      <c r="AS1406" s="35"/>
      <c r="AT1406" s="35"/>
      <c r="AU1406" s="35"/>
      <c r="AV1406" s="35"/>
      <c r="AW1406" s="35"/>
      <c r="AX1406" s="35"/>
      <c r="AY1406" s="35"/>
      <c r="AZ1406" s="35"/>
      <c r="BA1406" s="35"/>
      <c r="BB1406" s="35"/>
      <c r="BC1406" s="35"/>
      <c r="BD1406" s="35"/>
      <c r="BE1406" s="35"/>
      <c r="BF1406" s="35"/>
      <c r="BG1406" s="35"/>
      <c r="BH1406" s="35"/>
    </row>
    <row r="1407" spans="27:60" ht="15">
      <c r="AA1407" s="11"/>
      <c r="AB1407" s="11"/>
      <c r="AC1407" s="11"/>
      <c r="AD1407" s="11"/>
      <c r="AE1407" s="11"/>
      <c r="AM1407" s="35"/>
      <c r="AN1407" s="35"/>
      <c r="AO1407" s="35"/>
      <c r="AP1407" s="35"/>
      <c r="AQ1407" s="35"/>
      <c r="AR1407" s="35"/>
      <c r="AS1407" s="35"/>
      <c r="AT1407" s="35"/>
      <c r="AU1407" s="35"/>
      <c r="AV1407" s="35"/>
      <c r="AW1407" s="35"/>
      <c r="AX1407" s="35"/>
      <c r="AY1407" s="35"/>
      <c r="AZ1407" s="35"/>
      <c r="BA1407" s="35"/>
      <c r="BB1407" s="35"/>
      <c r="BC1407" s="35"/>
      <c r="BD1407" s="35"/>
      <c r="BE1407" s="35"/>
      <c r="BF1407" s="35"/>
      <c r="BG1407" s="35"/>
      <c r="BH1407" s="35"/>
    </row>
    <row r="1408" spans="27:60" ht="15">
      <c r="AA1408" s="11"/>
      <c r="AB1408" s="11"/>
      <c r="AC1408" s="11"/>
      <c r="AD1408" s="11"/>
      <c r="AE1408" s="11"/>
      <c r="AM1408" s="35"/>
      <c r="AN1408" s="35"/>
      <c r="AO1408" s="35"/>
      <c r="AP1408" s="35"/>
      <c r="AQ1408" s="35"/>
      <c r="AR1408" s="35"/>
      <c r="AS1408" s="35"/>
      <c r="AT1408" s="35"/>
      <c r="AU1408" s="35"/>
      <c r="AV1408" s="35"/>
      <c r="AW1408" s="35"/>
      <c r="AX1408" s="35"/>
      <c r="AY1408" s="35"/>
      <c r="AZ1408" s="35"/>
      <c r="BA1408" s="35"/>
      <c r="BB1408" s="35"/>
      <c r="BC1408" s="35"/>
      <c r="BD1408" s="35"/>
      <c r="BE1408" s="35"/>
      <c r="BF1408" s="35"/>
      <c r="BG1408" s="35"/>
      <c r="BH1408" s="35"/>
    </row>
    <row r="1409" spans="27:60" ht="15">
      <c r="AA1409" s="11"/>
      <c r="AB1409" s="11"/>
      <c r="AC1409" s="11"/>
      <c r="AD1409" s="11"/>
      <c r="AE1409" s="11"/>
      <c r="AM1409" s="35"/>
      <c r="AN1409" s="35"/>
      <c r="AO1409" s="35"/>
      <c r="AP1409" s="35"/>
      <c r="AQ1409" s="35"/>
      <c r="AR1409" s="35"/>
      <c r="AS1409" s="35"/>
      <c r="AT1409" s="35"/>
      <c r="AU1409" s="35"/>
      <c r="AV1409" s="35"/>
      <c r="AW1409" s="35"/>
      <c r="AX1409" s="35"/>
      <c r="AY1409" s="35"/>
      <c r="AZ1409" s="35"/>
      <c r="BA1409" s="35"/>
      <c r="BB1409" s="35"/>
      <c r="BC1409" s="35"/>
      <c r="BD1409" s="35"/>
      <c r="BE1409" s="35"/>
      <c r="BF1409" s="35"/>
      <c r="BG1409" s="35"/>
      <c r="BH1409" s="35"/>
    </row>
    <row r="1410" spans="27:60" ht="15">
      <c r="AA1410" s="11"/>
      <c r="AB1410" s="11"/>
      <c r="AC1410" s="11"/>
      <c r="AD1410" s="11"/>
      <c r="AE1410" s="11"/>
      <c r="AM1410" s="35"/>
      <c r="AN1410" s="35"/>
      <c r="AO1410" s="35"/>
      <c r="AP1410" s="35"/>
      <c r="AQ1410" s="35"/>
      <c r="AR1410" s="35"/>
      <c r="AS1410" s="35"/>
      <c r="AT1410" s="35"/>
      <c r="AU1410" s="35"/>
      <c r="AV1410" s="35"/>
      <c r="AW1410" s="35"/>
      <c r="AX1410" s="35"/>
      <c r="AY1410" s="35"/>
      <c r="AZ1410" s="35"/>
      <c r="BA1410" s="35"/>
      <c r="BB1410" s="35"/>
      <c r="BC1410" s="35"/>
      <c r="BD1410" s="35"/>
      <c r="BE1410" s="35"/>
      <c r="BF1410" s="35"/>
      <c r="BG1410" s="35"/>
      <c r="BH1410" s="35"/>
    </row>
    <row r="1411" spans="27:60" ht="15">
      <c r="AA1411" s="11"/>
      <c r="AB1411" s="11"/>
      <c r="AC1411" s="11"/>
      <c r="AD1411" s="11"/>
      <c r="AE1411" s="11"/>
      <c r="AM1411" s="35"/>
      <c r="AN1411" s="35"/>
      <c r="AO1411" s="35"/>
      <c r="AP1411" s="35"/>
      <c r="AQ1411" s="35"/>
      <c r="AR1411" s="35"/>
      <c r="AS1411" s="35"/>
      <c r="AT1411" s="35"/>
      <c r="AU1411" s="35"/>
      <c r="AV1411" s="35"/>
      <c r="AW1411" s="35"/>
      <c r="AX1411" s="35"/>
      <c r="AY1411" s="35"/>
      <c r="AZ1411" s="35"/>
      <c r="BA1411" s="35"/>
      <c r="BB1411" s="35"/>
      <c r="BC1411" s="35"/>
      <c r="BD1411" s="35"/>
      <c r="BE1411" s="35"/>
      <c r="BF1411" s="35"/>
      <c r="BG1411" s="35"/>
      <c r="BH1411" s="35"/>
    </row>
    <row r="1412" spans="27:60" ht="15">
      <c r="AA1412" s="11"/>
      <c r="AB1412" s="11"/>
      <c r="AC1412" s="11"/>
      <c r="AD1412" s="11"/>
      <c r="AE1412" s="11"/>
      <c r="AM1412" s="35"/>
      <c r="AN1412" s="35"/>
      <c r="AO1412" s="35"/>
      <c r="AP1412" s="35"/>
      <c r="AQ1412" s="35"/>
      <c r="AR1412" s="35"/>
      <c r="AS1412" s="35"/>
      <c r="AT1412" s="35"/>
      <c r="AU1412" s="35"/>
      <c r="AV1412" s="35"/>
      <c r="AW1412" s="35"/>
      <c r="AX1412" s="35"/>
      <c r="AY1412" s="35"/>
      <c r="AZ1412" s="35"/>
      <c r="BA1412" s="35"/>
      <c r="BB1412" s="35"/>
      <c r="BC1412" s="35"/>
      <c r="BD1412" s="35"/>
      <c r="BE1412" s="35"/>
      <c r="BF1412" s="35"/>
      <c r="BG1412" s="35"/>
      <c r="BH1412" s="35"/>
    </row>
    <row r="1413" spans="27:60" ht="15">
      <c r="AA1413" s="11"/>
      <c r="AB1413" s="11"/>
      <c r="AC1413" s="11"/>
      <c r="AD1413" s="11"/>
      <c r="AE1413" s="11"/>
      <c r="AM1413" s="35"/>
      <c r="AN1413" s="35"/>
      <c r="AO1413" s="35"/>
      <c r="AP1413" s="35"/>
      <c r="AQ1413" s="35"/>
      <c r="AR1413" s="35"/>
      <c r="AS1413" s="35"/>
      <c r="AT1413" s="35"/>
      <c r="AU1413" s="35"/>
      <c r="AV1413" s="35"/>
      <c r="AW1413" s="35"/>
      <c r="AX1413" s="35"/>
      <c r="AY1413" s="35"/>
      <c r="AZ1413" s="35"/>
      <c r="BA1413" s="35"/>
      <c r="BB1413" s="35"/>
      <c r="BC1413" s="35"/>
      <c r="BD1413" s="35"/>
      <c r="BE1413" s="35"/>
      <c r="BF1413" s="35"/>
      <c r="BG1413" s="35"/>
      <c r="BH1413" s="35"/>
    </row>
    <row r="1414" spans="27:60" ht="15">
      <c r="AA1414" s="11"/>
      <c r="AB1414" s="11"/>
      <c r="AC1414" s="11"/>
      <c r="AD1414" s="11"/>
      <c r="AE1414" s="11"/>
      <c r="AM1414" s="35"/>
      <c r="AN1414" s="35"/>
      <c r="AO1414" s="35"/>
      <c r="AP1414" s="35"/>
      <c r="AQ1414" s="35"/>
      <c r="AR1414" s="35"/>
      <c r="AS1414" s="35"/>
      <c r="AT1414" s="35"/>
      <c r="AU1414" s="35"/>
      <c r="AV1414" s="35"/>
      <c r="AW1414" s="35"/>
      <c r="AX1414" s="35"/>
      <c r="AY1414" s="35"/>
      <c r="AZ1414" s="35"/>
      <c r="BA1414" s="35"/>
      <c r="BB1414" s="35"/>
      <c r="BC1414" s="35"/>
      <c r="BD1414" s="35"/>
      <c r="BE1414" s="35"/>
      <c r="BF1414" s="35"/>
      <c r="BG1414" s="35"/>
      <c r="BH1414" s="35"/>
    </row>
    <row r="1415" spans="27:60" ht="15">
      <c r="AA1415" s="11"/>
      <c r="AB1415" s="11"/>
      <c r="AC1415" s="11"/>
      <c r="AD1415" s="11"/>
      <c r="AE1415" s="11"/>
      <c r="AM1415" s="35"/>
      <c r="AN1415" s="35"/>
      <c r="AO1415" s="35"/>
      <c r="AP1415" s="35"/>
      <c r="AQ1415" s="35"/>
      <c r="AR1415" s="35"/>
      <c r="AS1415" s="35"/>
      <c r="AT1415" s="35"/>
      <c r="AU1415" s="35"/>
      <c r="AV1415" s="35"/>
      <c r="AW1415" s="35"/>
      <c r="AX1415" s="35"/>
      <c r="AY1415" s="35"/>
      <c r="AZ1415" s="35"/>
      <c r="BA1415" s="35"/>
      <c r="BB1415" s="35"/>
      <c r="BC1415" s="35"/>
      <c r="BD1415" s="35"/>
      <c r="BE1415" s="35"/>
      <c r="BF1415" s="35"/>
      <c r="BG1415" s="35"/>
      <c r="BH1415" s="35"/>
    </row>
    <row r="1416" spans="27:60" ht="15">
      <c r="AA1416" s="11"/>
      <c r="AB1416" s="11"/>
      <c r="AC1416" s="11"/>
      <c r="AD1416" s="11"/>
      <c r="AE1416" s="11"/>
      <c r="AM1416" s="35"/>
      <c r="AN1416" s="35"/>
      <c r="AO1416" s="35"/>
      <c r="AP1416" s="35"/>
      <c r="AQ1416" s="35"/>
      <c r="AR1416" s="35"/>
      <c r="AS1416" s="35"/>
      <c r="AT1416" s="35"/>
      <c r="AU1416" s="35"/>
      <c r="AV1416" s="35"/>
      <c r="AW1416" s="35"/>
      <c r="AX1416" s="35"/>
      <c r="AY1416" s="35"/>
      <c r="AZ1416" s="35"/>
      <c r="BA1416" s="35"/>
      <c r="BB1416" s="35"/>
      <c r="BC1416" s="35"/>
      <c r="BD1416" s="35"/>
      <c r="BE1416" s="35"/>
      <c r="BF1416" s="35"/>
      <c r="BG1416" s="35"/>
      <c r="BH1416" s="35"/>
    </row>
    <row r="1417" spans="27:60" ht="15">
      <c r="AA1417" s="11"/>
      <c r="AB1417" s="11"/>
      <c r="AC1417" s="11"/>
      <c r="AD1417" s="11"/>
      <c r="AE1417" s="11"/>
      <c r="AM1417" s="35"/>
      <c r="AN1417" s="35"/>
      <c r="AO1417" s="35"/>
      <c r="AP1417" s="35"/>
      <c r="AQ1417" s="35"/>
      <c r="AR1417" s="35"/>
      <c r="AS1417" s="35"/>
      <c r="AT1417" s="35"/>
      <c r="AU1417" s="35"/>
      <c r="AV1417" s="35"/>
      <c r="AW1417" s="35"/>
      <c r="AX1417" s="35"/>
      <c r="AY1417" s="35"/>
      <c r="AZ1417" s="35"/>
      <c r="BA1417" s="35"/>
      <c r="BB1417" s="35"/>
      <c r="BC1417" s="35"/>
      <c r="BD1417" s="35"/>
      <c r="BE1417" s="35"/>
      <c r="BF1417" s="35"/>
      <c r="BG1417" s="35"/>
      <c r="BH1417" s="35"/>
    </row>
    <row r="1418" spans="27:60" ht="15">
      <c r="AA1418" s="11"/>
      <c r="AB1418" s="11"/>
      <c r="AC1418" s="11"/>
      <c r="AD1418" s="11"/>
      <c r="AE1418" s="11"/>
      <c r="AM1418" s="35"/>
      <c r="AN1418" s="35"/>
      <c r="AO1418" s="35"/>
      <c r="AP1418" s="35"/>
      <c r="AQ1418" s="35"/>
      <c r="AR1418" s="35"/>
      <c r="AS1418" s="35"/>
      <c r="AT1418" s="35"/>
      <c r="AU1418" s="35"/>
      <c r="AV1418" s="35"/>
      <c r="AW1418" s="35"/>
      <c r="AX1418" s="35"/>
      <c r="AY1418" s="35"/>
      <c r="AZ1418" s="35"/>
      <c r="BA1418" s="35"/>
      <c r="BB1418" s="35"/>
      <c r="BC1418" s="35"/>
      <c r="BD1418" s="35"/>
      <c r="BE1418" s="35"/>
      <c r="BF1418" s="35"/>
      <c r="BG1418" s="35"/>
      <c r="BH1418" s="35"/>
    </row>
    <row r="1419" spans="27:60" ht="15">
      <c r="AA1419" s="11"/>
      <c r="AB1419" s="11"/>
      <c r="AC1419" s="11"/>
      <c r="AD1419" s="11"/>
      <c r="AE1419" s="11"/>
      <c r="AM1419" s="35"/>
      <c r="AN1419" s="35"/>
      <c r="AO1419" s="35"/>
      <c r="AP1419" s="35"/>
      <c r="AQ1419" s="35"/>
      <c r="AR1419" s="35"/>
      <c r="AS1419" s="35"/>
      <c r="AT1419" s="35"/>
      <c r="AU1419" s="35"/>
      <c r="AV1419" s="35"/>
      <c r="AW1419" s="35"/>
      <c r="AX1419" s="35"/>
      <c r="AY1419" s="35"/>
      <c r="AZ1419" s="35"/>
      <c r="BA1419" s="35"/>
      <c r="BB1419" s="35"/>
      <c r="BC1419" s="35"/>
      <c r="BD1419" s="35"/>
      <c r="BE1419" s="35"/>
      <c r="BF1419" s="35"/>
      <c r="BG1419" s="35"/>
      <c r="BH1419" s="35"/>
    </row>
    <row r="1420" spans="27:60" ht="15">
      <c r="AA1420" s="11"/>
      <c r="AB1420" s="11"/>
      <c r="AC1420" s="11"/>
      <c r="AD1420" s="11"/>
      <c r="AE1420" s="11"/>
      <c r="AM1420" s="35"/>
      <c r="AN1420" s="35"/>
      <c r="AO1420" s="35"/>
      <c r="AP1420" s="35"/>
      <c r="AQ1420" s="35"/>
      <c r="AR1420" s="35"/>
      <c r="AS1420" s="35"/>
      <c r="AT1420" s="35"/>
      <c r="AU1420" s="35"/>
      <c r="AV1420" s="35"/>
      <c r="AW1420" s="35"/>
      <c r="AX1420" s="35"/>
      <c r="AY1420" s="35"/>
      <c r="AZ1420" s="35"/>
      <c r="BA1420" s="35"/>
      <c r="BB1420" s="35"/>
      <c r="BC1420" s="35"/>
      <c r="BD1420" s="35"/>
      <c r="BE1420" s="35"/>
      <c r="BF1420" s="35"/>
      <c r="BG1420" s="35"/>
      <c r="BH1420" s="35"/>
    </row>
    <row r="1421" spans="27:60" ht="15">
      <c r="AA1421" s="11"/>
      <c r="AB1421" s="11"/>
      <c r="AC1421" s="11"/>
      <c r="AD1421" s="11"/>
      <c r="AE1421" s="11"/>
      <c r="AM1421" s="35"/>
      <c r="AN1421" s="35"/>
      <c r="AO1421" s="35"/>
      <c r="AP1421" s="35"/>
      <c r="AQ1421" s="35"/>
      <c r="AR1421" s="35"/>
      <c r="AS1421" s="35"/>
      <c r="AT1421" s="35"/>
      <c r="AU1421" s="35"/>
      <c r="AV1421" s="35"/>
      <c r="AW1421" s="35"/>
      <c r="AX1421" s="35"/>
      <c r="AY1421" s="35"/>
      <c r="AZ1421" s="35"/>
      <c r="BA1421" s="35"/>
      <c r="BB1421" s="35"/>
      <c r="BC1421" s="35"/>
      <c r="BD1421" s="35"/>
      <c r="BE1421" s="35"/>
      <c r="BF1421" s="35"/>
      <c r="BG1421" s="35"/>
      <c r="BH1421" s="35"/>
    </row>
    <row r="1422" spans="27:60" ht="15">
      <c r="AA1422" s="11"/>
      <c r="AB1422" s="11"/>
      <c r="AC1422" s="11"/>
      <c r="AD1422" s="11"/>
      <c r="AE1422" s="11"/>
      <c r="AM1422" s="35"/>
      <c r="AN1422" s="35"/>
      <c r="AO1422" s="35"/>
      <c r="AP1422" s="35"/>
      <c r="AQ1422" s="35"/>
      <c r="AR1422" s="35"/>
      <c r="AS1422" s="35"/>
      <c r="AT1422" s="35"/>
      <c r="AU1422" s="35"/>
      <c r="AV1422" s="35"/>
      <c r="AW1422" s="35"/>
      <c r="AX1422" s="35"/>
      <c r="AY1422" s="35"/>
      <c r="AZ1422" s="35"/>
      <c r="BA1422" s="35"/>
      <c r="BB1422" s="35"/>
      <c r="BC1422" s="35"/>
      <c r="BD1422" s="35"/>
      <c r="BE1422" s="35"/>
      <c r="BF1422" s="35"/>
      <c r="BG1422" s="35"/>
      <c r="BH1422" s="35"/>
    </row>
    <row r="1423" spans="27:60" ht="15">
      <c r="AA1423" s="11"/>
      <c r="AB1423" s="11"/>
      <c r="AC1423" s="11"/>
      <c r="AD1423" s="11"/>
      <c r="AE1423" s="11"/>
      <c r="AM1423" s="35"/>
      <c r="AN1423" s="35"/>
      <c r="AO1423" s="35"/>
      <c r="AP1423" s="35"/>
      <c r="AQ1423" s="35"/>
      <c r="AR1423" s="35"/>
      <c r="AS1423" s="35"/>
      <c r="AT1423" s="35"/>
      <c r="AU1423" s="35"/>
      <c r="AV1423" s="35"/>
      <c r="AW1423" s="35"/>
      <c r="AX1423" s="35"/>
      <c r="AY1423" s="35"/>
      <c r="AZ1423" s="35"/>
      <c r="BA1423" s="35"/>
      <c r="BB1423" s="35"/>
      <c r="BC1423" s="35"/>
      <c r="BD1423" s="35"/>
      <c r="BE1423" s="35"/>
      <c r="BF1423" s="35"/>
      <c r="BG1423" s="35"/>
      <c r="BH1423" s="35"/>
    </row>
    <row r="1424" spans="27:60" ht="15">
      <c r="AA1424" s="11"/>
      <c r="AB1424" s="11"/>
      <c r="AC1424" s="11"/>
      <c r="AD1424" s="11"/>
      <c r="AE1424" s="11"/>
      <c r="AM1424" s="35"/>
      <c r="AN1424" s="35"/>
      <c r="AO1424" s="35"/>
      <c r="AP1424" s="35"/>
      <c r="AQ1424" s="35"/>
      <c r="AR1424" s="35"/>
      <c r="AS1424" s="35"/>
      <c r="AT1424" s="35"/>
      <c r="AU1424" s="35"/>
      <c r="AV1424" s="35"/>
      <c r="AW1424" s="35"/>
      <c r="AX1424" s="35"/>
      <c r="AY1424" s="35"/>
      <c r="AZ1424" s="35"/>
      <c r="BA1424" s="35"/>
      <c r="BB1424" s="35"/>
      <c r="BC1424" s="35"/>
      <c r="BD1424" s="35"/>
      <c r="BE1424" s="35"/>
      <c r="BF1424" s="35"/>
      <c r="BG1424" s="35"/>
      <c r="BH1424" s="35"/>
    </row>
    <row r="1425" spans="27:60" ht="15">
      <c r="AA1425" s="11"/>
      <c r="AB1425" s="11"/>
      <c r="AC1425" s="11"/>
      <c r="AD1425" s="11"/>
      <c r="AE1425" s="11"/>
      <c r="AM1425" s="35"/>
      <c r="AN1425" s="35"/>
      <c r="AO1425" s="35"/>
      <c r="AP1425" s="35"/>
      <c r="AQ1425" s="35"/>
      <c r="AR1425" s="35"/>
      <c r="AS1425" s="35"/>
      <c r="AT1425" s="35"/>
      <c r="AU1425" s="35"/>
      <c r="AV1425" s="35"/>
      <c r="AW1425" s="35"/>
      <c r="AX1425" s="35"/>
      <c r="AY1425" s="35"/>
      <c r="AZ1425" s="35"/>
      <c r="BA1425" s="35"/>
      <c r="BB1425" s="35"/>
      <c r="BC1425" s="35"/>
      <c r="BD1425" s="35"/>
      <c r="BE1425" s="35"/>
      <c r="BF1425" s="35"/>
      <c r="BG1425" s="35"/>
      <c r="BH1425" s="35"/>
    </row>
    <row r="1426" spans="27:60" ht="15">
      <c r="AA1426" s="11"/>
      <c r="AB1426" s="11"/>
      <c r="AC1426" s="11"/>
      <c r="AD1426" s="11"/>
      <c r="AE1426" s="11"/>
      <c r="AM1426" s="35"/>
      <c r="AN1426" s="35"/>
      <c r="AO1426" s="35"/>
      <c r="AP1426" s="35"/>
      <c r="AQ1426" s="35"/>
      <c r="AR1426" s="35"/>
      <c r="AS1426" s="35"/>
      <c r="AT1426" s="35"/>
      <c r="AU1426" s="35"/>
      <c r="AV1426" s="35"/>
      <c r="AW1426" s="35"/>
      <c r="AX1426" s="35"/>
      <c r="AY1426" s="35"/>
      <c r="AZ1426" s="35"/>
      <c r="BA1426" s="35"/>
      <c r="BB1426" s="35"/>
      <c r="BC1426" s="35"/>
      <c r="BD1426" s="35"/>
      <c r="BE1426" s="35"/>
      <c r="BF1426" s="35"/>
      <c r="BG1426" s="35"/>
      <c r="BH1426" s="35"/>
    </row>
    <row r="1427" spans="27:60" ht="15">
      <c r="AA1427" s="11"/>
      <c r="AB1427" s="11"/>
      <c r="AC1427" s="11"/>
      <c r="AD1427" s="11"/>
      <c r="AE1427" s="11"/>
      <c r="AM1427" s="35"/>
      <c r="AN1427" s="35"/>
      <c r="AO1427" s="35"/>
      <c r="AP1427" s="35"/>
      <c r="AQ1427" s="35"/>
      <c r="AR1427" s="35"/>
      <c r="AS1427" s="35"/>
      <c r="AT1427" s="35"/>
      <c r="AU1427" s="35"/>
      <c r="AV1427" s="35"/>
      <c r="AW1427" s="35"/>
      <c r="AX1427" s="35"/>
      <c r="AY1427" s="35"/>
      <c r="AZ1427" s="35"/>
      <c r="BA1427" s="35"/>
      <c r="BB1427" s="35"/>
      <c r="BC1427" s="35"/>
      <c r="BD1427" s="35"/>
      <c r="BE1427" s="35"/>
      <c r="BF1427" s="35"/>
      <c r="BG1427" s="35"/>
      <c r="BH1427" s="35"/>
    </row>
    <row r="1428" spans="27:60" ht="15">
      <c r="AA1428" s="11"/>
      <c r="AB1428" s="11"/>
      <c r="AC1428" s="11"/>
      <c r="AD1428" s="11"/>
      <c r="AE1428" s="11"/>
      <c r="AM1428" s="35"/>
      <c r="AN1428" s="35"/>
      <c r="AO1428" s="35"/>
      <c r="AP1428" s="35"/>
      <c r="AQ1428" s="35"/>
      <c r="AR1428" s="35"/>
      <c r="AS1428" s="35"/>
      <c r="AT1428" s="35"/>
      <c r="AU1428" s="35"/>
      <c r="AV1428" s="35"/>
      <c r="AW1428" s="35"/>
      <c r="AX1428" s="35"/>
      <c r="AY1428" s="35"/>
      <c r="AZ1428" s="35"/>
      <c r="BA1428" s="35"/>
      <c r="BB1428" s="35"/>
      <c r="BC1428" s="35"/>
      <c r="BD1428" s="35"/>
      <c r="BE1428" s="35"/>
      <c r="BF1428" s="35"/>
      <c r="BG1428" s="35"/>
      <c r="BH1428" s="35"/>
    </row>
    <row r="1429" spans="27:60" ht="15">
      <c r="AA1429" s="11"/>
      <c r="AB1429" s="11"/>
      <c r="AC1429" s="11"/>
      <c r="AD1429" s="11"/>
      <c r="AE1429" s="11"/>
      <c r="AM1429" s="35"/>
      <c r="AN1429" s="35"/>
      <c r="AO1429" s="35"/>
      <c r="AP1429" s="35"/>
      <c r="AQ1429" s="35"/>
      <c r="AR1429" s="35"/>
      <c r="AS1429" s="35"/>
      <c r="AT1429" s="35"/>
      <c r="AU1429" s="35"/>
      <c r="AV1429" s="35"/>
      <c r="AW1429" s="35"/>
      <c r="AX1429" s="35"/>
      <c r="AY1429" s="35"/>
      <c r="AZ1429" s="35"/>
      <c r="BA1429" s="35"/>
      <c r="BB1429" s="35"/>
      <c r="BC1429" s="35"/>
      <c r="BD1429" s="35"/>
      <c r="BE1429" s="35"/>
      <c r="BF1429" s="35"/>
      <c r="BG1429" s="35"/>
      <c r="BH1429" s="35"/>
    </row>
    <row r="1430" spans="27:60" ht="15">
      <c r="AA1430" s="11"/>
      <c r="AB1430" s="11"/>
      <c r="AC1430" s="11"/>
      <c r="AD1430" s="11"/>
      <c r="AE1430" s="11"/>
      <c r="AM1430" s="35"/>
      <c r="AN1430" s="35"/>
      <c r="AO1430" s="35"/>
      <c r="AP1430" s="35"/>
      <c r="AQ1430" s="35"/>
      <c r="AR1430" s="35"/>
      <c r="AS1430" s="35"/>
      <c r="AT1430" s="35"/>
      <c r="AU1430" s="35"/>
      <c r="AV1430" s="35"/>
      <c r="AW1430" s="35"/>
      <c r="AX1430" s="35"/>
      <c r="AY1430" s="35"/>
      <c r="AZ1430" s="35"/>
      <c r="BA1430" s="35"/>
      <c r="BB1430" s="35"/>
      <c r="BC1430" s="35"/>
      <c r="BD1430" s="35"/>
      <c r="BE1430" s="35"/>
      <c r="BF1430" s="35"/>
      <c r="BG1430" s="35"/>
      <c r="BH1430" s="35"/>
    </row>
    <row r="1431" spans="27:60" ht="15">
      <c r="AA1431" s="11"/>
      <c r="AB1431" s="11"/>
      <c r="AC1431" s="11"/>
      <c r="AD1431" s="11"/>
      <c r="AE1431" s="11"/>
      <c r="AM1431" s="35"/>
      <c r="AN1431" s="35"/>
      <c r="AO1431" s="35"/>
      <c r="AP1431" s="35"/>
      <c r="AQ1431" s="35"/>
      <c r="AR1431" s="35"/>
      <c r="AS1431" s="35"/>
      <c r="AT1431" s="35"/>
      <c r="AU1431" s="35"/>
      <c r="AV1431" s="35"/>
      <c r="AW1431" s="35"/>
      <c r="AX1431" s="35"/>
      <c r="AY1431" s="35"/>
      <c r="AZ1431" s="35"/>
      <c r="BA1431" s="35"/>
      <c r="BB1431" s="35"/>
      <c r="BC1431" s="35"/>
      <c r="BD1431" s="35"/>
      <c r="BE1431" s="35"/>
      <c r="BF1431" s="35"/>
      <c r="BG1431" s="35"/>
      <c r="BH1431" s="35"/>
    </row>
    <row r="1432" spans="27:60" ht="15">
      <c r="AA1432" s="11"/>
      <c r="AB1432" s="11"/>
      <c r="AC1432" s="11"/>
      <c r="AD1432" s="11"/>
      <c r="AE1432" s="11"/>
      <c r="AM1432" s="35"/>
      <c r="AN1432" s="35"/>
      <c r="AO1432" s="35"/>
      <c r="AP1432" s="35"/>
      <c r="AQ1432" s="35"/>
      <c r="AR1432" s="35"/>
      <c r="AS1432" s="35"/>
      <c r="AT1432" s="35"/>
      <c r="AU1432" s="35"/>
      <c r="AV1432" s="35"/>
      <c r="AW1432" s="35"/>
      <c r="AX1432" s="35"/>
      <c r="AY1432" s="35"/>
      <c r="AZ1432" s="35"/>
      <c r="BA1432" s="35"/>
      <c r="BB1432" s="35"/>
      <c r="BC1432" s="35"/>
      <c r="BD1432" s="35"/>
      <c r="BE1432" s="35"/>
      <c r="BF1432" s="35"/>
      <c r="BG1432" s="35"/>
      <c r="BH1432" s="35"/>
    </row>
    <row r="1433" spans="27:60" ht="15">
      <c r="AA1433" s="11"/>
      <c r="AB1433" s="11"/>
      <c r="AC1433" s="11"/>
      <c r="AD1433" s="11"/>
      <c r="AE1433" s="11"/>
      <c r="AM1433" s="35"/>
      <c r="AN1433" s="35"/>
      <c r="AO1433" s="35"/>
      <c r="AP1433" s="35"/>
      <c r="AQ1433" s="35"/>
      <c r="AR1433" s="35"/>
      <c r="AS1433" s="35"/>
      <c r="AT1433" s="35"/>
      <c r="AU1433" s="35"/>
      <c r="AV1433" s="35"/>
      <c r="AW1433" s="35"/>
      <c r="AX1433" s="35"/>
      <c r="AY1433" s="35"/>
      <c r="AZ1433" s="35"/>
      <c r="BA1433" s="35"/>
      <c r="BB1433" s="35"/>
      <c r="BC1433" s="35"/>
      <c r="BD1433" s="35"/>
      <c r="BE1433" s="35"/>
      <c r="BF1433" s="35"/>
      <c r="BG1433" s="35"/>
      <c r="BH1433" s="35"/>
    </row>
    <row r="1434" spans="27:60" ht="15">
      <c r="AA1434" s="11"/>
      <c r="AB1434" s="11"/>
      <c r="AC1434" s="11"/>
      <c r="AD1434" s="11"/>
      <c r="AE1434" s="11"/>
      <c r="AM1434" s="35"/>
      <c r="AN1434" s="35"/>
      <c r="AO1434" s="35"/>
      <c r="AP1434" s="35"/>
      <c r="AQ1434" s="35"/>
      <c r="AR1434" s="35"/>
      <c r="AS1434" s="35"/>
      <c r="AT1434" s="35"/>
      <c r="AU1434" s="35"/>
      <c r="AV1434" s="35"/>
      <c r="AW1434" s="35"/>
      <c r="AX1434" s="35"/>
      <c r="AY1434" s="35"/>
      <c r="AZ1434" s="35"/>
      <c r="BA1434" s="35"/>
      <c r="BB1434" s="35"/>
      <c r="BC1434" s="35"/>
      <c r="BD1434" s="35"/>
      <c r="BE1434" s="35"/>
      <c r="BF1434" s="35"/>
      <c r="BG1434" s="35"/>
      <c r="BH1434" s="35"/>
    </row>
    <row r="1435" spans="27:60" ht="15">
      <c r="AA1435" s="11"/>
      <c r="AB1435" s="11"/>
      <c r="AC1435" s="11"/>
      <c r="AD1435" s="11"/>
      <c r="AE1435" s="11"/>
      <c r="AM1435" s="35"/>
      <c r="AN1435" s="35"/>
      <c r="AO1435" s="35"/>
      <c r="AP1435" s="35"/>
      <c r="AQ1435" s="35"/>
      <c r="AR1435" s="35"/>
      <c r="AS1435" s="35"/>
      <c r="AT1435" s="35"/>
      <c r="AU1435" s="35"/>
      <c r="AV1435" s="35"/>
      <c r="AW1435" s="35"/>
      <c r="AX1435" s="35"/>
      <c r="AY1435" s="35"/>
      <c r="AZ1435" s="35"/>
      <c r="BA1435" s="35"/>
      <c r="BB1435" s="35"/>
      <c r="BC1435" s="35"/>
      <c r="BD1435" s="35"/>
      <c r="BE1435" s="35"/>
      <c r="BF1435" s="35"/>
      <c r="BG1435" s="35"/>
      <c r="BH1435" s="35"/>
    </row>
    <row r="1436" spans="27:60" ht="15">
      <c r="AA1436" s="11"/>
      <c r="AB1436" s="11"/>
      <c r="AC1436" s="11"/>
      <c r="AD1436" s="11"/>
      <c r="AE1436" s="11"/>
      <c r="AM1436" s="35"/>
      <c r="AN1436" s="35"/>
      <c r="AO1436" s="35"/>
      <c r="AP1436" s="35"/>
      <c r="AQ1436" s="35"/>
      <c r="AR1436" s="35"/>
      <c r="AS1436" s="35"/>
      <c r="AT1436" s="35"/>
      <c r="AU1436" s="35"/>
      <c r="AV1436" s="35"/>
      <c r="AW1436" s="35"/>
      <c r="AX1436" s="35"/>
      <c r="AY1436" s="35"/>
      <c r="AZ1436" s="35"/>
      <c r="BA1436" s="35"/>
      <c r="BB1436" s="35"/>
      <c r="BC1436" s="35"/>
      <c r="BD1436" s="35"/>
      <c r="BE1436" s="35"/>
      <c r="BF1436" s="35"/>
      <c r="BG1436" s="35"/>
      <c r="BH1436" s="35"/>
    </row>
    <row r="1437" spans="27:60" ht="15">
      <c r="AA1437" s="11"/>
      <c r="AB1437" s="11"/>
      <c r="AC1437" s="11"/>
      <c r="AD1437" s="11"/>
      <c r="AE1437" s="11"/>
      <c r="AM1437" s="35"/>
      <c r="AN1437" s="35"/>
      <c r="AO1437" s="35"/>
      <c r="AP1437" s="35"/>
      <c r="AQ1437" s="35"/>
      <c r="AR1437" s="35"/>
      <c r="AS1437" s="35"/>
      <c r="AT1437" s="35"/>
      <c r="AU1437" s="35"/>
      <c r="AV1437" s="35"/>
      <c r="AW1437" s="35"/>
      <c r="AX1437" s="35"/>
      <c r="AY1437" s="35"/>
      <c r="AZ1437" s="35"/>
      <c r="BA1437" s="35"/>
      <c r="BB1437" s="35"/>
      <c r="BC1437" s="35"/>
      <c r="BD1437" s="35"/>
      <c r="BE1437" s="35"/>
      <c r="BF1437" s="35"/>
      <c r="BG1437" s="35"/>
      <c r="BH1437" s="35"/>
    </row>
    <row r="1438" spans="27:60" ht="15">
      <c r="AA1438" s="11"/>
      <c r="AB1438" s="11"/>
      <c r="AC1438" s="11"/>
      <c r="AD1438" s="11"/>
      <c r="AE1438" s="11"/>
      <c r="AM1438" s="35"/>
      <c r="AN1438" s="35"/>
      <c r="AO1438" s="35"/>
      <c r="AP1438" s="35"/>
      <c r="AQ1438" s="35"/>
      <c r="AR1438" s="35"/>
      <c r="AS1438" s="35"/>
      <c r="AT1438" s="35"/>
      <c r="AU1438" s="35"/>
      <c r="AV1438" s="35"/>
      <c r="AW1438" s="35"/>
      <c r="AX1438" s="35"/>
      <c r="AY1438" s="35"/>
      <c r="AZ1438" s="35"/>
      <c r="BA1438" s="35"/>
      <c r="BB1438" s="35"/>
      <c r="BC1438" s="35"/>
      <c r="BD1438" s="35"/>
      <c r="BE1438" s="35"/>
      <c r="BF1438" s="35"/>
      <c r="BG1438" s="35"/>
      <c r="BH1438" s="35"/>
    </row>
    <row r="1439" spans="27:60" ht="15">
      <c r="AA1439" s="11"/>
      <c r="AB1439" s="11"/>
      <c r="AC1439" s="11"/>
      <c r="AD1439" s="11"/>
      <c r="AE1439" s="11"/>
      <c r="AM1439" s="35"/>
      <c r="AN1439" s="35"/>
      <c r="AO1439" s="35"/>
      <c r="AP1439" s="35"/>
      <c r="AQ1439" s="35"/>
      <c r="AR1439" s="35"/>
      <c r="AS1439" s="35"/>
      <c r="AT1439" s="35"/>
      <c r="AU1439" s="35"/>
      <c r="AV1439" s="35"/>
      <c r="AW1439" s="35"/>
      <c r="AX1439" s="35"/>
      <c r="AY1439" s="35"/>
      <c r="AZ1439" s="35"/>
      <c r="BA1439" s="35"/>
      <c r="BB1439" s="35"/>
      <c r="BC1439" s="35"/>
      <c r="BD1439" s="35"/>
      <c r="BE1439" s="35"/>
      <c r="BF1439" s="35"/>
      <c r="BG1439" s="35"/>
      <c r="BH1439" s="35"/>
    </row>
    <row r="1440" spans="27:60" ht="15">
      <c r="AA1440" s="11"/>
      <c r="AB1440" s="11"/>
      <c r="AC1440" s="11"/>
      <c r="AD1440" s="11"/>
      <c r="AE1440" s="11"/>
      <c r="AM1440" s="35"/>
      <c r="AN1440" s="35"/>
      <c r="AO1440" s="35"/>
      <c r="AP1440" s="35"/>
      <c r="AQ1440" s="35"/>
      <c r="AR1440" s="35"/>
      <c r="AS1440" s="35"/>
      <c r="AT1440" s="35"/>
      <c r="AU1440" s="35"/>
      <c r="AV1440" s="35"/>
      <c r="AW1440" s="35"/>
      <c r="AX1440" s="35"/>
      <c r="AY1440" s="35"/>
      <c r="AZ1440" s="35"/>
      <c r="BA1440" s="35"/>
      <c r="BB1440" s="35"/>
      <c r="BC1440" s="35"/>
      <c r="BD1440" s="35"/>
      <c r="BE1440" s="35"/>
      <c r="BF1440" s="35"/>
      <c r="BG1440" s="35"/>
      <c r="BH1440" s="35"/>
    </row>
    <row r="1441" spans="27:60" ht="15">
      <c r="AA1441" s="11"/>
      <c r="AB1441" s="11"/>
      <c r="AC1441" s="11"/>
      <c r="AD1441" s="11"/>
      <c r="AE1441" s="11"/>
      <c r="AM1441" s="35"/>
      <c r="AN1441" s="35"/>
      <c r="AO1441" s="35"/>
      <c r="AP1441" s="35"/>
      <c r="AQ1441" s="35"/>
      <c r="AR1441" s="35"/>
      <c r="AS1441" s="35"/>
      <c r="AT1441" s="35"/>
      <c r="AU1441" s="35"/>
      <c r="AV1441" s="35"/>
      <c r="AW1441" s="35"/>
      <c r="AX1441" s="35"/>
      <c r="AY1441" s="35"/>
      <c r="AZ1441" s="35"/>
      <c r="BA1441" s="35"/>
      <c r="BB1441" s="35"/>
      <c r="BC1441" s="35"/>
      <c r="BD1441" s="35"/>
      <c r="BE1441" s="35"/>
      <c r="BF1441" s="35"/>
      <c r="BG1441" s="35"/>
      <c r="BH1441" s="35"/>
    </row>
    <row r="1442" spans="27:60" ht="15">
      <c r="AA1442" s="11"/>
      <c r="AB1442" s="11"/>
      <c r="AC1442" s="11"/>
      <c r="AD1442" s="11"/>
      <c r="AE1442" s="11"/>
      <c r="AM1442" s="35"/>
      <c r="AN1442" s="35"/>
      <c r="AO1442" s="35"/>
      <c r="AP1442" s="35"/>
      <c r="AQ1442" s="35"/>
      <c r="AR1442" s="35"/>
      <c r="AS1442" s="35"/>
      <c r="AT1442" s="35"/>
      <c r="AU1442" s="35"/>
      <c r="AV1442" s="35"/>
      <c r="AW1442" s="35"/>
      <c r="AX1442" s="35"/>
      <c r="AY1442" s="35"/>
      <c r="AZ1442" s="35"/>
      <c r="BA1442" s="35"/>
      <c r="BB1442" s="35"/>
      <c r="BC1442" s="35"/>
      <c r="BD1442" s="35"/>
      <c r="BE1442" s="35"/>
      <c r="BF1442" s="35"/>
      <c r="BG1442" s="35"/>
      <c r="BH1442" s="35"/>
    </row>
    <row r="1443" spans="27:60" ht="15">
      <c r="AA1443" s="11"/>
      <c r="AB1443" s="11"/>
      <c r="AC1443" s="11"/>
      <c r="AD1443" s="11"/>
      <c r="AE1443" s="11"/>
      <c r="AM1443" s="35"/>
      <c r="AN1443" s="35"/>
      <c r="AO1443" s="35"/>
      <c r="AP1443" s="35"/>
      <c r="AQ1443" s="35"/>
      <c r="AR1443" s="35"/>
      <c r="AS1443" s="35"/>
      <c r="AT1443" s="35"/>
      <c r="AU1443" s="35"/>
      <c r="AV1443" s="35"/>
      <c r="AW1443" s="35"/>
      <c r="AX1443" s="35"/>
      <c r="AY1443" s="35"/>
      <c r="AZ1443" s="35"/>
      <c r="BA1443" s="35"/>
      <c r="BB1443" s="35"/>
      <c r="BC1443" s="35"/>
      <c r="BD1443" s="35"/>
      <c r="BE1443" s="35"/>
      <c r="BF1443" s="35"/>
      <c r="BG1443" s="35"/>
      <c r="BH1443" s="35"/>
    </row>
    <row r="1444" spans="27:60" ht="15">
      <c r="AA1444" s="11"/>
      <c r="AB1444" s="11"/>
      <c r="AC1444" s="11"/>
      <c r="AD1444" s="11"/>
      <c r="AE1444" s="11"/>
      <c r="AM1444" s="35"/>
      <c r="AN1444" s="35"/>
      <c r="AO1444" s="35"/>
      <c r="AP1444" s="35"/>
      <c r="AQ1444" s="35"/>
      <c r="AR1444" s="35"/>
      <c r="AS1444" s="35"/>
      <c r="AT1444" s="35"/>
      <c r="AU1444" s="35"/>
      <c r="AV1444" s="35"/>
      <c r="AW1444" s="35"/>
      <c r="AX1444" s="35"/>
      <c r="AY1444" s="35"/>
      <c r="AZ1444" s="35"/>
      <c r="BA1444" s="35"/>
      <c r="BB1444" s="35"/>
      <c r="BC1444" s="35"/>
      <c r="BD1444" s="35"/>
      <c r="BE1444" s="35"/>
      <c r="BF1444" s="35"/>
      <c r="BG1444" s="35"/>
      <c r="BH1444" s="35"/>
    </row>
    <row r="1445" spans="27:60" ht="15">
      <c r="AA1445" s="11"/>
      <c r="AB1445" s="11"/>
      <c r="AC1445" s="11"/>
      <c r="AD1445" s="11"/>
      <c r="AE1445" s="11"/>
      <c r="AM1445" s="35"/>
      <c r="AN1445" s="35"/>
      <c r="AO1445" s="35"/>
      <c r="AP1445" s="35"/>
      <c r="AQ1445" s="35"/>
      <c r="AR1445" s="35"/>
      <c r="AS1445" s="35"/>
      <c r="AT1445" s="35"/>
      <c r="AU1445" s="35"/>
      <c r="AV1445" s="35"/>
      <c r="AW1445" s="35"/>
      <c r="AX1445" s="35"/>
      <c r="AY1445" s="35"/>
      <c r="AZ1445" s="35"/>
      <c r="BA1445" s="35"/>
      <c r="BB1445" s="35"/>
      <c r="BC1445" s="35"/>
      <c r="BD1445" s="35"/>
      <c r="BE1445" s="35"/>
      <c r="BF1445" s="35"/>
      <c r="BG1445" s="35"/>
      <c r="BH1445" s="35"/>
    </row>
    <row r="1446" spans="27:60" ht="15">
      <c r="AA1446" s="11"/>
      <c r="AB1446" s="11"/>
      <c r="AC1446" s="11"/>
      <c r="AD1446" s="11"/>
      <c r="AE1446" s="11"/>
      <c r="AM1446" s="35"/>
      <c r="AN1446" s="35"/>
      <c r="AO1446" s="35"/>
      <c r="AP1446" s="35"/>
      <c r="AQ1446" s="35"/>
      <c r="AR1446" s="35"/>
      <c r="AS1446" s="35"/>
      <c r="AT1446" s="35"/>
      <c r="AU1446" s="35"/>
      <c r="AV1446" s="35"/>
      <c r="AW1446" s="35"/>
      <c r="AX1446" s="35"/>
      <c r="AY1446" s="35"/>
      <c r="AZ1446" s="35"/>
      <c r="BA1446" s="35"/>
      <c r="BB1446" s="35"/>
      <c r="BC1446" s="35"/>
      <c r="BD1446" s="35"/>
      <c r="BE1446" s="35"/>
      <c r="BF1446" s="35"/>
      <c r="BG1446" s="35"/>
      <c r="BH1446" s="35"/>
    </row>
    <row r="1447" spans="27:60" ht="15">
      <c r="AA1447" s="11"/>
      <c r="AB1447" s="11"/>
      <c r="AC1447" s="11"/>
      <c r="AD1447" s="11"/>
      <c r="AE1447" s="11"/>
      <c r="AM1447" s="35"/>
      <c r="AN1447" s="35"/>
      <c r="AO1447" s="35"/>
      <c r="AP1447" s="35"/>
      <c r="AQ1447" s="35"/>
      <c r="AR1447" s="35"/>
      <c r="AS1447" s="35"/>
      <c r="AT1447" s="35"/>
      <c r="AU1447" s="35"/>
      <c r="AV1447" s="35"/>
      <c r="AW1447" s="35"/>
      <c r="AX1447" s="35"/>
      <c r="AY1447" s="35"/>
      <c r="AZ1447" s="35"/>
      <c r="BA1447" s="35"/>
      <c r="BB1447" s="35"/>
      <c r="BC1447" s="35"/>
      <c r="BD1447" s="35"/>
      <c r="BE1447" s="35"/>
      <c r="BF1447" s="35"/>
      <c r="BG1447" s="35"/>
      <c r="BH1447" s="35"/>
    </row>
    <row r="1448" spans="27:60" ht="15">
      <c r="AA1448" s="11"/>
      <c r="AB1448" s="11"/>
      <c r="AC1448" s="11"/>
      <c r="AD1448" s="11"/>
      <c r="AE1448" s="11"/>
      <c r="AM1448" s="35"/>
      <c r="AN1448" s="35"/>
      <c r="AO1448" s="35"/>
      <c r="AP1448" s="35"/>
      <c r="AQ1448" s="35"/>
      <c r="AR1448" s="35"/>
      <c r="AS1448" s="35"/>
      <c r="AT1448" s="35"/>
      <c r="AU1448" s="35"/>
      <c r="AV1448" s="35"/>
      <c r="AW1448" s="35"/>
      <c r="AX1448" s="35"/>
      <c r="AY1448" s="35"/>
      <c r="AZ1448" s="35"/>
      <c r="BA1448" s="35"/>
      <c r="BB1448" s="35"/>
      <c r="BC1448" s="35"/>
      <c r="BD1448" s="35"/>
      <c r="BE1448" s="35"/>
      <c r="BF1448" s="35"/>
      <c r="BG1448" s="35"/>
      <c r="BH1448" s="35"/>
    </row>
    <row r="1449" spans="27:60" ht="15">
      <c r="AA1449" s="11"/>
      <c r="AB1449" s="11"/>
      <c r="AC1449" s="11"/>
      <c r="AD1449" s="11"/>
      <c r="AE1449" s="11"/>
      <c r="AM1449" s="35"/>
      <c r="AN1449" s="35"/>
      <c r="AO1449" s="35"/>
      <c r="AP1449" s="35"/>
      <c r="AQ1449" s="35"/>
      <c r="AR1449" s="35"/>
      <c r="AS1449" s="35"/>
      <c r="AT1449" s="35"/>
      <c r="AU1449" s="35"/>
      <c r="AV1449" s="35"/>
      <c r="AW1449" s="35"/>
      <c r="AX1449" s="35"/>
      <c r="AY1449" s="35"/>
      <c r="AZ1449" s="35"/>
      <c r="BA1449" s="35"/>
      <c r="BB1449" s="35"/>
      <c r="BC1449" s="35"/>
      <c r="BD1449" s="35"/>
      <c r="BE1449" s="35"/>
      <c r="BF1449" s="35"/>
      <c r="BG1449" s="35"/>
      <c r="BH1449" s="35"/>
    </row>
    <row r="1450" spans="27:60" ht="15">
      <c r="AA1450" s="11"/>
      <c r="AB1450" s="11"/>
      <c r="AC1450" s="11"/>
      <c r="AD1450" s="11"/>
      <c r="AE1450" s="11"/>
      <c r="AM1450" s="35"/>
      <c r="AN1450" s="35"/>
      <c r="AO1450" s="35"/>
      <c r="AP1450" s="35"/>
      <c r="AQ1450" s="35"/>
      <c r="AR1450" s="35"/>
      <c r="AS1450" s="35"/>
      <c r="AT1450" s="35"/>
      <c r="AU1450" s="35"/>
      <c r="AV1450" s="35"/>
      <c r="AW1450" s="35"/>
      <c r="AX1450" s="35"/>
      <c r="AY1450" s="35"/>
      <c r="AZ1450" s="35"/>
      <c r="BA1450" s="35"/>
      <c r="BB1450" s="35"/>
      <c r="BC1450" s="35"/>
      <c r="BD1450" s="35"/>
      <c r="BE1450" s="35"/>
      <c r="BF1450" s="35"/>
      <c r="BG1450" s="35"/>
      <c r="BH1450" s="35"/>
    </row>
    <row r="1451" spans="27:60" ht="15">
      <c r="AA1451" s="11"/>
      <c r="AB1451" s="11"/>
      <c r="AC1451" s="11"/>
      <c r="AD1451" s="11"/>
      <c r="AE1451" s="11"/>
      <c r="AM1451" s="35"/>
      <c r="AN1451" s="35"/>
      <c r="AO1451" s="35"/>
      <c r="AP1451" s="35"/>
      <c r="AQ1451" s="35"/>
      <c r="AR1451" s="35"/>
      <c r="AS1451" s="35"/>
      <c r="AT1451" s="35"/>
      <c r="AU1451" s="35"/>
      <c r="AV1451" s="35"/>
      <c r="AW1451" s="35"/>
      <c r="AX1451" s="35"/>
      <c r="AY1451" s="35"/>
      <c r="AZ1451" s="35"/>
      <c r="BA1451" s="35"/>
      <c r="BB1451" s="35"/>
      <c r="BC1451" s="35"/>
      <c r="BD1451" s="35"/>
      <c r="BE1451" s="35"/>
      <c r="BF1451" s="35"/>
      <c r="BG1451" s="35"/>
      <c r="BH1451" s="35"/>
    </row>
    <row r="1452" spans="27:60" ht="15">
      <c r="AA1452" s="11"/>
      <c r="AB1452" s="11"/>
      <c r="AC1452" s="11"/>
      <c r="AD1452" s="11"/>
      <c r="AE1452" s="11"/>
      <c r="AM1452" s="35"/>
      <c r="AN1452" s="35"/>
      <c r="AO1452" s="35"/>
      <c r="AP1452" s="35"/>
      <c r="AQ1452" s="35"/>
      <c r="AR1452" s="35"/>
      <c r="AS1452" s="35"/>
      <c r="AT1452" s="35"/>
      <c r="AU1452" s="35"/>
      <c r="AV1452" s="35"/>
      <c r="AW1452" s="35"/>
      <c r="AX1452" s="35"/>
      <c r="AY1452" s="35"/>
      <c r="AZ1452" s="35"/>
      <c r="BA1452" s="35"/>
      <c r="BB1452" s="35"/>
      <c r="BC1452" s="35"/>
      <c r="BD1452" s="35"/>
      <c r="BE1452" s="35"/>
      <c r="BF1452" s="35"/>
      <c r="BG1452" s="35"/>
      <c r="BH1452" s="35"/>
    </row>
    <row r="1453" spans="27:60" ht="15">
      <c r="AA1453" s="11"/>
      <c r="AB1453" s="11"/>
      <c r="AC1453" s="11"/>
      <c r="AD1453" s="11"/>
      <c r="AE1453" s="11"/>
      <c r="AM1453" s="35"/>
      <c r="AN1453" s="35"/>
      <c r="AO1453" s="35"/>
      <c r="AP1453" s="35"/>
      <c r="AQ1453" s="35"/>
      <c r="AR1453" s="35"/>
      <c r="AS1453" s="35"/>
      <c r="AT1453" s="35"/>
      <c r="AU1453" s="35"/>
      <c r="AV1453" s="35"/>
      <c r="AW1453" s="35"/>
      <c r="AX1453" s="35"/>
      <c r="AY1453" s="35"/>
      <c r="AZ1453" s="35"/>
      <c r="BA1453" s="35"/>
      <c r="BB1453" s="35"/>
      <c r="BC1453" s="35"/>
      <c r="BD1453" s="35"/>
      <c r="BE1453" s="35"/>
      <c r="BF1453" s="35"/>
      <c r="BG1453" s="35"/>
      <c r="BH1453" s="35"/>
    </row>
    <row r="1454" spans="27:60" ht="15">
      <c r="AA1454" s="11"/>
      <c r="AB1454" s="11"/>
      <c r="AC1454" s="11"/>
      <c r="AD1454" s="11"/>
      <c r="AE1454" s="11"/>
      <c r="AM1454" s="35"/>
      <c r="AN1454" s="35"/>
      <c r="AO1454" s="35"/>
      <c r="AP1454" s="35"/>
      <c r="AQ1454" s="35"/>
      <c r="AR1454" s="35"/>
      <c r="AS1454" s="35"/>
      <c r="AT1454" s="35"/>
      <c r="AU1454" s="35"/>
      <c r="AV1454" s="35"/>
      <c r="AW1454" s="35"/>
      <c r="AX1454" s="35"/>
      <c r="AY1454" s="35"/>
      <c r="AZ1454" s="35"/>
      <c r="BA1454" s="35"/>
      <c r="BB1454" s="35"/>
      <c r="BC1454" s="35"/>
      <c r="BD1454" s="35"/>
      <c r="BE1454" s="35"/>
      <c r="BF1454" s="35"/>
      <c r="BG1454" s="35"/>
      <c r="BH1454" s="35"/>
    </row>
    <row r="1455" spans="27:60" ht="15">
      <c r="AA1455" s="11"/>
      <c r="AB1455" s="11"/>
      <c r="AC1455" s="11"/>
      <c r="AD1455" s="11"/>
      <c r="AE1455" s="11"/>
      <c r="AM1455" s="35"/>
      <c r="AN1455" s="35"/>
      <c r="AO1455" s="35"/>
      <c r="AP1455" s="35"/>
      <c r="AQ1455" s="35"/>
      <c r="AR1455" s="35"/>
      <c r="AS1455" s="35"/>
      <c r="AT1455" s="35"/>
      <c r="AU1455" s="35"/>
      <c r="AV1455" s="35"/>
      <c r="AW1455" s="35"/>
      <c r="AX1455" s="35"/>
      <c r="AY1455" s="35"/>
      <c r="AZ1455" s="35"/>
      <c r="BA1455" s="35"/>
      <c r="BB1455" s="35"/>
      <c r="BC1455" s="35"/>
      <c r="BD1455" s="35"/>
      <c r="BE1455" s="35"/>
      <c r="BF1455" s="35"/>
      <c r="BG1455" s="35"/>
      <c r="BH1455" s="35"/>
    </row>
    <row r="1456" spans="27:60" ht="15">
      <c r="AA1456" s="11"/>
      <c r="AB1456" s="11"/>
      <c r="AC1456" s="11"/>
      <c r="AD1456" s="11"/>
      <c r="AE1456" s="11"/>
      <c r="AM1456" s="35"/>
      <c r="AN1456" s="35"/>
      <c r="AO1456" s="35"/>
      <c r="AP1456" s="35"/>
      <c r="AQ1456" s="35"/>
      <c r="AR1456" s="35"/>
      <c r="AS1456" s="35"/>
      <c r="AT1456" s="35"/>
      <c r="AU1456" s="35"/>
      <c r="AV1456" s="35"/>
      <c r="AW1456" s="35"/>
      <c r="AX1456" s="35"/>
      <c r="AY1456" s="35"/>
      <c r="AZ1456" s="35"/>
      <c r="BA1456" s="35"/>
      <c r="BB1456" s="35"/>
      <c r="BC1456" s="35"/>
      <c r="BD1456" s="35"/>
      <c r="BE1456" s="35"/>
      <c r="BF1456" s="35"/>
      <c r="BG1456" s="35"/>
      <c r="BH1456" s="35"/>
    </row>
    <row r="1457" spans="27:60" ht="15">
      <c r="AA1457" s="11"/>
      <c r="AB1457" s="11"/>
      <c r="AC1457" s="11"/>
      <c r="AD1457" s="11"/>
      <c r="AE1457" s="11"/>
      <c r="AM1457" s="35"/>
      <c r="AN1457" s="35"/>
      <c r="AO1457" s="35"/>
      <c r="AP1457" s="35"/>
      <c r="AQ1457" s="35"/>
      <c r="AR1457" s="35"/>
      <c r="AS1457" s="35"/>
      <c r="AT1457" s="35"/>
      <c r="AU1457" s="35"/>
      <c r="AV1457" s="35"/>
      <c r="AW1457" s="35"/>
      <c r="AX1457" s="35"/>
      <c r="AY1457" s="35"/>
      <c r="AZ1457" s="35"/>
      <c r="BA1457" s="35"/>
      <c r="BB1457" s="35"/>
      <c r="BC1457" s="35"/>
      <c r="BD1457" s="35"/>
      <c r="BE1457" s="35"/>
      <c r="BF1457" s="35"/>
      <c r="BG1457" s="35"/>
      <c r="BH1457" s="35"/>
    </row>
    <row r="1458" spans="27:60" ht="15">
      <c r="AA1458" s="11"/>
      <c r="AB1458" s="11"/>
      <c r="AC1458" s="11"/>
      <c r="AD1458" s="11"/>
      <c r="AE1458" s="11"/>
      <c r="AM1458" s="35"/>
      <c r="AN1458" s="35"/>
      <c r="AO1458" s="35"/>
      <c r="AP1458" s="35"/>
      <c r="AQ1458" s="35"/>
      <c r="AR1458" s="35"/>
      <c r="AS1458" s="35"/>
      <c r="AT1458" s="35"/>
      <c r="AU1458" s="35"/>
      <c r="AV1458" s="35"/>
      <c r="AW1458" s="35"/>
      <c r="AX1458" s="35"/>
      <c r="AY1458" s="35"/>
      <c r="AZ1458" s="35"/>
      <c r="BA1458" s="35"/>
      <c r="BB1458" s="35"/>
      <c r="BC1458" s="35"/>
      <c r="BD1458" s="35"/>
      <c r="BE1458" s="35"/>
      <c r="BF1458" s="35"/>
      <c r="BG1458" s="35"/>
      <c r="BH1458" s="35"/>
    </row>
    <row r="1459" spans="27:60" ht="15">
      <c r="AA1459" s="11"/>
      <c r="AB1459" s="11"/>
      <c r="AC1459" s="11"/>
      <c r="AD1459" s="11"/>
      <c r="AE1459" s="11"/>
      <c r="AM1459" s="35"/>
      <c r="AN1459" s="35"/>
      <c r="AO1459" s="35"/>
      <c r="AP1459" s="35"/>
      <c r="AQ1459" s="35"/>
      <c r="AR1459" s="35"/>
      <c r="AS1459" s="35"/>
      <c r="AT1459" s="35"/>
      <c r="AU1459" s="35"/>
      <c r="AV1459" s="35"/>
      <c r="AW1459" s="35"/>
      <c r="AX1459" s="35"/>
      <c r="AY1459" s="35"/>
      <c r="AZ1459" s="35"/>
      <c r="BA1459" s="35"/>
      <c r="BB1459" s="35"/>
      <c r="BC1459" s="35"/>
      <c r="BD1459" s="35"/>
      <c r="BE1459" s="35"/>
      <c r="BF1459" s="35"/>
      <c r="BG1459" s="35"/>
      <c r="BH1459" s="35"/>
    </row>
    <row r="1460" spans="27:60" ht="15">
      <c r="AA1460" s="11"/>
      <c r="AB1460" s="11"/>
      <c r="AC1460" s="11"/>
      <c r="AD1460" s="11"/>
      <c r="AE1460" s="11"/>
      <c r="AM1460" s="35"/>
      <c r="AN1460" s="35"/>
      <c r="AO1460" s="35"/>
      <c r="AP1460" s="35"/>
      <c r="AQ1460" s="35"/>
      <c r="AR1460" s="35"/>
      <c r="AS1460" s="35"/>
      <c r="AT1460" s="35"/>
      <c r="AU1460" s="35"/>
      <c r="AV1460" s="35"/>
      <c r="AW1460" s="35"/>
      <c r="AX1460" s="35"/>
      <c r="AY1460" s="35"/>
      <c r="AZ1460" s="35"/>
      <c r="BA1460" s="35"/>
      <c r="BB1460" s="35"/>
      <c r="BC1460" s="35"/>
      <c r="BD1460" s="35"/>
      <c r="BE1460" s="35"/>
      <c r="BF1460" s="35"/>
      <c r="BG1460" s="35"/>
      <c r="BH1460" s="35"/>
    </row>
    <row r="1461" spans="27:60" ht="15">
      <c r="AA1461" s="11"/>
      <c r="AB1461" s="11"/>
      <c r="AC1461" s="11"/>
      <c r="AD1461" s="11"/>
      <c r="AE1461" s="11"/>
      <c r="AM1461" s="35"/>
      <c r="AN1461" s="35"/>
      <c r="AO1461" s="35"/>
      <c r="AP1461" s="35"/>
      <c r="AQ1461" s="35"/>
      <c r="AR1461" s="35"/>
      <c r="AS1461" s="35"/>
      <c r="AT1461" s="35"/>
      <c r="AU1461" s="35"/>
      <c r="AV1461" s="35"/>
      <c r="AW1461" s="35"/>
      <c r="AX1461" s="35"/>
      <c r="AY1461" s="35"/>
      <c r="AZ1461" s="35"/>
      <c r="BA1461" s="35"/>
      <c r="BB1461" s="35"/>
      <c r="BC1461" s="35"/>
      <c r="BD1461" s="35"/>
      <c r="BE1461" s="35"/>
      <c r="BF1461" s="35"/>
      <c r="BG1461" s="35"/>
      <c r="BH1461" s="35"/>
    </row>
    <row r="1462" spans="27:60" ht="15">
      <c r="AA1462" s="11"/>
      <c r="AB1462" s="11"/>
      <c r="AC1462" s="11"/>
      <c r="AD1462" s="11"/>
      <c r="AE1462" s="11"/>
      <c r="AM1462" s="35"/>
      <c r="AN1462" s="35"/>
      <c r="AO1462" s="35"/>
      <c r="AP1462" s="35"/>
      <c r="AQ1462" s="35"/>
      <c r="AR1462" s="35"/>
      <c r="AS1462" s="35"/>
      <c r="AT1462" s="35"/>
      <c r="AU1462" s="35"/>
      <c r="AV1462" s="35"/>
      <c r="AW1462" s="35"/>
      <c r="AX1462" s="35"/>
      <c r="AY1462" s="35"/>
      <c r="AZ1462" s="35"/>
      <c r="BA1462" s="35"/>
      <c r="BB1462" s="35"/>
      <c r="BC1462" s="35"/>
      <c r="BD1462" s="35"/>
      <c r="BE1462" s="35"/>
      <c r="BF1462" s="35"/>
      <c r="BG1462" s="35"/>
      <c r="BH1462" s="35"/>
    </row>
    <row r="1463" spans="27:60" ht="15">
      <c r="AA1463" s="11"/>
      <c r="AB1463" s="11"/>
      <c r="AC1463" s="11"/>
      <c r="AD1463" s="11"/>
      <c r="AE1463" s="11"/>
      <c r="AM1463" s="35"/>
      <c r="AN1463" s="35"/>
      <c r="AO1463" s="35"/>
      <c r="AP1463" s="35"/>
      <c r="AQ1463" s="35"/>
      <c r="AR1463" s="35"/>
      <c r="AS1463" s="35"/>
      <c r="AT1463" s="35"/>
      <c r="AU1463" s="35"/>
      <c r="AV1463" s="35"/>
      <c r="AW1463" s="35"/>
      <c r="AX1463" s="35"/>
      <c r="AY1463" s="35"/>
      <c r="AZ1463" s="35"/>
      <c r="BA1463" s="35"/>
      <c r="BB1463" s="35"/>
      <c r="BC1463" s="35"/>
      <c r="BD1463" s="35"/>
      <c r="BE1463" s="35"/>
      <c r="BF1463" s="35"/>
      <c r="BG1463" s="35"/>
      <c r="BH1463" s="35"/>
    </row>
    <row r="1464" spans="27:60" ht="15">
      <c r="AA1464" s="11"/>
      <c r="AB1464" s="11"/>
      <c r="AC1464" s="11"/>
      <c r="AD1464" s="11"/>
      <c r="AE1464" s="11"/>
      <c r="AM1464" s="35"/>
      <c r="AN1464" s="35"/>
      <c r="AO1464" s="35"/>
      <c r="AP1464" s="35"/>
      <c r="AQ1464" s="35"/>
      <c r="AR1464" s="35"/>
      <c r="AS1464" s="35"/>
      <c r="AT1464" s="35"/>
      <c r="AU1464" s="35"/>
      <c r="AV1464" s="35"/>
      <c r="AW1464" s="35"/>
      <c r="AX1464" s="35"/>
      <c r="AY1464" s="35"/>
      <c r="AZ1464" s="35"/>
      <c r="BA1464" s="35"/>
      <c r="BB1464" s="35"/>
      <c r="BC1464" s="35"/>
      <c r="BD1464" s="35"/>
      <c r="BE1464" s="35"/>
      <c r="BF1464" s="35"/>
      <c r="BG1464" s="35"/>
      <c r="BH1464" s="35"/>
    </row>
    <row r="1465" spans="27:60" ht="15">
      <c r="AA1465" s="11"/>
      <c r="AB1465" s="11"/>
      <c r="AC1465" s="11"/>
      <c r="AD1465" s="11"/>
      <c r="AE1465" s="11"/>
      <c r="AM1465" s="35"/>
      <c r="AN1465" s="35"/>
      <c r="AO1465" s="35"/>
      <c r="AP1465" s="35"/>
      <c r="AQ1465" s="35"/>
      <c r="AR1465" s="35"/>
      <c r="AS1465" s="35"/>
      <c r="AT1465" s="35"/>
      <c r="AU1465" s="35"/>
      <c r="AV1465" s="35"/>
      <c r="AW1465" s="35"/>
      <c r="AX1465" s="35"/>
      <c r="AY1465" s="35"/>
      <c r="AZ1465" s="35"/>
      <c r="BA1465" s="35"/>
      <c r="BB1465" s="35"/>
      <c r="BC1465" s="35"/>
      <c r="BD1465" s="35"/>
      <c r="BE1465" s="35"/>
      <c r="BF1465" s="35"/>
      <c r="BG1465" s="35"/>
      <c r="BH1465" s="35"/>
    </row>
    <row r="1466" spans="27:60" ht="15">
      <c r="AA1466" s="11"/>
      <c r="AB1466" s="11"/>
      <c r="AC1466" s="11"/>
      <c r="AD1466" s="11"/>
      <c r="AE1466" s="11"/>
      <c r="AM1466" s="35"/>
      <c r="AN1466" s="35"/>
      <c r="AO1466" s="35"/>
      <c r="AP1466" s="35"/>
      <c r="AQ1466" s="35"/>
      <c r="AR1466" s="35"/>
      <c r="AS1466" s="35"/>
      <c r="AT1466" s="35"/>
      <c r="AU1466" s="35"/>
      <c r="AV1466" s="35"/>
      <c r="AW1466" s="35"/>
      <c r="AX1466" s="35"/>
      <c r="AY1466" s="35"/>
      <c r="AZ1466" s="35"/>
      <c r="BA1466" s="35"/>
      <c r="BB1466" s="35"/>
      <c r="BC1466" s="35"/>
      <c r="BD1466" s="35"/>
      <c r="BE1466" s="35"/>
      <c r="BF1466" s="35"/>
      <c r="BG1466" s="35"/>
      <c r="BH1466" s="35"/>
    </row>
    <row r="1467" spans="27:60" ht="15">
      <c r="AA1467" s="11"/>
      <c r="AB1467" s="11"/>
      <c r="AC1467" s="11"/>
      <c r="AD1467" s="11"/>
      <c r="AE1467" s="11"/>
      <c r="AM1467" s="35"/>
      <c r="AN1467" s="35"/>
      <c r="AO1467" s="35"/>
      <c r="AP1467" s="35"/>
      <c r="AQ1467" s="35"/>
      <c r="AR1467" s="35"/>
      <c r="AS1467" s="35"/>
      <c r="AT1467" s="35"/>
      <c r="AU1467" s="35"/>
      <c r="AV1467" s="35"/>
      <c r="AW1467" s="35"/>
      <c r="AX1467" s="35"/>
      <c r="AY1467" s="35"/>
      <c r="AZ1467" s="35"/>
      <c r="BA1467" s="35"/>
      <c r="BB1467" s="35"/>
      <c r="BC1467" s="35"/>
      <c r="BD1467" s="35"/>
      <c r="BE1467" s="35"/>
      <c r="BF1467" s="35"/>
      <c r="BG1467" s="35"/>
      <c r="BH1467" s="35"/>
    </row>
    <row r="1468" spans="27:60" ht="15">
      <c r="AA1468" s="11"/>
      <c r="AB1468" s="11"/>
      <c r="AC1468" s="11"/>
      <c r="AD1468" s="11"/>
      <c r="AE1468" s="11"/>
      <c r="AM1468" s="35"/>
      <c r="AN1468" s="35"/>
      <c r="AO1468" s="35"/>
      <c r="AP1468" s="35"/>
      <c r="AQ1468" s="35"/>
      <c r="AR1468" s="35"/>
      <c r="AS1468" s="35"/>
      <c r="AT1468" s="35"/>
      <c r="AU1468" s="35"/>
      <c r="AV1468" s="35"/>
      <c r="AW1468" s="35"/>
      <c r="AX1468" s="35"/>
      <c r="AY1468" s="35"/>
      <c r="AZ1468" s="35"/>
      <c r="BA1468" s="35"/>
      <c r="BB1468" s="35"/>
      <c r="BC1468" s="35"/>
      <c r="BD1468" s="35"/>
      <c r="BE1468" s="35"/>
      <c r="BF1468" s="35"/>
      <c r="BG1468" s="35"/>
      <c r="BH1468" s="35"/>
    </row>
    <row r="1469" spans="27:60" ht="15">
      <c r="AA1469" s="11"/>
      <c r="AB1469" s="11"/>
      <c r="AC1469" s="11"/>
      <c r="AD1469" s="11"/>
      <c r="AE1469" s="11"/>
      <c r="AM1469" s="35"/>
      <c r="AN1469" s="35"/>
      <c r="AO1469" s="35"/>
      <c r="AP1469" s="35"/>
      <c r="AQ1469" s="35"/>
      <c r="AR1469" s="35"/>
      <c r="AS1469" s="35"/>
      <c r="AT1469" s="35"/>
      <c r="AU1469" s="35"/>
      <c r="AV1469" s="35"/>
      <c r="AW1469" s="35"/>
      <c r="AX1469" s="35"/>
      <c r="AY1469" s="35"/>
      <c r="AZ1469" s="35"/>
      <c r="BA1469" s="35"/>
      <c r="BB1469" s="35"/>
      <c r="BC1469" s="35"/>
      <c r="BD1469" s="35"/>
      <c r="BE1469" s="35"/>
      <c r="BF1469" s="35"/>
      <c r="BG1469" s="35"/>
      <c r="BH1469" s="35"/>
    </row>
    <row r="1470" spans="27:60" ht="15">
      <c r="AA1470" s="11"/>
      <c r="AB1470" s="11"/>
      <c r="AC1470" s="11"/>
      <c r="AD1470" s="11"/>
      <c r="AE1470" s="11"/>
      <c r="AM1470" s="35"/>
      <c r="AN1470" s="35"/>
      <c r="AO1470" s="35"/>
      <c r="AP1470" s="35"/>
      <c r="AQ1470" s="35"/>
      <c r="AR1470" s="35"/>
      <c r="AS1470" s="35"/>
      <c r="AT1470" s="35"/>
      <c r="AU1470" s="35"/>
      <c r="AV1470" s="35"/>
      <c r="AW1470" s="35"/>
      <c r="AX1470" s="35"/>
      <c r="AY1470" s="35"/>
      <c r="AZ1470" s="35"/>
      <c r="BA1470" s="35"/>
      <c r="BB1470" s="35"/>
      <c r="BC1470" s="35"/>
      <c r="BD1470" s="35"/>
      <c r="BE1470" s="35"/>
      <c r="BF1470" s="35"/>
      <c r="BG1470" s="35"/>
      <c r="BH1470" s="35"/>
    </row>
    <row r="1471" spans="27:60" ht="15">
      <c r="AA1471" s="11"/>
      <c r="AB1471" s="11"/>
      <c r="AC1471" s="11"/>
      <c r="AD1471" s="11"/>
      <c r="AE1471" s="11"/>
      <c r="AM1471" s="35"/>
      <c r="AN1471" s="35"/>
      <c r="AO1471" s="35"/>
      <c r="AP1471" s="35"/>
      <c r="AQ1471" s="35"/>
      <c r="AR1471" s="35"/>
      <c r="AS1471" s="35"/>
      <c r="AT1471" s="35"/>
      <c r="AU1471" s="35"/>
      <c r="AV1471" s="35"/>
      <c r="AW1471" s="35"/>
      <c r="AX1471" s="35"/>
      <c r="AY1471" s="35"/>
      <c r="AZ1471" s="35"/>
      <c r="BA1471" s="35"/>
      <c r="BB1471" s="35"/>
      <c r="BC1471" s="35"/>
      <c r="BD1471" s="35"/>
      <c r="BE1471" s="35"/>
      <c r="BF1471" s="35"/>
      <c r="BG1471" s="35"/>
      <c r="BH1471" s="35"/>
    </row>
    <row r="1472" spans="27:60" ht="15">
      <c r="AA1472" s="11"/>
      <c r="AB1472" s="11"/>
      <c r="AC1472" s="11"/>
      <c r="AD1472" s="11"/>
      <c r="AE1472" s="11"/>
      <c r="AM1472" s="35"/>
      <c r="AN1472" s="35"/>
      <c r="AO1472" s="35"/>
      <c r="AP1472" s="35"/>
      <c r="AQ1472" s="35"/>
      <c r="AR1472" s="35"/>
      <c r="AS1472" s="35"/>
      <c r="AT1472" s="35"/>
      <c r="AU1472" s="35"/>
      <c r="AV1472" s="35"/>
      <c r="AW1472" s="35"/>
      <c r="AX1472" s="35"/>
      <c r="AY1472" s="35"/>
      <c r="AZ1472" s="35"/>
      <c r="BA1472" s="35"/>
      <c r="BB1472" s="35"/>
      <c r="BC1472" s="35"/>
      <c r="BD1472" s="35"/>
      <c r="BE1472" s="35"/>
      <c r="BF1472" s="35"/>
      <c r="BG1472" s="35"/>
      <c r="BH1472" s="35"/>
    </row>
    <row r="1473" spans="27:60" ht="15">
      <c r="AA1473" s="11"/>
      <c r="AB1473" s="11"/>
      <c r="AC1473" s="11"/>
      <c r="AD1473" s="11"/>
      <c r="AE1473" s="11"/>
      <c r="AM1473" s="35"/>
      <c r="AN1473" s="35"/>
      <c r="AO1473" s="35"/>
      <c r="AP1473" s="35"/>
      <c r="AQ1473" s="35"/>
      <c r="AR1473" s="35"/>
      <c r="AS1473" s="35"/>
      <c r="AT1473" s="35"/>
      <c r="AU1473" s="35"/>
      <c r="AV1473" s="35"/>
      <c r="AW1473" s="35"/>
      <c r="AX1473" s="35"/>
      <c r="AY1473" s="35"/>
      <c r="AZ1473" s="35"/>
      <c r="BA1473" s="35"/>
      <c r="BB1473" s="35"/>
      <c r="BC1473" s="35"/>
      <c r="BD1473" s="35"/>
      <c r="BE1473" s="35"/>
      <c r="BF1473" s="35"/>
      <c r="BG1473" s="35"/>
      <c r="BH1473" s="35"/>
    </row>
    <row r="1474" spans="27:60" ht="15">
      <c r="AA1474" s="11"/>
      <c r="AB1474" s="11"/>
      <c r="AC1474" s="11"/>
      <c r="AD1474" s="11"/>
      <c r="AE1474" s="11"/>
      <c r="AM1474" s="35"/>
      <c r="AN1474" s="35"/>
      <c r="AO1474" s="35"/>
      <c r="AP1474" s="35"/>
      <c r="AQ1474" s="35"/>
      <c r="AR1474" s="35"/>
      <c r="AS1474" s="35"/>
      <c r="AT1474" s="35"/>
      <c r="AU1474" s="35"/>
      <c r="AV1474" s="35"/>
      <c r="AW1474" s="35"/>
      <c r="AX1474" s="35"/>
      <c r="AY1474" s="35"/>
      <c r="AZ1474" s="35"/>
      <c r="BA1474" s="35"/>
      <c r="BB1474" s="35"/>
      <c r="BC1474" s="35"/>
      <c r="BD1474" s="35"/>
      <c r="BE1474" s="35"/>
      <c r="BF1474" s="35"/>
      <c r="BG1474" s="35"/>
      <c r="BH1474" s="35"/>
    </row>
    <row r="1475" spans="27:60" ht="15">
      <c r="AA1475" s="11"/>
      <c r="AB1475" s="11"/>
      <c r="AC1475" s="11"/>
      <c r="AD1475" s="11"/>
      <c r="AE1475" s="11"/>
      <c r="AM1475" s="35"/>
      <c r="AN1475" s="35"/>
      <c r="AO1475" s="35"/>
      <c r="AP1475" s="35"/>
      <c r="AQ1475" s="35"/>
      <c r="AR1475" s="35"/>
      <c r="AS1475" s="35"/>
      <c r="AT1475" s="35"/>
      <c r="AU1475" s="35"/>
      <c r="AV1475" s="35"/>
      <c r="AW1475" s="35"/>
      <c r="AX1475" s="35"/>
      <c r="AY1475" s="35"/>
      <c r="AZ1475" s="35"/>
      <c r="BA1475" s="35"/>
      <c r="BB1475" s="35"/>
      <c r="BC1475" s="35"/>
      <c r="BD1475" s="35"/>
      <c r="BE1475" s="35"/>
      <c r="BF1475" s="35"/>
      <c r="BG1475" s="35"/>
      <c r="BH1475" s="35"/>
    </row>
    <row r="1476" spans="27:60" ht="15">
      <c r="AA1476" s="11"/>
      <c r="AB1476" s="11"/>
      <c r="AC1476" s="11"/>
      <c r="AD1476" s="11"/>
      <c r="AE1476" s="11"/>
      <c r="AM1476" s="35"/>
      <c r="AN1476" s="35"/>
      <c r="AO1476" s="35"/>
      <c r="AP1476" s="35"/>
      <c r="AQ1476" s="35"/>
      <c r="AR1476" s="35"/>
      <c r="AS1476" s="35"/>
      <c r="AT1476" s="35"/>
      <c r="AU1476" s="35"/>
      <c r="AV1476" s="35"/>
      <c r="AW1476" s="35"/>
      <c r="AX1476" s="35"/>
      <c r="AY1476" s="35"/>
      <c r="AZ1476" s="35"/>
      <c r="BA1476" s="35"/>
      <c r="BB1476" s="35"/>
      <c r="BC1476" s="35"/>
      <c r="BD1476" s="35"/>
      <c r="BE1476" s="35"/>
      <c r="BF1476" s="35"/>
      <c r="BG1476" s="35"/>
      <c r="BH1476" s="35"/>
    </row>
    <row r="1477" spans="27:60" ht="15">
      <c r="AA1477" s="11"/>
      <c r="AB1477" s="11"/>
      <c r="AC1477" s="11"/>
      <c r="AD1477" s="11"/>
      <c r="AE1477" s="11"/>
      <c r="AM1477" s="35"/>
      <c r="AN1477" s="35"/>
      <c r="AO1477" s="35"/>
      <c r="AP1477" s="35"/>
      <c r="AQ1477" s="35"/>
      <c r="AR1477" s="35"/>
      <c r="AS1477" s="35"/>
      <c r="AT1477" s="35"/>
      <c r="AU1477" s="35"/>
      <c r="AV1477" s="35"/>
      <c r="AW1477" s="35"/>
      <c r="AX1477" s="35"/>
      <c r="AY1477" s="35"/>
      <c r="AZ1477" s="35"/>
      <c r="BA1477" s="35"/>
      <c r="BB1477" s="35"/>
      <c r="BC1477" s="35"/>
      <c r="BD1477" s="35"/>
      <c r="BE1477" s="35"/>
      <c r="BF1477" s="35"/>
      <c r="BG1477" s="35"/>
      <c r="BH1477" s="35"/>
    </row>
    <row r="1478" spans="27:60" ht="15">
      <c r="AA1478" s="11"/>
      <c r="AB1478" s="11"/>
      <c r="AC1478" s="11"/>
      <c r="AD1478" s="11"/>
      <c r="AE1478" s="11"/>
      <c r="AM1478" s="35"/>
      <c r="AN1478" s="35"/>
      <c r="AO1478" s="35"/>
      <c r="AP1478" s="35"/>
      <c r="AQ1478" s="35"/>
      <c r="AR1478" s="35"/>
      <c r="AS1478" s="35"/>
      <c r="AT1478" s="35"/>
      <c r="AU1478" s="35"/>
      <c r="AV1478" s="35"/>
      <c r="AW1478" s="35"/>
      <c r="AX1478" s="35"/>
      <c r="AY1478" s="35"/>
      <c r="AZ1478" s="35"/>
      <c r="BA1478" s="35"/>
      <c r="BB1478" s="35"/>
      <c r="BC1478" s="35"/>
      <c r="BD1478" s="35"/>
      <c r="BE1478" s="35"/>
      <c r="BF1478" s="35"/>
      <c r="BG1478" s="35"/>
      <c r="BH1478" s="35"/>
    </row>
    <row r="1479" spans="27:60" ht="15">
      <c r="AA1479" s="11"/>
      <c r="AB1479" s="11"/>
      <c r="AC1479" s="11"/>
      <c r="AD1479" s="11"/>
      <c r="AE1479" s="11"/>
      <c r="AM1479" s="35"/>
      <c r="AN1479" s="35"/>
      <c r="AO1479" s="35"/>
      <c r="AP1479" s="35"/>
      <c r="AQ1479" s="35"/>
      <c r="AR1479" s="35"/>
      <c r="AS1479" s="35"/>
      <c r="AT1479" s="35"/>
      <c r="AU1479" s="35"/>
      <c r="AV1479" s="35"/>
      <c r="AW1479" s="35"/>
      <c r="AX1479" s="35"/>
      <c r="AY1479" s="35"/>
      <c r="AZ1479" s="35"/>
      <c r="BA1479" s="35"/>
      <c r="BB1479" s="35"/>
      <c r="BC1479" s="35"/>
      <c r="BD1479" s="35"/>
      <c r="BE1479" s="35"/>
      <c r="BF1479" s="35"/>
      <c r="BG1479" s="35"/>
      <c r="BH1479" s="35"/>
    </row>
    <row r="1480" spans="27:60" ht="15">
      <c r="AA1480" s="11"/>
      <c r="AB1480" s="11"/>
      <c r="AC1480" s="11"/>
      <c r="AD1480" s="11"/>
      <c r="AE1480" s="11"/>
      <c r="AM1480" s="35"/>
      <c r="AN1480" s="35"/>
      <c r="AO1480" s="35"/>
      <c r="AP1480" s="35"/>
      <c r="AQ1480" s="35"/>
      <c r="AR1480" s="35"/>
      <c r="AS1480" s="35"/>
      <c r="AT1480" s="35"/>
      <c r="AU1480" s="35"/>
      <c r="AV1480" s="35"/>
      <c r="AW1480" s="35"/>
      <c r="AX1480" s="35"/>
      <c r="AY1480" s="35"/>
      <c r="AZ1480" s="35"/>
      <c r="BA1480" s="35"/>
      <c r="BB1480" s="35"/>
      <c r="BC1480" s="35"/>
      <c r="BD1480" s="35"/>
      <c r="BE1480" s="35"/>
      <c r="BF1480" s="35"/>
      <c r="BG1480" s="35"/>
      <c r="BH1480" s="35"/>
    </row>
    <row r="1481" spans="27:60" ht="15">
      <c r="AA1481" s="11"/>
      <c r="AB1481" s="11"/>
      <c r="AC1481" s="11"/>
      <c r="AD1481" s="11"/>
      <c r="AE1481" s="11"/>
      <c r="AM1481" s="35"/>
      <c r="AN1481" s="35"/>
      <c r="AO1481" s="35"/>
      <c r="AP1481" s="35"/>
      <c r="AQ1481" s="35"/>
      <c r="AR1481" s="35"/>
      <c r="AS1481" s="35"/>
      <c r="AT1481" s="35"/>
      <c r="AU1481" s="35"/>
      <c r="AV1481" s="35"/>
      <c r="AW1481" s="35"/>
      <c r="AX1481" s="35"/>
      <c r="AY1481" s="35"/>
      <c r="AZ1481" s="35"/>
      <c r="BA1481" s="35"/>
      <c r="BB1481" s="35"/>
      <c r="BC1481" s="35"/>
      <c r="BD1481" s="35"/>
      <c r="BE1481" s="35"/>
      <c r="BF1481" s="35"/>
      <c r="BG1481" s="35"/>
      <c r="BH1481" s="35"/>
    </row>
    <row r="1482" spans="27:60" ht="15">
      <c r="AA1482" s="11"/>
      <c r="AB1482" s="11"/>
      <c r="AC1482" s="11"/>
      <c r="AD1482" s="11"/>
      <c r="AE1482" s="11"/>
      <c r="AM1482" s="35"/>
      <c r="AN1482" s="35"/>
      <c r="AO1482" s="35"/>
      <c r="AP1482" s="35"/>
      <c r="AQ1482" s="35"/>
      <c r="AR1482" s="35"/>
      <c r="AS1482" s="35"/>
      <c r="AT1482" s="35"/>
      <c r="AU1482" s="35"/>
      <c r="AV1482" s="35"/>
      <c r="AW1482" s="35"/>
      <c r="AX1482" s="35"/>
      <c r="AY1482" s="35"/>
      <c r="AZ1482" s="35"/>
      <c r="BA1482" s="35"/>
      <c r="BB1482" s="35"/>
      <c r="BC1482" s="35"/>
      <c r="BD1482" s="35"/>
      <c r="BE1482" s="35"/>
      <c r="BF1482" s="35"/>
      <c r="BG1482" s="35"/>
      <c r="BH1482" s="35"/>
    </row>
    <row r="1483" spans="27:60" ht="15">
      <c r="AA1483" s="11"/>
      <c r="AB1483" s="11"/>
      <c r="AC1483" s="11"/>
      <c r="AD1483" s="11"/>
      <c r="AE1483" s="11"/>
      <c r="AM1483" s="35"/>
      <c r="AN1483" s="35"/>
      <c r="AO1483" s="35"/>
      <c r="AP1483" s="35"/>
      <c r="AQ1483" s="35"/>
      <c r="AR1483" s="35"/>
      <c r="AS1483" s="35"/>
      <c r="AT1483" s="35"/>
      <c r="AU1483" s="35"/>
      <c r="AV1483" s="35"/>
      <c r="AW1483" s="35"/>
      <c r="AX1483" s="35"/>
      <c r="AY1483" s="35"/>
      <c r="AZ1483" s="35"/>
      <c r="BA1483" s="35"/>
      <c r="BB1483" s="35"/>
      <c r="BC1483" s="35"/>
      <c r="BD1483" s="35"/>
      <c r="BE1483" s="35"/>
      <c r="BF1483" s="35"/>
      <c r="BG1483" s="35"/>
      <c r="BH1483" s="35"/>
    </row>
    <row r="1484" spans="27:60" ht="15">
      <c r="AA1484" s="11"/>
      <c r="AB1484" s="11"/>
      <c r="AC1484" s="11"/>
      <c r="AD1484" s="11"/>
      <c r="AE1484" s="11"/>
      <c r="AM1484" s="35"/>
      <c r="AN1484" s="35"/>
      <c r="AO1484" s="35"/>
      <c r="AP1484" s="35"/>
      <c r="AQ1484" s="35"/>
      <c r="AR1484" s="35"/>
      <c r="AS1484" s="35"/>
      <c r="AT1484" s="35"/>
      <c r="AU1484" s="35"/>
      <c r="AV1484" s="35"/>
      <c r="AW1484" s="35"/>
      <c r="AX1484" s="35"/>
      <c r="AY1484" s="35"/>
      <c r="AZ1484" s="35"/>
      <c r="BA1484" s="35"/>
      <c r="BB1484" s="35"/>
      <c r="BC1484" s="35"/>
      <c r="BD1484" s="35"/>
      <c r="BE1484" s="35"/>
      <c r="BF1484" s="35"/>
      <c r="BG1484" s="35"/>
      <c r="BH1484" s="35"/>
    </row>
    <row r="1485" spans="27:60" ht="15">
      <c r="AA1485" s="11"/>
      <c r="AB1485" s="11"/>
      <c r="AC1485" s="11"/>
      <c r="AD1485" s="11"/>
      <c r="AE1485" s="11"/>
      <c r="AM1485" s="35"/>
      <c r="AN1485" s="35"/>
      <c r="AO1485" s="35"/>
      <c r="AP1485" s="35"/>
      <c r="AQ1485" s="35"/>
      <c r="AR1485" s="35"/>
      <c r="AS1485" s="35"/>
      <c r="AT1485" s="35"/>
      <c r="AU1485" s="35"/>
      <c r="AV1485" s="35"/>
      <c r="AW1485" s="35"/>
      <c r="AX1485" s="35"/>
      <c r="AY1485" s="35"/>
      <c r="AZ1485" s="35"/>
      <c r="BA1485" s="35"/>
      <c r="BB1485" s="35"/>
      <c r="BC1485" s="35"/>
      <c r="BD1485" s="35"/>
      <c r="BE1485" s="35"/>
      <c r="BF1485" s="35"/>
      <c r="BG1485" s="35"/>
      <c r="BH1485" s="35"/>
    </row>
    <row r="1486" spans="27:60" ht="15">
      <c r="AA1486" s="11"/>
      <c r="AB1486" s="11"/>
      <c r="AC1486" s="11"/>
      <c r="AD1486" s="11"/>
      <c r="AE1486" s="11"/>
      <c r="AM1486" s="35"/>
      <c r="AN1486" s="35"/>
      <c r="AO1486" s="35"/>
      <c r="AP1486" s="35"/>
      <c r="AQ1486" s="35"/>
      <c r="AR1486" s="35"/>
      <c r="AS1486" s="35"/>
      <c r="AT1486" s="35"/>
      <c r="AU1486" s="35"/>
      <c r="AV1486" s="35"/>
      <c r="AW1486" s="35"/>
      <c r="AX1486" s="35"/>
      <c r="AY1486" s="35"/>
      <c r="AZ1486" s="35"/>
      <c r="BA1486" s="35"/>
      <c r="BB1486" s="35"/>
      <c r="BC1486" s="35"/>
      <c r="BD1486" s="35"/>
      <c r="BE1486" s="35"/>
      <c r="BF1486" s="35"/>
      <c r="BG1486" s="35"/>
      <c r="BH1486" s="35"/>
    </row>
    <row r="1487" spans="27:60" ht="15">
      <c r="AA1487" s="11"/>
      <c r="AB1487" s="11"/>
      <c r="AC1487" s="11"/>
      <c r="AD1487" s="11"/>
      <c r="AE1487" s="11"/>
      <c r="AM1487" s="35"/>
      <c r="AN1487" s="35"/>
      <c r="AO1487" s="35"/>
      <c r="AP1487" s="35"/>
      <c r="AQ1487" s="35"/>
      <c r="AR1487" s="35"/>
      <c r="AS1487" s="35"/>
      <c r="AT1487" s="35"/>
      <c r="AU1487" s="35"/>
      <c r="AV1487" s="35"/>
      <c r="AW1487" s="35"/>
      <c r="AX1487" s="35"/>
      <c r="AY1487" s="35"/>
      <c r="AZ1487" s="35"/>
      <c r="BA1487" s="35"/>
      <c r="BB1487" s="35"/>
      <c r="BC1487" s="35"/>
      <c r="BD1487" s="35"/>
      <c r="BE1487" s="35"/>
      <c r="BF1487" s="35"/>
      <c r="BG1487" s="35"/>
      <c r="BH1487" s="35"/>
    </row>
    <row r="1488" spans="27:60" ht="15">
      <c r="AA1488" s="11"/>
      <c r="AB1488" s="11"/>
      <c r="AC1488" s="11"/>
      <c r="AD1488" s="11"/>
      <c r="AE1488" s="11"/>
      <c r="AM1488" s="35"/>
      <c r="AN1488" s="35"/>
      <c r="AO1488" s="35"/>
      <c r="AP1488" s="35"/>
      <c r="AQ1488" s="35"/>
      <c r="AR1488" s="35"/>
      <c r="AS1488" s="35"/>
      <c r="AT1488" s="35"/>
      <c r="AU1488" s="35"/>
      <c r="AV1488" s="35"/>
      <c r="AW1488" s="35"/>
      <c r="AX1488" s="35"/>
      <c r="AY1488" s="35"/>
      <c r="AZ1488" s="35"/>
      <c r="BA1488" s="35"/>
      <c r="BB1488" s="35"/>
      <c r="BC1488" s="35"/>
      <c r="BD1488" s="35"/>
      <c r="BE1488" s="35"/>
      <c r="BF1488" s="35"/>
      <c r="BG1488" s="35"/>
      <c r="BH1488" s="35"/>
    </row>
    <row r="1489" spans="27:60" ht="15">
      <c r="AA1489" s="11"/>
      <c r="AB1489" s="11"/>
      <c r="AC1489" s="11"/>
      <c r="AD1489" s="11"/>
      <c r="AE1489" s="11"/>
      <c r="AM1489" s="35"/>
      <c r="AN1489" s="35"/>
      <c r="AO1489" s="35"/>
      <c r="AP1489" s="35"/>
      <c r="AQ1489" s="35"/>
      <c r="AR1489" s="35"/>
      <c r="AS1489" s="35"/>
      <c r="AT1489" s="35"/>
      <c r="AU1489" s="35"/>
      <c r="AV1489" s="35"/>
      <c r="AW1489" s="35"/>
      <c r="AX1489" s="35"/>
      <c r="AY1489" s="35"/>
      <c r="AZ1489" s="35"/>
      <c r="BA1489" s="35"/>
      <c r="BB1489" s="35"/>
      <c r="BC1489" s="35"/>
      <c r="BD1489" s="35"/>
      <c r="BE1489" s="35"/>
      <c r="BF1489" s="35"/>
      <c r="BG1489" s="35"/>
      <c r="BH1489" s="35"/>
    </row>
    <row r="1490" spans="27:60" ht="15">
      <c r="AA1490" s="11"/>
      <c r="AB1490" s="11"/>
      <c r="AC1490" s="11"/>
      <c r="AD1490" s="11"/>
      <c r="AE1490" s="11"/>
      <c r="AM1490" s="35"/>
      <c r="AN1490" s="35"/>
      <c r="AO1490" s="35"/>
      <c r="AP1490" s="35"/>
      <c r="AQ1490" s="35"/>
      <c r="AR1490" s="35"/>
      <c r="AS1490" s="35"/>
      <c r="AT1490" s="35"/>
      <c r="AU1490" s="35"/>
      <c r="AV1490" s="35"/>
      <c r="AW1490" s="35"/>
      <c r="AX1490" s="35"/>
      <c r="AY1490" s="35"/>
      <c r="AZ1490" s="35"/>
      <c r="BA1490" s="35"/>
      <c r="BB1490" s="35"/>
      <c r="BC1490" s="35"/>
      <c r="BD1490" s="35"/>
      <c r="BE1490" s="35"/>
      <c r="BF1490" s="35"/>
      <c r="BG1490" s="35"/>
      <c r="BH1490" s="35"/>
    </row>
    <row r="1491" spans="27:60" ht="15">
      <c r="AA1491" s="11"/>
      <c r="AB1491" s="11"/>
      <c r="AC1491" s="11"/>
      <c r="AD1491" s="11"/>
      <c r="AE1491" s="11"/>
      <c r="AM1491" s="35"/>
      <c r="AN1491" s="35"/>
      <c r="AO1491" s="35"/>
      <c r="AP1491" s="35"/>
      <c r="AQ1491" s="35"/>
      <c r="AR1491" s="35"/>
      <c r="AS1491" s="35"/>
      <c r="AT1491" s="35"/>
      <c r="AU1491" s="35"/>
      <c r="AV1491" s="35"/>
      <c r="AW1491" s="35"/>
      <c r="AX1491" s="35"/>
      <c r="AY1491" s="35"/>
      <c r="AZ1491" s="35"/>
      <c r="BA1491" s="35"/>
      <c r="BB1491" s="35"/>
      <c r="BC1491" s="35"/>
      <c r="BD1491" s="35"/>
      <c r="BE1491" s="35"/>
      <c r="BF1491" s="35"/>
      <c r="BG1491" s="35"/>
      <c r="BH1491" s="35"/>
    </row>
    <row r="1492" spans="27:60" ht="15">
      <c r="AA1492" s="11"/>
      <c r="AB1492" s="11"/>
      <c r="AC1492" s="11"/>
      <c r="AD1492" s="11"/>
      <c r="AE1492" s="11"/>
      <c r="AM1492" s="35"/>
      <c r="AN1492" s="35"/>
      <c r="AO1492" s="35"/>
      <c r="AP1492" s="35"/>
      <c r="AQ1492" s="35"/>
      <c r="AR1492" s="35"/>
      <c r="AS1492" s="35"/>
      <c r="AT1492" s="35"/>
      <c r="AU1492" s="35"/>
      <c r="AV1492" s="35"/>
      <c r="AW1492" s="35"/>
      <c r="AX1492" s="35"/>
      <c r="AY1492" s="35"/>
      <c r="AZ1492" s="35"/>
      <c r="BA1492" s="35"/>
      <c r="BB1492" s="35"/>
      <c r="BC1492" s="35"/>
      <c r="BD1492" s="35"/>
      <c r="BE1492" s="35"/>
      <c r="BF1492" s="35"/>
      <c r="BG1492" s="35"/>
      <c r="BH1492" s="35"/>
    </row>
    <row r="1493" spans="27:60" ht="15">
      <c r="AA1493" s="11"/>
      <c r="AB1493" s="11"/>
      <c r="AC1493" s="11"/>
      <c r="AD1493" s="11"/>
      <c r="AE1493" s="11"/>
      <c r="AM1493" s="35"/>
      <c r="AN1493" s="35"/>
      <c r="AO1493" s="35"/>
      <c r="AP1493" s="35"/>
      <c r="AQ1493" s="35"/>
      <c r="AR1493" s="35"/>
      <c r="AS1493" s="35"/>
      <c r="AT1493" s="35"/>
      <c r="AU1493" s="35"/>
      <c r="AV1493" s="35"/>
      <c r="AW1493" s="35"/>
      <c r="AX1493" s="35"/>
      <c r="AY1493" s="35"/>
      <c r="AZ1493" s="35"/>
      <c r="BA1493" s="35"/>
      <c r="BB1493" s="35"/>
      <c r="BC1493" s="35"/>
      <c r="BD1493" s="35"/>
      <c r="BE1493" s="35"/>
      <c r="BF1493" s="35"/>
      <c r="BG1493" s="35"/>
      <c r="BH1493" s="35"/>
    </row>
    <row r="1494" spans="27:60" ht="15">
      <c r="AA1494" s="11"/>
      <c r="AB1494" s="11"/>
      <c r="AC1494" s="11"/>
      <c r="AD1494" s="11"/>
      <c r="AE1494" s="11"/>
      <c r="AM1494" s="35"/>
      <c r="AN1494" s="35"/>
      <c r="AO1494" s="35"/>
      <c r="AP1494" s="35"/>
      <c r="AQ1494" s="35"/>
      <c r="AR1494" s="35"/>
      <c r="AS1494" s="35"/>
      <c r="AT1494" s="35"/>
      <c r="AU1494" s="35"/>
      <c r="AV1494" s="35"/>
      <c r="AW1494" s="35"/>
      <c r="AX1494" s="35"/>
      <c r="AY1494" s="35"/>
      <c r="AZ1494" s="35"/>
      <c r="BA1494" s="35"/>
      <c r="BB1494" s="35"/>
      <c r="BC1494" s="35"/>
      <c r="BD1494" s="35"/>
      <c r="BE1494" s="35"/>
      <c r="BF1494" s="35"/>
      <c r="BG1494" s="35"/>
      <c r="BH1494" s="35"/>
    </row>
    <row r="1495" spans="27:60" ht="15">
      <c r="AA1495" s="11"/>
      <c r="AB1495" s="11"/>
      <c r="AC1495" s="11"/>
      <c r="AD1495" s="11"/>
      <c r="AE1495" s="11"/>
      <c r="AM1495" s="35"/>
      <c r="AN1495" s="35"/>
      <c r="AO1495" s="35"/>
      <c r="AP1495" s="35"/>
      <c r="AQ1495" s="35"/>
      <c r="AR1495" s="35"/>
      <c r="AS1495" s="35"/>
      <c r="AT1495" s="35"/>
      <c r="AU1495" s="35"/>
      <c r="AV1495" s="35"/>
      <c r="AW1495" s="35"/>
      <c r="AX1495" s="35"/>
      <c r="AY1495" s="35"/>
      <c r="AZ1495" s="35"/>
      <c r="BA1495" s="35"/>
      <c r="BB1495" s="35"/>
      <c r="BC1495" s="35"/>
      <c r="BD1495" s="35"/>
      <c r="BE1495" s="35"/>
      <c r="BF1495" s="35"/>
      <c r="BG1495" s="35"/>
      <c r="BH1495" s="35"/>
    </row>
    <row r="1496" spans="27:60" ht="15">
      <c r="AA1496" s="11"/>
      <c r="AB1496" s="11"/>
      <c r="AC1496" s="11"/>
      <c r="AD1496" s="11"/>
      <c r="AE1496" s="11"/>
      <c r="AM1496" s="35"/>
      <c r="AN1496" s="35"/>
      <c r="AO1496" s="35"/>
      <c r="AP1496" s="35"/>
      <c r="AQ1496" s="35"/>
      <c r="AR1496" s="35"/>
      <c r="AS1496" s="35"/>
      <c r="AT1496" s="35"/>
      <c r="AU1496" s="35"/>
      <c r="AV1496" s="35"/>
      <c r="AW1496" s="35"/>
      <c r="AX1496" s="35"/>
      <c r="AY1496" s="35"/>
      <c r="AZ1496" s="35"/>
      <c r="BA1496" s="35"/>
      <c r="BB1496" s="35"/>
      <c r="BC1496" s="35"/>
      <c r="BD1496" s="35"/>
      <c r="BE1496" s="35"/>
      <c r="BF1496" s="35"/>
      <c r="BG1496" s="35"/>
      <c r="BH1496" s="35"/>
    </row>
    <row r="1497" spans="27:60" ht="15">
      <c r="AA1497" s="11"/>
      <c r="AB1497" s="11"/>
      <c r="AC1497" s="11"/>
      <c r="AD1497" s="11"/>
      <c r="AE1497" s="11"/>
      <c r="AM1497" s="35"/>
      <c r="AN1497" s="35"/>
      <c r="AO1497" s="35"/>
      <c r="AP1497" s="35"/>
      <c r="AQ1497" s="35"/>
      <c r="AR1497" s="35"/>
      <c r="AS1497" s="35"/>
      <c r="AT1497" s="35"/>
      <c r="AU1497" s="35"/>
      <c r="AV1497" s="35"/>
      <c r="AW1497" s="35"/>
      <c r="AX1497" s="35"/>
      <c r="AY1497" s="35"/>
      <c r="AZ1497" s="35"/>
      <c r="BA1497" s="35"/>
      <c r="BB1497" s="35"/>
      <c r="BC1497" s="35"/>
      <c r="BD1497" s="35"/>
      <c r="BE1497" s="35"/>
      <c r="BF1497" s="35"/>
      <c r="BG1497" s="35"/>
      <c r="BH1497" s="35"/>
    </row>
    <row r="1498" spans="27:60" ht="15">
      <c r="AA1498" s="11"/>
      <c r="AB1498" s="11"/>
      <c r="AC1498" s="11"/>
      <c r="AD1498" s="11"/>
      <c r="AE1498" s="11"/>
      <c r="AM1498" s="35"/>
      <c r="AN1498" s="35"/>
      <c r="AO1498" s="35"/>
      <c r="AP1498" s="35"/>
      <c r="AQ1498" s="35"/>
      <c r="AR1498" s="35"/>
      <c r="AS1498" s="35"/>
      <c r="AT1498" s="35"/>
      <c r="AU1498" s="35"/>
      <c r="AV1498" s="35"/>
      <c r="AW1498" s="35"/>
      <c r="AX1498" s="35"/>
      <c r="AY1498" s="35"/>
      <c r="AZ1498" s="35"/>
      <c r="BA1498" s="35"/>
      <c r="BB1498" s="35"/>
      <c r="BC1498" s="35"/>
      <c r="BD1498" s="35"/>
      <c r="BE1498" s="35"/>
      <c r="BF1498" s="35"/>
      <c r="BG1498" s="35"/>
      <c r="BH1498" s="35"/>
    </row>
    <row r="1499" spans="27:60" ht="15">
      <c r="AA1499" s="11"/>
      <c r="AB1499" s="11"/>
      <c r="AC1499" s="11"/>
      <c r="AD1499" s="11"/>
      <c r="AE1499" s="11"/>
      <c r="AM1499" s="35"/>
      <c r="AN1499" s="35"/>
      <c r="AO1499" s="35"/>
      <c r="AP1499" s="35"/>
      <c r="AQ1499" s="35"/>
      <c r="AR1499" s="35"/>
      <c r="AS1499" s="35"/>
      <c r="AT1499" s="35"/>
      <c r="AU1499" s="35"/>
      <c r="AV1499" s="35"/>
      <c r="AW1499" s="35"/>
      <c r="AX1499" s="35"/>
      <c r="AY1499" s="35"/>
      <c r="AZ1499" s="35"/>
      <c r="BA1499" s="35"/>
      <c r="BB1499" s="35"/>
      <c r="BC1499" s="35"/>
      <c r="BD1499" s="35"/>
      <c r="BE1499" s="35"/>
      <c r="BF1499" s="35"/>
      <c r="BG1499" s="35"/>
      <c r="BH1499" s="35"/>
    </row>
    <row r="1500" spans="27:60" ht="15">
      <c r="AA1500" s="11"/>
      <c r="AB1500" s="11"/>
      <c r="AC1500" s="11"/>
      <c r="AD1500" s="11"/>
      <c r="AE1500" s="11"/>
      <c r="AM1500" s="35"/>
      <c r="AN1500" s="35"/>
      <c r="AO1500" s="35"/>
      <c r="AP1500" s="35"/>
      <c r="AQ1500" s="35"/>
      <c r="AR1500" s="35"/>
      <c r="AS1500" s="35"/>
      <c r="AT1500" s="35"/>
      <c r="AU1500" s="35"/>
      <c r="AV1500" s="35"/>
      <c r="AW1500" s="35"/>
      <c r="AX1500" s="35"/>
      <c r="AY1500" s="35"/>
      <c r="AZ1500" s="35"/>
      <c r="BA1500" s="35"/>
      <c r="BB1500" s="35"/>
      <c r="BC1500" s="35"/>
      <c r="BD1500" s="35"/>
      <c r="BE1500" s="35"/>
      <c r="BF1500" s="35"/>
      <c r="BG1500" s="35"/>
      <c r="BH1500" s="35"/>
    </row>
    <row r="1501" spans="27:60" ht="15">
      <c r="AA1501" s="11"/>
      <c r="AB1501" s="11"/>
      <c r="AC1501" s="11"/>
      <c r="AD1501" s="11"/>
      <c r="AE1501" s="11"/>
      <c r="AM1501" s="35"/>
      <c r="AN1501" s="35"/>
      <c r="AO1501" s="35"/>
      <c r="AP1501" s="35"/>
      <c r="AQ1501" s="35"/>
      <c r="AR1501" s="35"/>
      <c r="AS1501" s="35"/>
      <c r="AT1501" s="35"/>
      <c r="AU1501" s="35"/>
      <c r="AV1501" s="35"/>
      <c r="AW1501" s="35"/>
      <c r="AX1501" s="35"/>
      <c r="AY1501" s="35"/>
      <c r="AZ1501" s="35"/>
      <c r="BA1501" s="35"/>
      <c r="BB1501" s="35"/>
      <c r="BC1501" s="35"/>
      <c r="BD1501" s="35"/>
      <c r="BE1501" s="35"/>
      <c r="BF1501" s="35"/>
      <c r="BG1501" s="35"/>
      <c r="BH1501" s="35"/>
    </row>
    <row r="1502" spans="27:60" ht="15">
      <c r="AA1502" s="11"/>
      <c r="AB1502" s="11"/>
      <c r="AC1502" s="11"/>
      <c r="AD1502" s="11"/>
      <c r="AE1502" s="11"/>
      <c r="AM1502" s="35"/>
      <c r="AN1502" s="35"/>
      <c r="AO1502" s="35"/>
      <c r="AP1502" s="35"/>
      <c r="AQ1502" s="35"/>
      <c r="AR1502" s="35"/>
      <c r="AS1502" s="35"/>
      <c r="AT1502" s="35"/>
      <c r="AU1502" s="35"/>
      <c r="AV1502" s="35"/>
      <c r="AW1502" s="35"/>
      <c r="AX1502" s="35"/>
      <c r="AY1502" s="35"/>
      <c r="AZ1502" s="35"/>
      <c r="BA1502" s="35"/>
      <c r="BB1502" s="35"/>
      <c r="BC1502" s="35"/>
      <c r="BD1502" s="35"/>
      <c r="BE1502" s="35"/>
      <c r="BF1502" s="35"/>
      <c r="BG1502" s="35"/>
      <c r="BH1502" s="35"/>
    </row>
    <row r="1503" spans="27:60" ht="15">
      <c r="AA1503" s="11"/>
      <c r="AB1503" s="11"/>
      <c r="AC1503" s="11"/>
      <c r="AD1503" s="11"/>
      <c r="AE1503" s="11"/>
      <c r="AM1503" s="35"/>
      <c r="AN1503" s="35"/>
      <c r="AO1503" s="35"/>
      <c r="AP1503" s="35"/>
      <c r="AQ1503" s="35"/>
      <c r="AR1503" s="35"/>
      <c r="AS1503" s="35"/>
      <c r="AT1503" s="35"/>
      <c r="AU1503" s="35"/>
      <c r="AV1503" s="35"/>
      <c r="AW1503" s="35"/>
      <c r="AX1503" s="35"/>
      <c r="AY1503" s="35"/>
      <c r="AZ1503" s="35"/>
      <c r="BA1503" s="35"/>
      <c r="BB1503" s="35"/>
      <c r="BC1503" s="35"/>
      <c r="BD1503" s="35"/>
      <c r="BE1503" s="35"/>
      <c r="BF1503" s="35"/>
      <c r="BG1503" s="35"/>
      <c r="BH1503" s="35"/>
    </row>
    <row r="1504" spans="27:60" ht="15">
      <c r="AA1504" s="11"/>
      <c r="AB1504" s="11"/>
      <c r="AC1504" s="11"/>
      <c r="AD1504" s="11"/>
      <c r="AE1504" s="11"/>
      <c r="AM1504" s="35"/>
      <c r="AN1504" s="35"/>
      <c r="AO1504" s="35"/>
      <c r="AP1504" s="35"/>
      <c r="AQ1504" s="35"/>
      <c r="AR1504" s="35"/>
      <c r="AS1504" s="35"/>
      <c r="AT1504" s="35"/>
      <c r="AU1504" s="35"/>
      <c r="AV1504" s="35"/>
      <c r="AW1504" s="35"/>
      <c r="AX1504" s="35"/>
      <c r="AY1504" s="35"/>
      <c r="AZ1504" s="35"/>
      <c r="BA1504" s="35"/>
      <c r="BB1504" s="35"/>
      <c r="BC1504" s="35"/>
      <c r="BD1504" s="35"/>
      <c r="BE1504" s="35"/>
      <c r="BF1504" s="35"/>
      <c r="BG1504" s="35"/>
      <c r="BH1504" s="35"/>
    </row>
    <row r="1505" spans="27:60" ht="15">
      <c r="AA1505" s="11"/>
      <c r="AB1505" s="11"/>
      <c r="AC1505" s="11"/>
      <c r="AD1505" s="11"/>
      <c r="AE1505" s="11"/>
      <c r="AM1505" s="35"/>
      <c r="AN1505" s="35"/>
      <c r="AO1505" s="35"/>
      <c r="AP1505" s="35"/>
      <c r="AQ1505" s="35"/>
      <c r="AR1505" s="35"/>
      <c r="AS1505" s="35"/>
      <c r="AT1505" s="35"/>
      <c r="AU1505" s="35"/>
      <c r="AV1505" s="35"/>
      <c r="AW1505" s="35"/>
      <c r="AX1505" s="35"/>
      <c r="AY1505" s="35"/>
      <c r="AZ1505" s="35"/>
      <c r="BA1505" s="35"/>
      <c r="BB1505" s="35"/>
      <c r="BC1505" s="35"/>
      <c r="BD1505" s="35"/>
      <c r="BE1505" s="35"/>
      <c r="BF1505" s="35"/>
      <c r="BG1505" s="35"/>
      <c r="BH1505" s="35"/>
    </row>
    <row r="1506" spans="27:60" ht="15">
      <c r="AA1506" s="11"/>
      <c r="AB1506" s="11"/>
      <c r="AC1506" s="11"/>
      <c r="AD1506" s="11"/>
      <c r="AE1506" s="11"/>
      <c r="AM1506" s="35"/>
      <c r="AN1506" s="35"/>
      <c r="AO1506" s="35"/>
      <c r="AP1506" s="35"/>
      <c r="AQ1506" s="35"/>
      <c r="AR1506" s="35"/>
      <c r="AS1506" s="35"/>
      <c r="AT1506" s="35"/>
      <c r="AU1506" s="35"/>
      <c r="AV1506" s="35"/>
      <c r="AW1506" s="35"/>
      <c r="AX1506" s="35"/>
      <c r="AY1506" s="35"/>
      <c r="AZ1506" s="35"/>
      <c r="BA1506" s="35"/>
      <c r="BB1506" s="35"/>
      <c r="BC1506" s="35"/>
      <c r="BD1506" s="35"/>
      <c r="BE1506" s="35"/>
      <c r="BF1506" s="35"/>
      <c r="BG1506" s="35"/>
      <c r="BH1506" s="35"/>
    </row>
    <row r="1507" spans="27:60" ht="15">
      <c r="AA1507" s="11"/>
      <c r="AB1507" s="11"/>
      <c r="AC1507" s="11"/>
      <c r="AD1507" s="11"/>
      <c r="AE1507" s="11"/>
      <c r="AM1507" s="35"/>
      <c r="AN1507" s="35"/>
      <c r="AO1507" s="35"/>
      <c r="AP1507" s="35"/>
      <c r="AQ1507" s="35"/>
      <c r="AR1507" s="35"/>
      <c r="AS1507" s="35"/>
      <c r="AT1507" s="35"/>
      <c r="AU1507" s="35"/>
      <c r="AV1507" s="35"/>
      <c r="AW1507" s="35"/>
      <c r="AX1507" s="35"/>
      <c r="AY1507" s="35"/>
      <c r="AZ1507" s="35"/>
      <c r="BA1507" s="35"/>
      <c r="BB1507" s="35"/>
      <c r="BC1507" s="35"/>
      <c r="BD1507" s="35"/>
      <c r="BE1507" s="35"/>
      <c r="BF1507" s="35"/>
      <c r="BG1507" s="35"/>
      <c r="BH1507" s="35"/>
    </row>
    <row r="1508" spans="27:60" ht="15">
      <c r="AA1508" s="11"/>
      <c r="AB1508" s="11"/>
      <c r="AC1508" s="11"/>
      <c r="AD1508" s="11"/>
      <c r="AE1508" s="11"/>
      <c r="AM1508" s="35"/>
      <c r="AN1508" s="35"/>
      <c r="AO1508" s="35"/>
      <c r="AP1508" s="35"/>
      <c r="AQ1508" s="35"/>
      <c r="AR1508" s="35"/>
      <c r="AS1508" s="35"/>
      <c r="AT1508" s="35"/>
      <c r="AU1508" s="35"/>
      <c r="AV1508" s="35"/>
      <c r="AW1508" s="35"/>
      <c r="AX1508" s="35"/>
      <c r="AY1508" s="35"/>
      <c r="AZ1508" s="35"/>
      <c r="BA1508" s="35"/>
      <c r="BB1508" s="35"/>
      <c r="BC1508" s="35"/>
      <c r="BD1508" s="35"/>
      <c r="BE1508" s="35"/>
      <c r="BF1508" s="35"/>
      <c r="BG1508" s="35"/>
      <c r="BH1508" s="35"/>
    </row>
    <row r="1509" spans="27:60" ht="15">
      <c r="AA1509" s="11"/>
      <c r="AB1509" s="11"/>
      <c r="AC1509" s="11"/>
      <c r="AD1509" s="11"/>
      <c r="AE1509" s="11"/>
      <c r="AM1509" s="35"/>
      <c r="AN1509" s="35"/>
      <c r="AO1509" s="35"/>
      <c r="AP1509" s="35"/>
      <c r="AQ1509" s="35"/>
      <c r="AR1509" s="35"/>
      <c r="AS1509" s="35"/>
      <c r="AT1509" s="35"/>
      <c r="AU1509" s="35"/>
      <c r="AV1509" s="35"/>
      <c r="AW1509" s="35"/>
      <c r="AX1509" s="35"/>
      <c r="AY1509" s="35"/>
      <c r="AZ1509" s="35"/>
      <c r="BA1509" s="35"/>
      <c r="BB1509" s="35"/>
      <c r="BC1509" s="35"/>
      <c r="BD1509" s="35"/>
      <c r="BE1509" s="35"/>
      <c r="BF1509" s="35"/>
      <c r="BG1509" s="35"/>
      <c r="BH1509" s="35"/>
    </row>
    <row r="1510" spans="27:60" ht="15">
      <c r="AA1510" s="11"/>
      <c r="AB1510" s="11"/>
      <c r="AC1510" s="11"/>
      <c r="AD1510" s="11"/>
      <c r="AE1510" s="11"/>
      <c r="AM1510" s="35"/>
      <c r="AN1510" s="35"/>
      <c r="AO1510" s="35"/>
      <c r="AP1510" s="35"/>
      <c r="AQ1510" s="35"/>
      <c r="AR1510" s="35"/>
      <c r="AS1510" s="35"/>
      <c r="AT1510" s="35"/>
      <c r="AU1510" s="35"/>
      <c r="AV1510" s="35"/>
      <c r="AW1510" s="35"/>
      <c r="AX1510" s="35"/>
      <c r="AY1510" s="35"/>
      <c r="AZ1510" s="35"/>
      <c r="BA1510" s="35"/>
      <c r="BB1510" s="35"/>
      <c r="BC1510" s="35"/>
      <c r="BD1510" s="35"/>
      <c r="BE1510" s="35"/>
      <c r="BF1510" s="35"/>
      <c r="BG1510" s="35"/>
      <c r="BH1510" s="35"/>
    </row>
    <row r="1511" spans="27:60" ht="15">
      <c r="AA1511" s="11"/>
      <c r="AB1511" s="11"/>
      <c r="AC1511" s="11"/>
      <c r="AD1511" s="11"/>
      <c r="AE1511" s="11"/>
      <c r="AM1511" s="35"/>
      <c r="AN1511" s="35"/>
      <c r="AO1511" s="35"/>
      <c r="AP1511" s="35"/>
      <c r="AQ1511" s="35"/>
      <c r="AR1511" s="35"/>
      <c r="AS1511" s="35"/>
      <c r="AT1511" s="35"/>
      <c r="AU1511" s="35"/>
      <c r="AV1511" s="35"/>
      <c r="AW1511" s="35"/>
      <c r="AX1511" s="35"/>
      <c r="AY1511" s="35"/>
      <c r="AZ1511" s="35"/>
      <c r="BA1511" s="35"/>
      <c r="BB1511" s="35"/>
      <c r="BC1511" s="35"/>
      <c r="BD1511" s="35"/>
      <c r="BE1511" s="35"/>
      <c r="BF1511" s="35"/>
      <c r="BG1511" s="35"/>
      <c r="BH1511" s="35"/>
    </row>
    <row r="1512" spans="27:60" ht="15">
      <c r="AA1512" s="11"/>
      <c r="AB1512" s="11"/>
      <c r="AC1512" s="11"/>
      <c r="AD1512" s="11"/>
      <c r="AE1512" s="11"/>
      <c r="AM1512" s="35"/>
      <c r="AN1512" s="35"/>
      <c r="AO1512" s="35"/>
      <c r="AP1512" s="35"/>
      <c r="AQ1512" s="35"/>
      <c r="AR1512" s="35"/>
      <c r="AS1512" s="35"/>
      <c r="AT1512" s="35"/>
      <c r="AU1512" s="35"/>
      <c r="AV1512" s="35"/>
      <c r="AW1512" s="35"/>
      <c r="AX1512" s="35"/>
      <c r="AY1512" s="35"/>
      <c r="AZ1512" s="35"/>
      <c r="BA1512" s="35"/>
      <c r="BB1512" s="35"/>
      <c r="BC1512" s="35"/>
      <c r="BD1512" s="35"/>
      <c r="BE1512" s="35"/>
      <c r="BF1512" s="35"/>
      <c r="BG1512" s="35"/>
      <c r="BH1512" s="35"/>
    </row>
    <row r="1513" spans="27:60" ht="15">
      <c r="AA1513" s="11"/>
      <c r="AB1513" s="11"/>
      <c r="AC1513" s="11"/>
      <c r="AD1513" s="11"/>
      <c r="AE1513" s="11"/>
      <c r="AM1513" s="35"/>
      <c r="AN1513" s="35"/>
      <c r="AO1513" s="35"/>
      <c r="AP1513" s="35"/>
      <c r="AQ1513" s="35"/>
      <c r="AR1513" s="35"/>
      <c r="AS1513" s="35"/>
      <c r="AT1513" s="35"/>
      <c r="AU1513" s="35"/>
      <c r="AV1513" s="35"/>
      <c r="AW1513" s="35"/>
      <c r="AX1513" s="35"/>
      <c r="AY1513" s="35"/>
      <c r="AZ1513" s="35"/>
      <c r="BA1513" s="35"/>
      <c r="BB1513" s="35"/>
      <c r="BC1513" s="35"/>
      <c r="BD1513" s="35"/>
      <c r="BE1513" s="35"/>
      <c r="BF1513" s="35"/>
      <c r="BG1513" s="35"/>
      <c r="BH1513" s="35"/>
    </row>
    <row r="1514" spans="27:60" ht="15">
      <c r="AA1514" s="11"/>
      <c r="AB1514" s="11"/>
      <c r="AC1514" s="11"/>
      <c r="AD1514" s="11"/>
      <c r="AE1514" s="11"/>
      <c r="AM1514" s="35"/>
      <c r="AN1514" s="35"/>
      <c r="AO1514" s="35"/>
      <c r="AP1514" s="35"/>
      <c r="AQ1514" s="35"/>
      <c r="AR1514" s="35"/>
      <c r="AS1514" s="35"/>
      <c r="AT1514" s="35"/>
      <c r="AU1514" s="35"/>
      <c r="AV1514" s="35"/>
      <c r="AW1514" s="35"/>
      <c r="AX1514" s="35"/>
      <c r="AY1514" s="35"/>
      <c r="AZ1514" s="35"/>
      <c r="BA1514" s="35"/>
      <c r="BB1514" s="35"/>
      <c r="BC1514" s="35"/>
      <c r="BD1514" s="35"/>
      <c r="BE1514" s="35"/>
      <c r="BF1514" s="35"/>
      <c r="BG1514" s="35"/>
      <c r="BH1514" s="35"/>
    </row>
    <row r="1515" spans="27:60" ht="15">
      <c r="AA1515" s="11"/>
      <c r="AB1515" s="11"/>
      <c r="AC1515" s="11"/>
      <c r="AD1515" s="11"/>
      <c r="AE1515" s="11"/>
      <c r="AM1515" s="35"/>
      <c r="AN1515" s="35"/>
      <c r="AO1515" s="35"/>
      <c r="AP1515" s="35"/>
      <c r="AQ1515" s="35"/>
      <c r="AR1515" s="35"/>
      <c r="AS1515" s="35"/>
      <c r="AT1515" s="35"/>
      <c r="AU1515" s="35"/>
      <c r="AV1515" s="35"/>
      <c r="AW1515" s="35"/>
      <c r="AX1515" s="35"/>
      <c r="AY1515" s="35"/>
      <c r="AZ1515" s="35"/>
      <c r="BA1515" s="35"/>
      <c r="BB1515" s="35"/>
      <c r="BC1515" s="35"/>
      <c r="BD1515" s="35"/>
      <c r="BE1515" s="35"/>
      <c r="BF1515" s="35"/>
      <c r="BG1515" s="35"/>
      <c r="BH1515" s="35"/>
    </row>
    <row r="1516" spans="27:60" ht="15">
      <c r="AA1516" s="11"/>
      <c r="AB1516" s="11"/>
      <c r="AC1516" s="11"/>
      <c r="AD1516" s="11"/>
      <c r="AE1516" s="11"/>
      <c r="AM1516" s="35"/>
      <c r="AN1516" s="35"/>
      <c r="AO1516" s="35"/>
      <c r="AP1516" s="35"/>
      <c r="AQ1516" s="35"/>
      <c r="AR1516" s="35"/>
      <c r="AS1516" s="35"/>
      <c r="AT1516" s="35"/>
      <c r="AU1516" s="35"/>
      <c r="AV1516" s="35"/>
      <c r="AW1516" s="35"/>
      <c r="AX1516" s="35"/>
      <c r="AY1516" s="35"/>
      <c r="AZ1516" s="35"/>
      <c r="BA1516" s="35"/>
      <c r="BB1516" s="35"/>
      <c r="BC1516" s="35"/>
      <c r="BD1516" s="35"/>
      <c r="BE1516" s="35"/>
      <c r="BF1516" s="35"/>
      <c r="BG1516" s="35"/>
      <c r="BH1516" s="35"/>
    </row>
    <row r="1517" spans="27:60" ht="15">
      <c r="AA1517" s="11"/>
      <c r="AB1517" s="11"/>
      <c r="AC1517" s="11"/>
      <c r="AD1517" s="11"/>
      <c r="AE1517" s="11"/>
      <c r="AM1517" s="35"/>
      <c r="AN1517" s="35"/>
      <c r="AO1517" s="35"/>
      <c r="AP1517" s="35"/>
      <c r="AQ1517" s="35"/>
      <c r="AR1517" s="35"/>
      <c r="AS1517" s="35"/>
      <c r="AT1517" s="35"/>
      <c r="AU1517" s="35"/>
      <c r="AV1517" s="35"/>
      <c r="AW1517" s="35"/>
      <c r="AX1517" s="35"/>
      <c r="AY1517" s="35"/>
      <c r="AZ1517" s="35"/>
      <c r="BA1517" s="35"/>
      <c r="BB1517" s="35"/>
      <c r="BC1517" s="35"/>
      <c r="BD1517" s="35"/>
      <c r="BE1517" s="35"/>
      <c r="BF1517" s="35"/>
      <c r="BG1517" s="35"/>
      <c r="BH1517" s="35"/>
    </row>
    <row r="1518" spans="27:60" ht="15">
      <c r="AA1518" s="11"/>
      <c r="AB1518" s="11"/>
      <c r="AC1518" s="11"/>
      <c r="AD1518" s="11"/>
      <c r="AE1518" s="11"/>
      <c r="AM1518" s="35"/>
      <c r="AN1518" s="35"/>
      <c r="AO1518" s="35"/>
      <c r="AP1518" s="35"/>
      <c r="AQ1518" s="35"/>
      <c r="AR1518" s="35"/>
      <c r="AS1518" s="35"/>
      <c r="AT1518" s="35"/>
      <c r="AU1518" s="35"/>
      <c r="AV1518" s="35"/>
      <c r="AW1518" s="35"/>
      <c r="AX1518" s="35"/>
      <c r="AY1518" s="35"/>
      <c r="AZ1518" s="35"/>
      <c r="BA1518" s="35"/>
      <c r="BB1518" s="35"/>
      <c r="BC1518" s="35"/>
      <c r="BD1518" s="35"/>
      <c r="BE1518" s="35"/>
      <c r="BF1518" s="35"/>
      <c r="BG1518" s="35"/>
      <c r="BH1518" s="35"/>
    </row>
    <row r="1519" spans="27:60" ht="15">
      <c r="AA1519" s="11"/>
      <c r="AB1519" s="11"/>
      <c r="AC1519" s="11"/>
      <c r="AD1519" s="11"/>
      <c r="AE1519" s="11"/>
      <c r="AM1519" s="35"/>
      <c r="AN1519" s="35"/>
      <c r="AO1519" s="35"/>
      <c r="AP1519" s="35"/>
      <c r="AQ1519" s="35"/>
      <c r="AR1519" s="35"/>
      <c r="AS1519" s="35"/>
      <c r="AT1519" s="35"/>
      <c r="AU1519" s="35"/>
      <c r="AV1519" s="35"/>
      <c r="AW1519" s="35"/>
      <c r="AX1519" s="35"/>
      <c r="AY1519" s="35"/>
      <c r="AZ1519" s="35"/>
      <c r="BA1519" s="35"/>
      <c r="BB1519" s="35"/>
      <c r="BC1519" s="35"/>
      <c r="BD1519" s="35"/>
      <c r="BE1519" s="35"/>
      <c r="BF1519" s="35"/>
      <c r="BG1519" s="35"/>
      <c r="BH1519" s="35"/>
    </row>
    <row r="1520" spans="27:60" ht="15">
      <c r="AA1520" s="11"/>
      <c r="AB1520" s="11"/>
      <c r="AC1520" s="11"/>
      <c r="AD1520" s="11"/>
      <c r="AE1520" s="11"/>
      <c r="AM1520" s="35"/>
      <c r="AN1520" s="35"/>
      <c r="AO1520" s="35"/>
      <c r="AP1520" s="35"/>
      <c r="AQ1520" s="35"/>
      <c r="AR1520" s="35"/>
      <c r="AS1520" s="35"/>
      <c r="AT1520" s="35"/>
      <c r="AU1520" s="35"/>
      <c r="AV1520" s="35"/>
      <c r="AW1520" s="35"/>
      <c r="AX1520" s="35"/>
      <c r="AY1520" s="35"/>
      <c r="AZ1520" s="35"/>
      <c r="BA1520" s="35"/>
      <c r="BB1520" s="35"/>
      <c r="BC1520" s="35"/>
      <c r="BD1520" s="35"/>
      <c r="BE1520" s="35"/>
      <c r="BF1520" s="35"/>
      <c r="BG1520" s="35"/>
      <c r="BH1520" s="35"/>
    </row>
    <row r="1521" spans="27:60" ht="15">
      <c r="AA1521" s="11"/>
      <c r="AB1521" s="11"/>
      <c r="AC1521" s="11"/>
      <c r="AD1521" s="11"/>
      <c r="AE1521" s="11"/>
      <c r="AM1521" s="35"/>
      <c r="AN1521" s="35"/>
      <c r="AO1521" s="35"/>
      <c r="AP1521" s="35"/>
      <c r="AQ1521" s="35"/>
      <c r="AR1521" s="35"/>
      <c r="AS1521" s="35"/>
      <c r="AT1521" s="35"/>
      <c r="AU1521" s="35"/>
      <c r="AV1521" s="35"/>
      <c r="AW1521" s="35"/>
      <c r="AX1521" s="35"/>
      <c r="AY1521" s="35"/>
      <c r="AZ1521" s="35"/>
      <c r="BA1521" s="35"/>
      <c r="BB1521" s="35"/>
      <c r="BC1521" s="35"/>
      <c r="BD1521" s="35"/>
      <c r="BE1521" s="35"/>
      <c r="BF1521" s="35"/>
      <c r="BG1521" s="35"/>
      <c r="BH1521" s="35"/>
    </row>
    <row r="1522" spans="27:60" ht="15">
      <c r="AA1522" s="11"/>
      <c r="AB1522" s="11"/>
      <c r="AC1522" s="11"/>
      <c r="AD1522" s="11"/>
      <c r="AE1522" s="11"/>
      <c r="AM1522" s="35"/>
      <c r="AN1522" s="35"/>
      <c r="AO1522" s="35"/>
      <c r="AP1522" s="35"/>
      <c r="AQ1522" s="35"/>
      <c r="AR1522" s="35"/>
      <c r="AS1522" s="35"/>
      <c r="AT1522" s="35"/>
      <c r="AU1522" s="35"/>
      <c r="AV1522" s="35"/>
      <c r="AW1522" s="35"/>
      <c r="AX1522" s="35"/>
      <c r="AY1522" s="35"/>
      <c r="AZ1522" s="35"/>
      <c r="BA1522" s="35"/>
      <c r="BB1522" s="35"/>
      <c r="BC1522" s="35"/>
      <c r="BD1522" s="35"/>
      <c r="BE1522" s="35"/>
      <c r="BF1522" s="35"/>
      <c r="BG1522" s="35"/>
      <c r="BH1522" s="35"/>
    </row>
    <row r="1523" spans="27:60" ht="15">
      <c r="AA1523" s="11"/>
      <c r="AB1523" s="11"/>
      <c r="AC1523" s="11"/>
      <c r="AD1523" s="11"/>
      <c r="AE1523" s="11"/>
      <c r="AM1523" s="35"/>
      <c r="AN1523" s="35"/>
      <c r="AO1523" s="35"/>
      <c r="AP1523" s="35"/>
      <c r="AQ1523" s="35"/>
      <c r="AR1523" s="35"/>
      <c r="AS1523" s="35"/>
      <c r="AT1523" s="35"/>
      <c r="AU1523" s="35"/>
      <c r="AV1523" s="35"/>
      <c r="AW1523" s="35"/>
      <c r="AX1523" s="35"/>
      <c r="AY1523" s="35"/>
      <c r="AZ1523" s="35"/>
      <c r="BA1523" s="35"/>
      <c r="BB1523" s="35"/>
      <c r="BC1523" s="35"/>
      <c r="BD1523" s="35"/>
      <c r="BE1523" s="35"/>
      <c r="BF1523" s="35"/>
      <c r="BG1523" s="35"/>
      <c r="BH1523" s="35"/>
    </row>
    <row r="1524" spans="27:60" ht="15">
      <c r="AA1524" s="11"/>
      <c r="AB1524" s="11"/>
      <c r="AC1524" s="11"/>
      <c r="AD1524" s="11"/>
      <c r="AE1524" s="11"/>
      <c r="AM1524" s="35"/>
      <c r="AN1524" s="35"/>
      <c r="AO1524" s="35"/>
      <c r="AP1524" s="35"/>
      <c r="AQ1524" s="35"/>
      <c r="AR1524" s="35"/>
      <c r="AS1524" s="35"/>
      <c r="AT1524" s="35"/>
      <c r="AU1524" s="35"/>
      <c r="AV1524" s="35"/>
      <c r="AW1524" s="35"/>
      <c r="AX1524" s="35"/>
      <c r="AY1524" s="35"/>
      <c r="AZ1524" s="35"/>
      <c r="BA1524" s="35"/>
      <c r="BB1524" s="35"/>
      <c r="BC1524" s="35"/>
      <c r="BD1524" s="35"/>
      <c r="BE1524" s="35"/>
      <c r="BF1524" s="35"/>
      <c r="BG1524" s="35"/>
      <c r="BH1524" s="35"/>
    </row>
    <row r="1525" spans="27:60" ht="15">
      <c r="AA1525" s="11"/>
      <c r="AB1525" s="11"/>
      <c r="AC1525" s="11"/>
      <c r="AD1525" s="11"/>
      <c r="AE1525" s="11"/>
      <c r="AM1525" s="35"/>
      <c r="AN1525" s="35"/>
      <c r="AO1525" s="35"/>
      <c r="AP1525" s="35"/>
      <c r="AQ1525" s="35"/>
      <c r="AR1525" s="35"/>
      <c r="AS1525" s="35"/>
      <c r="AT1525" s="35"/>
      <c r="AU1525" s="35"/>
      <c r="AV1525" s="35"/>
      <c r="AW1525" s="35"/>
      <c r="AX1525" s="35"/>
      <c r="AY1525" s="35"/>
      <c r="AZ1525" s="35"/>
      <c r="BA1525" s="35"/>
      <c r="BB1525" s="35"/>
      <c r="BC1525" s="35"/>
      <c r="BD1525" s="35"/>
      <c r="BE1525" s="35"/>
      <c r="BF1525" s="35"/>
      <c r="BG1525" s="35"/>
      <c r="BH1525" s="35"/>
    </row>
    <row r="1526" spans="27:60" ht="15">
      <c r="AA1526" s="11"/>
      <c r="AB1526" s="11"/>
      <c r="AC1526" s="11"/>
      <c r="AD1526" s="11"/>
      <c r="AE1526" s="11"/>
      <c r="AM1526" s="35"/>
      <c r="AN1526" s="35"/>
      <c r="AO1526" s="35"/>
      <c r="AP1526" s="35"/>
      <c r="AQ1526" s="35"/>
      <c r="AR1526" s="35"/>
      <c r="AS1526" s="35"/>
      <c r="AT1526" s="35"/>
      <c r="AU1526" s="35"/>
      <c r="AV1526" s="35"/>
      <c r="AW1526" s="35"/>
      <c r="AX1526" s="35"/>
      <c r="AY1526" s="35"/>
      <c r="AZ1526" s="35"/>
      <c r="BA1526" s="35"/>
      <c r="BB1526" s="35"/>
      <c r="BC1526" s="35"/>
      <c r="BD1526" s="35"/>
      <c r="BE1526" s="35"/>
      <c r="BF1526" s="35"/>
      <c r="BG1526" s="35"/>
      <c r="BH1526" s="35"/>
    </row>
    <row r="1527" spans="27:60" ht="15">
      <c r="AA1527" s="11"/>
      <c r="AB1527" s="11"/>
      <c r="AC1527" s="11"/>
      <c r="AD1527" s="11"/>
      <c r="AE1527" s="11"/>
      <c r="AM1527" s="35"/>
      <c r="AN1527" s="35"/>
      <c r="AO1527" s="35"/>
      <c r="AP1527" s="35"/>
      <c r="AQ1527" s="35"/>
      <c r="AR1527" s="35"/>
      <c r="AS1527" s="35"/>
      <c r="AT1527" s="35"/>
      <c r="AU1527" s="35"/>
      <c r="AV1527" s="35"/>
      <c r="AW1527" s="35"/>
      <c r="AX1527" s="35"/>
      <c r="AY1527" s="35"/>
      <c r="AZ1527" s="35"/>
      <c r="BA1527" s="35"/>
      <c r="BB1527" s="35"/>
      <c r="BC1527" s="35"/>
      <c r="BD1527" s="35"/>
      <c r="BE1527" s="35"/>
      <c r="BF1527" s="35"/>
      <c r="BG1527" s="35"/>
      <c r="BH1527" s="35"/>
    </row>
    <row r="1528" spans="27:60" ht="15">
      <c r="AA1528" s="11"/>
      <c r="AB1528" s="11"/>
      <c r="AC1528" s="11"/>
      <c r="AD1528" s="11"/>
      <c r="AE1528" s="11"/>
      <c r="AM1528" s="35"/>
      <c r="AN1528" s="35"/>
      <c r="AO1528" s="35"/>
      <c r="AP1528" s="35"/>
      <c r="AQ1528" s="35"/>
      <c r="AR1528" s="35"/>
      <c r="AS1528" s="35"/>
      <c r="AT1528" s="35"/>
      <c r="AU1528" s="35"/>
      <c r="AV1528" s="35"/>
      <c r="AW1528" s="35"/>
      <c r="AX1528" s="35"/>
      <c r="AY1528" s="35"/>
      <c r="AZ1528" s="35"/>
      <c r="BA1528" s="35"/>
      <c r="BB1528" s="35"/>
      <c r="BC1528" s="35"/>
      <c r="BD1528" s="35"/>
      <c r="BE1528" s="35"/>
      <c r="BF1528" s="35"/>
      <c r="BG1528" s="35"/>
      <c r="BH1528" s="35"/>
    </row>
    <row r="1529" spans="27:60" ht="15">
      <c r="AA1529" s="11"/>
      <c r="AB1529" s="11"/>
      <c r="AC1529" s="11"/>
      <c r="AD1529" s="11"/>
      <c r="AE1529" s="11"/>
      <c r="AM1529" s="35"/>
      <c r="AN1529" s="35"/>
      <c r="AO1529" s="35"/>
      <c r="AP1529" s="35"/>
      <c r="AQ1529" s="35"/>
      <c r="AR1529" s="35"/>
      <c r="AS1529" s="35"/>
      <c r="AT1529" s="35"/>
      <c r="AU1529" s="35"/>
      <c r="AV1529" s="35"/>
      <c r="AW1529" s="35"/>
      <c r="AX1529" s="35"/>
      <c r="AY1529" s="35"/>
      <c r="AZ1529" s="35"/>
      <c r="BA1529" s="35"/>
      <c r="BB1529" s="35"/>
      <c r="BC1529" s="35"/>
      <c r="BD1529" s="35"/>
      <c r="BE1529" s="35"/>
      <c r="BF1529" s="35"/>
      <c r="BG1529" s="35"/>
      <c r="BH1529" s="35"/>
    </row>
    <row r="1530" spans="27:60" ht="15">
      <c r="AA1530" s="11"/>
      <c r="AB1530" s="11"/>
      <c r="AC1530" s="11"/>
      <c r="AD1530" s="11"/>
      <c r="AE1530" s="11"/>
      <c r="AM1530" s="35"/>
      <c r="AN1530" s="35"/>
      <c r="AO1530" s="35"/>
      <c r="AP1530" s="35"/>
      <c r="AQ1530" s="35"/>
      <c r="AR1530" s="35"/>
      <c r="AS1530" s="35"/>
      <c r="AT1530" s="35"/>
      <c r="AU1530" s="35"/>
      <c r="AV1530" s="35"/>
      <c r="AW1530" s="35"/>
      <c r="AX1530" s="35"/>
      <c r="AY1530" s="35"/>
      <c r="AZ1530" s="35"/>
      <c r="BA1530" s="35"/>
      <c r="BB1530" s="35"/>
      <c r="BC1530" s="35"/>
      <c r="BD1530" s="35"/>
      <c r="BE1530" s="35"/>
      <c r="BF1530" s="35"/>
      <c r="BG1530" s="35"/>
      <c r="BH1530" s="35"/>
    </row>
    <row r="1531" spans="27:60" ht="15">
      <c r="AA1531" s="11"/>
      <c r="AB1531" s="11"/>
      <c r="AC1531" s="11"/>
      <c r="AD1531" s="11"/>
      <c r="AE1531" s="11"/>
      <c r="AM1531" s="35"/>
      <c r="AN1531" s="35"/>
      <c r="AO1531" s="35"/>
      <c r="AP1531" s="35"/>
      <c r="AQ1531" s="35"/>
      <c r="AR1531" s="35"/>
      <c r="AS1531" s="35"/>
      <c r="AT1531" s="35"/>
      <c r="AU1531" s="35"/>
      <c r="AV1531" s="35"/>
      <c r="AW1531" s="35"/>
      <c r="AX1531" s="35"/>
      <c r="AY1531" s="35"/>
      <c r="AZ1531" s="35"/>
      <c r="BA1531" s="35"/>
      <c r="BB1531" s="35"/>
      <c r="BC1531" s="35"/>
      <c r="BD1531" s="35"/>
      <c r="BE1531" s="35"/>
      <c r="BF1531" s="35"/>
      <c r="BG1531" s="35"/>
      <c r="BH1531" s="35"/>
    </row>
    <row r="1532" spans="27:60" ht="15">
      <c r="AA1532" s="11"/>
      <c r="AB1532" s="11"/>
      <c r="AC1532" s="11"/>
      <c r="AD1532" s="11"/>
      <c r="AE1532" s="11"/>
      <c r="AM1532" s="35"/>
      <c r="AN1532" s="35"/>
      <c r="AO1532" s="35"/>
      <c r="AP1532" s="35"/>
      <c r="AQ1532" s="35"/>
      <c r="AR1532" s="35"/>
      <c r="AS1532" s="35"/>
      <c r="AT1532" s="35"/>
      <c r="AU1532" s="35"/>
      <c r="AV1532" s="35"/>
      <c r="AW1532" s="35"/>
      <c r="AX1532" s="35"/>
      <c r="AY1532" s="35"/>
      <c r="AZ1532" s="35"/>
      <c r="BA1532" s="35"/>
      <c r="BB1532" s="35"/>
      <c r="BC1532" s="35"/>
      <c r="BD1532" s="35"/>
      <c r="BE1532" s="35"/>
      <c r="BF1532" s="35"/>
      <c r="BG1532" s="35"/>
      <c r="BH1532" s="35"/>
    </row>
    <row r="1533" spans="27:60" ht="15">
      <c r="AA1533" s="11"/>
      <c r="AB1533" s="11"/>
      <c r="AC1533" s="11"/>
      <c r="AD1533" s="11"/>
      <c r="AE1533" s="11"/>
      <c r="AM1533" s="35"/>
      <c r="AN1533" s="35"/>
      <c r="AO1533" s="35"/>
      <c r="AP1533" s="35"/>
      <c r="AQ1533" s="35"/>
      <c r="AR1533" s="35"/>
      <c r="AS1533" s="35"/>
      <c r="AT1533" s="35"/>
      <c r="AU1533" s="35"/>
      <c r="AV1533" s="35"/>
      <c r="AW1533" s="35"/>
      <c r="AX1533" s="35"/>
      <c r="AY1533" s="35"/>
      <c r="AZ1533" s="35"/>
      <c r="BA1533" s="35"/>
      <c r="BB1533" s="35"/>
      <c r="BC1533" s="35"/>
      <c r="BD1533" s="35"/>
      <c r="BE1533" s="35"/>
      <c r="BF1533" s="35"/>
      <c r="BG1533" s="35"/>
      <c r="BH1533" s="35"/>
    </row>
    <row r="1534" spans="27:60" ht="15">
      <c r="AA1534" s="11"/>
      <c r="AB1534" s="11"/>
      <c r="AC1534" s="11"/>
      <c r="AD1534" s="11"/>
      <c r="AE1534" s="11"/>
      <c r="AM1534" s="35"/>
      <c r="AN1534" s="35"/>
      <c r="AO1534" s="35"/>
      <c r="AP1534" s="35"/>
      <c r="AQ1534" s="35"/>
      <c r="AR1534" s="35"/>
      <c r="AS1534" s="35"/>
      <c r="AT1534" s="35"/>
      <c r="AU1534" s="35"/>
      <c r="AV1534" s="35"/>
      <c r="AW1534" s="35"/>
      <c r="AX1534" s="35"/>
      <c r="AY1534" s="35"/>
      <c r="AZ1534" s="35"/>
      <c r="BA1534" s="35"/>
      <c r="BB1534" s="35"/>
      <c r="BC1534" s="35"/>
      <c r="BD1534" s="35"/>
      <c r="BE1534" s="35"/>
      <c r="BF1534" s="35"/>
      <c r="BG1534" s="35"/>
      <c r="BH1534" s="35"/>
    </row>
    <row r="1535" spans="27:60" ht="15">
      <c r="AA1535" s="11"/>
      <c r="AB1535" s="11"/>
      <c r="AC1535" s="11"/>
      <c r="AD1535" s="11"/>
      <c r="AE1535" s="11"/>
      <c r="AM1535" s="35"/>
      <c r="AN1535" s="35"/>
      <c r="AO1535" s="35"/>
      <c r="AP1535" s="35"/>
      <c r="AQ1535" s="35"/>
      <c r="AR1535" s="35"/>
      <c r="AS1535" s="35"/>
      <c r="AT1535" s="35"/>
      <c r="AU1535" s="35"/>
      <c r="AV1535" s="35"/>
      <c r="AW1535" s="35"/>
      <c r="AX1535" s="35"/>
      <c r="AY1535" s="35"/>
      <c r="AZ1535" s="35"/>
      <c r="BA1535" s="35"/>
      <c r="BB1535" s="35"/>
      <c r="BC1535" s="35"/>
      <c r="BD1535" s="35"/>
      <c r="BE1535" s="35"/>
      <c r="BF1535" s="35"/>
      <c r="BG1535" s="35"/>
      <c r="BH1535" s="35"/>
    </row>
    <row r="1536" spans="27:60" ht="15">
      <c r="AA1536" s="11"/>
      <c r="AB1536" s="11"/>
      <c r="AC1536" s="11"/>
      <c r="AD1536" s="11"/>
      <c r="AE1536" s="11"/>
      <c r="AM1536" s="35"/>
      <c r="AN1536" s="35"/>
      <c r="AO1536" s="35"/>
      <c r="AP1536" s="35"/>
      <c r="AQ1536" s="35"/>
      <c r="AR1536" s="35"/>
      <c r="AS1536" s="35"/>
      <c r="AT1536" s="35"/>
      <c r="AU1536" s="35"/>
      <c r="AV1536" s="35"/>
      <c r="AW1536" s="35"/>
      <c r="AX1536" s="35"/>
      <c r="AY1536" s="35"/>
      <c r="AZ1536" s="35"/>
      <c r="BA1536" s="35"/>
      <c r="BB1536" s="35"/>
      <c r="BC1536" s="35"/>
      <c r="BD1536" s="35"/>
      <c r="BE1536" s="35"/>
      <c r="BF1536" s="35"/>
      <c r="BG1536" s="35"/>
      <c r="BH1536" s="35"/>
    </row>
    <row r="1537" spans="27:60" ht="15">
      <c r="AA1537" s="11"/>
      <c r="AB1537" s="11"/>
      <c r="AC1537" s="11"/>
      <c r="AD1537" s="11"/>
      <c r="AE1537" s="11"/>
      <c r="AM1537" s="35"/>
      <c r="AN1537" s="35"/>
      <c r="AO1537" s="35"/>
      <c r="AP1537" s="35"/>
      <c r="AQ1537" s="35"/>
      <c r="AR1537" s="35"/>
      <c r="AS1537" s="35"/>
      <c r="AT1537" s="35"/>
      <c r="AU1537" s="35"/>
      <c r="AV1537" s="35"/>
      <c r="AW1537" s="35"/>
      <c r="AX1537" s="35"/>
      <c r="AY1537" s="35"/>
      <c r="AZ1537" s="35"/>
      <c r="BA1537" s="35"/>
      <c r="BB1537" s="35"/>
      <c r="BC1537" s="35"/>
      <c r="BD1537" s="35"/>
      <c r="BE1537" s="35"/>
      <c r="BF1537" s="35"/>
      <c r="BG1537" s="35"/>
      <c r="BH1537" s="35"/>
    </row>
    <row r="1538" spans="27:60" ht="15">
      <c r="AA1538" s="11"/>
      <c r="AB1538" s="11"/>
      <c r="AC1538" s="11"/>
      <c r="AD1538" s="11"/>
      <c r="AE1538" s="11"/>
      <c r="AM1538" s="35"/>
      <c r="AN1538" s="35"/>
      <c r="AO1538" s="35"/>
      <c r="AP1538" s="35"/>
      <c r="AQ1538" s="35"/>
      <c r="AR1538" s="35"/>
      <c r="AS1538" s="35"/>
      <c r="AT1538" s="35"/>
      <c r="AU1538" s="35"/>
      <c r="AV1538" s="35"/>
      <c r="AW1538" s="35"/>
      <c r="AX1538" s="35"/>
      <c r="AY1538" s="35"/>
      <c r="AZ1538" s="35"/>
      <c r="BA1538" s="35"/>
      <c r="BB1538" s="35"/>
      <c r="BC1538" s="35"/>
      <c r="BD1538" s="35"/>
      <c r="BE1538" s="35"/>
      <c r="BF1538" s="35"/>
      <c r="BG1538" s="35"/>
      <c r="BH1538" s="35"/>
    </row>
    <row r="1539" spans="27:60" ht="15">
      <c r="AA1539" s="11"/>
      <c r="AB1539" s="11"/>
      <c r="AC1539" s="11"/>
      <c r="AD1539" s="11"/>
      <c r="AE1539" s="11"/>
      <c r="AM1539" s="35"/>
      <c r="AN1539" s="35"/>
      <c r="AO1539" s="35"/>
      <c r="AP1539" s="35"/>
      <c r="AQ1539" s="35"/>
      <c r="AR1539" s="35"/>
      <c r="AS1539" s="35"/>
      <c r="AT1539" s="35"/>
      <c r="AU1539" s="35"/>
      <c r="AV1539" s="35"/>
      <c r="AW1539" s="35"/>
      <c r="AX1539" s="35"/>
      <c r="AY1539" s="35"/>
      <c r="AZ1539" s="35"/>
      <c r="BA1539" s="35"/>
      <c r="BB1539" s="35"/>
      <c r="BC1539" s="35"/>
      <c r="BD1539" s="35"/>
      <c r="BE1539" s="35"/>
      <c r="BF1539" s="35"/>
      <c r="BG1539" s="35"/>
      <c r="BH1539" s="35"/>
    </row>
    <row r="1540" spans="27:60" ht="15">
      <c r="AA1540" s="11"/>
      <c r="AB1540" s="11"/>
      <c r="AC1540" s="11"/>
      <c r="AD1540" s="11"/>
      <c r="AE1540" s="11"/>
      <c r="AM1540" s="35"/>
      <c r="AN1540" s="35"/>
      <c r="AO1540" s="35"/>
      <c r="AP1540" s="35"/>
      <c r="AQ1540" s="35"/>
      <c r="AR1540" s="35"/>
      <c r="AS1540" s="35"/>
      <c r="AT1540" s="35"/>
      <c r="AU1540" s="35"/>
      <c r="AV1540" s="35"/>
      <c r="AW1540" s="35"/>
      <c r="AX1540" s="35"/>
      <c r="AY1540" s="35"/>
      <c r="AZ1540" s="35"/>
      <c r="BA1540" s="35"/>
      <c r="BB1540" s="35"/>
      <c r="BC1540" s="35"/>
      <c r="BD1540" s="35"/>
      <c r="BE1540" s="35"/>
      <c r="BF1540" s="35"/>
      <c r="BG1540" s="35"/>
      <c r="BH1540" s="35"/>
    </row>
    <row r="1541" spans="27:60" ht="15">
      <c r="AA1541" s="11"/>
      <c r="AB1541" s="11"/>
      <c r="AC1541" s="11"/>
      <c r="AD1541" s="11"/>
      <c r="AE1541" s="11"/>
      <c r="AM1541" s="35"/>
      <c r="AN1541" s="35"/>
      <c r="AO1541" s="35"/>
      <c r="AP1541" s="35"/>
      <c r="AQ1541" s="35"/>
      <c r="AR1541" s="35"/>
      <c r="AS1541" s="35"/>
      <c r="AT1541" s="35"/>
      <c r="AU1541" s="35"/>
      <c r="AV1541" s="35"/>
      <c r="AW1541" s="35"/>
      <c r="AX1541" s="35"/>
      <c r="AY1541" s="35"/>
      <c r="AZ1541" s="35"/>
      <c r="BA1541" s="35"/>
      <c r="BB1541" s="35"/>
      <c r="BC1541" s="35"/>
      <c r="BD1541" s="35"/>
      <c r="BE1541" s="35"/>
      <c r="BF1541" s="35"/>
      <c r="BG1541" s="35"/>
      <c r="BH1541" s="35"/>
    </row>
    <row r="1542" spans="27:60" ht="15">
      <c r="AA1542" s="11"/>
      <c r="AB1542" s="11"/>
      <c r="AC1542" s="11"/>
      <c r="AD1542" s="11"/>
      <c r="AE1542" s="11"/>
      <c r="AM1542" s="35"/>
      <c r="AN1542" s="35"/>
      <c r="AO1542" s="35"/>
      <c r="AP1542" s="35"/>
      <c r="AQ1542" s="35"/>
      <c r="AR1542" s="35"/>
      <c r="AS1542" s="35"/>
      <c r="AT1542" s="35"/>
      <c r="AU1542" s="35"/>
      <c r="AV1542" s="35"/>
      <c r="AW1542" s="35"/>
      <c r="AX1542" s="35"/>
      <c r="AY1542" s="35"/>
      <c r="AZ1542" s="35"/>
      <c r="BA1542" s="35"/>
      <c r="BB1542" s="35"/>
      <c r="BC1542" s="35"/>
      <c r="BD1542" s="35"/>
      <c r="BE1542" s="35"/>
      <c r="BF1542" s="35"/>
      <c r="BG1542" s="35"/>
      <c r="BH1542" s="35"/>
    </row>
    <row r="1543" spans="27:60" ht="15">
      <c r="AA1543" s="11"/>
      <c r="AB1543" s="11"/>
      <c r="AC1543" s="11"/>
      <c r="AD1543" s="11"/>
      <c r="AE1543" s="11"/>
      <c r="AM1543" s="35"/>
      <c r="AN1543" s="35"/>
      <c r="AO1543" s="35"/>
      <c r="AP1543" s="35"/>
      <c r="AQ1543" s="35"/>
      <c r="AR1543" s="35"/>
      <c r="AS1543" s="35"/>
      <c r="AT1543" s="35"/>
      <c r="AU1543" s="35"/>
      <c r="AV1543" s="35"/>
      <c r="AW1543" s="35"/>
      <c r="AX1543" s="35"/>
      <c r="AY1543" s="35"/>
      <c r="AZ1543" s="35"/>
      <c r="BA1543" s="35"/>
      <c r="BB1543" s="35"/>
      <c r="BC1543" s="35"/>
      <c r="BD1543" s="35"/>
      <c r="BE1543" s="35"/>
      <c r="BF1543" s="35"/>
      <c r="BG1543" s="35"/>
      <c r="BH1543" s="35"/>
    </row>
    <row r="1544" spans="27:60" ht="15">
      <c r="AA1544" s="11"/>
      <c r="AB1544" s="11"/>
      <c r="AC1544" s="11"/>
      <c r="AD1544" s="11"/>
      <c r="AE1544" s="11"/>
      <c r="AM1544" s="35"/>
      <c r="AN1544" s="35"/>
      <c r="AO1544" s="35"/>
      <c r="AP1544" s="35"/>
      <c r="AQ1544" s="35"/>
      <c r="AR1544" s="35"/>
      <c r="AS1544" s="35"/>
      <c r="AT1544" s="35"/>
      <c r="AU1544" s="35"/>
      <c r="AV1544" s="35"/>
      <c r="AW1544" s="35"/>
      <c r="AX1544" s="35"/>
      <c r="AY1544" s="35"/>
      <c r="AZ1544" s="35"/>
      <c r="BA1544" s="35"/>
      <c r="BB1544" s="35"/>
      <c r="BC1544" s="35"/>
      <c r="BD1544" s="35"/>
      <c r="BE1544" s="35"/>
      <c r="BF1544" s="35"/>
      <c r="BG1544" s="35"/>
      <c r="BH1544" s="35"/>
    </row>
    <row r="1545" spans="27:60" ht="15">
      <c r="AA1545" s="11"/>
      <c r="AB1545" s="11"/>
      <c r="AC1545" s="11"/>
      <c r="AD1545" s="11"/>
      <c r="AE1545" s="11"/>
      <c r="AM1545" s="35"/>
      <c r="AN1545" s="35"/>
      <c r="AO1545" s="35"/>
      <c r="AP1545" s="35"/>
      <c r="AQ1545" s="35"/>
      <c r="AR1545" s="35"/>
      <c r="AS1545" s="35"/>
      <c r="AT1545" s="35"/>
      <c r="AU1545" s="35"/>
      <c r="AV1545" s="35"/>
      <c r="AW1545" s="35"/>
      <c r="AX1545" s="35"/>
      <c r="AY1545" s="35"/>
      <c r="AZ1545" s="35"/>
      <c r="BA1545" s="35"/>
      <c r="BB1545" s="35"/>
      <c r="BC1545" s="35"/>
      <c r="BD1545" s="35"/>
      <c r="BE1545" s="35"/>
      <c r="BF1545" s="35"/>
      <c r="BG1545" s="35"/>
      <c r="BH1545" s="35"/>
    </row>
    <row r="1546" spans="27:60" ht="15">
      <c r="AA1546" s="11"/>
      <c r="AB1546" s="11"/>
      <c r="AC1546" s="11"/>
      <c r="AD1546" s="11"/>
      <c r="AE1546" s="11"/>
      <c r="AM1546" s="35"/>
      <c r="AN1546" s="35"/>
      <c r="AO1546" s="35"/>
      <c r="AP1546" s="35"/>
      <c r="AQ1546" s="35"/>
      <c r="AR1546" s="35"/>
      <c r="AS1546" s="35"/>
      <c r="AT1546" s="35"/>
      <c r="AU1546" s="35"/>
      <c r="AV1546" s="35"/>
      <c r="AW1546" s="35"/>
      <c r="AX1546" s="35"/>
      <c r="AY1546" s="35"/>
      <c r="AZ1546" s="35"/>
      <c r="BA1546" s="35"/>
      <c r="BB1546" s="35"/>
      <c r="BC1546" s="35"/>
      <c r="BD1546" s="35"/>
      <c r="BE1546" s="35"/>
      <c r="BF1546" s="35"/>
      <c r="BG1546" s="35"/>
      <c r="BH1546" s="35"/>
    </row>
    <row r="1547" spans="27:60" ht="15">
      <c r="AA1547" s="11"/>
      <c r="AB1547" s="11"/>
      <c r="AC1547" s="11"/>
      <c r="AD1547" s="11"/>
      <c r="AE1547" s="11"/>
      <c r="AM1547" s="35"/>
      <c r="AN1547" s="35"/>
      <c r="AO1547" s="35"/>
      <c r="AP1547" s="35"/>
      <c r="AQ1547" s="35"/>
      <c r="AR1547" s="35"/>
      <c r="AS1547" s="35"/>
      <c r="AT1547" s="35"/>
      <c r="AU1547" s="35"/>
      <c r="AV1547" s="35"/>
      <c r="AW1547" s="35"/>
      <c r="AX1547" s="35"/>
      <c r="AY1547" s="35"/>
      <c r="AZ1547" s="35"/>
      <c r="BA1547" s="35"/>
      <c r="BB1547" s="35"/>
      <c r="BC1547" s="35"/>
      <c r="BD1547" s="35"/>
      <c r="BE1547" s="35"/>
      <c r="BF1547" s="35"/>
      <c r="BG1547" s="35"/>
      <c r="BH1547" s="35"/>
    </row>
    <row r="1548" spans="27:60" ht="15">
      <c r="AA1548" s="11"/>
      <c r="AB1548" s="11"/>
      <c r="AC1548" s="11"/>
      <c r="AD1548" s="11"/>
      <c r="AE1548" s="11"/>
      <c r="AM1548" s="35"/>
      <c r="AN1548" s="35"/>
      <c r="AO1548" s="35"/>
      <c r="AP1548" s="35"/>
      <c r="AQ1548" s="35"/>
      <c r="AR1548" s="35"/>
      <c r="AS1548" s="35"/>
      <c r="AT1548" s="35"/>
      <c r="AU1548" s="35"/>
      <c r="AV1548" s="35"/>
      <c r="AW1548" s="35"/>
      <c r="AX1548" s="35"/>
      <c r="AY1548" s="35"/>
      <c r="AZ1548" s="35"/>
      <c r="BA1548" s="35"/>
      <c r="BB1548" s="35"/>
      <c r="BC1548" s="35"/>
      <c r="BD1548" s="35"/>
      <c r="BE1548" s="35"/>
      <c r="BF1548" s="35"/>
      <c r="BG1548" s="35"/>
      <c r="BH1548" s="35"/>
    </row>
    <row r="1549" spans="27:60" ht="15">
      <c r="AA1549" s="11"/>
      <c r="AB1549" s="11"/>
      <c r="AC1549" s="11"/>
      <c r="AD1549" s="11"/>
      <c r="AE1549" s="11"/>
      <c r="AM1549" s="35"/>
      <c r="AN1549" s="35"/>
      <c r="AO1549" s="35"/>
      <c r="AP1549" s="35"/>
      <c r="AQ1549" s="35"/>
      <c r="AR1549" s="35"/>
      <c r="AS1549" s="35"/>
      <c r="AT1549" s="35"/>
      <c r="AU1549" s="35"/>
      <c r="AV1549" s="35"/>
      <c r="AW1549" s="35"/>
      <c r="AX1549" s="35"/>
      <c r="AY1549" s="35"/>
      <c r="AZ1549" s="35"/>
      <c r="BA1549" s="35"/>
      <c r="BB1549" s="35"/>
      <c r="BC1549" s="35"/>
      <c r="BD1549" s="35"/>
      <c r="BE1549" s="35"/>
      <c r="BF1549" s="35"/>
      <c r="BG1549" s="35"/>
      <c r="BH1549" s="35"/>
    </row>
    <row r="1550" spans="27:60" ht="15">
      <c r="AA1550" s="11"/>
      <c r="AB1550" s="11"/>
      <c r="AC1550" s="11"/>
      <c r="AD1550" s="11"/>
      <c r="AE1550" s="11"/>
      <c r="AM1550" s="35"/>
      <c r="AN1550" s="35"/>
      <c r="AO1550" s="35"/>
      <c r="AP1550" s="35"/>
      <c r="AQ1550" s="35"/>
      <c r="AR1550" s="35"/>
      <c r="AS1550" s="35"/>
      <c r="AT1550" s="35"/>
      <c r="AU1550" s="35"/>
      <c r="AV1550" s="35"/>
      <c r="AW1550" s="35"/>
      <c r="AX1550" s="35"/>
      <c r="AY1550" s="35"/>
      <c r="AZ1550" s="35"/>
      <c r="BA1550" s="35"/>
      <c r="BB1550" s="35"/>
      <c r="BC1550" s="35"/>
      <c r="BD1550" s="35"/>
      <c r="BE1550" s="35"/>
      <c r="BF1550" s="35"/>
      <c r="BG1550" s="35"/>
      <c r="BH1550" s="35"/>
    </row>
    <row r="1551" spans="27:60" ht="15">
      <c r="AA1551" s="11"/>
      <c r="AB1551" s="11"/>
      <c r="AC1551" s="11"/>
      <c r="AD1551" s="11"/>
      <c r="AE1551" s="11"/>
      <c r="AM1551" s="35"/>
      <c r="AN1551" s="35"/>
      <c r="AO1551" s="35"/>
      <c r="AP1551" s="35"/>
      <c r="AQ1551" s="35"/>
      <c r="AR1551" s="35"/>
      <c r="AS1551" s="35"/>
      <c r="AT1551" s="35"/>
      <c r="AU1551" s="35"/>
      <c r="AV1551" s="35"/>
      <c r="AW1551" s="35"/>
      <c r="AX1551" s="35"/>
      <c r="AY1551" s="35"/>
      <c r="AZ1551" s="35"/>
      <c r="BA1551" s="35"/>
      <c r="BB1551" s="35"/>
      <c r="BC1551" s="35"/>
      <c r="BD1551" s="35"/>
      <c r="BE1551" s="35"/>
      <c r="BF1551" s="35"/>
      <c r="BG1551" s="35"/>
      <c r="BH1551" s="35"/>
    </row>
    <row r="1552" spans="27:60" ht="15">
      <c r="AA1552" s="11"/>
      <c r="AB1552" s="11"/>
      <c r="AC1552" s="11"/>
      <c r="AD1552" s="11"/>
      <c r="AE1552" s="11"/>
      <c r="AM1552" s="35"/>
      <c r="AN1552" s="35"/>
      <c r="AO1552" s="35"/>
      <c r="AP1552" s="35"/>
      <c r="AQ1552" s="35"/>
      <c r="AR1552" s="35"/>
      <c r="AS1552" s="35"/>
      <c r="AT1552" s="35"/>
      <c r="AU1552" s="35"/>
      <c r="AV1552" s="35"/>
      <c r="AW1552" s="35"/>
      <c r="AX1552" s="35"/>
      <c r="AY1552" s="35"/>
      <c r="AZ1552" s="35"/>
      <c r="BA1552" s="35"/>
      <c r="BB1552" s="35"/>
      <c r="BC1552" s="35"/>
      <c r="BD1552" s="35"/>
      <c r="BE1552" s="35"/>
      <c r="BF1552" s="35"/>
      <c r="BG1552" s="35"/>
      <c r="BH1552" s="35"/>
    </row>
    <row r="1553" spans="27:60" ht="15">
      <c r="AA1553" s="11"/>
      <c r="AB1553" s="11"/>
      <c r="AC1553" s="11"/>
      <c r="AD1553" s="11"/>
      <c r="AE1553" s="11"/>
      <c r="AM1553" s="35"/>
      <c r="AN1553" s="35"/>
      <c r="AO1553" s="35"/>
      <c r="AP1553" s="35"/>
      <c r="AQ1553" s="35"/>
      <c r="AR1553" s="35"/>
      <c r="AS1553" s="35"/>
      <c r="AT1553" s="35"/>
      <c r="AU1553" s="35"/>
      <c r="AV1553" s="35"/>
      <c r="AW1553" s="35"/>
      <c r="AX1553" s="35"/>
      <c r="AY1553" s="35"/>
      <c r="AZ1553" s="35"/>
      <c r="BA1553" s="35"/>
      <c r="BB1553" s="35"/>
      <c r="BC1553" s="35"/>
      <c r="BD1553" s="35"/>
      <c r="BE1553" s="35"/>
      <c r="BF1553" s="35"/>
      <c r="BG1553" s="35"/>
      <c r="BH1553" s="35"/>
    </row>
    <row r="1554" spans="27:60" ht="15">
      <c r="AA1554" s="11"/>
      <c r="AB1554" s="11"/>
      <c r="AC1554" s="11"/>
      <c r="AD1554" s="11"/>
      <c r="AE1554" s="11"/>
      <c r="AM1554" s="35"/>
      <c r="AN1554" s="35"/>
      <c r="AO1554" s="35"/>
      <c r="AP1554" s="35"/>
      <c r="AQ1554" s="35"/>
      <c r="AR1554" s="35"/>
      <c r="AS1554" s="35"/>
      <c r="AT1554" s="35"/>
      <c r="AU1554" s="35"/>
      <c r="AV1554" s="35"/>
      <c r="AW1554" s="35"/>
      <c r="AX1554" s="35"/>
      <c r="AY1554" s="35"/>
      <c r="AZ1554" s="35"/>
      <c r="BA1554" s="35"/>
      <c r="BB1554" s="35"/>
      <c r="BC1554" s="35"/>
      <c r="BD1554" s="35"/>
      <c r="BE1554" s="35"/>
      <c r="BF1554" s="35"/>
      <c r="BG1554" s="35"/>
      <c r="BH1554" s="35"/>
    </row>
    <row r="1555" spans="27:60" ht="15">
      <c r="AA1555" s="11"/>
      <c r="AB1555" s="11"/>
      <c r="AC1555" s="11"/>
      <c r="AD1555" s="11"/>
      <c r="AE1555" s="11"/>
      <c r="AM1555" s="35"/>
      <c r="AN1555" s="35"/>
      <c r="AO1555" s="35"/>
      <c r="AP1555" s="35"/>
      <c r="AQ1555" s="35"/>
      <c r="AR1555" s="35"/>
      <c r="AS1555" s="35"/>
      <c r="AT1555" s="35"/>
      <c r="AU1555" s="35"/>
      <c r="AV1555" s="35"/>
      <c r="AW1555" s="35"/>
      <c r="AX1555" s="35"/>
      <c r="AY1555" s="35"/>
      <c r="AZ1555" s="35"/>
      <c r="BA1555" s="35"/>
      <c r="BB1555" s="35"/>
      <c r="BC1555" s="35"/>
      <c r="BD1555" s="35"/>
      <c r="BE1555" s="35"/>
      <c r="BF1555" s="35"/>
      <c r="BG1555" s="35"/>
      <c r="BH1555" s="35"/>
    </row>
    <row r="1556" spans="27:60" ht="15">
      <c r="AA1556" s="11"/>
      <c r="AB1556" s="11"/>
      <c r="AC1556" s="11"/>
      <c r="AD1556" s="11"/>
      <c r="AE1556" s="11"/>
      <c r="AM1556" s="35"/>
      <c r="AN1556" s="35"/>
      <c r="AO1556" s="35"/>
      <c r="AP1556" s="35"/>
      <c r="AQ1556" s="35"/>
      <c r="AR1556" s="35"/>
      <c r="AS1556" s="35"/>
      <c r="AT1556" s="35"/>
      <c r="AU1556" s="35"/>
      <c r="AV1556" s="35"/>
      <c r="AW1556" s="35"/>
      <c r="AX1556" s="35"/>
      <c r="AY1556" s="35"/>
      <c r="AZ1556" s="35"/>
      <c r="BA1556" s="35"/>
      <c r="BB1556" s="35"/>
      <c r="BC1556" s="35"/>
      <c r="BD1556" s="35"/>
      <c r="BE1556" s="35"/>
      <c r="BF1556" s="35"/>
      <c r="BG1556" s="35"/>
      <c r="BH1556" s="35"/>
    </row>
    <row r="1557" spans="27:60" ht="15">
      <c r="AA1557" s="11"/>
      <c r="AB1557" s="11"/>
      <c r="AC1557" s="11"/>
      <c r="AD1557" s="11"/>
      <c r="AE1557" s="11"/>
      <c r="AM1557" s="35"/>
      <c r="AN1557" s="35"/>
      <c r="AO1557" s="35"/>
      <c r="AP1557" s="35"/>
      <c r="AQ1557" s="35"/>
      <c r="AR1557" s="35"/>
      <c r="AS1557" s="35"/>
      <c r="AT1557" s="35"/>
      <c r="AU1557" s="35"/>
      <c r="AV1557" s="35"/>
      <c r="AW1557" s="35"/>
      <c r="AX1557" s="35"/>
      <c r="AY1557" s="35"/>
      <c r="AZ1557" s="35"/>
      <c r="BA1557" s="35"/>
      <c r="BB1557" s="35"/>
      <c r="BC1557" s="35"/>
      <c r="BD1557" s="35"/>
      <c r="BE1557" s="35"/>
      <c r="BF1557" s="35"/>
      <c r="BG1557" s="35"/>
      <c r="BH1557" s="35"/>
    </row>
    <row r="1558" spans="27:60" ht="15">
      <c r="AA1558" s="11"/>
      <c r="AB1558" s="11"/>
      <c r="AC1558" s="11"/>
      <c r="AD1558" s="11"/>
      <c r="AE1558" s="11"/>
      <c r="AM1558" s="35"/>
      <c r="AN1558" s="35"/>
      <c r="AO1558" s="35"/>
      <c r="AP1558" s="35"/>
      <c r="AQ1558" s="35"/>
      <c r="AR1558" s="35"/>
      <c r="AS1558" s="35"/>
      <c r="AT1558" s="35"/>
      <c r="AU1558" s="35"/>
      <c r="AV1558" s="35"/>
      <c r="AW1558" s="35"/>
      <c r="AX1558" s="35"/>
      <c r="AY1558" s="35"/>
      <c r="AZ1558" s="35"/>
      <c r="BA1558" s="35"/>
      <c r="BB1558" s="35"/>
      <c r="BC1558" s="35"/>
      <c r="BD1558" s="35"/>
      <c r="BE1558" s="35"/>
      <c r="BF1558" s="35"/>
      <c r="BG1558" s="35"/>
      <c r="BH1558" s="35"/>
    </row>
    <row r="1559" spans="27:60" ht="15">
      <c r="AA1559" s="11"/>
      <c r="AB1559" s="11"/>
      <c r="AC1559" s="11"/>
      <c r="AD1559" s="11"/>
      <c r="AE1559" s="11"/>
      <c r="AM1559" s="35"/>
      <c r="AN1559" s="35"/>
      <c r="AO1559" s="35"/>
      <c r="AP1559" s="35"/>
      <c r="AQ1559" s="35"/>
      <c r="AR1559" s="35"/>
      <c r="AS1559" s="35"/>
      <c r="AT1559" s="35"/>
      <c r="AU1559" s="35"/>
      <c r="AV1559" s="35"/>
      <c r="AW1559" s="35"/>
      <c r="AX1559" s="35"/>
      <c r="AY1559" s="35"/>
      <c r="AZ1559" s="35"/>
      <c r="BA1559" s="35"/>
      <c r="BB1559" s="35"/>
      <c r="BC1559" s="35"/>
      <c r="BD1559" s="35"/>
      <c r="BE1559" s="35"/>
      <c r="BF1559" s="35"/>
      <c r="BG1559" s="35"/>
      <c r="BH1559" s="35"/>
    </row>
    <row r="1560" spans="27:60" ht="15">
      <c r="AA1560" s="11"/>
      <c r="AB1560" s="11"/>
      <c r="AC1560" s="11"/>
      <c r="AD1560" s="11"/>
      <c r="AE1560" s="11"/>
      <c r="AM1560" s="35"/>
      <c r="AN1560" s="35"/>
      <c r="AO1560" s="35"/>
      <c r="AP1560" s="35"/>
      <c r="AQ1560" s="35"/>
      <c r="AR1560" s="35"/>
      <c r="AS1560" s="35"/>
      <c r="AT1560" s="35"/>
      <c r="AU1560" s="35"/>
      <c r="AV1560" s="35"/>
      <c r="AW1560" s="35"/>
      <c r="AX1560" s="35"/>
      <c r="AY1560" s="35"/>
      <c r="AZ1560" s="35"/>
      <c r="BA1560" s="35"/>
      <c r="BB1560" s="35"/>
      <c r="BC1560" s="35"/>
      <c r="BD1560" s="35"/>
      <c r="BE1560" s="35"/>
      <c r="BF1560" s="35"/>
      <c r="BG1560" s="35"/>
      <c r="BH1560" s="35"/>
    </row>
    <row r="1561" spans="27:60" ht="15">
      <c r="AA1561" s="11"/>
      <c r="AB1561" s="11"/>
      <c r="AC1561" s="11"/>
      <c r="AD1561" s="11"/>
      <c r="AE1561" s="11"/>
      <c r="AM1561" s="35"/>
      <c r="AN1561" s="35"/>
      <c r="AO1561" s="35"/>
      <c r="AP1561" s="35"/>
      <c r="AQ1561" s="35"/>
      <c r="AR1561" s="35"/>
      <c r="AS1561" s="35"/>
      <c r="AT1561" s="35"/>
      <c r="AU1561" s="35"/>
      <c r="AV1561" s="35"/>
      <c r="AW1561" s="35"/>
      <c r="AX1561" s="35"/>
      <c r="AY1561" s="35"/>
      <c r="AZ1561" s="35"/>
      <c r="BA1561" s="35"/>
      <c r="BB1561" s="35"/>
      <c r="BC1561" s="35"/>
      <c r="BD1561" s="35"/>
      <c r="BE1561" s="35"/>
      <c r="BF1561" s="35"/>
      <c r="BG1561" s="35"/>
      <c r="BH1561" s="35"/>
    </row>
    <row r="1562" spans="27:60" ht="15">
      <c r="AA1562" s="11"/>
      <c r="AB1562" s="11"/>
      <c r="AC1562" s="11"/>
      <c r="AD1562" s="11"/>
      <c r="AE1562" s="11"/>
      <c r="AM1562" s="35"/>
      <c r="AN1562" s="35"/>
      <c r="AO1562" s="35"/>
      <c r="AP1562" s="35"/>
      <c r="AQ1562" s="35"/>
      <c r="AR1562" s="35"/>
      <c r="AS1562" s="35"/>
      <c r="AT1562" s="35"/>
      <c r="AU1562" s="35"/>
      <c r="AV1562" s="35"/>
      <c r="AW1562" s="35"/>
      <c r="AX1562" s="35"/>
      <c r="AY1562" s="35"/>
      <c r="AZ1562" s="35"/>
      <c r="BA1562" s="35"/>
      <c r="BB1562" s="35"/>
      <c r="BC1562" s="35"/>
      <c r="BD1562" s="35"/>
      <c r="BE1562" s="35"/>
      <c r="BF1562" s="35"/>
      <c r="BG1562" s="35"/>
      <c r="BH1562" s="35"/>
    </row>
    <row r="1563" spans="27:60" ht="15">
      <c r="AA1563" s="11"/>
      <c r="AB1563" s="11"/>
      <c r="AC1563" s="11"/>
      <c r="AD1563" s="11"/>
      <c r="AE1563" s="11"/>
      <c r="AM1563" s="35"/>
      <c r="AN1563" s="35"/>
      <c r="AO1563" s="35"/>
      <c r="AP1563" s="35"/>
      <c r="AQ1563" s="35"/>
      <c r="AR1563" s="35"/>
      <c r="AS1563" s="35"/>
      <c r="AT1563" s="35"/>
      <c r="AU1563" s="35"/>
      <c r="AV1563" s="35"/>
      <c r="AW1563" s="35"/>
      <c r="AX1563" s="35"/>
      <c r="AY1563" s="35"/>
      <c r="AZ1563" s="35"/>
      <c r="BA1563" s="35"/>
      <c r="BB1563" s="35"/>
      <c r="BC1563" s="35"/>
      <c r="BD1563" s="35"/>
      <c r="BE1563" s="35"/>
      <c r="BF1563" s="35"/>
      <c r="BG1563" s="35"/>
      <c r="BH1563" s="35"/>
    </row>
    <row r="1564" spans="27:60" ht="15">
      <c r="AA1564" s="11"/>
      <c r="AB1564" s="11"/>
      <c r="AC1564" s="11"/>
      <c r="AD1564" s="11"/>
      <c r="AE1564" s="11"/>
      <c r="AM1564" s="35"/>
      <c r="AN1564" s="35"/>
      <c r="AO1564" s="35"/>
      <c r="AP1564" s="35"/>
      <c r="AQ1564" s="35"/>
      <c r="AR1564" s="35"/>
      <c r="AS1564" s="35"/>
      <c r="AT1564" s="35"/>
      <c r="AU1564" s="35"/>
      <c r="AV1564" s="35"/>
      <c r="AW1564" s="35"/>
      <c r="AX1564" s="35"/>
      <c r="AY1564" s="35"/>
      <c r="AZ1564" s="35"/>
      <c r="BA1564" s="35"/>
      <c r="BB1564" s="35"/>
      <c r="BC1564" s="35"/>
      <c r="BD1564" s="35"/>
      <c r="BE1564" s="35"/>
      <c r="BF1564" s="35"/>
      <c r="BG1564" s="35"/>
      <c r="BH1564" s="35"/>
    </row>
    <row r="1565" spans="27:60" ht="15">
      <c r="AA1565" s="11"/>
      <c r="AB1565" s="11"/>
      <c r="AC1565" s="11"/>
      <c r="AD1565" s="11"/>
      <c r="AE1565" s="11"/>
      <c r="AM1565" s="35"/>
      <c r="AN1565" s="35"/>
      <c r="AO1565" s="35"/>
      <c r="AP1565" s="35"/>
      <c r="AQ1565" s="35"/>
      <c r="AR1565" s="35"/>
      <c r="AS1565" s="35"/>
      <c r="AT1565" s="35"/>
      <c r="AU1565" s="35"/>
      <c r="AV1565" s="35"/>
      <c r="AW1565" s="35"/>
      <c r="AX1565" s="35"/>
      <c r="AY1565" s="35"/>
      <c r="AZ1565" s="35"/>
      <c r="BA1565" s="35"/>
      <c r="BB1565" s="35"/>
      <c r="BC1565" s="35"/>
      <c r="BD1565" s="35"/>
      <c r="BE1565" s="35"/>
      <c r="BF1565" s="35"/>
      <c r="BG1565" s="35"/>
      <c r="BH1565" s="35"/>
    </row>
    <row r="1566" spans="27:60" ht="15">
      <c r="AA1566" s="11"/>
      <c r="AB1566" s="11"/>
      <c r="AC1566" s="11"/>
      <c r="AD1566" s="11"/>
      <c r="AE1566" s="11"/>
      <c r="AM1566" s="35"/>
      <c r="AN1566" s="35"/>
      <c r="AO1566" s="35"/>
      <c r="AP1566" s="35"/>
      <c r="AQ1566" s="35"/>
      <c r="AR1566" s="35"/>
      <c r="AS1566" s="35"/>
      <c r="AT1566" s="35"/>
      <c r="AU1566" s="35"/>
      <c r="AV1566" s="35"/>
      <c r="AW1566" s="35"/>
      <c r="AX1566" s="35"/>
      <c r="AY1566" s="35"/>
      <c r="AZ1566" s="35"/>
      <c r="BA1566" s="35"/>
      <c r="BB1566" s="35"/>
      <c r="BC1566" s="35"/>
      <c r="BD1566" s="35"/>
      <c r="BE1566" s="35"/>
      <c r="BF1566" s="35"/>
      <c r="BG1566" s="35"/>
      <c r="BH1566" s="35"/>
    </row>
    <row r="1567" spans="27:60" ht="15">
      <c r="AA1567" s="11"/>
      <c r="AB1567" s="11"/>
      <c r="AC1567" s="11"/>
      <c r="AD1567" s="11"/>
      <c r="AE1567" s="11"/>
      <c r="AM1567" s="35"/>
      <c r="AN1567" s="35"/>
      <c r="AO1567" s="35"/>
      <c r="AP1567" s="35"/>
      <c r="AQ1567" s="35"/>
      <c r="AR1567" s="35"/>
      <c r="AS1567" s="35"/>
      <c r="AT1567" s="35"/>
      <c r="AU1567" s="35"/>
      <c r="AV1567" s="35"/>
      <c r="AW1567" s="35"/>
      <c r="AX1567" s="35"/>
      <c r="AY1567" s="35"/>
      <c r="AZ1567" s="35"/>
      <c r="BA1567" s="35"/>
      <c r="BB1567" s="35"/>
      <c r="BC1567" s="35"/>
      <c r="BD1567" s="35"/>
      <c r="BE1567" s="35"/>
      <c r="BF1567" s="35"/>
      <c r="BG1567" s="35"/>
      <c r="BH1567" s="35"/>
    </row>
    <row r="1568" spans="27:60" ht="15">
      <c r="AA1568" s="11"/>
      <c r="AB1568" s="11"/>
      <c r="AC1568" s="11"/>
      <c r="AD1568" s="11"/>
      <c r="AE1568" s="11"/>
      <c r="AM1568" s="35"/>
      <c r="AN1568" s="35"/>
      <c r="AO1568" s="35"/>
      <c r="AP1568" s="35"/>
      <c r="AQ1568" s="35"/>
      <c r="AR1568" s="35"/>
      <c r="AS1568" s="35"/>
      <c r="AT1568" s="35"/>
      <c r="AU1568" s="35"/>
      <c r="AV1568" s="35"/>
      <c r="AW1568" s="35"/>
      <c r="AX1568" s="35"/>
      <c r="AY1568" s="35"/>
      <c r="AZ1568" s="35"/>
      <c r="BA1568" s="35"/>
      <c r="BB1568" s="35"/>
      <c r="BC1568" s="35"/>
      <c r="BD1568" s="35"/>
      <c r="BE1568" s="35"/>
      <c r="BF1568" s="35"/>
      <c r="BG1568" s="35"/>
      <c r="BH1568" s="35"/>
    </row>
    <row r="1569" spans="27:60" ht="15">
      <c r="AA1569" s="11"/>
      <c r="AB1569" s="11"/>
      <c r="AC1569" s="11"/>
      <c r="AD1569" s="11"/>
      <c r="AE1569" s="11"/>
      <c r="AM1569" s="35"/>
      <c r="AN1569" s="35"/>
      <c r="AO1569" s="35"/>
      <c r="AP1569" s="35"/>
      <c r="AQ1569" s="35"/>
      <c r="AR1569" s="35"/>
      <c r="AS1569" s="35"/>
      <c r="AT1569" s="35"/>
      <c r="AU1569" s="35"/>
      <c r="AV1569" s="35"/>
      <c r="AW1569" s="35"/>
      <c r="AX1569" s="35"/>
      <c r="AY1569" s="35"/>
      <c r="AZ1569" s="35"/>
      <c r="BA1569" s="35"/>
      <c r="BB1569" s="35"/>
      <c r="BC1569" s="35"/>
      <c r="BD1569" s="35"/>
      <c r="BE1569" s="35"/>
      <c r="BF1569" s="35"/>
      <c r="BG1569" s="35"/>
      <c r="BH1569" s="35"/>
    </row>
    <row r="1570" spans="27:60" ht="15">
      <c r="AA1570" s="11"/>
      <c r="AB1570" s="11"/>
      <c r="AC1570" s="11"/>
      <c r="AD1570" s="11"/>
      <c r="AE1570" s="11"/>
      <c r="AM1570" s="35"/>
      <c r="AN1570" s="35"/>
      <c r="AO1570" s="35"/>
      <c r="AP1570" s="35"/>
      <c r="AQ1570" s="35"/>
      <c r="AR1570" s="35"/>
      <c r="AS1570" s="35"/>
      <c r="AT1570" s="35"/>
      <c r="AU1570" s="35"/>
      <c r="AV1570" s="35"/>
      <c r="AW1570" s="35"/>
      <c r="AX1570" s="35"/>
      <c r="AY1570" s="35"/>
      <c r="AZ1570" s="35"/>
      <c r="BA1570" s="35"/>
      <c r="BB1570" s="35"/>
      <c r="BC1570" s="35"/>
      <c r="BD1570" s="35"/>
      <c r="BE1570" s="35"/>
      <c r="BF1570" s="35"/>
      <c r="BG1570" s="35"/>
      <c r="BH1570" s="35"/>
    </row>
    <row r="1571" spans="27:60" ht="15">
      <c r="AA1571" s="11"/>
      <c r="AB1571" s="11"/>
      <c r="AC1571" s="11"/>
      <c r="AD1571" s="11"/>
      <c r="AE1571" s="11"/>
      <c r="AM1571" s="35"/>
      <c r="AN1571" s="35"/>
      <c r="AO1571" s="35"/>
      <c r="AP1571" s="35"/>
      <c r="AQ1571" s="35"/>
      <c r="AR1571" s="35"/>
      <c r="AS1571" s="35"/>
      <c r="AT1571" s="35"/>
      <c r="AU1571" s="35"/>
      <c r="AV1571" s="35"/>
      <c r="AW1571" s="35"/>
      <c r="AX1571" s="35"/>
      <c r="AY1571" s="35"/>
      <c r="AZ1571" s="35"/>
      <c r="BA1571" s="35"/>
      <c r="BB1571" s="35"/>
      <c r="BC1571" s="35"/>
      <c r="BD1571" s="35"/>
      <c r="BE1571" s="35"/>
      <c r="BF1571" s="35"/>
      <c r="BG1571" s="35"/>
      <c r="BH1571" s="35"/>
    </row>
    <row r="1572" spans="27:60" ht="15">
      <c r="AA1572" s="11"/>
      <c r="AB1572" s="11"/>
      <c r="AC1572" s="11"/>
      <c r="AD1572" s="11"/>
      <c r="AE1572" s="11"/>
      <c r="AM1572" s="35"/>
      <c r="AN1572" s="35"/>
      <c r="AO1572" s="35"/>
      <c r="AP1572" s="35"/>
      <c r="AQ1572" s="35"/>
      <c r="AR1572" s="35"/>
      <c r="AS1572" s="35"/>
      <c r="AT1572" s="35"/>
      <c r="AU1572" s="35"/>
      <c r="AV1572" s="35"/>
      <c r="AW1572" s="35"/>
      <c r="AX1572" s="35"/>
      <c r="AY1572" s="35"/>
      <c r="AZ1572" s="35"/>
      <c r="BA1572" s="35"/>
      <c r="BB1572" s="35"/>
      <c r="BC1572" s="35"/>
      <c r="BD1572" s="35"/>
      <c r="BE1572" s="35"/>
      <c r="BF1572" s="35"/>
      <c r="BG1572" s="35"/>
      <c r="BH1572" s="35"/>
    </row>
    <row r="1573" spans="27:60" ht="15">
      <c r="AA1573" s="11"/>
      <c r="AB1573" s="11"/>
      <c r="AC1573" s="11"/>
      <c r="AD1573" s="11"/>
      <c r="AE1573" s="11"/>
      <c r="AM1573" s="35"/>
      <c r="AN1573" s="35"/>
      <c r="AO1573" s="35"/>
      <c r="AP1573" s="35"/>
      <c r="AQ1573" s="35"/>
      <c r="AR1573" s="35"/>
      <c r="AS1573" s="35"/>
      <c r="AT1573" s="35"/>
      <c r="AU1573" s="35"/>
      <c r="AV1573" s="35"/>
      <c r="AW1573" s="35"/>
      <c r="AX1573" s="35"/>
      <c r="AY1573" s="35"/>
      <c r="AZ1573" s="35"/>
      <c r="BA1573" s="35"/>
      <c r="BB1573" s="35"/>
      <c r="BC1573" s="35"/>
      <c r="BD1573" s="35"/>
      <c r="BE1573" s="35"/>
      <c r="BF1573" s="35"/>
      <c r="BG1573" s="35"/>
      <c r="BH1573" s="35"/>
    </row>
    <row r="1574" spans="27:60" ht="15">
      <c r="AA1574" s="11"/>
      <c r="AB1574" s="11"/>
      <c r="AC1574" s="11"/>
      <c r="AD1574" s="11"/>
      <c r="AE1574" s="11"/>
      <c r="AM1574" s="35"/>
      <c r="AN1574" s="35"/>
      <c r="AO1574" s="35"/>
      <c r="AP1574" s="35"/>
      <c r="AQ1574" s="35"/>
      <c r="AR1574" s="35"/>
      <c r="AS1574" s="35"/>
      <c r="AT1574" s="35"/>
      <c r="AU1574" s="35"/>
      <c r="AV1574" s="35"/>
      <c r="AW1574" s="35"/>
      <c r="AX1574" s="35"/>
      <c r="AY1574" s="35"/>
      <c r="AZ1574" s="35"/>
      <c r="BA1574" s="35"/>
      <c r="BB1574" s="35"/>
      <c r="BC1574" s="35"/>
      <c r="BD1574" s="35"/>
      <c r="BE1574" s="35"/>
      <c r="BF1574" s="35"/>
      <c r="BG1574" s="35"/>
      <c r="BH1574" s="35"/>
    </row>
    <row r="1575" spans="27:60" ht="15">
      <c r="AA1575" s="11"/>
      <c r="AB1575" s="11"/>
      <c r="AC1575" s="11"/>
      <c r="AD1575" s="11"/>
      <c r="AE1575" s="11"/>
      <c r="AM1575" s="35"/>
      <c r="AN1575" s="35"/>
      <c r="AO1575" s="35"/>
      <c r="AP1575" s="35"/>
      <c r="AQ1575" s="35"/>
      <c r="AR1575" s="35"/>
      <c r="AS1575" s="35"/>
      <c r="AT1575" s="35"/>
      <c r="AU1575" s="35"/>
      <c r="AV1575" s="35"/>
      <c r="AW1575" s="35"/>
      <c r="AX1575" s="35"/>
      <c r="AY1575" s="35"/>
      <c r="AZ1575" s="35"/>
      <c r="BA1575" s="35"/>
      <c r="BB1575" s="35"/>
      <c r="BC1575" s="35"/>
      <c r="BD1575" s="35"/>
      <c r="BE1575" s="35"/>
      <c r="BF1575" s="35"/>
      <c r="BG1575" s="35"/>
      <c r="BH1575" s="35"/>
    </row>
    <row r="1576" spans="27:60" ht="15">
      <c r="AA1576" s="11"/>
      <c r="AB1576" s="11"/>
      <c r="AC1576" s="11"/>
      <c r="AD1576" s="11"/>
      <c r="AE1576" s="11"/>
      <c r="AM1576" s="35"/>
      <c r="AN1576" s="35"/>
      <c r="AO1576" s="35"/>
      <c r="AP1576" s="35"/>
      <c r="AQ1576" s="35"/>
      <c r="AR1576" s="35"/>
      <c r="AS1576" s="35"/>
      <c r="AT1576" s="35"/>
      <c r="AU1576" s="35"/>
      <c r="AV1576" s="35"/>
      <c r="AW1576" s="35"/>
      <c r="AX1576" s="35"/>
      <c r="AY1576" s="35"/>
      <c r="AZ1576" s="35"/>
      <c r="BA1576" s="35"/>
      <c r="BB1576" s="35"/>
      <c r="BC1576" s="35"/>
      <c r="BD1576" s="35"/>
      <c r="BE1576" s="35"/>
      <c r="BF1576" s="35"/>
      <c r="BG1576" s="35"/>
      <c r="BH1576" s="35"/>
    </row>
    <row r="1577" spans="27:60" ht="15">
      <c r="AA1577" s="11"/>
      <c r="AB1577" s="11"/>
      <c r="AC1577" s="11"/>
      <c r="AD1577" s="11"/>
      <c r="AE1577" s="11"/>
      <c r="AM1577" s="35"/>
      <c r="AN1577" s="35"/>
      <c r="AO1577" s="35"/>
      <c r="AP1577" s="35"/>
      <c r="AQ1577" s="35"/>
      <c r="AR1577" s="35"/>
      <c r="AS1577" s="35"/>
      <c r="AT1577" s="35"/>
      <c r="AU1577" s="35"/>
      <c r="AV1577" s="35"/>
      <c r="AW1577" s="35"/>
      <c r="AX1577" s="35"/>
      <c r="AY1577" s="35"/>
      <c r="AZ1577" s="35"/>
      <c r="BA1577" s="35"/>
      <c r="BB1577" s="35"/>
      <c r="BC1577" s="35"/>
      <c r="BD1577" s="35"/>
      <c r="BE1577" s="35"/>
      <c r="BF1577" s="35"/>
      <c r="BG1577" s="35"/>
      <c r="BH1577" s="35"/>
    </row>
    <row r="1578" spans="27:60" ht="15">
      <c r="AA1578" s="11"/>
      <c r="AB1578" s="11"/>
      <c r="AC1578" s="11"/>
      <c r="AD1578" s="11"/>
      <c r="AE1578" s="11"/>
      <c r="AM1578" s="35"/>
      <c r="AN1578" s="35"/>
      <c r="AO1578" s="35"/>
      <c r="AP1578" s="35"/>
      <c r="AQ1578" s="35"/>
      <c r="AR1578" s="35"/>
      <c r="AS1578" s="35"/>
      <c r="AT1578" s="35"/>
      <c r="AU1578" s="35"/>
      <c r="AV1578" s="35"/>
      <c r="AW1578" s="35"/>
      <c r="AX1578" s="35"/>
      <c r="AY1578" s="35"/>
      <c r="AZ1578" s="35"/>
      <c r="BA1578" s="35"/>
      <c r="BB1578" s="35"/>
      <c r="BC1578" s="35"/>
      <c r="BD1578" s="35"/>
      <c r="BE1578" s="35"/>
      <c r="BF1578" s="35"/>
      <c r="BG1578" s="35"/>
      <c r="BH1578" s="35"/>
    </row>
    <row r="1579" spans="27:60" ht="15">
      <c r="AA1579" s="11"/>
      <c r="AB1579" s="11"/>
      <c r="AC1579" s="11"/>
      <c r="AD1579" s="11"/>
      <c r="AE1579" s="11"/>
      <c r="AM1579" s="35"/>
      <c r="AN1579" s="35"/>
      <c r="AO1579" s="35"/>
      <c r="AP1579" s="35"/>
      <c r="AQ1579" s="35"/>
      <c r="AR1579" s="35"/>
      <c r="AS1579" s="35"/>
      <c r="AT1579" s="35"/>
      <c r="AU1579" s="35"/>
      <c r="AV1579" s="35"/>
      <c r="AW1579" s="35"/>
      <c r="AX1579" s="35"/>
      <c r="AY1579" s="35"/>
      <c r="AZ1579" s="35"/>
      <c r="BA1579" s="35"/>
      <c r="BB1579" s="35"/>
      <c r="BC1579" s="35"/>
      <c r="BD1579" s="35"/>
      <c r="BE1579" s="35"/>
      <c r="BF1579" s="35"/>
      <c r="BG1579" s="35"/>
      <c r="BH1579" s="35"/>
    </row>
    <row r="1580" spans="27:60" ht="15">
      <c r="AA1580" s="11"/>
      <c r="AB1580" s="11"/>
      <c r="AC1580" s="11"/>
      <c r="AD1580" s="11"/>
      <c r="AE1580" s="11"/>
      <c r="AM1580" s="35"/>
      <c r="AN1580" s="35"/>
      <c r="AO1580" s="35"/>
      <c r="AP1580" s="35"/>
      <c r="AQ1580" s="35"/>
      <c r="AR1580" s="35"/>
      <c r="AS1580" s="35"/>
      <c r="AT1580" s="35"/>
      <c r="AU1580" s="35"/>
      <c r="AV1580" s="35"/>
      <c r="AW1580" s="35"/>
      <c r="AX1580" s="35"/>
      <c r="AY1580" s="35"/>
      <c r="AZ1580" s="35"/>
      <c r="BA1580" s="35"/>
      <c r="BB1580" s="35"/>
      <c r="BC1580" s="35"/>
      <c r="BD1580" s="35"/>
      <c r="BE1580" s="35"/>
      <c r="BF1580" s="35"/>
      <c r="BG1580" s="35"/>
      <c r="BH1580" s="35"/>
    </row>
    <row r="1581" spans="27:60" ht="15">
      <c r="AA1581" s="11"/>
      <c r="AB1581" s="11"/>
      <c r="AC1581" s="11"/>
      <c r="AD1581" s="11"/>
      <c r="AE1581" s="11"/>
      <c r="AM1581" s="35"/>
      <c r="AN1581" s="35"/>
      <c r="AO1581" s="35"/>
      <c r="AP1581" s="35"/>
      <c r="AQ1581" s="35"/>
      <c r="AR1581" s="35"/>
      <c r="AS1581" s="35"/>
      <c r="AT1581" s="35"/>
      <c r="AU1581" s="35"/>
      <c r="AV1581" s="35"/>
      <c r="AW1581" s="35"/>
      <c r="AX1581" s="35"/>
      <c r="AY1581" s="35"/>
      <c r="AZ1581" s="35"/>
      <c r="BA1581" s="35"/>
      <c r="BB1581" s="35"/>
      <c r="BC1581" s="35"/>
      <c r="BD1581" s="35"/>
      <c r="BE1581" s="35"/>
      <c r="BF1581" s="35"/>
      <c r="BG1581" s="35"/>
      <c r="BH1581" s="35"/>
    </row>
    <row r="1582" spans="27:60" ht="15">
      <c r="AA1582" s="11"/>
      <c r="AB1582" s="11"/>
      <c r="AC1582" s="11"/>
      <c r="AD1582" s="11"/>
      <c r="AE1582" s="11"/>
      <c r="AM1582" s="35"/>
      <c r="AN1582" s="35"/>
      <c r="AO1582" s="35"/>
      <c r="AP1582" s="35"/>
      <c r="AQ1582" s="35"/>
      <c r="AR1582" s="35"/>
      <c r="AS1582" s="35"/>
      <c r="AT1582" s="35"/>
      <c r="AU1582" s="35"/>
      <c r="AV1582" s="35"/>
      <c r="AW1582" s="35"/>
      <c r="AX1582" s="35"/>
      <c r="AY1582" s="35"/>
      <c r="AZ1582" s="35"/>
      <c r="BA1582" s="35"/>
      <c r="BB1582" s="35"/>
      <c r="BC1582" s="35"/>
      <c r="BD1582" s="35"/>
      <c r="BE1582" s="35"/>
      <c r="BF1582" s="35"/>
      <c r="BG1582" s="35"/>
      <c r="BH1582" s="35"/>
    </row>
    <row r="1583" spans="27:60" ht="15">
      <c r="AA1583" s="11"/>
      <c r="AB1583" s="11"/>
      <c r="AC1583" s="11"/>
      <c r="AD1583" s="11"/>
      <c r="AE1583" s="11"/>
      <c r="AM1583" s="35"/>
      <c r="AN1583" s="35"/>
      <c r="AO1583" s="35"/>
      <c r="AP1583" s="35"/>
      <c r="AQ1583" s="35"/>
      <c r="AR1583" s="35"/>
      <c r="AS1583" s="35"/>
      <c r="AT1583" s="35"/>
      <c r="AU1583" s="35"/>
      <c r="AV1583" s="35"/>
      <c r="AW1583" s="35"/>
      <c r="AX1583" s="35"/>
      <c r="AY1583" s="35"/>
      <c r="AZ1583" s="35"/>
      <c r="BA1583" s="35"/>
      <c r="BB1583" s="35"/>
      <c r="BC1583" s="35"/>
      <c r="BD1583" s="35"/>
      <c r="BE1583" s="35"/>
      <c r="BF1583" s="35"/>
      <c r="BG1583" s="35"/>
      <c r="BH1583" s="35"/>
    </row>
    <row r="1584" spans="27:60" ht="15">
      <c r="AA1584" s="11"/>
      <c r="AB1584" s="11"/>
      <c r="AC1584" s="11"/>
      <c r="AD1584" s="11"/>
      <c r="AE1584" s="11"/>
      <c r="AM1584" s="35"/>
      <c r="AN1584" s="35"/>
      <c r="AO1584" s="35"/>
      <c r="AP1584" s="35"/>
      <c r="AQ1584" s="35"/>
      <c r="AR1584" s="35"/>
      <c r="AS1584" s="35"/>
      <c r="AT1584" s="35"/>
      <c r="AU1584" s="35"/>
      <c r="AV1584" s="35"/>
      <c r="AW1584" s="35"/>
      <c r="AX1584" s="35"/>
      <c r="AY1584" s="35"/>
      <c r="AZ1584" s="35"/>
      <c r="BA1584" s="35"/>
      <c r="BB1584" s="35"/>
      <c r="BC1584" s="35"/>
      <c r="BD1584" s="35"/>
      <c r="BE1584" s="35"/>
      <c r="BF1584" s="35"/>
      <c r="BG1584" s="35"/>
      <c r="BH1584" s="35"/>
    </row>
    <row r="1585" spans="27:60" ht="15">
      <c r="AA1585" s="11"/>
      <c r="AB1585" s="11"/>
      <c r="AC1585" s="11"/>
      <c r="AD1585" s="11"/>
      <c r="AE1585" s="11"/>
      <c r="AM1585" s="35"/>
      <c r="AN1585" s="35"/>
      <c r="AO1585" s="35"/>
      <c r="AP1585" s="35"/>
      <c r="AQ1585" s="35"/>
      <c r="AR1585" s="35"/>
      <c r="AS1585" s="35"/>
      <c r="AT1585" s="35"/>
      <c r="AU1585" s="35"/>
      <c r="AV1585" s="35"/>
      <c r="AW1585" s="35"/>
      <c r="AX1585" s="35"/>
      <c r="AY1585" s="35"/>
      <c r="AZ1585" s="35"/>
      <c r="BA1585" s="35"/>
      <c r="BB1585" s="35"/>
      <c r="BC1585" s="35"/>
      <c r="BD1585" s="35"/>
      <c r="BE1585" s="35"/>
      <c r="BF1585" s="35"/>
      <c r="BG1585" s="35"/>
      <c r="BH1585" s="35"/>
    </row>
    <row r="1586" spans="27:60" ht="15">
      <c r="AA1586" s="11"/>
      <c r="AB1586" s="11"/>
      <c r="AC1586" s="11"/>
      <c r="AD1586" s="11"/>
      <c r="AE1586" s="11"/>
      <c r="AM1586" s="35"/>
      <c r="AN1586" s="35"/>
      <c r="AO1586" s="35"/>
      <c r="AP1586" s="35"/>
      <c r="AQ1586" s="35"/>
      <c r="AR1586" s="35"/>
      <c r="AS1586" s="35"/>
      <c r="AT1586" s="35"/>
      <c r="AU1586" s="35"/>
      <c r="AV1586" s="35"/>
      <c r="AW1586" s="35"/>
      <c r="AX1586" s="35"/>
      <c r="AY1586" s="35"/>
      <c r="AZ1586" s="35"/>
      <c r="BA1586" s="35"/>
      <c r="BB1586" s="35"/>
      <c r="BC1586" s="35"/>
      <c r="BD1586" s="35"/>
      <c r="BE1586" s="35"/>
      <c r="BF1586" s="35"/>
      <c r="BG1586" s="35"/>
      <c r="BH1586" s="35"/>
    </row>
    <row r="1587" spans="27:60" ht="15">
      <c r="AA1587" s="11"/>
      <c r="AB1587" s="11"/>
      <c r="AC1587" s="11"/>
      <c r="AD1587" s="11"/>
      <c r="AE1587" s="11"/>
      <c r="AM1587" s="35"/>
      <c r="AN1587" s="35"/>
      <c r="AO1587" s="35"/>
      <c r="AP1587" s="35"/>
      <c r="AQ1587" s="35"/>
      <c r="AR1587" s="35"/>
      <c r="AS1587" s="35"/>
      <c r="AT1587" s="35"/>
      <c r="AU1587" s="35"/>
      <c r="AV1587" s="35"/>
      <c r="AW1587" s="35"/>
      <c r="AX1587" s="35"/>
      <c r="AY1587" s="35"/>
      <c r="AZ1587" s="35"/>
      <c r="BA1587" s="35"/>
      <c r="BB1587" s="35"/>
      <c r="BC1587" s="35"/>
      <c r="BD1587" s="35"/>
      <c r="BE1587" s="35"/>
      <c r="BF1587" s="35"/>
      <c r="BG1587" s="35"/>
      <c r="BH1587" s="35"/>
    </row>
    <row r="1588" spans="27:60" ht="15">
      <c r="AA1588" s="11"/>
      <c r="AB1588" s="11"/>
      <c r="AC1588" s="11"/>
      <c r="AD1588" s="11"/>
      <c r="AE1588" s="11"/>
      <c r="AM1588" s="35"/>
      <c r="AN1588" s="35"/>
      <c r="AO1588" s="35"/>
      <c r="AP1588" s="35"/>
      <c r="AQ1588" s="35"/>
      <c r="AR1588" s="35"/>
      <c r="AS1588" s="35"/>
      <c r="AT1588" s="35"/>
      <c r="AU1588" s="35"/>
      <c r="AV1588" s="35"/>
      <c r="AW1588" s="35"/>
      <c r="AX1588" s="35"/>
      <c r="AY1588" s="35"/>
      <c r="AZ1588" s="35"/>
      <c r="BA1588" s="35"/>
      <c r="BB1588" s="35"/>
      <c r="BC1588" s="35"/>
      <c r="BD1588" s="35"/>
      <c r="BE1588" s="35"/>
      <c r="BF1588" s="35"/>
      <c r="BG1588" s="35"/>
      <c r="BH1588" s="35"/>
    </row>
    <row r="1589" spans="27:60" ht="15">
      <c r="AA1589" s="11"/>
      <c r="AB1589" s="11"/>
      <c r="AC1589" s="11"/>
      <c r="AD1589" s="11"/>
      <c r="AE1589" s="11"/>
      <c r="AM1589" s="35"/>
      <c r="AN1589" s="35"/>
      <c r="AO1589" s="35"/>
      <c r="AP1589" s="35"/>
      <c r="AQ1589" s="35"/>
      <c r="AR1589" s="35"/>
      <c r="AS1589" s="35"/>
      <c r="AT1589" s="35"/>
      <c r="AU1589" s="35"/>
      <c r="AV1589" s="35"/>
      <c r="AW1589" s="35"/>
      <c r="AX1589" s="35"/>
      <c r="AY1589" s="35"/>
      <c r="AZ1589" s="35"/>
      <c r="BA1589" s="35"/>
      <c r="BB1589" s="35"/>
      <c r="BC1589" s="35"/>
      <c r="BD1589" s="35"/>
      <c r="BE1589" s="35"/>
      <c r="BF1589" s="35"/>
      <c r="BG1589" s="35"/>
      <c r="BH1589" s="35"/>
    </row>
    <row r="1590" spans="27:60" ht="15">
      <c r="AA1590" s="11"/>
      <c r="AB1590" s="11"/>
      <c r="AC1590" s="11"/>
      <c r="AD1590" s="11"/>
      <c r="AE1590" s="11"/>
      <c r="AM1590" s="35"/>
      <c r="AN1590" s="35"/>
      <c r="AO1590" s="35"/>
      <c r="AP1590" s="35"/>
      <c r="AQ1590" s="35"/>
      <c r="AR1590" s="35"/>
      <c r="AS1590" s="35"/>
      <c r="AT1590" s="35"/>
      <c r="AU1590" s="35"/>
      <c r="AV1590" s="35"/>
      <c r="AW1590" s="35"/>
      <c r="AX1590" s="35"/>
      <c r="AY1590" s="35"/>
      <c r="AZ1590" s="35"/>
      <c r="BA1590" s="35"/>
      <c r="BB1590" s="35"/>
      <c r="BC1590" s="35"/>
      <c r="BD1590" s="35"/>
      <c r="BE1590" s="35"/>
      <c r="BF1590" s="35"/>
      <c r="BG1590" s="35"/>
      <c r="BH1590" s="35"/>
    </row>
    <row r="1591" spans="27:60" ht="15">
      <c r="AA1591" s="11"/>
      <c r="AB1591" s="11"/>
      <c r="AC1591" s="11"/>
      <c r="AD1591" s="11"/>
      <c r="AE1591" s="11"/>
      <c r="AM1591" s="35"/>
      <c r="AN1591" s="35"/>
      <c r="AO1591" s="35"/>
      <c r="AP1591" s="35"/>
      <c r="AQ1591" s="35"/>
      <c r="AR1591" s="35"/>
      <c r="AS1591" s="35"/>
      <c r="AT1591" s="35"/>
      <c r="AU1591" s="35"/>
      <c r="AV1591" s="35"/>
      <c r="AW1591" s="35"/>
      <c r="AX1591" s="35"/>
      <c r="AY1591" s="35"/>
      <c r="AZ1591" s="35"/>
      <c r="BA1591" s="35"/>
      <c r="BB1591" s="35"/>
      <c r="BC1591" s="35"/>
      <c r="BD1591" s="35"/>
      <c r="BE1591" s="35"/>
      <c r="BF1591" s="35"/>
      <c r="BG1591" s="35"/>
      <c r="BH1591" s="35"/>
    </row>
    <row r="1592" spans="27:60" ht="15">
      <c r="AA1592" s="11"/>
      <c r="AB1592" s="11"/>
      <c r="AC1592" s="11"/>
      <c r="AD1592" s="11"/>
      <c r="AE1592" s="11"/>
      <c r="AM1592" s="35"/>
      <c r="AN1592" s="35"/>
      <c r="AO1592" s="35"/>
      <c r="AP1592" s="35"/>
      <c r="AQ1592" s="35"/>
      <c r="AR1592" s="35"/>
      <c r="AS1592" s="35"/>
      <c r="AT1592" s="35"/>
      <c r="AU1592" s="35"/>
      <c r="AV1592" s="35"/>
      <c r="AW1592" s="35"/>
      <c r="AX1592" s="35"/>
      <c r="AY1592" s="35"/>
      <c r="AZ1592" s="35"/>
      <c r="BA1592" s="35"/>
      <c r="BB1592" s="35"/>
      <c r="BC1592" s="35"/>
      <c r="BD1592" s="35"/>
      <c r="BE1592" s="35"/>
      <c r="BF1592" s="35"/>
      <c r="BG1592" s="35"/>
      <c r="BH1592" s="35"/>
    </row>
    <row r="1593" spans="27:60" ht="15">
      <c r="AA1593" s="11"/>
      <c r="AB1593" s="11"/>
      <c r="AC1593" s="11"/>
      <c r="AD1593" s="11"/>
      <c r="AE1593" s="11"/>
      <c r="AM1593" s="35"/>
      <c r="AN1593" s="35"/>
      <c r="AO1593" s="35"/>
      <c r="AP1593" s="35"/>
      <c r="AQ1593" s="35"/>
      <c r="AR1593" s="35"/>
      <c r="AS1593" s="35"/>
      <c r="AT1593" s="35"/>
      <c r="AU1593" s="35"/>
      <c r="AV1593" s="35"/>
      <c r="AW1593" s="35"/>
      <c r="AX1593" s="35"/>
      <c r="AY1593" s="35"/>
      <c r="AZ1593" s="35"/>
      <c r="BA1593" s="35"/>
      <c r="BB1593" s="35"/>
      <c r="BC1593" s="35"/>
      <c r="BD1593" s="35"/>
      <c r="BE1593" s="35"/>
      <c r="BF1593" s="35"/>
      <c r="BG1593" s="35"/>
      <c r="BH1593" s="35"/>
    </row>
    <row r="1594" spans="27:60" ht="15">
      <c r="AA1594" s="11"/>
      <c r="AB1594" s="11"/>
      <c r="AC1594" s="11"/>
      <c r="AD1594" s="11"/>
      <c r="AE1594" s="11"/>
      <c r="AM1594" s="35"/>
      <c r="AN1594" s="35"/>
      <c r="AO1594" s="35"/>
      <c r="AP1594" s="35"/>
      <c r="AQ1594" s="35"/>
      <c r="AR1594" s="35"/>
      <c r="AS1594" s="35"/>
      <c r="AT1594" s="35"/>
      <c r="AU1594" s="35"/>
      <c r="AV1594" s="35"/>
      <c r="AW1594" s="35"/>
      <c r="AX1594" s="35"/>
      <c r="AY1594" s="35"/>
      <c r="AZ1594" s="35"/>
      <c r="BA1594" s="35"/>
      <c r="BB1594" s="35"/>
      <c r="BC1594" s="35"/>
      <c r="BD1594" s="35"/>
      <c r="BE1594" s="35"/>
      <c r="BF1594" s="35"/>
      <c r="BG1594" s="35"/>
      <c r="BH1594" s="35"/>
    </row>
    <row r="1595" spans="27:60" ht="15">
      <c r="AA1595" s="11"/>
      <c r="AB1595" s="11"/>
      <c r="AC1595" s="11"/>
      <c r="AD1595" s="11"/>
      <c r="AE1595" s="11"/>
      <c r="AM1595" s="35"/>
      <c r="AN1595" s="35"/>
      <c r="AO1595" s="35"/>
      <c r="AP1595" s="35"/>
      <c r="AQ1595" s="35"/>
      <c r="AR1595" s="35"/>
      <c r="AS1595" s="35"/>
      <c r="AT1595" s="35"/>
      <c r="AU1595" s="35"/>
      <c r="AV1595" s="35"/>
      <c r="AW1595" s="35"/>
      <c r="AX1595" s="35"/>
      <c r="AY1595" s="35"/>
      <c r="AZ1595" s="35"/>
      <c r="BA1595" s="35"/>
      <c r="BB1595" s="35"/>
      <c r="BC1595" s="35"/>
      <c r="BD1595" s="35"/>
      <c r="BE1595" s="35"/>
      <c r="BF1595" s="35"/>
      <c r="BG1595" s="35"/>
      <c r="BH1595" s="35"/>
    </row>
    <row r="1596" spans="27:60" ht="15">
      <c r="AA1596" s="11"/>
      <c r="AB1596" s="11"/>
      <c r="AC1596" s="11"/>
      <c r="AD1596" s="11"/>
      <c r="AE1596" s="11"/>
      <c r="AM1596" s="35"/>
      <c r="AN1596" s="35"/>
      <c r="AO1596" s="35"/>
      <c r="AP1596" s="35"/>
      <c r="AQ1596" s="35"/>
      <c r="AR1596" s="35"/>
      <c r="AS1596" s="35"/>
      <c r="AT1596" s="35"/>
      <c r="AU1596" s="35"/>
      <c r="AV1596" s="35"/>
      <c r="AW1596" s="35"/>
      <c r="AX1596" s="35"/>
      <c r="AY1596" s="35"/>
      <c r="AZ1596" s="35"/>
      <c r="BA1596" s="35"/>
      <c r="BB1596" s="35"/>
      <c r="BC1596" s="35"/>
      <c r="BD1596" s="35"/>
      <c r="BE1596" s="35"/>
      <c r="BF1596" s="35"/>
      <c r="BG1596" s="35"/>
      <c r="BH1596" s="35"/>
    </row>
    <row r="1597" spans="27:60" ht="15">
      <c r="AA1597" s="11"/>
      <c r="AB1597" s="11"/>
      <c r="AC1597" s="11"/>
      <c r="AD1597" s="11"/>
      <c r="AE1597" s="11"/>
      <c r="AM1597" s="35"/>
      <c r="AN1597" s="35"/>
      <c r="AO1597" s="35"/>
      <c r="AP1597" s="35"/>
      <c r="AQ1597" s="35"/>
      <c r="AR1597" s="35"/>
      <c r="AS1597" s="35"/>
      <c r="AT1597" s="35"/>
      <c r="AU1597" s="35"/>
      <c r="AV1597" s="35"/>
      <c r="AW1597" s="35"/>
      <c r="AX1597" s="35"/>
      <c r="AY1597" s="35"/>
      <c r="AZ1597" s="35"/>
      <c r="BA1597" s="35"/>
      <c r="BB1597" s="35"/>
      <c r="BC1597" s="35"/>
      <c r="BD1597" s="35"/>
      <c r="BE1597" s="35"/>
      <c r="BF1597" s="35"/>
      <c r="BG1597" s="35"/>
      <c r="BH1597" s="35"/>
    </row>
    <row r="1598" spans="27:60" ht="15">
      <c r="AA1598" s="11"/>
      <c r="AB1598" s="11"/>
      <c r="AC1598" s="11"/>
      <c r="AD1598" s="11"/>
      <c r="AE1598" s="11"/>
      <c r="AM1598" s="35"/>
      <c r="AN1598" s="35"/>
      <c r="AO1598" s="35"/>
      <c r="AP1598" s="35"/>
      <c r="AQ1598" s="35"/>
      <c r="AR1598" s="35"/>
      <c r="AS1598" s="35"/>
      <c r="AT1598" s="35"/>
      <c r="AU1598" s="35"/>
      <c r="AV1598" s="35"/>
      <c r="AW1598" s="35"/>
      <c r="AX1598" s="35"/>
      <c r="AY1598" s="35"/>
      <c r="AZ1598" s="35"/>
      <c r="BA1598" s="35"/>
      <c r="BB1598" s="35"/>
      <c r="BC1598" s="35"/>
      <c r="BD1598" s="35"/>
      <c r="BE1598" s="35"/>
      <c r="BF1598" s="35"/>
      <c r="BG1598" s="35"/>
      <c r="BH1598" s="35"/>
    </row>
    <row r="1599" spans="27:60" ht="15">
      <c r="AA1599" s="11"/>
      <c r="AB1599" s="11"/>
      <c r="AC1599" s="11"/>
      <c r="AD1599" s="11"/>
      <c r="AE1599" s="11"/>
      <c r="AM1599" s="35"/>
      <c r="AN1599" s="35"/>
      <c r="AO1599" s="35"/>
      <c r="AP1599" s="35"/>
      <c r="AQ1599" s="35"/>
      <c r="AR1599" s="35"/>
      <c r="AS1599" s="35"/>
      <c r="AT1599" s="35"/>
      <c r="AU1599" s="35"/>
      <c r="AV1599" s="35"/>
      <c r="AW1599" s="35"/>
      <c r="AX1599" s="35"/>
      <c r="AY1599" s="35"/>
      <c r="AZ1599" s="35"/>
      <c r="BA1599" s="35"/>
      <c r="BB1599" s="35"/>
      <c r="BC1599" s="35"/>
      <c r="BD1599" s="35"/>
      <c r="BE1599" s="35"/>
      <c r="BF1599" s="35"/>
      <c r="BG1599" s="35"/>
      <c r="BH1599" s="35"/>
    </row>
    <row r="1600" spans="27:60" ht="15">
      <c r="AA1600" s="11"/>
      <c r="AB1600" s="11"/>
      <c r="AC1600" s="11"/>
      <c r="AD1600" s="11"/>
      <c r="AE1600" s="11"/>
      <c r="AM1600" s="35"/>
      <c r="AN1600" s="35"/>
      <c r="AO1600" s="35"/>
      <c r="AP1600" s="35"/>
      <c r="AQ1600" s="35"/>
      <c r="AR1600" s="35"/>
      <c r="AS1600" s="35"/>
      <c r="AT1600" s="35"/>
      <c r="AU1600" s="35"/>
      <c r="AV1600" s="35"/>
      <c r="AW1600" s="35"/>
      <c r="AX1600" s="35"/>
      <c r="AY1600" s="35"/>
      <c r="AZ1600" s="35"/>
      <c r="BA1600" s="35"/>
      <c r="BB1600" s="35"/>
      <c r="BC1600" s="35"/>
      <c r="BD1600" s="35"/>
      <c r="BE1600" s="35"/>
      <c r="BF1600" s="35"/>
      <c r="BG1600" s="35"/>
      <c r="BH1600" s="35"/>
    </row>
    <row r="1601" spans="27:60" ht="15">
      <c r="AA1601" s="11"/>
      <c r="AB1601" s="11"/>
      <c r="AC1601" s="11"/>
      <c r="AD1601" s="11"/>
      <c r="AE1601" s="11"/>
      <c r="AM1601" s="35"/>
      <c r="AN1601" s="35"/>
      <c r="AO1601" s="35"/>
      <c r="AP1601" s="35"/>
      <c r="AQ1601" s="35"/>
      <c r="AR1601" s="35"/>
      <c r="AS1601" s="35"/>
      <c r="AT1601" s="35"/>
      <c r="AU1601" s="35"/>
      <c r="AV1601" s="35"/>
      <c r="AW1601" s="35"/>
      <c r="AX1601" s="35"/>
      <c r="AY1601" s="35"/>
      <c r="AZ1601" s="35"/>
      <c r="BA1601" s="35"/>
      <c r="BB1601" s="35"/>
      <c r="BC1601" s="35"/>
      <c r="BD1601" s="35"/>
      <c r="BE1601" s="35"/>
      <c r="BF1601" s="35"/>
      <c r="BG1601" s="35"/>
      <c r="BH1601" s="35"/>
    </row>
    <row r="1602" spans="27:60" ht="15">
      <c r="AA1602" s="11"/>
      <c r="AB1602" s="11"/>
      <c r="AC1602" s="11"/>
      <c r="AD1602" s="11"/>
      <c r="AE1602" s="11"/>
      <c r="AM1602" s="35"/>
      <c r="AN1602" s="35"/>
      <c r="AO1602" s="35"/>
      <c r="AP1602" s="35"/>
      <c r="AQ1602" s="35"/>
      <c r="AR1602" s="35"/>
      <c r="AS1602" s="35"/>
      <c r="AT1602" s="35"/>
      <c r="AU1602" s="35"/>
      <c r="AV1602" s="35"/>
      <c r="AW1602" s="35"/>
      <c r="AX1602" s="35"/>
      <c r="AY1602" s="35"/>
      <c r="AZ1602" s="35"/>
      <c r="BA1602" s="35"/>
      <c r="BB1602" s="35"/>
      <c r="BC1602" s="35"/>
      <c r="BD1602" s="35"/>
      <c r="BE1602" s="35"/>
      <c r="BF1602" s="35"/>
      <c r="BG1602" s="35"/>
      <c r="BH1602" s="35"/>
    </row>
    <row r="1603" spans="27:60" ht="15">
      <c r="AA1603" s="11"/>
      <c r="AB1603" s="11"/>
      <c r="AC1603" s="11"/>
      <c r="AD1603" s="11"/>
      <c r="AE1603" s="11"/>
      <c r="AM1603" s="35"/>
      <c r="AN1603" s="35"/>
      <c r="AO1603" s="35"/>
      <c r="AP1603" s="35"/>
      <c r="AQ1603" s="35"/>
      <c r="AR1603" s="35"/>
      <c r="AS1603" s="35"/>
      <c r="AT1603" s="35"/>
      <c r="AU1603" s="35"/>
      <c r="AV1603" s="35"/>
      <c r="AW1603" s="35"/>
      <c r="AX1603" s="35"/>
      <c r="AY1603" s="35"/>
      <c r="AZ1603" s="35"/>
      <c r="BA1603" s="35"/>
      <c r="BB1603" s="35"/>
      <c r="BC1603" s="35"/>
      <c r="BD1603" s="35"/>
      <c r="BE1603" s="35"/>
      <c r="BF1603" s="35"/>
      <c r="BG1603" s="35"/>
      <c r="BH1603" s="35"/>
    </row>
    <row r="1604" spans="27:60" ht="15">
      <c r="AA1604" s="11"/>
      <c r="AB1604" s="11"/>
      <c r="AC1604" s="11"/>
      <c r="AD1604" s="11"/>
      <c r="AE1604" s="11"/>
      <c r="AM1604" s="35"/>
      <c r="AN1604" s="35"/>
      <c r="AO1604" s="35"/>
      <c r="AP1604" s="35"/>
      <c r="AQ1604" s="35"/>
      <c r="AR1604" s="35"/>
      <c r="AS1604" s="35"/>
      <c r="AT1604" s="35"/>
      <c r="AU1604" s="35"/>
      <c r="AV1604" s="35"/>
      <c r="AW1604" s="35"/>
      <c r="AX1604" s="35"/>
      <c r="AY1604" s="35"/>
      <c r="AZ1604" s="35"/>
      <c r="BA1604" s="35"/>
      <c r="BB1604" s="35"/>
      <c r="BC1604" s="35"/>
      <c r="BD1604" s="35"/>
      <c r="BE1604" s="35"/>
      <c r="BF1604" s="35"/>
      <c r="BG1604" s="35"/>
      <c r="BH1604" s="35"/>
    </row>
    <row r="1605" spans="27:60" ht="15">
      <c r="AA1605" s="11"/>
      <c r="AB1605" s="11"/>
      <c r="AC1605" s="11"/>
      <c r="AD1605" s="11"/>
      <c r="AE1605" s="11"/>
      <c r="AM1605" s="35"/>
      <c r="AN1605" s="35"/>
      <c r="AO1605" s="35"/>
      <c r="AP1605" s="35"/>
      <c r="AQ1605" s="35"/>
      <c r="AR1605" s="35"/>
      <c r="AS1605" s="35"/>
      <c r="AT1605" s="35"/>
      <c r="AU1605" s="35"/>
      <c r="AV1605" s="35"/>
      <c r="AW1605" s="35"/>
      <c r="AX1605" s="35"/>
      <c r="AY1605" s="35"/>
      <c r="AZ1605" s="35"/>
      <c r="BA1605" s="35"/>
      <c r="BB1605" s="35"/>
      <c r="BC1605" s="35"/>
      <c r="BD1605" s="35"/>
      <c r="BE1605" s="35"/>
      <c r="BF1605" s="35"/>
      <c r="BG1605" s="35"/>
      <c r="BH1605" s="35"/>
    </row>
    <row r="1606" spans="27:60" ht="15">
      <c r="AA1606" s="11"/>
      <c r="AB1606" s="11"/>
      <c r="AC1606" s="11"/>
      <c r="AD1606" s="11"/>
      <c r="AE1606" s="11"/>
      <c r="AM1606" s="35"/>
      <c r="AN1606" s="35"/>
      <c r="AO1606" s="35"/>
      <c r="AP1606" s="35"/>
      <c r="AQ1606" s="35"/>
      <c r="AR1606" s="35"/>
      <c r="AS1606" s="35"/>
      <c r="AT1606" s="35"/>
      <c r="AU1606" s="35"/>
      <c r="AV1606" s="35"/>
      <c r="AW1606" s="35"/>
      <c r="AX1606" s="35"/>
      <c r="AY1606" s="35"/>
      <c r="AZ1606" s="35"/>
      <c r="BA1606" s="35"/>
      <c r="BB1606" s="35"/>
      <c r="BC1606" s="35"/>
      <c r="BD1606" s="35"/>
      <c r="BE1606" s="35"/>
      <c r="BF1606" s="35"/>
      <c r="BG1606" s="35"/>
      <c r="BH1606" s="35"/>
    </row>
    <row r="1607" spans="27:60" ht="15">
      <c r="AA1607" s="11"/>
      <c r="AB1607" s="11"/>
      <c r="AC1607" s="11"/>
      <c r="AD1607" s="11"/>
      <c r="AE1607" s="11"/>
      <c r="AM1607" s="35"/>
      <c r="AN1607" s="35"/>
      <c r="AO1607" s="35"/>
      <c r="AP1607" s="35"/>
      <c r="AQ1607" s="35"/>
      <c r="AR1607" s="35"/>
      <c r="AS1607" s="35"/>
      <c r="AT1607" s="35"/>
      <c r="AU1607" s="35"/>
      <c r="AV1607" s="35"/>
      <c r="AW1607" s="35"/>
      <c r="AX1607" s="35"/>
      <c r="AY1607" s="35"/>
      <c r="AZ1607" s="35"/>
      <c r="BA1607" s="35"/>
      <c r="BB1607" s="35"/>
      <c r="BC1607" s="35"/>
      <c r="BD1607" s="35"/>
      <c r="BE1607" s="35"/>
      <c r="BF1607" s="35"/>
      <c r="BG1607" s="35"/>
      <c r="BH1607" s="35"/>
    </row>
    <row r="1608" spans="27:60" ht="15">
      <c r="AA1608" s="11"/>
      <c r="AB1608" s="11"/>
      <c r="AC1608" s="11"/>
      <c r="AD1608" s="11"/>
      <c r="AE1608" s="11"/>
      <c r="AM1608" s="35"/>
      <c r="AN1608" s="35"/>
      <c r="AO1608" s="35"/>
      <c r="AP1608" s="35"/>
      <c r="AQ1608" s="35"/>
      <c r="AR1608" s="35"/>
      <c r="AS1608" s="35"/>
      <c r="AT1608" s="35"/>
      <c r="AU1608" s="35"/>
      <c r="AV1608" s="35"/>
      <c r="AW1608" s="35"/>
      <c r="AX1608" s="35"/>
      <c r="AY1608" s="35"/>
      <c r="AZ1608" s="35"/>
      <c r="BA1608" s="35"/>
      <c r="BB1608" s="35"/>
      <c r="BC1608" s="35"/>
      <c r="BD1608" s="35"/>
      <c r="BE1608" s="35"/>
      <c r="BF1608" s="35"/>
      <c r="BG1608" s="35"/>
      <c r="BH1608" s="35"/>
    </row>
    <row r="1609" spans="27:60" ht="15">
      <c r="AA1609" s="11"/>
      <c r="AB1609" s="11"/>
      <c r="AC1609" s="11"/>
      <c r="AD1609" s="11"/>
      <c r="AE1609" s="11"/>
      <c r="AM1609" s="35"/>
      <c r="AN1609" s="35"/>
      <c r="AO1609" s="35"/>
      <c r="AP1609" s="35"/>
      <c r="AQ1609" s="35"/>
      <c r="AR1609" s="35"/>
      <c r="AS1609" s="35"/>
      <c r="AT1609" s="35"/>
      <c r="AU1609" s="35"/>
      <c r="AV1609" s="35"/>
      <c r="AW1609" s="35"/>
      <c r="AX1609" s="35"/>
      <c r="AY1609" s="35"/>
      <c r="AZ1609" s="35"/>
      <c r="BA1609" s="35"/>
      <c r="BB1609" s="35"/>
      <c r="BC1609" s="35"/>
      <c r="BD1609" s="35"/>
      <c r="BE1609" s="35"/>
      <c r="BF1609" s="35"/>
      <c r="BG1609" s="35"/>
      <c r="BH1609" s="35"/>
    </row>
    <row r="1610" spans="27:60" ht="15">
      <c r="AA1610" s="11"/>
      <c r="AB1610" s="11"/>
      <c r="AC1610" s="11"/>
      <c r="AD1610" s="11"/>
      <c r="AE1610" s="11"/>
      <c r="AM1610" s="35"/>
      <c r="AN1610" s="35"/>
      <c r="AO1610" s="35"/>
      <c r="AP1610" s="35"/>
      <c r="AQ1610" s="35"/>
      <c r="AR1610" s="35"/>
      <c r="AS1610" s="35"/>
      <c r="AT1610" s="35"/>
      <c r="AU1610" s="35"/>
      <c r="AV1610" s="35"/>
      <c r="AW1610" s="35"/>
      <c r="AX1610" s="35"/>
      <c r="AY1610" s="35"/>
      <c r="AZ1610" s="35"/>
      <c r="BA1610" s="35"/>
      <c r="BB1610" s="35"/>
      <c r="BC1610" s="35"/>
      <c r="BD1610" s="35"/>
      <c r="BE1610" s="35"/>
      <c r="BF1610" s="35"/>
      <c r="BG1610" s="35"/>
      <c r="BH1610" s="35"/>
    </row>
    <row r="1611" spans="27:60" ht="15">
      <c r="AA1611" s="11"/>
      <c r="AB1611" s="11"/>
      <c r="AC1611" s="11"/>
      <c r="AD1611" s="11"/>
      <c r="AE1611" s="11"/>
      <c r="AM1611" s="35"/>
      <c r="AN1611" s="35"/>
      <c r="AO1611" s="35"/>
      <c r="AP1611" s="35"/>
      <c r="AQ1611" s="35"/>
      <c r="AR1611" s="35"/>
      <c r="AS1611" s="35"/>
      <c r="AT1611" s="35"/>
      <c r="AU1611" s="35"/>
      <c r="AV1611" s="35"/>
      <c r="AW1611" s="35"/>
      <c r="AX1611" s="35"/>
      <c r="AY1611" s="35"/>
      <c r="AZ1611" s="35"/>
      <c r="BA1611" s="35"/>
      <c r="BB1611" s="35"/>
      <c r="BC1611" s="35"/>
      <c r="BD1611" s="35"/>
      <c r="BE1611" s="35"/>
      <c r="BF1611" s="35"/>
      <c r="BG1611" s="35"/>
      <c r="BH1611" s="35"/>
    </row>
    <row r="1612" spans="27:60" ht="15">
      <c r="AA1612" s="11"/>
      <c r="AB1612" s="11"/>
      <c r="AC1612" s="11"/>
      <c r="AD1612" s="11"/>
      <c r="AE1612" s="11"/>
      <c r="AM1612" s="35"/>
      <c r="AN1612" s="35"/>
      <c r="AO1612" s="35"/>
      <c r="AP1612" s="35"/>
      <c r="AQ1612" s="35"/>
      <c r="AR1612" s="35"/>
      <c r="AS1612" s="35"/>
      <c r="AT1612" s="35"/>
      <c r="AU1612" s="35"/>
      <c r="AV1612" s="35"/>
      <c r="AW1612" s="35"/>
      <c r="AX1612" s="35"/>
      <c r="AY1612" s="35"/>
      <c r="AZ1612" s="35"/>
      <c r="BA1612" s="35"/>
      <c r="BB1612" s="35"/>
      <c r="BC1612" s="35"/>
      <c r="BD1612" s="35"/>
      <c r="BE1612" s="35"/>
      <c r="BF1612" s="35"/>
      <c r="BG1612" s="35"/>
      <c r="BH1612" s="35"/>
    </row>
    <row r="1613" spans="27:60" ht="15">
      <c r="AA1613" s="11"/>
      <c r="AB1613" s="11"/>
      <c r="AC1613" s="11"/>
      <c r="AD1613" s="11"/>
      <c r="AE1613" s="11"/>
      <c r="AM1613" s="35"/>
      <c r="AN1613" s="35"/>
      <c r="AO1613" s="35"/>
      <c r="AP1613" s="35"/>
      <c r="AQ1613" s="35"/>
      <c r="AR1613" s="35"/>
      <c r="AS1613" s="35"/>
      <c r="AT1613" s="35"/>
      <c r="AU1613" s="35"/>
      <c r="AV1613" s="35"/>
      <c r="AW1613" s="35"/>
      <c r="AX1613" s="35"/>
      <c r="AY1613" s="35"/>
      <c r="AZ1613" s="35"/>
      <c r="BA1613" s="35"/>
      <c r="BB1613" s="35"/>
      <c r="BC1613" s="35"/>
      <c r="BD1613" s="35"/>
      <c r="BE1613" s="35"/>
      <c r="BF1613" s="35"/>
      <c r="BG1613" s="35"/>
      <c r="BH1613" s="35"/>
    </row>
    <row r="1614" spans="27:60" ht="15">
      <c r="AA1614" s="11"/>
      <c r="AB1614" s="11"/>
      <c r="AC1614" s="11"/>
      <c r="AD1614" s="11"/>
      <c r="AE1614" s="11"/>
      <c r="AM1614" s="35"/>
      <c r="AN1614" s="35"/>
      <c r="AO1614" s="35"/>
      <c r="AP1614" s="35"/>
      <c r="AQ1614" s="35"/>
      <c r="AR1614" s="35"/>
      <c r="AS1614" s="35"/>
      <c r="AT1614" s="35"/>
      <c r="AU1614" s="35"/>
      <c r="AV1614" s="35"/>
      <c r="AW1614" s="35"/>
      <c r="AX1614" s="35"/>
      <c r="AY1614" s="35"/>
      <c r="AZ1614" s="35"/>
      <c r="BA1614" s="35"/>
      <c r="BB1614" s="35"/>
      <c r="BC1614" s="35"/>
      <c r="BD1614" s="35"/>
      <c r="BE1614" s="35"/>
      <c r="BF1614" s="35"/>
      <c r="BG1614" s="35"/>
      <c r="BH1614" s="35"/>
    </row>
    <row r="1615" spans="27:60" ht="15">
      <c r="AA1615" s="11"/>
      <c r="AB1615" s="11"/>
      <c r="AC1615" s="11"/>
      <c r="AD1615" s="11"/>
      <c r="AE1615" s="11"/>
      <c r="AM1615" s="35"/>
      <c r="AN1615" s="35"/>
      <c r="AO1615" s="35"/>
      <c r="AP1615" s="35"/>
      <c r="AQ1615" s="35"/>
      <c r="AR1615" s="35"/>
      <c r="AS1615" s="35"/>
      <c r="AT1615" s="35"/>
      <c r="AU1615" s="35"/>
      <c r="AV1615" s="35"/>
      <c r="AW1615" s="35"/>
      <c r="AX1615" s="35"/>
      <c r="AY1615" s="35"/>
      <c r="AZ1615" s="35"/>
      <c r="BA1615" s="35"/>
      <c r="BB1615" s="35"/>
      <c r="BC1615" s="35"/>
      <c r="BD1615" s="35"/>
      <c r="BE1615" s="35"/>
      <c r="BF1615" s="35"/>
      <c r="BG1615" s="35"/>
      <c r="BH1615" s="35"/>
    </row>
    <row r="1616" spans="27:60" ht="15">
      <c r="AA1616" s="11"/>
      <c r="AB1616" s="11"/>
      <c r="AC1616" s="11"/>
      <c r="AD1616" s="11"/>
      <c r="AE1616" s="11"/>
      <c r="AM1616" s="35"/>
      <c r="AN1616" s="35"/>
      <c r="AO1616" s="35"/>
      <c r="AP1616" s="35"/>
      <c r="AQ1616" s="35"/>
      <c r="AR1616" s="35"/>
      <c r="AS1616" s="35"/>
      <c r="AT1616" s="35"/>
      <c r="AU1616" s="35"/>
      <c r="AV1616" s="35"/>
      <c r="AW1616" s="35"/>
      <c r="AX1616" s="35"/>
      <c r="AY1616" s="35"/>
      <c r="AZ1616" s="35"/>
      <c r="BA1616" s="35"/>
      <c r="BB1616" s="35"/>
      <c r="BC1616" s="35"/>
      <c r="BD1616" s="35"/>
      <c r="BE1616" s="35"/>
      <c r="BF1616" s="35"/>
      <c r="BG1616" s="35"/>
      <c r="BH1616" s="35"/>
    </row>
    <row r="1617" spans="27:60" ht="15">
      <c r="AA1617" s="11"/>
      <c r="AB1617" s="11"/>
      <c r="AC1617" s="11"/>
      <c r="AD1617" s="11"/>
      <c r="AE1617" s="11"/>
      <c r="AM1617" s="35"/>
      <c r="AN1617" s="35"/>
      <c r="AO1617" s="35"/>
      <c r="AP1617" s="35"/>
      <c r="AQ1617" s="35"/>
      <c r="AR1617" s="35"/>
      <c r="AS1617" s="35"/>
      <c r="AT1617" s="35"/>
      <c r="AU1617" s="35"/>
      <c r="AV1617" s="35"/>
      <c r="AW1617" s="35"/>
      <c r="AX1617" s="35"/>
      <c r="AY1617" s="35"/>
      <c r="AZ1617" s="35"/>
      <c r="BA1617" s="35"/>
      <c r="BB1617" s="35"/>
      <c r="BC1617" s="35"/>
      <c r="BD1617" s="35"/>
      <c r="BE1617" s="35"/>
      <c r="BF1617" s="35"/>
      <c r="BG1617" s="35"/>
      <c r="BH1617" s="35"/>
    </row>
    <row r="1618" spans="27:60" ht="15">
      <c r="AA1618" s="11"/>
      <c r="AB1618" s="11"/>
      <c r="AC1618" s="11"/>
      <c r="AD1618" s="11"/>
      <c r="AE1618" s="11"/>
      <c r="AM1618" s="35"/>
      <c r="AN1618" s="35"/>
      <c r="AO1618" s="35"/>
      <c r="AP1618" s="35"/>
      <c r="AQ1618" s="35"/>
      <c r="AR1618" s="35"/>
      <c r="AS1618" s="35"/>
      <c r="AT1618" s="35"/>
      <c r="AU1618" s="35"/>
      <c r="AV1618" s="35"/>
      <c r="AW1618" s="35"/>
      <c r="AX1618" s="35"/>
      <c r="AY1618" s="35"/>
      <c r="AZ1618" s="35"/>
      <c r="BA1618" s="35"/>
      <c r="BB1618" s="35"/>
      <c r="BC1618" s="35"/>
      <c r="BD1618" s="35"/>
      <c r="BE1618" s="35"/>
      <c r="BF1618" s="35"/>
      <c r="BG1618" s="35"/>
      <c r="BH1618" s="35"/>
    </row>
    <row r="1619" spans="27:60" ht="15">
      <c r="AA1619" s="11"/>
      <c r="AB1619" s="11"/>
      <c r="AC1619" s="11"/>
      <c r="AD1619" s="11"/>
      <c r="AE1619" s="11"/>
      <c r="AM1619" s="35"/>
      <c r="AN1619" s="35"/>
      <c r="AO1619" s="35"/>
      <c r="AP1619" s="35"/>
      <c r="AQ1619" s="35"/>
      <c r="AR1619" s="35"/>
      <c r="AS1619" s="35"/>
      <c r="AT1619" s="35"/>
      <c r="AU1619" s="35"/>
      <c r="AV1619" s="35"/>
      <c r="AW1619" s="35"/>
      <c r="AX1619" s="35"/>
      <c r="AY1619" s="35"/>
      <c r="AZ1619" s="35"/>
      <c r="BA1619" s="35"/>
      <c r="BB1619" s="35"/>
      <c r="BC1619" s="35"/>
      <c r="BD1619" s="35"/>
      <c r="BE1619" s="35"/>
      <c r="BF1619" s="35"/>
      <c r="BG1619" s="35"/>
      <c r="BH1619" s="35"/>
    </row>
    <row r="1620" spans="27:60" ht="15">
      <c r="AA1620" s="11"/>
      <c r="AB1620" s="11"/>
      <c r="AC1620" s="11"/>
      <c r="AD1620" s="11"/>
      <c r="AE1620" s="11"/>
      <c r="AM1620" s="35"/>
      <c r="AN1620" s="35"/>
      <c r="AO1620" s="35"/>
      <c r="AP1620" s="35"/>
      <c r="AQ1620" s="35"/>
      <c r="AR1620" s="35"/>
      <c r="AS1620" s="35"/>
      <c r="AT1620" s="35"/>
      <c r="AU1620" s="35"/>
      <c r="AV1620" s="35"/>
      <c r="AW1620" s="35"/>
      <c r="AX1620" s="35"/>
      <c r="AY1620" s="35"/>
      <c r="AZ1620" s="35"/>
      <c r="BA1620" s="35"/>
      <c r="BB1620" s="35"/>
      <c r="BC1620" s="35"/>
      <c r="BD1620" s="35"/>
      <c r="BE1620" s="35"/>
      <c r="BF1620" s="35"/>
      <c r="BG1620" s="35"/>
      <c r="BH1620" s="35"/>
    </row>
    <row r="1621" spans="27:60" ht="15">
      <c r="AA1621" s="11"/>
      <c r="AB1621" s="11"/>
      <c r="AC1621" s="11"/>
      <c r="AD1621" s="11"/>
      <c r="AE1621" s="11"/>
      <c r="AM1621" s="35"/>
      <c r="AN1621" s="35"/>
      <c r="AO1621" s="35"/>
      <c r="AP1621" s="35"/>
      <c r="AQ1621" s="35"/>
      <c r="AR1621" s="35"/>
      <c r="AS1621" s="35"/>
      <c r="AT1621" s="35"/>
      <c r="AU1621" s="35"/>
      <c r="AV1621" s="35"/>
      <c r="AW1621" s="35"/>
      <c r="AX1621" s="35"/>
      <c r="AY1621" s="35"/>
      <c r="AZ1621" s="35"/>
      <c r="BA1621" s="35"/>
      <c r="BB1621" s="35"/>
      <c r="BC1621" s="35"/>
      <c r="BD1621" s="35"/>
      <c r="BE1621" s="35"/>
      <c r="BF1621" s="35"/>
      <c r="BG1621" s="35"/>
      <c r="BH1621" s="35"/>
    </row>
    <row r="1622" spans="27:60" ht="15">
      <c r="AA1622" s="11"/>
      <c r="AB1622" s="11"/>
      <c r="AC1622" s="11"/>
      <c r="AD1622" s="11"/>
      <c r="AE1622" s="11"/>
      <c r="AM1622" s="35"/>
      <c r="AN1622" s="35"/>
      <c r="AO1622" s="35"/>
      <c r="AP1622" s="35"/>
      <c r="AQ1622" s="35"/>
      <c r="AR1622" s="35"/>
      <c r="AS1622" s="35"/>
      <c r="AT1622" s="35"/>
      <c r="AU1622" s="35"/>
      <c r="AV1622" s="35"/>
      <c r="AW1622" s="35"/>
      <c r="AX1622" s="35"/>
      <c r="AY1622" s="35"/>
      <c r="AZ1622" s="35"/>
      <c r="BA1622" s="35"/>
      <c r="BB1622" s="35"/>
      <c r="BC1622" s="35"/>
      <c r="BD1622" s="35"/>
      <c r="BE1622" s="35"/>
      <c r="BF1622" s="35"/>
      <c r="BG1622" s="35"/>
      <c r="BH1622" s="35"/>
    </row>
    <row r="1623" spans="27:60" ht="15">
      <c r="AA1623" s="11"/>
      <c r="AB1623" s="11"/>
      <c r="AC1623" s="11"/>
      <c r="AD1623" s="11"/>
      <c r="AE1623" s="11"/>
      <c r="AM1623" s="35"/>
      <c r="AN1623" s="35"/>
      <c r="AO1623" s="35"/>
      <c r="AP1623" s="35"/>
      <c r="AQ1623" s="35"/>
      <c r="AR1623" s="35"/>
      <c r="AS1623" s="35"/>
      <c r="AT1623" s="35"/>
      <c r="AU1623" s="35"/>
      <c r="AV1623" s="35"/>
      <c r="AW1623" s="35"/>
      <c r="AX1623" s="35"/>
      <c r="AY1623" s="35"/>
      <c r="AZ1623" s="35"/>
      <c r="BA1623" s="35"/>
      <c r="BB1623" s="35"/>
      <c r="BC1623" s="35"/>
      <c r="BD1623" s="35"/>
      <c r="BE1623" s="35"/>
      <c r="BF1623" s="35"/>
      <c r="BG1623" s="35"/>
      <c r="BH1623" s="35"/>
    </row>
    <row r="1624" spans="27:60" ht="15">
      <c r="AA1624" s="11"/>
      <c r="AB1624" s="11"/>
      <c r="AC1624" s="11"/>
      <c r="AD1624" s="11"/>
      <c r="AE1624" s="11"/>
      <c r="AM1624" s="35"/>
      <c r="AN1624" s="35"/>
      <c r="AO1624" s="35"/>
      <c r="AP1624" s="35"/>
      <c r="AQ1624" s="35"/>
      <c r="AR1624" s="35"/>
      <c r="AS1624" s="35"/>
      <c r="AT1624" s="35"/>
      <c r="AU1624" s="35"/>
      <c r="AV1624" s="35"/>
      <c r="AW1624" s="35"/>
      <c r="AX1624" s="35"/>
      <c r="AY1624" s="35"/>
      <c r="AZ1624" s="35"/>
      <c r="BA1624" s="35"/>
      <c r="BB1624" s="35"/>
      <c r="BC1624" s="35"/>
      <c r="BD1624" s="35"/>
      <c r="BE1624" s="35"/>
      <c r="BF1624" s="35"/>
      <c r="BG1624" s="35"/>
      <c r="BH1624" s="35"/>
    </row>
    <row r="1625" spans="27:60" ht="15">
      <c r="AA1625" s="11"/>
      <c r="AB1625" s="11"/>
      <c r="AC1625" s="11"/>
      <c r="AD1625" s="11"/>
      <c r="AE1625" s="11"/>
      <c r="AM1625" s="35"/>
      <c r="AN1625" s="35"/>
      <c r="AO1625" s="35"/>
      <c r="AP1625" s="35"/>
      <c r="AQ1625" s="35"/>
      <c r="AR1625" s="35"/>
      <c r="AS1625" s="35"/>
      <c r="AT1625" s="35"/>
      <c r="AU1625" s="35"/>
      <c r="AV1625" s="35"/>
      <c r="AW1625" s="35"/>
      <c r="AX1625" s="35"/>
      <c r="AY1625" s="35"/>
      <c r="AZ1625" s="35"/>
      <c r="BA1625" s="35"/>
      <c r="BB1625" s="35"/>
      <c r="BC1625" s="35"/>
      <c r="BD1625" s="35"/>
      <c r="BE1625" s="35"/>
      <c r="BF1625" s="35"/>
      <c r="BG1625" s="35"/>
      <c r="BH1625" s="35"/>
    </row>
    <row r="1626" spans="27:60" ht="15">
      <c r="AA1626" s="11"/>
      <c r="AB1626" s="11"/>
      <c r="AC1626" s="11"/>
      <c r="AD1626" s="11"/>
      <c r="AE1626" s="11"/>
      <c r="AM1626" s="35"/>
      <c r="AN1626" s="35"/>
      <c r="AO1626" s="35"/>
      <c r="AP1626" s="35"/>
      <c r="AQ1626" s="35"/>
      <c r="AR1626" s="35"/>
      <c r="AS1626" s="35"/>
      <c r="AT1626" s="35"/>
      <c r="AU1626" s="35"/>
      <c r="AV1626" s="35"/>
      <c r="AW1626" s="35"/>
      <c r="AX1626" s="35"/>
      <c r="AY1626" s="35"/>
      <c r="AZ1626" s="35"/>
      <c r="BA1626" s="35"/>
      <c r="BB1626" s="35"/>
      <c r="BC1626" s="35"/>
      <c r="BD1626" s="35"/>
      <c r="BE1626" s="35"/>
      <c r="BF1626" s="35"/>
      <c r="BG1626" s="35"/>
      <c r="BH1626" s="35"/>
    </row>
    <row r="1627" spans="27:60" ht="15">
      <c r="AA1627" s="11"/>
      <c r="AB1627" s="11"/>
      <c r="AC1627" s="11"/>
      <c r="AD1627" s="11"/>
      <c r="AE1627" s="11"/>
      <c r="AM1627" s="35"/>
      <c r="AN1627" s="35"/>
      <c r="AO1627" s="35"/>
      <c r="AP1627" s="35"/>
      <c r="AQ1627" s="35"/>
      <c r="AR1627" s="35"/>
      <c r="AS1627" s="35"/>
      <c r="AT1627" s="35"/>
      <c r="AU1627" s="35"/>
      <c r="AV1627" s="35"/>
      <c r="AW1627" s="35"/>
      <c r="AX1627" s="35"/>
      <c r="AY1627" s="35"/>
      <c r="AZ1627" s="35"/>
      <c r="BA1627" s="35"/>
      <c r="BB1627" s="35"/>
      <c r="BC1627" s="35"/>
      <c r="BD1627" s="35"/>
      <c r="BE1627" s="35"/>
      <c r="BF1627" s="35"/>
      <c r="BG1627" s="35"/>
      <c r="BH1627" s="35"/>
    </row>
    <row r="1628" spans="27:60" ht="15">
      <c r="AA1628" s="11"/>
      <c r="AB1628" s="11"/>
      <c r="AC1628" s="11"/>
      <c r="AD1628" s="11"/>
      <c r="AE1628" s="11"/>
      <c r="AM1628" s="35"/>
      <c r="AN1628" s="35"/>
      <c r="AO1628" s="35"/>
      <c r="AP1628" s="35"/>
      <c r="AQ1628" s="35"/>
      <c r="AR1628" s="35"/>
      <c r="AS1628" s="35"/>
      <c r="AT1628" s="35"/>
      <c r="AU1628" s="35"/>
      <c r="AV1628" s="35"/>
      <c r="AW1628" s="35"/>
      <c r="AX1628" s="35"/>
      <c r="AY1628" s="35"/>
      <c r="AZ1628" s="35"/>
      <c r="BA1628" s="35"/>
      <c r="BB1628" s="35"/>
      <c r="BC1628" s="35"/>
      <c r="BD1628" s="35"/>
      <c r="BE1628" s="35"/>
      <c r="BF1628" s="35"/>
      <c r="BG1628" s="35"/>
      <c r="BH1628" s="35"/>
    </row>
    <row r="1629" spans="27:60" ht="15">
      <c r="AA1629" s="11"/>
      <c r="AB1629" s="11"/>
      <c r="AC1629" s="11"/>
      <c r="AD1629" s="11"/>
      <c r="AE1629" s="11"/>
      <c r="AM1629" s="35"/>
      <c r="AN1629" s="35"/>
      <c r="AO1629" s="35"/>
      <c r="AP1629" s="35"/>
      <c r="AQ1629" s="35"/>
      <c r="AR1629" s="35"/>
      <c r="AS1629" s="35"/>
      <c r="AT1629" s="35"/>
      <c r="AU1629" s="35"/>
      <c r="AV1629" s="35"/>
      <c r="AW1629" s="35"/>
      <c r="AX1629" s="35"/>
      <c r="AY1629" s="35"/>
      <c r="AZ1629" s="35"/>
      <c r="BA1629" s="35"/>
      <c r="BB1629" s="35"/>
      <c r="BC1629" s="35"/>
      <c r="BD1629" s="35"/>
      <c r="BE1629" s="35"/>
      <c r="BF1629" s="35"/>
      <c r="BG1629" s="35"/>
      <c r="BH1629" s="35"/>
    </row>
    <row r="1630" spans="27:60" ht="15">
      <c r="AA1630" s="11"/>
      <c r="AB1630" s="11"/>
      <c r="AC1630" s="11"/>
      <c r="AD1630" s="11"/>
      <c r="AE1630" s="11"/>
      <c r="AM1630" s="35"/>
      <c r="AN1630" s="35"/>
      <c r="AO1630" s="35"/>
      <c r="AP1630" s="35"/>
      <c r="AQ1630" s="35"/>
      <c r="AR1630" s="35"/>
      <c r="AS1630" s="35"/>
      <c r="AT1630" s="35"/>
      <c r="AU1630" s="35"/>
      <c r="AV1630" s="35"/>
      <c r="AW1630" s="35"/>
      <c r="AX1630" s="35"/>
      <c r="AY1630" s="35"/>
      <c r="AZ1630" s="35"/>
      <c r="BA1630" s="35"/>
      <c r="BB1630" s="35"/>
      <c r="BC1630" s="35"/>
      <c r="BD1630" s="35"/>
      <c r="BE1630" s="35"/>
      <c r="BF1630" s="35"/>
      <c r="BG1630" s="35"/>
      <c r="BH1630" s="35"/>
    </row>
    <row r="1631" spans="27:60" ht="15">
      <c r="AA1631" s="11"/>
      <c r="AB1631" s="11"/>
      <c r="AC1631" s="11"/>
      <c r="AD1631" s="11"/>
      <c r="AE1631" s="11"/>
      <c r="AM1631" s="35"/>
      <c r="AN1631" s="35"/>
      <c r="AO1631" s="35"/>
      <c r="AP1631" s="35"/>
      <c r="AQ1631" s="35"/>
      <c r="AR1631" s="35"/>
      <c r="AS1631" s="35"/>
      <c r="AT1631" s="35"/>
      <c r="AU1631" s="35"/>
      <c r="AV1631" s="35"/>
      <c r="AW1631" s="35"/>
      <c r="AX1631" s="35"/>
      <c r="AY1631" s="35"/>
      <c r="AZ1631" s="35"/>
      <c r="BA1631" s="35"/>
      <c r="BB1631" s="35"/>
      <c r="BC1631" s="35"/>
      <c r="BD1631" s="35"/>
      <c r="BE1631" s="35"/>
      <c r="BF1631" s="35"/>
      <c r="BG1631" s="35"/>
      <c r="BH1631" s="35"/>
    </row>
    <row r="1632" spans="27:60" ht="15">
      <c r="AA1632" s="11"/>
      <c r="AB1632" s="11"/>
      <c r="AC1632" s="11"/>
      <c r="AD1632" s="11"/>
      <c r="AE1632" s="11"/>
      <c r="AM1632" s="35"/>
      <c r="AN1632" s="35"/>
      <c r="AO1632" s="35"/>
      <c r="AP1632" s="35"/>
      <c r="AQ1632" s="35"/>
      <c r="AR1632" s="35"/>
      <c r="AS1632" s="35"/>
      <c r="AT1632" s="35"/>
      <c r="AU1632" s="35"/>
      <c r="AV1632" s="35"/>
      <c r="AW1632" s="35"/>
      <c r="AX1632" s="35"/>
      <c r="AY1632" s="35"/>
      <c r="AZ1632" s="35"/>
      <c r="BA1632" s="35"/>
      <c r="BB1632" s="35"/>
      <c r="BC1632" s="35"/>
      <c r="BD1632" s="35"/>
      <c r="BE1632" s="35"/>
      <c r="BF1632" s="35"/>
      <c r="BG1632" s="35"/>
      <c r="BH1632" s="35"/>
    </row>
    <row r="1633" spans="27:60" ht="15">
      <c r="AA1633" s="11"/>
      <c r="AB1633" s="11"/>
      <c r="AC1633" s="11"/>
      <c r="AD1633" s="11"/>
      <c r="AE1633" s="11"/>
      <c r="AM1633" s="35"/>
      <c r="AN1633" s="35"/>
      <c r="AO1633" s="35"/>
      <c r="AP1633" s="35"/>
      <c r="AQ1633" s="35"/>
      <c r="AR1633" s="35"/>
      <c r="AS1633" s="35"/>
      <c r="AT1633" s="35"/>
      <c r="AU1633" s="35"/>
      <c r="AV1633" s="35"/>
      <c r="AW1633" s="35"/>
      <c r="AX1633" s="35"/>
      <c r="AY1633" s="35"/>
      <c r="AZ1633" s="35"/>
      <c r="BA1633" s="35"/>
      <c r="BB1633" s="35"/>
      <c r="BC1633" s="35"/>
      <c r="BD1633" s="35"/>
      <c r="BE1633" s="35"/>
      <c r="BF1633" s="35"/>
      <c r="BG1633" s="35"/>
      <c r="BH1633" s="35"/>
    </row>
    <row r="1634" spans="27:60" ht="15">
      <c r="AA1634" s="11"/>
      <c r="AB1634" s="11"/>
      <c r="AC1634" s="11"/>
      <c r="AD1634" s="11"/>
      <c r="AE1634" s="11"/>
      <c r="AM1634" s="35"/>
      <c r="AN1634" s="35"/>
      <c r="AO1634" s="35"/>
      <c r="AP1634" s="35"/>
      <c r="AQ1634" s="35"/>
      <c r="AR1634" s="35"/>
      <c r="AS1634" s="35"/>
      <c r="AT1634" s="35"/>
      <c r="AU1634" s="35"/>
      <c r="AV1634" s="35"/>
      <c r="AW1634" s="35"/>
      <c r="AX1634" s="35"/>
      <c r="AY1634" s="35"/>
      <c r="AZ1634" s="35"/>
      <c r="BA1634" s="35"/>
      <c r="BB1634" s="35"/>
      <c r="BC1634" s="35"/>
      <c r="BD1634" s="35"/>
      <c r="BE1634" s="35"/>
      <c r="BF1634" s="35"/>
      <c r="BG1634" s="35"/>
      <c r="BH1634" s="35"/>
    </row>
    <row r="1635" spans="27:60" ht="15">
      <c r="AA1635" s="11"/>
      <c r="AB1635" s="11"/>
      <c r="AC1635" s="11"/>
      <c r="AD1635" s="11"/>
      <c r="AE1635" s="11"/>
      <c r="AM1635" s="35"/>
      <c r="AN1635" s="35"/>
      <c r="AO1635" s="35"/>
      <c r="AP1635" s="35"/>
      <c r="AQ1635" s="35"/>
      <c r="AR1635" s="35"/>
      <c r="AS1635" s="35"/>
      <c r="AT1635" s="35"/>
      <c r="AU1635" s="35"/>
      <c r="AV1635" s="35"/>
      <c r="AW1635" s="35"/>
      <c r="AX1635" s="35"/>
      <c r="AY1635" s="35"/>
      <c r="AZ1635" s="35"/>
      <c r="BA1635" s="35"/>
      <c r="BB1635" s="35"/>
      <c r="BC1635" s="35"/>
      <c r="BD1635" s="35"/>
      <c r="BE1635" s="35"/>
      <c r="BF1635" s="35"/>
      <c r="BG1635" s="35"/>
      <c r="BH1635" s="35"/>
    </row>
    <row r="1636" spans="27:60" ht="15">
      <c r="AA1636" s="11"/>
      <c r="AB1636" s="11"/>
      <c r="AC1636" s="11"/>
      <c r="AD1636" s="11"/>
      <c r="AE1636" s="11"/>
      <c r="AM1636" s="35"/>
      <c r="AN1636" s="35"/>
      <c r="AO1636" s="35"/>
      <c r="AP1636" s="35"/>
      <c r="AQ1636" s="35"/>
      <c r="AR1636" s="35"/>
      <c r="AS1636" s="35"/>
      <c r="AT1636" s="35"/>
      <c r="AU1636" s="35"/>
      <c r="AV1636" s="35"/>
      <c r="AW1636" s="35"/>
      <c r="AX1636" s="35"/>
      <c r="AY1636" s="35"/>
      <c r="AZ1636" s="35"/>
      <c r="BA1636" s="35"/>
      <c r="BB1636" s="35"/>
      <c r="BC1636" s="35"/>
      <c r="BD1636" s="35"/>
      <c r="BE1636" s="35"/>
      <c r="BF1636" s="35"/>
      <c r="BG1636" s="35"/>
      <c r="BH1636" s="35"/>
    </row>
    <row r="1637" spans="27:60" ht="15">
      <c r="AA1637" s="11"/>
      <c r="AB1637" s="11"/>
      <c r="AC1637" s="11"/>
      <c r="AD1637" s="11"/>
      <c r="AE1637" s="11"/>
      <c r="AM1637" s="35"/>
      <c r="AN1637" s="35"/>
      <c r="AO1637" s="35"/>
      <c r="AP1637" s="35"/>
      <c r="AQ1637" s="35"/>
      <c r="AR1637" s="35"/>
      <c r="AS1637" s="35"/>
      <c r="AT1637" s="35"/>
      <c r="AU1637" s="35"/>
      <c r="AV1637" s="35"/>
      <c r="AW1637" s="35"/>
      <c r="AX1637" s="35"/>
      <c r="AY1637" s="35"/>
      <c r="AZ1637" s="35"/>
      <c r="BA1637" s="35"/>
      <c r="BB1637" s="35"/>
      <c r="BC1637" s="35"/>
      <c r="BD1637" s="35"/>
      <c r="BE1637" s="35"/>
      <c r="BF1637" s="35"/>
      <c r="BG1637" s="35"/>
      <c r="BH1637" s="35"/>
    </row>
    <row r="1638" spans="27:60" ht="15">
      <c r="AA1638" s="11"/>
      <c r="AB1638" s="11"/>
      <c r="AC1638" s="11"/>
      <c r="AD1638" s="11"/>
      <c r="AE1638" s="11"/>
      <c r="AM1638" s="35"/>
      <c r="AN1638" s="35"/>
      <c r="AO1638" s="35"/>
      <c r="AP1638" s="35"/>
      <c r="AQ1638" s="35"/>
      <c r="AR1638" s="35"/>
      <c r="AS1638" s="35"/>
      <c r="AT1638" s="35"/>
      <c r="AU1638" s="35"/>
      <c r="AV1638" s="35"/>
      <c r="AW1638" s="35"/>
      <c r="AX1638" s="35"/>
      <c r="AY1638" s="35"/>
      <c r="AZ1638" s="35"/>
      <c r="BA1638" s="35"/>
      <c r="BB1638" s="35"/>
      <c r="BC1638" s="35"/>
      <c r="BD1638" s="35"/>
      <c r="BE1638" s="35"/>
      <c r="BF1638" s="35"/>
      <c r="BG1638" s="35"/>
      <c r="BH1638" s="35"/>
    </row>
    <row r="1639" spans="27:60" ht="15">
      <c r="AA1639" s="11"/>
      <c r="AB1639" s="11"/>
      <c r="AC1639" s="11"/>
      <c r="AD1639" s="11"/>
      <c r="AE1639" s="11"/>
      <c r="AM1639" s="35"/>
      <c r="AN1639" s="35"/>
      <c r="AO1639" s="35"/>
      <c r="AP1639" s="35"/>
      <c r="AQ1639" s="35"/>
      <c r="AR1639" s="35"/>
      <c r="AS1639" s="35"/>
      <c r="AT1639" s="35"/>
      <c r="AU1639" s="35"/>
      <c r="AV1639" s="35"/>
      <c r="AW1639" s="35"/>
      <c r="AX1639" s="35"/>
      <c r="AY1639" s="35"/>
      <c r="AZ1639" s="35"/>
      <c r="BA1639" s="35"/>
      <c r="BB1639" s="35"/>
      <c r="BC1639" s="35"/>
      <c r="BD1639" s="35"/>
      <c r="BE1639" s="35"/>
      <c r="BF1639" s="35"/>
      <c r="BG1639" s="35"/>
      <c r="BH1639" s="35"/>
    </row>
    <row r="1640" spans="27:60" ht="15">
      <c r="AA1640" s="11"/>
      <c r="AB1640" s="11"/>
      <c r="AC1640" s="11"/>
      <c r="AD1640" s="11"/>
      <c r="AE1640" s="11"/>
      <c r="AM1640" s="35"/>
      <c r="AN1640" s="35"/>
      <c r="AO1640" s="35"/>
      <c r="AP1640" s="35"/>
      <c r="AQ1640" s="35"/>
      <c r="AR1640" s="35"/>
      <c r="AS1640" s="35"/>
      <c r="AT1640" s="35"/>
      <c r="AU1640" s="35"/>
      <c r="AV1640" s="35"/>
      <c r="AW1640" s="35"/>
      <c r="AX1640" s="35"/>
      <c r="AY1640" s="35"/>
      <c r="AZ1640" s="35"/>
      <c r="BA1640" s="35"/>
      <c r="BB1640" s="35"/>
      <c r="BC1640" s="35"/>
      <c r="BD1640" s="35"/>
      <c r="BE1640" s="35"/>
      <c r="BF1640" s="35"/>
      <c r="BG1640" s="35"/>
      <c r="BH1640" s="35"/>
    </row>
    <row r="1641" spans="27:60" ht="15">
      <c r="AA1641" s="11"/>
      <c r="AB1641" s="11"/>
      <c r="AC1641" s="11"/>
      <c r="AD1641" s="11"/>
      <c r="AE1641" s="11"/>
      <c r="AM1641" s="35"/>
      <c r="AN1641" s="35"/>
      <c r="AO1641" s="35"/>
      <c r="AP1641" s="35"/>
      <c r="AQ1641" s="35"/>
      <c r="AR1641" s="35"/>
      <c r="AS1641" s="35"/>
      <c r="AT1641" s="35"/>
      <c r="AU1641" s="35"/>
      <c r="AV1641" s="35"/>
      <c r="AW1641" s="35"/>
      <c r="AX1641" s="35"/>
      <c r="AY1641" s="35"/>
      <c r="AZ1641" s="35"/>
      <c r="BA1641" s="35"/>
      <c r="BB1641" s="35"/>
      <c r="BC1641" s="35"/>
      <c r="BD1641" s="35"/>
      <c r="BE1641" s="35"/>
      <c r="BF1641" s="35"/>
      <c r="BG1641" s="35"/>
      <c r="BH1641" s="35"/>
    </row>
    <row r="1642" spans="27:60" ht="15">
      <c r="AA1642" s="11"/>
      <c r="AB1642" s="11"/>
      <c r="AC1642" s="11"/>
      <c r="AD1642" s="11"/>
      <c r="AE1642" s="11"/>
      <c r="AM1642" s="35"/>
      <c r="AN1642" s="35"/>
      <c r="AO1642" s="35"/>
      <c r="AP1642" s="35"/>
      <c r="AQ1642" s="35"/>
      <c r="AR1642" s="35"/>
      <c r="AS1642" s="35"/>
      <c r="AT1642" s="35"/>
      <c r="AU1642" s="35"/>
      <c r="AV1642" s="35"/>
      <c r="AW1642" s="35"/>
      <c r="AX1642" s="35"/>
      <c r="AY1642" s="35"/>
      <c r="AZ1642" s="35"/>
      <c r="BA1642" s="35"/>
      <c r="BB1642" s="35"/>
      <c r="BC1642" s="35"/>
      <c r="BD1642" s="35"/>
      <c r="BE1642" s="35"/>
      <c r="BF1642" s="35"/>
      <c r="BG1642" s="35"/>
      <c r="BH1642" s="35"/>
    </row>
    <row r="1643" spans="27:60" ht="15">
      <c r="AA1643" s="11"/>
      <c r="AB1643" s="11"/>
      <c r="AC1643" s="11"/>
      <c r="AD1643" s="11"/>
      <c r="AE1643" s="11"/>
      <c r="AM1643" s="35"/>
      <c r="AN1643" s="35"/>
      <c r="AO1643" s="35"/>
      <c r="AP1643" s="35"/>
      <c r="AQ1643" s="35"/>
      <c r="AR1643" s="35"/>
      <c r="AS1643" s="35"/>
      <c r="AT1643" s="35"/>
      <c r="AU1643" s="35"/>
      <c r="AV1643" s="35"/>
      <c r="AW1643" s="35"/>
      <c r="AX1643" s="35"/>
      <c r="AY1643" s="35"/>
      <c r="AZ1643" s="35"/>
      <c r="BA1643" s="35"/>
      <c r="BB1643" s="35"/>
      <c r="BC1643" s="35"/>
      <c r="BD1643" s="35"/>
      <c r="BE1643" s="35"/>
      <c r="BF1643" s="35"/>
      <c r="BG1643" s="35"/>
      <c r="BH1643" s="35"/>
    </row>
    <row r="1644" spans="27:60" ht="15">
      <c r="AA1644" s="11"/>
      <c r="AB1644" s="11"/>
      <c r="AC1644" s="11"/>
      <c r="AD1644" s="11"/>
      <c r="AE1644" s="11"/>
      <c r="AM1644" s="35"/>
      <c r="AN1644" s="35"/>
      <c r="AO1644" s="35"/>
      <c r="AP1644" s="35"/>
      <c r="AQ1644" s="35"/>
      <c r="AR1644" s="35"/>
      <c r="AS1644" s="35"/>
      <c r="AT1644" s="35"/>
      <c r="AU1644" s="35"/>
      <c r="AV1644" s="35"/>
      <c r="AW1644" s="35"/>
      <c r="AX1644" s="35"/>
      <c r="AY1644" s="35"/>
      <c r="AZ1644" s="35"/>
      <c r="BA1644" s="35"/>
      <c r="BB1644" s="35"/>
      <c r="BC1644" s="35"/>
      <c r="BD1644" s="35"/>
      <c r="BE1644" s="35"/>
      <c r="BF1644" s="35"/>
      <c r="BG1644" s="35"/>
      <c r="BH1644" s="35"/>
    </row>
    <row r="1645" spans="27:60" ht="15">
      <c r="AA1645" s="11"/>
      <c r="AB1645" s="11"/>
      <c r="AC1645" s="11"/>
      <c r="AD1645" s="11"/>
      <c r="AE1645" s="11"/>
      <c r="AM1645" s="35"/>
      <c r="AN1645" s="35"/>
      <c r="AO1645" s="35"/>
      <c r="AP1645" s="35"/>
      <c r="AQ1645" s="35"/>
      <c r="AR1645" s="35"/>
      <c r="AS1645" s="35"/>
      <c r="AT1645" s="35"/>
      <c r="AU1645" s="35"/>
      <c r="AV1645" s="35"/>
      <c r="AW1645" s="35"/>
      <c r="AX1645" s="35"/>
      <c r="AY1645" s="35"/>
      <c r="AZ1645" s="35"/>
      <c r="BA1645" s="35"/>
      <c r="BB1645" s="35"/>
      <c r="BC1645" s="35"/>
      <c r="BD1645" s="35"/>
      <c r="BE1645" s="35"/>
      <c r="BF1645" s="35"/>
      <c r="BG1645" s="35"/>
      <c r="BH1645" s="35"/>
    </row>
    <row r="1646" spans="27:60" ht="15">
      <c r="AA1646" s="11"/>
      <c r="AB1646" s="11"/>
      <c r="AC1646" s="11"/>
      <c r="AD1646" s="11"/>
      <c r="AE1646" s="11"/>
      <c r="AM1646" s="35"/>
      <c r="AN1646" s="35"/>
      <c r="AO1646" s="35"/>
      <c r="AP1646" s="35"/>
      <c r="AQ1646" s="35"/>
      <c r="AR1646" s="35"/>
      <c r="AS1646" s="35"/>
      <c r="AT1646" s="35"/>
      <c r="AU1646" s="35"/>
      <c r="AV1646" s="35"/>
      <c r="AW1646" s="35"/>
      <c r="AX1646" s="35"/>
      <c r="AY1646" s="35"/>
      <c r="AZ1646" s="35"/>
      <c r="BA1646" s="35"/>
      <c r="BB1646" s="35"/>
      <c r="BC1646" s="35"/>
      <c r="BD1646" s="35"/>
      <c r="BE1646" s="35"/>
      <c r="BF1646" s="35"/>
      <c r="BG1646" s="35"/>
      <c r="BH1646" s="35"/>
    </row>
    <row r="1647" spans="27:60" ht="15">
      <c r="AA1647" s="11"/>
      <c r="AB1647" s="11"/>
      <c r="AC1647" s="11"/>
      <c r="AD1647" s="11"/>
      <c r="AE1647" s="11"/>
      <c r="AM1647" s="35"/>
      <c r="AN1647" s="35"/>
      <c r="AO1647" s="35"/>
      <c r="AP1647" s="35"/>
      <c r="AQ1647" s="35"/>
      <c r="AR1647" s="35"/>
      <c r="AS1647" s="35"/>
      <c r="AT1647" s="35"/>
      <c r="AU1647" s="35"/>
      <c r="AV1647" s="35"/>
      <c r="AW1647" s="35"/>
      <c r="AX1647" s="35"/>
      <c r="AY1647" s="35"/>
      <c r="AZ1647" s="35"/>
      <c r="BA1647" s="35"/>
      <c r="BB1647" s="35"/>
      <c r="BC1647" s="35"/>
      <c r="BD1647" s="35"/>
      <c r="BE1647" s="35"/>
      <c r="BF1647" s="35"/>
      <c r="BG1647" s="35"/>
      <c r="BH1647" s="35"/>
    </row>
    <row r="1648" spans="27:60" ht="15">
      <c r="AA1648" s="11"/>
      <c r="AB1648" s="11"/>
      <c r="AC1648" s="11"/>
      <c r="AD1648" s="11"/>
      <c r="AE1648" s="11"/>
      <c r="AM1648" s="35"/>
      <c r="AN1648" s="35"/>
      <c r="AO1648" s="35"/>
      <c r="AP1648" s="35"/>
      <c r="AQ1648" s="35"/>
      <c r="AR1648" s="35"/>
      <c r="AS1648" s="35"/>
      <c r="AT1648" s="35"/>
      <c r="AU1648" s="35"/>
      <c r="AV1648" s="35"/>
      <c r="AW1648" s="35"/>
      <c r="AX1648" s="35"/>
      <c r="AY1648" s="35"/>
      <c r="AZ1648" s="35"/>
      <c r="BA1648" s="35"/>
      <c r="BB1648" s="35"/>
      <c r="BC1648" s="35"/>
      <c r="BD1648" s="35"/>
      <c r="BE1648" s="35"/>
      <c r="BF1648" s="35"/>
      <c r="BG1648" s="35"/>
      <c r="BH1648" s="35"/>
    </row>
    <row r="1649" spans="27:60" ht="15">
      <c r="AA1649" s="11"/>
      <c r="AB1649" s="11"/>
      <c r="AC1649" s="11"/>
      <c r="AD1649" s="11"/>
      <c r="AE1649" s="11"/>
      <c r="AM1649" s="35"/>
      <c r="AN1649" s="35"/>
      <c r="AO1649" s="35"/>
      <c r="AP1649" s="35"/>
      <c r="AQ1649" s="35"/>
      <c r="AR1649" s="35"/>
      <c r="AS1649" s="35"/>
      <c r="AT1649" s="35"/>
      <c r="AU1649" s="35"/>
      <c r="AV1649" s="35"/>
      <c r="AW1649" s="35"/>
      <c r="AX1649" s="35"/>
      <c r="AY1649" s="35"/>
      <c r="AZ1649" s="35"/>
      <c r="BA1649" s="35"/>
      <c r="BB1649" s="35"/>
      <c r="BC1649" s="35"/>
      <c r="BD1649" s="35"/>
      <c r="BE1649" s="35"/>
      <c r="BF1649" s="35"/>
      <c r="BG1649" s="35"/>
      <c r="BH1649" s="35"/>
    </row>
    <row r="1650" spans="27:60" ht="15">
      <c r="AA1650" s="11"/>
      <c r="AB1650" s="11"/>
      <c r="AC1650" s="11"/>
      <c r="AD1650" s="11"/>
      <c r="AE1650" s="11"/>
      <c r="AM1650" s="35"/>
      <c r="AN1650" s="35"/>
      <c r="AO1650" s="35"/>
      <c r="AP1650" s="35"/>
      <c r="AQ1650" s="35"/>
      <c r="AR1650" s="35"/>
      <c r="AS1650" s="35"/>
      <c r="AT1650" s="35"/>
      <c r="AU1650" s="35"/>
      <c r="AV1650" s="35"/>
      <c r="AW1650" s="35"/>
      <c r="AX1650" s="35"/>
      <c r="AY1650" s="35"/>
      <c r="AZ1650" s="35"/>
      <c r="BA1650" s="35"/>
      <c r="BB1650" s="35"/>
      <c r="BC1650" s="35"/>
      <c r="BD1650" s="35"/>
      <c r="BE1650" s="35"/>
      <c r="BF1650" s="35"/>
      <c r="BG1650" s="35"/>
      <c r="BH1650" s="35"/>
    </row>
    <row r="1651" spans="27:60" ht="15">
      <c r="AA1651" s="11"/>
      <c r="AB1651" s="11"/>
      <c r="AC1651" s="11"/>
      <c r="AD1651" s="11"/>
      <c r="AE1651" s="11"/>
      <c r="AM1651" s="35"/>
      <c r="AN1651" s="35"/>
      <c r="AO1651" s="35"/>
      <c r="AP1651" s="35"/>
      <c r="AQ1651" s="35"/>
      <c r="AR1651" s="35"/>
      <c r="AS1651" s="35"/>
      <c r="AT1651" s="35"/>
      <c r="AU1651" s="35"/>
      <c r="AV1651" s="35"/>
      <c r="AW1651" s="35"/>
      <c r="AX1651" s="35"/>
      <c r="AY1651" s="35"/>
      <c r="AZ1651" s="35"/>
      <c r="BA1651" s="35"/>
      <c r="BB1651" s="35"/>
      <c r="BC1651" s="35"/>
      <c r="BD1651" s="35"/>
      <c r="BE1651" s="35"/>
      <c r="BF1651" s="35"/>
      <c r="BG1651" s="35"/>
      <c r="BH1651" s="35"/>
    </row>
    <row r="1652" spans="27:60" ht="15">
      <c r="AA1652" s="11"/>
      <c r="AB1652" s="11"/>
      <c r="AC1652" s="11"/>
      <c r="AD1652" s="11"/>
      <c r="AE1652" s="11"/>
      <c r="AM1652" s="35"/>
      <c r="AN1652" s="35"/>
      <c r="AO1652" s="35"/>
      <c r="AP1652" s="35"/>
      <c r="AQ1652" s="35"/>
      <c r="AR1652" s="35"/>
      <c r="AS1652" s="35"/>
      <c r="AT1652" s="35"/>
      <c r="AU1652" s="35"/>
      <c r="AV1652" s="35"/>
      <c r="AW1652" s="35"/>
      <c r="AX1652" s="35"/>
      <c r="AY1652" s="35"/>
      <c r="AZ1652" s="35"/>
      <c r="BA1652" s="35"/>
      <c r="BB1652" s="35"/>
      <c r="BC1652" s="35"/>
      <c r="BD1652" s="35"/>
      <c r="BE1652" s="35"/>
      <c r="BF1652" s="35"/>
      <c r="BG1652" s="35"/>
      <c r="BH1652" s="35"/>
    </row>
    <row r="1653" spans="27:60" ht="15">
      <c r="AA1653" s="11"/>
      <c r="AB1653" s="11"/>
      <c r="AC1653" s="11"/>
      <c r="AD1653" s="11"/>
      <c r="AE1653" s="11"/>
      <c r="AM1653" s="35"/>
      <c r="AN1653" s="35"/>
      <c r="AO1653" s="35"/>
      <c r="AP1653" s="35"/>
      <c r="AQ1653" s="35"/>
      <c r="AR1653" s="35"/>
      <c r="AS1653" s="35"/>
      <c r="AT1653" s="35"/>
      <c r="AU1653" s="35"/>
      <c r="AV1653" s="35"/>
      <c r="AW1653" s="35"/>
      <c r="AX1653" s="35"/>
      <c r="AY1653" s="35"/>
      <c r="AZ1653" s="35"/>
      <c r="BA1653" s="35"/>
      <c r="BB1653" s="35"/>
      <c r="BC1653" s="35"/>
      <c r="BD1653" s="35"/>
      <c r="BE1653" s="35"/>
      <c r="BF1653" s="35"/>
      <c r="BG1653" s="35"/>
      <c r="BH1653" s="35"/>
    </row>
    <row r="1654" spans="27:60" ht="15">
      <c r="AA1654" s="11"/>
      <c r="AB1654" s="11"/>
      <c r="AC1654" s="11"/>
      <c r="AD1654" s="11"/>
      <c r="AE1654" s="11"/>
      <c r="AM1654" s="35"/>
      <c r="AN1654" s="35"/>
      <c r="AO1654" s="35"/>
      <c r="AP1654" s="35"/>
      <c r="AQ1654" s="35"/>
      <c r="AR1654" s="35"/>
      <c r="AS1654" s="35"/>
      <c r="AT1654" s="35"/>
      <c r="AU1654" s="35"/>
      <c r="AV1654" s="35"/>
      <c r="AW1654" s="35"/>
      <c r="AX1654" s="35"/>
      <c r="AY1654" s="35"/>
      <c r="AZ1654" s="35"/>
      <c r="BA1654" s="35"/>
      <c r="BB1654" s="35"/>
      <c r="BC1654" s="35"/>
      <c r="BD1654" s="35"/>
      <c r="BE1654" s="35"/>
      <c r="BF1654" s="35"/>
      <c r="BG1654" s="35"/>
      <c r="BH1654" s="35"/>
    </row>
    <row r="1655" spans="27:60" ht="15">
      <c r="AA1655" s="11"/>
      <c r="AB1655" s="11"/>
      <c r="AC1655" s="11"/>
      <c r="AD1655" s="11"/>
      <c r="AE1655" s="11"/>
      <c r="AM1655" s="35"/>
      <c r="AN1655" s="35"/>
      <c r="AO1655" s="35"/>
      <c r="AP1655" s="35"/>
      <c r="AQ1655" s="35"/>
      <c r="AR1655" s="35"/>
      <c r="AS1655" s="35"/>
      <c r="AT1655" s="35"/>
      <c r="AU1655" s="35"/>
      <c r="AV1655" s="35"/>
      <c r="AW1655" s="35"/>
      <c r="AX1655" s="35"/>
      <c r="AY1655" s="35"/>
      <c r="AZ1655" s="35"/>
      <c r="BA1655" s="35"/>
      <c r="BB1655" s="35"/>
      <c r="BC1655" s="35"/>
      <c r="BD1655" s="35"/>
      <c r="BE1655" s="35"/>
      <c r="BF1655" s="35"/>
      <c r="BG1655" s="35"/>
      <c r="BH1655" s="35"/>
    </row>
    <row r="1656" spans="27:60" ht="15">
      <c r="AA1656" s="11"/>
      <c r="AB1656" s="11"/>
      <c r="AC1656" s="11"/>
      <c r="AD1656" s="11"/>
      <c r="AE1656" s="11"/>
      <c r="AM1656" s="35"/>
      <c r="AN1656" s="35"/>
      <c r="AO1656" s="35"/>
      <c r="AP1656" s="35"/>
      <c r="AQ1656" s="35"/>
      <c r="AR1656" s="35"/>
      <c r="AS1656" s="35"/>
      <c r="AT1656" s="35"/>
      <c r="AU1656" s="35"/>
      <c r="AV1656" s="35"/>
      <c r="AW1656" s="35"/>
      <c r="AX1656" s="35"/>
      <c r="AY1656" s="35"/>
      <c r="AZ1656" s="35"/>
      <c r="BA1656" s="35"/>
      <c r="BB1656" s="35"/>
      <c r="BC1656" s="35"/>
      <c r="BD1656" s="35"/>
      <c r="BE1656" s="35"/>
      <c r="BF1656" s="35"/>
      <c r="BG1656" s="35"/>
      <c r="BH1656" s="35"/>
    </row>
    <row r="1657" spans="27:60" ht="15">
      <c r="AA1657" s="11"/>
      <c r="AB1657" s="11"/>
      <c r="AC1657" s="11"/>
      <c r="AD1657" s="11"/>
      <c r="AE1657" s="11"/>
      <c r="AM1657" s="35"/>
      <c r="AN1657" s="35"/>
      <c r="AO1657" s="35"/>
      <c r="AP1657" s="35"/>
      <c r="AQ1657" s="35"/>
      <c r="AR1657" s="35"/>
      <c r="AS1657" s="35"/>
      <c r="AT1657" s="35"/>
      <c r="AU1657" s="35"/>
      <c r="AV1657" s="35"/>
      <c r="AW1657" s="35"/>
      <c r="AX1657" s="35"/>
      <c r="AY1657" s="35"/>
      <c r="AZ1657" s="35"/>
      <c r="BA1657" s="35"/>
      <c r="BB1657" s="35"/>
      <c r="BC1657" s="35"/>
      <c r="BD1657" s="35"/>
      <c r="BE1657" s="35"/>
      <c r="BF1657" s="35"/>
      <c r="BG1657" s="35"/>
      <c r="BH1657" s="35"/>
    </row>
    <row r="1658" spans="27:60" ht="15">
      <c r="AA1658" s="11"/>
      <c r="AB1658" s="11"/>
      <c r="AC1658" s="11"/>
      <c r="AD1658" s="11"/>
      <c r="AE1658" s="11"/>
      <c r="AM1658" s="35"/>
      <c r="AN1658" s="35"/>
      <c r="AO1658" s="35"/>
      <c r="AP1658" s="35"/>
      <c r="AQ1658" s="35"/>
      <c r="AR1658" s="35"/>
      <c r="AS1658" s="35"/>
      <c r="AT1658" s="35"/>
      <c r="AU1658" s="35"/>
      <c r="AV1658" s="35"/>
      <c r="AW1658" s="35"/>
      <c r="AX1658" s="35"/>
      <c r="AY1658" s="35"/>
      <c r="AZ1658" s="35"/>
      <c r="BA1658" s="35"/>
      <c r="BB1658" s="35"/>
      <c r="BC1658" s="35"/>
      <c r="BD1658" s="35"/>
      <c r="BE1658" s="35"/>
      <c r="BF1658" s="35"/>
      <c r="BG1658" s="35"/>
      <c r="BH1658" s="35"/>
    </row>
    <row r="1659" spans="27:60" ht="15">
      <c r="AA1659" s="11"/>
      <c r="AB1659" s="11"/>
      <c r="AC1659" s="11"/>
      <c r="AD1659" s="11"/>
      <c r="AE1659" s="11"/>
      <c r="AM1659" s="35"/>
      <c r="AN1659" s="35"/>
      <c r="AO1659" s="35"/>
      <c r="AP1659" s="35"/>
      <c r="AQ1659" s="35"/>
      <c r="AR1659" s="35"/>
      <c r="AS1659" s="35"/>
      <c r="AT1659" s="35"/>
      <c r="AU1659" s="35"/>
      <c r="AV1659" s="35"/>
      <c r="AW1659" s="35"/>
      <c r="AX1659" s="35"/>
      <c r="AY1659" s="35"/>
      <c r="AZ1659" s="35"/>
      <c r="BA1659" s="35"/>
      <c r="BB1659" s="35"/>
      <c r="BC1659" s="35"/>
      <c r="BD1659" s="35"/>
      <c r="BE1659" s="35"/>
      <c r="BF1659" s="35"/>
      <c r="BG1659" s="35"/>
      <c r="BH1659" s="35"/>
    </row>
    <row r="1660" spans="27:60" ht="15">
      <c r="AA1660" s="11"/>
      <c r="AB1660" s="11"/>
      <c r="AC1660" s="11"/>
      <c r="AD1660" s="11"/>
      <c r="AE1660" s="11"/>
      <c r="AM1660" s="35"/>
      <c r="AN1660" s="35"/>
      <c r="AO1660" s="35"/>
      <c r="AP1660" s="35"/>
      <c r="AQ1660" s="35"/>
      <c r="AR1660" s="35"/>
      <c r="AS1660" s="35"/>
      <c r="AT1660" s="35"/>
      <c r="AU1660" s="35"/>
      <c r="AV1660" s="35"/>
      <c r="AW1660" s="35"/>
      <c r="AX1660" s="35"/>
      <c r="AY1660" s="35"/>
      <c r="AZ1660" s="35"/>
      <c r="BA1660" s="35"/>
      <c r="BB1660" s="35"/>
      <c r="BC1660" s="35"/>
      <c r="BD1660" s="35"/>
      <c r="BE1660" s="35"/>
      <c r="BF1660" s="35"/>
      <c r="BG1660" s="35"/>
      <c r="BH1660" s="35"/>
    </row>
    <row r="1661" spans="27:60" ht="15">
      <c r="AA1661" s="11"/>
      <c r="AB1661" s="11"/>
      <c r="AC1661" s="11"/>
      <c r="AD1661" s="11"/>
      <c r="AE1661" s="11"/>
      <c r="AM1661" s="35"/>
      <c r="AN1661" s="35"/>
      <c r="AO1661" s="35"/>
      <c r="AP1661" s="35"/>
      <c r="AQ1661" s="35"/>
      <c r="AR1661" s="35"/>
      <c r="AS1661" s="35"/>
      <c r="AT1661" s="35"/>
      <c r="AU1661" s="35"/>
      <c r="AV1661" s="35"/>
      <c r="AW1661" s="35"/>
      <c r="AX1661" s="35"/>
      <c r="AY1661" s="35"/>
      <c r="AZ1661" s="35"/>
      <c r="BA1661" s="35"/>
      <c r="BB1661" s="35"/>
      <c r="BC1661" s="35"/>
      <c r="BD1661" s="35"/>
      <c r="BE1661" s="35"/>
      <c r="BF1661" s="35"/>
      <c r="BG1661" s="35"/>
      <c r="BH1661" s="35"/>
    </row>
    <row r="1662" spans="27:60" ht="15">
      <c r="AA1662" s="11"/>
      <c r="AB1662" s="11"/>
      <c r="AC1662" s="11"/>
      <c r="AD1662" s="11"/>
      <c r="AE1662" s="11"/>
      <c r="AM1662" s="35"/>
      <c r="AN1662" s="35"/>
      <c r="AO1662" s="35"/>
      <c r="AP1662" s="35"/>
      <c r="AQ1662" s="35"/>
      <c r="AR1662" s="35"/>
      <c r="AS1662" s="35"/>
      <c r="AT1662" s="35"/>
      <c r="AU1662" s="35"/>
      <c r="AV1662" s="35"/>
      <c r="AW1662" s="35"/>
      <c r="AX1662" s="35"/>
      <c r="AY1662" s="35"/>
      <c r="AZ1662" s="35"/>
      <c r="BA1662" s="35"/>
      <c r="BB1662" s="35"/>
      <c r="BC1662" s="35"/>
      <c r="BD1662" s="35"/>
      <c r="BE1662" s="35"/>
      <c r="BF1662" s="35"/>
      <c r="BG1662" s="35"/>
      <c r="BH1662" s="35"/>
    </row>
    <row r="1663" spans="27:60" ht="15">
      <c r="AA1663" s="11"/>
      <c r="AB1663" s="11"/>
      <c r="AC1663" s="11"/>
      <c r="AD1663" s="11"/>
      <c r="AE1663" s="11"/>
      <c r="AM1663" s="35"/>
      <c r="AN1663" s="35"/>
      <c r="AO1663" s="35"/>
      <c r="AP1663" s="35"/>
      <c r="AQ1663" s="35"/>
      <c r="AR1663" s="35"/>
      <c r="AS1663" s="35"/>
      <c r="AT1663" s="35"/>
      <c r="AU1663" s="35"/>
      <c r="AV1663" s="35"/>
      <c r="AW1663" s="35"/>
      <c r="AX1663" s="35"/>
      <c r="AY1663" s="35"/>
      <c r="AZ1663" s="35"/>
      <c r="BA1663" s="35"/>
      <c r="BB1663" s="35"/>
      <c r="BC1663" s="35"/>
      <c r="BD1663" s="35"/>
      <c r="BE1663" s="35"/>
      <c r="BF1663" s="35"/>
      <c r="BG1663" s="35"/>
      <c r="BH1663" s="35"/>
    </row>
    <row r="1664" spans="27:60" ht="15">
      <c r="AA1664" s="11"/>
      <c r="AB1664" s="11"/>
      <c r="AC1664" s="11"/>
      <c r="AD1664" s="11"/>
      <c r="AE1664" s="11"/>
      <c r="AM1664" s="35"/>
      <c r="AN1664" s="35"/>
      <c r="AO1664" s="35"/>
      <c r="AP1664" s="35"/>
      <c r="AQ1664" s="35"/>
      <c r="AR1664" s="35"/>
      <c r="AS1664" s="35"/>
      <c r="AT1664" s="35"/>
      <c r="AU1664" s="35"/>
      <c r="AV1664" s="35"/>
      <c r="AW1664" s="35"/>
      <c r="AX1664" s="35"/>
      <c r="AY1664" s="35"/>
      <c r="AZ1664" s="35"/>
      <c r="BA1664" s="35"/>
      <c r="BB1664" s="35"/>
      <c r="BC1664" s="35"/>
      <c r="BD1664" s="35"/>
      <c r="BE1664" s="35"/>
      <c r="BF1664" s="35"/>
      <c r="BG1664" s="35"/>
      <c r="BH1664" s="35"/>
    </row>
    <row r="1665" spans="27:60" ht="15">
      <c r="AA1665" s="11"/>
      <c r="AB1665" s="11"/>
      <c r="AC1665" s="11"/>
      <c r="AD1665" s="11"/>
      <c r="AE1665" s="11"/>
      <c r="AM1665" s="35"/>
      <c r="AN1665" s="35"/>
      <c r="AO1665" s="35"/>
      <c r="AP1665" s="35"/>
      <c r="AQ1665" s="35"/>
      <c r="AR1665" s="35"/>
      <c r="AS1665" s="35"/>
      <c r="AT1665" s="35"/>
      <c r="AU1665" s="35"/>
      <c r="AV1665" s="35"/>
      <c r="AW1665" s="35"/>
      <c r="AX1665" s="35"/>
      <c r="AY1665" s="35"/>
      <c r="AZ1665" s="35"/>
      <c r="BA1665" s="35"/>
      <c r="BB1665" s="35"/>
      <c r="BC1665" s="35"/>
      <c r="BD1665" s="35"/>
      <c r="BE1665" s="35"/>
      <c r="BF1665" s="35"/>
      <c r="BG1665" s="35"/>
      <c r="BH1665" s="35"/>
    </row>
    <row r="1666" spans="27:60" ht="15">
      <c r="AA1666" s="11"/>
      <c r="AB1666" s="11"/>
      <c r="AC1666" s="11"/>
      <c r="AD1666" s="11"/>
      <c r="AE1666" s="11"/>
      <c r="AM1666" s="35"/>
      <c r="AN1666" s="35"/>
      <c r="AO1666" s="35"/>
      <c r="AP1666" s="35"/>
      <c r="AQ1666" s="35"/>
      <c r="AR1666" s="35"/>
      <c r="AS1666" s="35"/>
      <c r="AT1666" s="35"/>
      <c r="AU1666" s="35"/>
      <c r="AV1666" s="35"/>
      <c r="AW1666" s="35"/>
      <c r="AX1666" s="35"/>
      <c r="AY1666" s="35"/>
      <c r="AZ1666" s="35"/>
      <c r="BA1666" s="35"/>
      <c r="BB1666" s="35"/>
      <c r="BC1666" s="35"/>
      <c r="BD1666" s="35"/>
      <c r="BE1666" s="35"/>
      <c r="BF1666" s="35"/>
      <c r="BG1666" s="35"/>
      <c r="BH1666" s="35"/>
    </row>
    <row r="1667" spans="27:60" ht="15">
      <c r="AA1667" s="11"/>
      <c r="AB1667" s="11"/>
      <c r="AC1667" s="11"/>
      <c r="AD1667" s="11"/>
      <c r="AE1667" s="11"/>
      <c r="AM1667" s="35"/>
      <c r="AN1667" s="35"/>
      <c r="AO1667" s="35"/>
      <c r="AP1667" s="35"/>
      <c r="AQ1667" s="35"/>
      <c r="AR1667" s="35"/>
      <c r="AS1667" s="35"/>
      <c r="AT1667" s="35"/>
      <c r="AU1667" s="35"/>
      <c r="AV1667" s="35"/>
      <c r="AW1667" s="35"/>
      <c r="AX1667" s="35"/>
      <c r="AY1667" s="35"/>
      <c r="AZ1667" s="35"/>
      <c r="BA1667" s="35"/>
      <c r="BB1667" s="35"/>
      <c r="BC1667" s="35"/>
      <c r="BD1667" s="35"/>
      <c r="BE1667" s="35"/>
      <c r="BF1667" s="35"/>
      <c r="BG1667" s="35"/>
      <c r="BH1667" s="35"/>
    </row>
    <row r="1668" spans="27:60" ht="15">
      <c r="AA1668" s="11"/>
      <c r="AB1668" s="11"/>
      <c r="AC1668" s="11"/>
      <c r="AD1668" s="11"/>
      <c r="AE1668" s="11"/>
      <c r="AM1668" s="35"/>
      <c r="AN1668" s="35"/>
      <c r="AO1668" s="35"/>
      <c r="AP1668" s="35"/>
      <c r="AQ1668" s="35"/>
      <c r="AR1668" s="35"/>
      <c r="AS1668" s="35"/>
      <c r="AT1668" s="35"/>
      <c r="AU1668" s="35"/>
      <c r="AV1668" s="35"/>
      <c r="AW1668" s="35"/>
      <c r="AX1668" s="35"/>
      <c r="AY1668" s="35"/>
      <c r="AZ1668" s="35"/>
      <c r="BA1668" s="35"/>
      <c r="BB1668" s="35"/>
      <c r="BC1668" s="35"/>
      <c r="BD1668" s="35"/>
      <c r="BE1668" s="35"/>
      <c r="BF1668" s="35"/>
      <c r="BG1668" s="35"/>
      <c r="BH1668" s="35"/>
    </row>
    <row r="1669" spans="27:60" ht="15">
      <c r="AA1669" s="11"/>
      <c r="AB1669" s="11"/>
      <c r="AC1669" s="11"/>
      <c r="AD1669" s="11"/>
      <c r="AE1669" s="11"/>
      <c r="AM1669" s="35"/>
      <c r="AN1669" s="35"/>
      <c r="AO1669" s="35"/>
      <c r="AP1669" s="35"/>
      <c r="AQ1669" s="35"/>
      <c r="AR1669" s="35"/>
      <c r="AS1669" s="35"/>
      <c r="AT1669" s="35"/>
      <c r="AU1669" s="35"/>
      <c r="AV1669" s="35"/>
      <c r="AW1669" s="35"/>
      <c r="AX1669" s="35"/>
      <c r="AY1669" s="35"/>
      <c r="AZ1669" s="35"/>
      <c r="BA1669" s="35"/>
      <c r="BB1669" s="35"/>
      <c r="BC1669" s="35"/>
      <c r="BD1669" s="35"/>
      <c r="BE1669" s="35"/>
      <c r="BF1669" s="35"/>
      <c r="BG1669" s="35"/>
      <c r="BH1669" s="35"/>
    </row>
    <row r="1670" spans="27:60" ht="15">
      <c r="AA1670" s="11"/>
      <c r="AB1670" s="11"/>
      <c r="AC1670" s="11"/>
      <c r="AD1670" s="11"/>
      <c r="AE1670" s="11"/>
      <c r="AM1670" s="35"/>
      <c r="AN1670" s="35"/>
      <c r="AO1670" s="35"/>
      <c r="AP1670" s="35"/>
      <c r="AQ1670" s="35"/>
      <c r="AR1670" s="35"/>
      <c r="AS1670" s="35"/>
      <c r="AT1670" s="35"/>
      <c r="AU1670" s="35"/>
      <c r="AV1670" s="35"/>
      <c r="AW1670" s="35"/>
      <c r="AX1670" s="35"/>
      <c r="AY1670" s="35"/>
      <c r="AZ1670" s="35"/>
      <c r="BA1670" s="35"/>
      <c r="BB1670" s="35"/>
      <c r="BC1670" s="35"/>
      <c r="BD1670" s="35"/>
      <c r="BE1670" s="35"/>
      <c r="BF1670" s="35"/>
      <c r="BG1670" s="35"/>
      <c r="BH1670" s="35"/>
    </row>
    <row r="1671" spans="27:60" ht="15">
      <c r="AA1671" s="11"/>
      <c r="AB1671" s="11"/>
      <c r="AC1671" s="11"/>
      <c r="AD1671" s="11"/>
      <c r="AE1671" s="11"/>
      <c r="AM1671" s="35"/>
      <c r="AN1671" s="35"/>
      <c r="AO1671" s="35"/>
      <c r="AP1671" s="35"/>
      <c r="AQ1671" s="35"/>
      <c r="AR1671" s="35"/>
      <c r="AS1671" s="35"/>
      <c r="AT1671" s="35"/>
      <c r="AU1671" s="35"/>
      <c r="AV1671" s="35"/>
      <c r="AW1671" s="35"/>
      <c r="AX1671" s="35"/>
      <c r="AY1671" s="35"/>
      <c r="AZ1671" s="35"/>
      <c r="BA1671" s="35"/>
      <c r="BB1671" s="35"/>
      <c r="BC1671" s="35"/>
      <c r="BD1671" s="35"/>
      <c r="BE1671" s="35"/>
      <c r="BF1671" s="35"/>
      <c r="BG1671" s="35"/>
      <c r="BH1671" s="35"/>
    </row>
    <row r="1672" spans="27:60" ht="15">
      <c r="AA1672" s="11"/>
      <c r="AB1672" s="11"/>
      <c r="AC1672" s="11"/>
      <c r="AD1672" s="11"/>
      <c r="AE1672" s="11"/>
      <c r="AM1672" s="35"/>
      <c r="AN1672" s="35"/>
      <c r="AO1672" s="35"/>
      <c r="AP1672" s="35"/>
      <c r="AQ1672" s="35"/>
      <c r="AR1672" s="35"/>
      <c r="AS1672" s="35"/>
      <c r="AT1672" s="35"/>
      <c r="AU1672" s="35"/>
      <c r="AV1672" s="35"/>
      <c r="AW1672" s="35"/>
      <c r="AX1672" s="35"/>
      <c r="AY1672" s="35"/>
      <c r="AZ1672" s="35"/>
      <c r="BA1672" s="35"/>
      <c r="BB1672" s="35"/>
      <c r="BC1672" s="35"/>
      <c r="BD1672" s="35"/>
      <c r="BE1672" s="35"/>
      <c r="BF1672" s="35"/>
      <c r="BG1672" s="35"/>
      <c r="BH1672" s="35"/>
    </row>
    <row r="1673" spans="27:60" ht="15">
      <c r="AA1673" s="11"/>
      <c r="AB1673" s="11"/>
      <c r="AC1673" s="11"/>
      <c r="AD1673" s="11"/>
      <c r="AE1673" s="11"/>
      <c r="AM1673" s="35"/>
      <c r="AN1673" s="35"/>
      <c r="AO1673" s="35"/>
      <c r="AP1673" s="35"/>
      <c r="AQ1673" s="35"/>
      <c r="AR1673" s="35"/>
      <c r="AS1673" s="35"/>
      <c r="AT1673" s="35"/>
      <c r="AU1673" s="35"/>
      <c r="AV1673" s="35"/>
      <c r="AW1673" s="35"/>
      <c r="AX1673" s="35"/>
      <c r="AY1673" s="35"/>
      <c r="AZ1673" s="35"/>
      <c r="BA1673" s="35"/>
      <c r="BB1673" s="35"/>
      <c r="BC1673" s="35"/>
      <c r="BD1673" s="35"/>
      <c r="BE1673" s="35"/>
      <c r="BF1673" s="35"/>
      <c r="BG1673" s="35"/>
      <c r="BH1673" s="35"/>
    </row>
    <row r="1674" spans="27:60" ht="15">
      <c r="AA1674" s="11"/>
      <c r="AB1674" s="11"/>
      <c r="AC1674" s="11"/>
      <c r="AD1674" s="11"/>
      <c r="AE1674" s="11"/>
      <c r="AM1674" s="35"/>
      <c r="AN1674" s="35"/>
      <c r="AO1674" s="35"/>
      <c r="AP1674" s="35"/>
      <c r="AQ1674" s="35"/>
      <c r="AR1674" s="35"/>
      <c r="AS1674" s="35"/>
      <c r="AT1674" s="35"/>
      <c r="AU1674" s="35"/>
      <c r="AV1674" s="35"/>
      <c r="AW1674" s="35"/>
      <c r="AX1674" s="35"/>
      <c r="AY1674" s="35"/>
      <c r="AZ1674" s="35"/>
      <c r="BA1674" s="35"/>
      <c r="BB1674" s="35"/>
      <c r="BC1674" s="35"/>
      <c r="BD1674" s="35"/>
      <c r="BE1674" s="35"/>
      <c r="BF1674" s="35"/>
      <c r="BG1674" s="35"/>
      <c r="BH1674" s="35"/>
    </row>
    <row r="1675" spans="27:60" ht="15">
      <c r="AA1675" s="11"/>
      <c r="AB1675" s="11"/>
      <c r="AC1675" s="11"/>
      <c r="AD1675" s="11"/>
      <c r="AE1675" s="11"/>
      <c r="AM1675" s="35"/>
      <c r="AN1675" s="35"/>
      <c r="AO1675" s="35"/>
      <c r="AP1675" s="35"/>
      <c r="AQ1675" s="35"/>
      <c r="AR1675" s="35"/>
      <c r="AS1675" s="35"/>
      <c r="AT1675" s="35"/>
      <c r="AU1675" s="35"/>
      <c r="AV1675" s="35"/>
      <c r="AW1675" s="35"/>
      <c r="AX1675" s="35"/>
      <c r="AY1675" s="35"/>
      <c r="AZ1675" s="35"/>
      <c r="BA1675" s="35"/>
      <c r="BB1675" s="35"/>
      <c r="BC1675" s="35"/>
      <c r="BD1675" s="35"/>
      <c r="BE1675" s="35"/>
      <c r="BF1675" s="35"/>
      <c r="BG1675" s="35"/>
      <c r="BH1675" s="35"/>
    </row>
    <row r="1676" spans="27:60" ht="15">
      <c r="AA1676" s="11"/>
      <c r="AB1676" s="11"/>
      <c r="AC1676" s="11"/>
      <c r="AD1676" s="11"/>
      <c r="AE1676" s="11"/>
      <c r="AM1676" s="35"/>
      <c r="AN1676" s="35"/>
      <c r="AO1676" s="35"/>
      <c r="AP1676" s="35"/>
      <c r="AQ1676" s="35"/>
      <c r="AR1676" s="35"/>
      <c r="AS1676" s="35"/>
      <c r="AT1676" s="35"/>
      <c r="AU1676" s="35"/>
      <c r="AV1676" s="35"/>
      <c r="AW1676" s="35"/>
      <c r="AX1676" s="35"/>
      <c r="AY1676" s="35"/>
      <c r="AZ1676" s="35"/>
      <c r="BA1676" s="35"/>
      <c r="BB1676" s="35"/>
      <c r="BC1676" s="35"/>
      <c r="BD1676" s="35"/>
      <c r="BE1676" s="35"/>
      <c r="BF1676" s="35"/>
      <c r="BG1676" s="35"/>
      <c r="BH1676" s="35"/>
    </row>
    <row r="1677" spans="27:60" ht="15">
      <c r="AA1677" s="11"/>
      <c r="AB1677" s="11"/>
      <c r="AC1677" s="11"/>
      <c r="AD1677" s="11"/>
      <c r="AE1677" s="11"/>
      <c r="AM1677" s="35"/>
      <c r="AN1677" s="35"/>
      <c r="AO1677" s="35"/>
      <c r="AP1677" s="35"/>
      <c r="AQ1677" s="35"/>
      <c r="AR1677" s="35"/>
      <c r="AS1677" s="35"/>
      <c r="AT1677" s="35"/>
      <c r="AU1677" s="35"/>
      <c r="AV1677" s="35"/>
      <c r="AW1677" s="35"/>
      <c r="AX1677" s="35"/>
      <c r="AY1677" s="35"/>
      <c r="AZ1677" s="35"/>
      <c r="BA1677" s="35"/>
      <c r="BB1677" s="35"/>
      <c r="BC1677" s="35"/>
      <c r="BD1677" s="35"/>
      <c r="BE1677" s="35"/>
      <c r="BF1677" s="35"/>
      <c r="BG1677" s="35"/>
      <c r="BH1677" s="35"/>
    </row>
    <row r="1678" spans="27:60" ht="15">
      <c r="AA1678" s="11"/>
      <c r="AB1678" s="11"/>
      <c r="AC1678" s="11"/>
      <c r="AD1678" s="11"/>
      <c r="AE1678" s="11"/>
      <c r="AM1678" s="35"/>
      <c r="AN1678" s="35"/>
      <c r="AO1678" s="35"/>
      <c r="AP1678" s="35"/>
      <c r="AQ1678" s="35"/>
      <c r="AR1678" s="35"/>
      <c r="AS1678" s="35"/>
      <c r="AT1678" s="35"/>
      <c r="AU1678" s="35"/>
      <c r="AV1678" s="35"/>
      <c r="AW1678" s="35"/>
      <c r="AX1678" s="35"/>
      <c r="AY1678" s="35"/>
      <c r="AZ1678" s="35"/>
      <c r="BA1678" s="35"/>
      <c r="BB1678" s="35"/>
      <c r="BC1678" s="35"/>
      <c r="BD1678" s="35"/>
      <c r="BE1678" s="35"/>
      <c r="BF1678" s="35"/>
      <c r="BG1678" s="35"/>
      <c r="BH1678" s="35"/>
    </row>
    <row r="1679" spans="27:60" ht="15">
      <c r="AA1679" s="11"/>
      <c r="AB1679" s="11"/>
      <c r="AC1679" s="11"/>
      <c r="AD1679" s="11"/>
      <c r="AE1679" s="11"/>
      <c r="AM1679" s="35"/>
      <c r="AN1679" s="35"/>
      <c r="AO1679" s="35"/>
      <c r="AP1679" s="35"/>
      <c r="AQ1679" s="35"/>
      <c r="AR1679" s="35"/>
      <c r="AS1679" s="35"/>
      <c r="AT1679" s="35"/>
      <c r="AU1679" s="35"/>
      <c r="AV1679" s="35"/>
      <c r="AW1679" s="35"/>
      <c r="AX1679" s="35"/>
      <c r="AY1679" s="35"/>
      <c r="AZ1679" s="35"/>
      <c r="BA1679" s="35"/>
      <c r="BB1679" s="35"/>
      <c r="BC1679" s="35"/>
      <c r="BD1679" s="35"/>
      <c r="BE1679" s="35"/>
      <c r="BF1679" s="35"/>
      <c r="BG1679" s="35"/>
      <c r="BH1679" s="35"/>
    </row>
    <row r="1680" spans="27:60" ht="15">
      <c r="AA1680" s="11"/>
      <c r="AB1680" s="11"/>
      <c r="AC1680" s="11"/>
      <c r="AD1680" s="11"/>
      <c r="AE1680" s="11"/>
      <c r="AM1680" s="35"/>
      <c r="AN1680" s="35"/>
      <c r="AO1680" s="35"/>
      <c r="AP1680" s="35"/>
      <c r="AQ1680" s="35"/>
      <c r="AR1680" s="35"/>
      <c r="AS1680" s="35"/>
      <c r="AT1680" s="35"/>
      <c r="AU1680" s="35"/>
      <c r="AV1680" s="35"/>
      <c r="AW1680" s="35"/>
      <c r="AX1680" s="35"/>
      <c r="AY1680" s="35"/>
      <c r="AZ1680" s="35"/>
      <c r="BA1680" s="35"/>
      <c r="BB1680" s="35"/>
      <c r="BC1680" s="35"/>
      <c r="BD1680" s="35"/>
      <c r="BE1680" s="35"/>
      <c r="BF1680" s="35"/>
      <c r="BG1680" s="35"/>
      <c r="BH1680" s="35"/>
    </row>
    <row r="1681" spans="27:60" ht="15">
      <c r="AA1681" s="11"/>
      <c r="AB1681" s="11"/>
      <c r="AC1681" s="11"/>
      <c r="AD1681" s="11"/>
      <c r="AE1681" s="11"/>
      <c r="AM1681" s="35"/>
      <c r="AN1681" s="35"/>
      <c r="AO1681" s="35"/>
      <c r="AP1681" s="35"/>
      <c r="AQ1681" s="35"/>
      <c r="AR1681" s="35"/>
      <c r="AS1681" s="35"/>
      <c r="AT1681" s="35"/>
      <c r="AU1681" s="35"/>
      <c r="AV1681" s="35"/>
      <c r="AW1681" s="35"/>
      <c r="AX1681" s="35"/>
      <c r="AY1681" s="35"/>
      <c r="AZ1681" s="35"/>
      <c r="BA1681" s="35"/>
      <c r="BB1681" s="35"/>
      <c r="BC1681" s="35"/>
      <c r="BD1681" s="35"/>
      <c r="BE1681" s="35"/>
      <c r="BF1681" s="35"/>
      <c r="BG1681" s="35"/>
      <c r="BH1681" s="35"/>
    </row>
    <row r="1682" spans="27:60" ht="15">
      <c r="AA1682" s="11"/>
      <c r="AB1682" s="11"/>
      <c r="AC1682" s="11"/>
      <c r="AD1682" s="11"/>
      <c r="AE1682" s="11"/>
      <c r="AM1682" s="35"/>
      <c r="AN1682" s="35"/>
      <c r="AO1682" s="35"/>
      <c r="AP1682" s="35"/>
      <c r="AQ1682" s="35"/>
      <c r="AR1682" s="35"/>
      <c r="AS1682" s="35"/>
      <c r="AT1682" s="35"/>
      <c r="AU1682" s="35"/>
      <c r="AV1682" s="35"/>
      <c r="AW1682" s="35"/>
      <c r="AX1682" s="35"/>
      <c r="AY1682" s="35"/>
      <c r="AZ1682" s="35"/>
      <c r="BA1682" s="35"/>
      <c r="BB1682" s="35"/>
      <c r="BC1682" s="35"/>
      <c r="BD1682" s="35"/>
      <c r="BE1682" s="35"/>
      <c r="BF1682" s="35"/>
      <c r="BG1682" s="35"/>
      <c r="BH1682" s="35"/>
    </row>
    <row r="1683" spans="27:60" ht="15">
      <c r="AA1683" s="11"/>
      <c r="AB1683" s="11"/>
      <c r="AC1683" s="11"/>
      <c r="AD1683" s="11"/>
      <c r="AE1683" s="11"/>
      <c r="AM1683" s="35"/>
      <c r="AN1683" s="35"/>
      <c r="AO1683" s="35"/>
      <c r="AP1683" s="35"/>
      <c r="AQ1683" s="35"/>
      <c r="AR1683" s="35"/>
      <c r="AS1683" s="35"/>
      <c r="AT1683" s="35"/>
      <c r="AU1683" s="35"/>
      <c r="AV1683" s="35"/>
      <c r="AW1683" s="35"/>
      <c r="AX1683" s="35"/>
      <c r="AY1683" s="35"/>
      <c r="AZ1683" s="35"/>
      <c r="BA1683" s="35"/>
      <c r="BB1683" s="35"/>
      <c r="BC1683" s="35"/>
      <c r="BD1683" s="35"/>
      <c r="BE1683" s="35"/>
      <c r="BF1683" s="35"/>
      <c r="BG1683" s="35"/>
      <c r="BH1683" s="35"/>
    </row>
    <row r="1684" spans="27:60" ht="15">
      <c r="AA1684" s="11"/>
      <c r="AB1684" s="11"/>
      <c r="AC1684" s="11"/>
      <c r="AD1684" s="11"/>
      <c r="AE1684" s="11"/>
      <c r="AM1684" s="35"/>
      <c r="AN1684" s="35"/>
      <c r="AO1684" s="35"/>
      <c r="AP1684" s="35"/>
      <c r="AQ1684" s="35"/>
      <c r="AR1684" s="35"/>
      <c r="AS1684" s="35"/>
      <c r="AT1684" s="35"/>
      <c r="AU1684" s="35"/>
      <c r="AV1684" s="35"/>
      <c r="AW1684" s="35"/>
      <c r="AX1684" s="35"/>
      <c r="AY1684" s="35"/>
      <c r="AZ1684" s="35"/>
      <c r="BA1684" s="35"/>
      <c r="BB1684" s="35"/>
      <c r="BC1684" s="35"/>
      <c r="BD1684" s="35"/>
      <c r="BE1684" s="35"/>
      <c r="BF1684" s="35"/>
      <c r="BG1684" s="35"/>
      <c r="BH1684" s="35"/>
    </row>
    <row r="1685" spans="27:60" ht="15">
      <c r="AA1685" s="11"/>
      <c r="AB1685" s="11"/>
      <c r="AC1685" s="11"/>
      <c r="AD1685" s="11"/>
      <c r="AE1685" s="11"/>
      <c r="AM1685" s="35"/>
      <c r="AN1685" s="35"/>
      <c r="AO1685" s="35"/>
      <c r="AP1685" s="35"/>
      <c r="AQ1685" s="35"/>
      <c r="AR1685" s="35"/>
      <c r="AS1685" s="35"/>
      <c r="AT1685" s="35"/>
      <c r="AU1685" s="35"/>
      <c r="AV1685" s="35"/>
      <c r="AW1685" s="35"/>
      <c r="AX1685" s="35"/>
      <c r="AY1685" s="35"/>
      <c r="AZ1685" s="35"/>
      <c r="BA1685" s="35"/>
      <c r="BB1685" s="35"/>
      <c r="BC1685" s="35"/>
      <c r="BD1685" s="35"/>
      <c r="BE1685" s="35"/>
      <c r="BF1685" s="35"/>
      <c r="BG1685" s="35"/>
      <c r="BH1685" s="35"/>
    </row>
    <row r="1686" spans="27:60" ht="15">
      <c r="AA1686" s="11"/>
      <c r="AB1686" s="11"/>
      <c r="AC1686" s="11"/>
      <c r="AD1686" s="11"/>
      <c r="AE1686" s="11"/>
      <c r="AM1686" s="35"/>
      <c r="AN1686" s="35"/>
      <c r="AO1686" s="35"/>
      <c r="AP1686" s="35"/>
      <c r="AQ1686" s="35"/>
      <c r="AR1686" s="35"/>
      <c r="AS1686" s="35"/>
      <c r="AT1686" s="35"/>
      <c r="AU1686" s="35"/>
      <c r="AV1686" s="35"/>
      <c r="AW1686" s="35"/>
      <c r="AX1686" s="35"/>
      <c r="AY1686" s="35"/>
      <c r="AZ1686" s="35"/>
      <c r="BA1686" s="35"/>
      <c r="BB1686" s="35"/>
      <c r="BC1686" s="35"/>
      <c r="BD1686" s="35"/>
      <c r="BE1686" s="35"/>
      <c r="BF1686" s="35"/>
      <c r="BG1686" s="35"/>
      <c r="BH1686" s="35"/>
    </row>
    <row r="1687" spans="27:60" ht="15">
      <c r="AA1687" s="11"/>
      <c r="AB1687" s="11"/>
      <c r="AC1687" s="11"/>
      <c r="AD1687" s="11"/>
      <c r="AE1687" s="11"/>
      <c r="AM1687" s="35"/>
      <c r="AN1687" s="35"/>
      <c r="AO1687" s="35"/>
      <c r="AP1687" s="35"/>
      <c r="AQ1687" s="35"/>
      <c r="AR1687" s="35"/>
      <c r="AS1687" s="35"/>
      <c r="AT1687" s="35"/>
      <c r="AU1687" s="35"/>
      <c r="AV1687" s="35"/>
      <c r="AW1687" s="35"/>
      <c r="AX1687" s="35"/>
      <c r="AY1687" s="35"/>
      <c r="AZ1687" s="35"/>
      <c r="BA1687" s="35"/>
      <c r="BB1687" s="35"/>
      <c r="BC1687" s="35"/>
      <c r="BD1687" s="35"/>
      <c r="BE1687" s="35"/>
      <c r="BF1687" s="35"/>
      <c r="BG1687" s="35"/>
      <c r="BH1687" s="35"/>
    </row>
    <row r="1688" spans="27:60" ht="15">
      <c r="AA1688" s="11"/>
      <c r="AB1688" s="11"/>
      <c r="AC1688" s="11"/>
      <c r="AD1688" s="11"/>
      <c r="AE1688" s="11"/>
      <c r="AM1688" s="35"/>
      <c r="AN1688" s="35"/>
      <c r="AO1688" s="35"/>
      <c r="AP1688" s="35"/>
      <c r="AQ1688" s="35"/>
      <c r="AR1688" s="35"/>
      <c r="AS1688" s="35"/>
      <c r="AT1688" s="35"/>
      <c r="AU1688" s="35"/>
      <c r="AV1688" s="35"/>
      <c r="AW1688" s="35"/>
      <c r="AX1688" s="35"/>
      <c r="AY1688" s="35"/>
      <c r="AZ1688" s="35"/>
      <c r="BA1688" s="35"/>
      <c r="BB1688" s="35"/>
      <c r="BC1688" s="35"/>
      <c r="BD1688" s="35"/>
      <c r="BE1688" s="35"/>
      <c r="BF1688" s="35"/>
      <c r="BG1688" s="35"/>
      <c r="BH1688" s="35"/>
    </row>
    <row r="1689" spans="27:60" ht="15">
      <c r="AA1689" s="11"/>
      <c r="AB1689" s="11"/>
      <c r="AC1689" s="11"/>
      <c r="AD1689" s="11"/>
      <c r="AE1689" s="11"/>
      <c r="AM1689" s="35"/>
      <c r="AN1689" s="35"/>
      <c r="AO1689" s="35"/>
      <c r="AP1689" s="35"/>
      <c r="AQ1689" s="35"/>
      <c r="AR1689" s="35"/>
      <c r="AS1689" s="35"/>
      <c r="AT1689" s="35"/>
      <c r="AU1689" s="35"/>
      <c r="AV1689" s="35"/>
      <c r="AW1689" s="35"/>
      <c r="AX1689" s="35"/>
      <c r="AY1689" s="35"/>
      <c r="AZ1689" s="35"/>
      <c r="BA1689" s="35"/>
      <c r="BB1689" s="35"/>
      <c r="BC1689" s="35"/>
      <c r="BD1689" s="35"/>
      <c r="BE1689" s="35"/>
      <c r="BF1689" s="35"/>
      <c r="BG1689" s="35"/>
      <c r="BH1689" s="35"/>
    </row>
    <row r="1690" spans="27:60" ht="15">
      <c r="AA1690" s="11"/>
      <c r="AB1690" s="11"/>
      <c r="AC1690" s="11"/>
      <c r="AD1690" s="11"/>
      <c r="AE1690" s="11"/>
      <c r="AM1690" s="35"/>
      <c r="AN1690" s="35"/>
      <c r="AO1690" s="35"/>
      <c r="AP1690" s="35"/>
      <c r="AQ1690" s="35"/>
      <c r="AR1690" s="35"/>
      <c r="AS1690" s="35"/>
      <c r="AT1690" s="35"/>
      <c r="AU1690" s="35"/>
      <c r="AV1690" s="35"/>
      <c r="AW1690" s="35"/>
      <c r="AX1690" s="35"/>
      <c r="AY1690" s="35"/>
      <c r="AZ1690" s="35"/>
      <c r="BA1690" s="35"/>
      <c r="BB1690" s="35"/>
      <c r="BC1690" s="35"/>
      <c r="BD1690" s="35"/>
      <c r="BE1690" s="35"/>
      <c r="BF1690" s="35"/>
      <c r="BG1690" s="35"/>
      <c r="BH1690" s="35"/>
    </row>
    <row r="1691" spans="27:60" ht="15">
      <c r="AA1691" s="11"/>
      <c r="AB1691" s="11"/>
      <c r="AC1691" s="11"/>
      <c r="AD1691" s="11"/>
      <c r="AE1691" s="11"/>
      <c r="AM1691" s="35"/>
      <c r="AN1691" s="35"/>
      <c r="AO1691" s="35"/>
      <c r="AP1691" s="35"/>
      <c r="AQ1691" s="35"/>
      <c r="AR1691" s="35"/>
      <c r="AS1691" s="35"/>
      <c r="AT1691" s="35"/>
      <c r="AU1691" s="35"/>
      <c r="AV1691" s="35"/>
      <c r="AW1691" s="35"/>
      <c r="AX1691" s="35"/>
      <c r="AY1691" s="35"/>
      <c r="AZ1691" s="35"/>
      <c r="BA1691" s="35"/>
      <c r="BB1691" s="35"/>
      <c r="BC1691" s="35"/>
      <c r="BD1691" s="35"/>
      <c r="BE1691" s="35"/>
      <c r="BF1691" s="35"/>
      <c r="BG1691" s="35"/>
      <c r="BH1691" s="35"/>
    </row>
    <row r="1692" spans="27:60" ht="15">
      <c r="AA1692" s="11"/>
      <c r="AB1692" s="11"/>
      <c r="AC1692" s="11"/>
      <c r="AD1692" s="11"/>
      <c r="AE1692" s="11"/>
      <c r="AM1692" s="35"/>
      <c r="AN1692" s="35"/>
      <c r="AO1692" s="35"/>
      <c r="AP1692" s="35"/>
      <c r="AQ1692" s="35"/>
      <c r="AR1692" s="35"/>
      <c r="AS1692" s="35"/>
      <c r="AT1692" s="35"/>
      <c r="AU1692" s="35"/>
      <c r="AV1692" s="35"/>
      <c r="AW1692" s="35"/>
      <c r="AX1692" s="35"/>
      <c r="AY1692" s="35"/>
      <c r="AZ1692" s="35"/>
      <c r="BA1692" s="35"/>
      <c r="BB1692" s="35"/>
      <c r="BC1692" s="35"/>
      <c r="BD1692" s="35"/>
      <c r="BE1692" s="35"/>
      <c r="BF1692" s="35"/>
      <c r="BG1692" s="35"/>
      <c r="BH1692" s="35"/>
    </row>
    <row r="1693" spans="27:60" ht="15">
      <c r="AA1693" s="11"/>
      <c r="AB1693" s="11"/>
      <c r="AC1693" s="11"/>
      <c r="AD1693" s="11"/>
      <c r="AE1693" s="11"/>
      <c r="AM1693" s="35"/>
      <c r="AN1693" s="35"/>
      <c r="AO1693" s="35"/>
      <c r="AP1693" s="35"/>
      <c r="AQ1693" s="35"/>
      <c r="AR1693" s="35"/>
      <c r="AS1693" s="35"/>
      <c r="AT1693" s="35"/>
      <c r="AU1693" s="35"/>
      <c r="AV1693" s="35"/>
      <c r="AW1693" s="35"/>
      <c r="AX1693" s="35"/>
      <c r="AY1693" s="35"/>
      <c r="AZ1693" s="35"/>
      <c r="BA1693" s="35"/>
      <c r="BB1693" s="35"/>
      <c r="BC1693" s="35"/>
      <c r="BD1693" s="35"/>
      <c r="BE1693" s="35"/>
      <c r="BF1693" s="35"/>
      <c r="BG1693" s="35"/>
      <c r="BH1693" s="35"/>
    </row>
    <row r="1694" spans="27:60" ht="15">
      <c r="AA1694" s="11"/>
      <c r="AB1694" s="11"/>
      <c r="AC1694" s="11"/>
      <c r="AD1694" s="11"/>
      <c r="AE1694" s="11"/>
      <c r="AM1694" s="35"/>
      <c r="AN1694" s="35"/>
      <c r="AO1694" s="35"/>
      <c r="AP1694" s="35"/>
      <c r="AQ1694" s="35"/>
      <c r="AR1694" s="35"/>
      <c r="AS1694" s="35"/>
      <c r="AT1694" s="35"/>
      <c r="AU1694" s="35"/>
      <c r="AV1694" s="35"/>
      <c r="AW1694" s="35"/>
      <c r="AX1694" s="35"/>
      <c r="AY1694" s="35"/>
      <c r="AZ1694" s="35"/>
      <c r="BA1694" s="35"/>
      <c r="BB1694" s="35"/>
      <c r="BC1694" s="35"/>
      <c r="BD1694" s="35"/>
      <c r="BE1694" s="35"/>
      <c r="BF1694" s="35"/>
      <c r="BG1694" s="35"/>
      <c r="BH1694" s="35"/>
    </row>
    <row r="1695" spans="27:60" ht="15">
      <c r="AA1695" s="11"/>
      <c r="AB1695" s="11"/>
      <c r="AC1695" s="11"/>
      <c r="AD1695" s="11"/>
      <c r="AE1695" s="11"/>
      <c r="AM1695" s="35"/>
      <c r="AN1695" s="35"/>
      <c r="AO1695" s="35"/>
      <c r="AP1695" s="35"/>
      <c r="AQ1695" s="35"/>
      <c r="AR1695" s="35"/>
      <c r="AS1695" s="35"/>
      <c r="AT1695" s="35"/>
      <c r="AU1695" s="35"/>
      <c r="AV1695" s="35"/>
      <c r="AW1695" s="35"/>
      <c r="AX1695" s="35"/>
      <c r="AY1695" s="35"/>
      <c r="AZ1695" s="35"/>
      <c r="BA1695" s="35"/>
      <c r="BB1695" s="35"/>
      <c r="BC1695" s="35"/>
      <c r="BD1695" s="35"/>
      <c r="BE1695" s="35"/>
      <c r="BF1695" s="35"/>
      <c r="BG1695" s="35"/>
      <c r="BH1695" s="35"/>
    </row>
    <row r="1696" spans="27:60" ht="15">
      <c r="AA1696" s="11"/>
      <c r="AB1696" s="11"/>
      <c r="AC1696" s="11"/>
      <c r="AD1696" s="11"/>
      <c r="AE1696" s="11"/>
      <c r="AM1696" s="35"/>
      <c r="AN1696" s="35"/>
      <c r="AO1696" s="35"/>
      <c r="AP1696" s="35"/>
      <c r="AQ1696" s="35"/>
      <c r="AR1696" s="35"/>
      <c r="AS1696" s="35"/>
      <c r="AT1696" s="35"/>
      <c r="AU1696" s="35"/>
      <c r="AV1696" s="35"/>
      <c r="AW1696" s="35"/>
      <c r="AX1696" s="35"/>
      <c r="AY1696" s="35"/>
      <c r="AZ1696" s="35"/>
      <c r="BA1696" s="35"/>
      <c r="BB1696" s="35"/>
      <c r="BC1696" s="35"/>
      <c r="BD1696" s="35"/>
      <c r="BE1696" s="35"/>
      <c r="BF1696" s="35"/>
      <c r="BG1696" s="35"/>
      <c r="BH1696" s="35"/>
    </row>
    <row r="1697" spans="27:60" ht="15">
      <c r="AA1697" s="11"/>
      <c r="AB1697" s="11"/>
      <c r="AC1697" s="11"/>
      <c r="AD1697" s="11"/>
      <c r="AE1697" s="11"/>
      <c r="AM1697" s="35"/>
      <c r="AN1697" s="35"/>
      <c r="AO1697" s="35"/>
      <c r="AP1697" s="35"/>
      <c r="AQ1697" s="35"/>
      <c r="AR1697" s="35"/>
      <c r="AS1697" s="35"/>
      <c r="AT1697" s="35"/>
      <c r="AU1697" s="35"/>
      <c r="AV1697" s="35"/>
      <c r="AW1697" s="35"/>
      <c r="AX1697" s="35"/>
      <c r="AY1697" s="35"/>
      <c r="AZ1697" s="35"/>
      <c r="BA1697" s="35"/>
      <c r="BB1697" s="35"/>
      <c r="BC1697" s="35"/>
      <c r="BD1697" s="35"/>
      <c r="BE1697" s="35"/>
      <c r="BF1697" s="35"/>
      <c r="BG1697" s="35"/>
      <c r="BH1697" s="35"/>
    </row>
    <row r="1698" spans="27:60" ht="15">
      <c r="AA1698" s="11"/>
      <c r="AB1698" s="11"/>
      <c r="AC1698" s="11"/>
      <c r="AD1698" s="11"/>
      <c r="AE1698" s="11"/>
      <c r="AM1698" s="35"/>
      <c r="AN1698" s="35"/>
      <c r="AO1698" s="35"/>
      <c r="AP1698" s="35"/>
      <c r="AQ1698" s="35"/>
      <c r="AR1698" s="35"/>
      <c r="AS1698" s="35"/>
      <c r="AT1698" s="35"/>
      <c r="AU1698" s="35"/>
      <c r="AV1698" s="35"/>
      <c r="AW1698" s="35"/>
      <c r="AX1698" s="35"/>
      <c r="AY1698" s="35"/>
      <c r="AZ1698" s="35"/>
      <c r="BA1698" s="35"/>
      <c r="BB1698" s="35"/>
      <c r="BC1698" s="35"/>
      <c r="BD1698" s="35"/>
      <c r="BE1698" s="35"/>
      <c r="BF1698" s="35"/>
      <c r="BG1698" s="35"/>
      <c r="BH1698" s="35"/>
    </row>
    <row r="1699" spans="27:60" ht="15">
      <c r="AA1699" s="11"/>
      <c r="AB1699" s="11"/>
      <c r="AC1699" s="11"/>
      <c r="AD1699" s="11"/>
      <c r="AE1699" s="11"/>
      <c r="AM1699" s="35"/>
      <c r="AN1699" s="35"/>
      <c r="AO1699" s="35"/>
      <c r="AP1699" s="35"/>
      <c r="AQ1699" s="35"/>
      <c r="AR1699" s="35"/>
      <c r="AS1699" s="35"/>
      <c r="AT1699" s="35"/>
      <c r="AU1699" s="35"/>
      <c r="AV1699" s="35"/>
      <c r="AW1699" s="35"/>
      <c r="AX1699" s="35"/>
      <c r="AY1699" s="35"/>
      <c r="AZ1699" s="35"/>
      <c r="BA1699" s="35"/>
      <c r="BB1699" s="35"/>
      <c r="BC1699" s="35"/>
      <c r="BD1699" s="35"/>
      <c r="BE1699" s="35"/>
      <c r="BF1699" s="35"/>
      <c r="BG1699" s="35"/>
      <c r="BH1699" s="35"/>
    </row>
    <row r="1700" spans="27:60" ht="15">
      <c r="AA1700" s="11"/>
      <c r="AB1700" s="11"/>
      <c r="AC1700" s="11"/>
      <c r="AD1700" s="11"/>
      <c r="AE1700" s="11"/>
      <c r="AM1700" s="35"/>
      <c r="AN1700" s="35"/>
      <c r="AO1700" s="35"/>
      <c r="AP1700" s="35"/>
      <c r="AQ1700" s="35"/>
      <c r="AR1700" s="35"/>
      <c r="AS1700" s="35"/>
      <c r="AT1700" s="35"/>
      <c r="AU1700" s="35"/>
      <c r="AV1700" s="35"/>
      <c r="AW1700" s="35"/>
      <c r="AX1700" s="35"/>
      <c r="AY1700" s="35"/>
      <c r="AZ1700" s="35"/>
      <c r="BA1700" s="35"/>
      <c r="BB1700" s="35"/>
      <c r="BC1700" s="35"/>
      <c r="BD1700" s="35"/>
      <c r="BE1700" s="35"/>
      <c r="BF1700" s="35"/>
      <c r="BG1700" s="35"/>
      <c r="BH1700" s="35"/>
    </row>
    <row r="1701" spans="27:60" ht="15">
      <c r="AA1701" s="11"/>
      <c r="AB1701" s="11"/>
      <c r="AC1701" s="11"/>
      <c r="AD1701" s="11"/>
      <c r="AE1701" s="11"/>
      <c r="AM1701" s="35"/>
      <c r="AN1701" s="35"/>
      <c r="AO1701" s="35"/>
      <c r="AP1701" s="35"/>
      <c r="AQ1701" s="35"/>
      <c r="AR1701" s="35"/>
      <c r="AS1701" s="35"/>
      <c r="AT1701" s="35"/>
      <c r="AU1701" s="35"/>
      <c r="AV1701" s="35"/>
      <c r="AW1701" s="35"/>
      <c r="AX1701" s="35"/>
      <c r="AY1701" s="35"/>
      <c r="AZ1701" s="35"/>
      <c r="BA1701" s="35"/>
      <c r="BB1701" s="35"/>
      <c r="BC1701" s="35"/>
      <c r="BD1701" s="35"/>
      <c r="BE1701" s="35"/>
      <c r="BF1701" s="35"/>
      <c r="BG1701" s="35"/>
      <c r="BH1701" s="35"/>
    </row>
    <row r="1702" spans="27:60" ht="15">
      <c r="AA1702" s="11"/>
      <c r="AB1702" s="11"/>
      <c r="AC1702" s="11"/>
      <c r="AD1702" s="11"/>
      <c r="AE1702" s="11"/>
      <c r="AM1702" s="35"/>
      <c r="AN1702" s="35"/>
      <c r="AO1702" s="35"/>
      <c r="AP1702" s="35"/>
      <c r="AQ1702" s="35"/>
      <c r="AR1702" s="35"/>
      <c r="AS1702" s="35"/>
      <c r="AT1702" s="35"/>
      <c r="AU1702" s="35"/>
      <c r="AV1702" s="35"/>
      <c r="AW1702" s="35"/>
      <c r="AX1702" s="35"/>
      <c r="AY1702" s="35"/>
      <c r="AZ1702" s="35"/>
      <c r="BA1702" s="35"/>
      <c r="BB1702" s="35"/>
      <c r="BC1702" s="35"/>
      <c r="BD1702" s="35"/>
      <c r="BE1702" s="35"/>
      <c r="BF1702" s="35"/>
      <c r="BG1702" s="35"/>
      <c r="BH1702" s="35"/>
    </row>
    <row r="1703" spans="27:60" ht="15">
      <c r="AA1703" s="11"/>
      <c r="AB1703" s="11"/>
      <c r="AC1703" s="11"/>
      <c r="AD1703" s="11"/>
      <c r="AE1703" s="11"/>
      <c r="AM1703" s="35"/>
      <c r="AN1703" s="35"/>
      <c r="AO1703" s="35"/>
      <c r="AP1703" s="35"/>
      <c r="AQ1703" s="35"/>
      <c r="AR1703" s="35"/>
      <c r="AS1703" s="35"/>
      <c r="AT1703" s="35"/>
      <c r="AU1703" s="35"/>
      <c r="AV1703" s="35"/>
      <c r="AW1703" s="35"/>
      <c r="AX1703" s="35"/>
      <c r="AY1703" s="35"/>
      <c r="AZ1703" s="35"/>
      <c r="BA1703" s="35"/>
      <c r="BB1703" s="35"/>
      <c r="BC1703" s="35"/>
      <c r="BD1703" s="35"/>
      <c r="BE1703" s="35"/>
      <c r="BF1703" s="35"/>
      <c r="BG1703" s="35"/>
      <c r="BH1703" s="35"/>
    </row>
    <row r="1704" spans="27:60" ht="15">
      <c r="AA1704" s="11"/>
      <c r="AB1704" s="11"/>
      <c r="AC1704" s="11"/>
      <c r="AD1704" s="11"/>
      <c r="AE1704" s="11"/>
      <c r="AM1704" s="35"/>
      <c r="AN1704" s="35"/>
      <c r="AO1704" s="35"/>
      <c r="AP1704" s="35"/>
      <c r="AQ1704" s="35"/>
      <c r="AR1704" s="35"/>
      <c r="AS1704" s="35"/>
      <c r="AT1704" s="35"/>
      <c r="AU1704" s="35"/>
      <c r="AV1704" s="35"/>
      <c r="AW1704" s="35"/>
      <c r="AX1704" s="35"/>
      <c r="AY1704" s="35"/>
      <c r="AZ1704" s="35"/>
      <c r="BA1704" s="35"/>
      <c r="BB1704" s="35"/>
      <c r="BC1704" s="35"/>
      <c r="BD1704" s="35"/>
      <c r="BE1704" s="35"/>
      <c r="BF1704" s="35"/>
      <c r="BG1704" s="35"/>
      <c r="BH1704" s="35"/>
    </row>
    <row r="1705" spans="27:60" ht="15">
      <c r="AA1705" s="11"/>
      <c r="AB1705" s="11"/>
      <c r="AC1705" s="11"/>
      <c r="AD1705" s="11"/>
      <c r="AE1705" s="11"/>
      <c r="AM1705" s="35"/>
      <c r="AN1705" s="35"/>
      <c r="AO1705" s="35"/>
      <c r="AP1705" s="35"/>
      <c r="AQ1705" s="35"/>
      <c r="AR1705" s="35"/>
      <c r="AS1705" s="35"/>
      <c r="AT1705" s="35"/>
      <c r="AU1705" s="35"/>
      <c r="AV1705" s="35"/>
      <c r="AW1705" s="35"/>
      <c r="AX1705" s="35"/>
      <c r="AY1705" s="35"/>
      <c r="AZ1705" s="35"/>
      <c r="BA1705" s="35"/>
      <c r="BB1705" s="35"/>
      <c r="BC1705" s="35"/>
      <c r="BD1705" s="35"/>
      <c r="BE1705" s="35"/>
      <c r="BF1705" s="35"/>
      <c r="BG1705" s="35"/>
      <c r="BH1705" s="35"/>
    </row>
    <row r="1706" spans="27:60" ht="15">
      <c r="AA1706" s="11"/>
      <c r="AB1706" s="11"/>
      <c r="AC1706" s="11"/>
      <c r="AD1706" s="11"/>
      <c r="AE1706" s="11"/>
      <c r="AM1706" s="35"/>
      <c r="AN1706" s="35"/>
      <c r="AO1706" s="35"/>
      <c r="AP1706" s="35"/>
      <c r="AQ1706" s="35"/>
      <c r="AR1706" s="35"/>
      <c r="AS1706" s="35"/>
      <c r="AT1706" s="35"/>
      <c r="AU1706" s="35"/>
      <c r="AV1706" s="35"/>
      <c r="AW1706" s="35"/>
      <c r="AX1706" s="35"/>
      <c r="AY1706" s="35"/>
      <c r="AZ1706" s="35"/>
      <c r="BA1706" s="35"/>
      <c r="BB1706" s="35"/>
      <c r="BC1706" s="35"/>
      <c r="BD1706" s="35"/>
      <c r="BE1706" s="35"/>
      <c r="BF1706" s="35"/>
      <c r="BG1706" s="35"/>
      <c r="BH1706" s="35"/>
    </row>
    <row r="1707" spans="27:60" ht="15">
      <c r="AA1707" s="11"/>
      <c r="AB1707" s="11"/>
      <c r="AC1707" s="11"/>
      <c r="AD1707" s="11"/>
      <c r="AE1707" s="11"/>
      <c r="AM1707" s="35"/>
      <c r="AN1707" s="35"/>
      <c r="AO1707" s="35"/>
      <c r="AP1707" s="35"/>
      <c r="AQ1707" s="35"/>
      <c r="AR1707" s="35"/>
      <c r="AS1707" s="35"/>
      <c r="AT1707" s="35"/>
      <c r="AU1707" s="35"/>
      <c r="AV1707" s="35"/>
      <c r="AW1707" s="35"/>
      <c r="AX1707" s="35"/>
      <c r="AY1707" s="35"/>
      <c r="AZ1707" s="35"/>
      <c r="BA1707" s="35"/>
      <c r="BB1707" s="35"/>
      <c r="BC1707" s="35"/>
      <c r="BD1707" s="35"/>
      <c r="BE1707" s="35"/>
      <c r="BF1707" s="35"/>
      <c r="BG1707" s="35"/>
      <c r="BH1707" s="35"/>
    </row>
    <row r="1708" spans="27:60" ht="15">
      <c r="AA1708" s="11"/>
      <c r="AB1708" s="11"/>
      <c r="AC1708" s="11"/>
      <c r="AD1708" s="11"/>
      <c r="AE1708" s="11"/>
      <c r="AM1708" s="35"/>
      <c r="AN1708" s="35"/>
      <c r="AO1708" s="35"/>
      <c r="AP1708" s="35"/>
      <c r="AQ1708" s="35"/>
      <c r="AR1708" s="35"/>
      <c r="AS1708" s="35"/>
      <c r="AT1708" s="35"/>
      <c r="AU1708" s="35"/>
      <c r="AV1708" s="35"/>
      <c r="AW1708" s="35"/>
      <c r="AX1708" s="35"/>
      <c r="AY1708" s="35"/>
      <c r="AZ1708" s="35"/>
      <c r="BA1708" s="35"/>
      <c r="BB1708" s="35"/>
      <c r="BC1708" s="35"/>
      <c r="BD1708" s="35"/>
      <c r="BE1708" s="35"/>
      <c r="BF1708" s="35"/>
      <c r="BG1708" s="35"/>
      <c r="BH1708" s="35"/>
    </row>
    <row r="1709" spans="27:60" ht="15">
      <c r="AA1709" s="11"/>
      <c r="AB1709" s="11"/>
      <c r="AC1709" s="11"/>
      <c r="AD1709" s="11"/>
      <c r="AE1709" s="11"/>
      <c r="AM1709" s="35"/>
      <c r="AN1709" s="35"/>
      <c r="AO1709" s="35"/>
      <c r="AP1709" s="35"/>
      <c r="AQ1709" s="35"/>
      <c r="AR1709" s="35"/>
      <c r="AS1709" s="35"/>
      <c r="AT1709" s="35"/>
      <c r="AU1709" s="35"/>
      <c r="AV1709" s="35"/>
      <c r="AW1709" s="35"/>
      <c r="AX1709" s="35"/>
      <c r="AY1709" s="35"/>
      <c r="AZ1709" s="35"/>
      <c r="BA1709" s="35"/>
      <c r="BB1709" s="35"/>
      <c r="BC1709" s="35"/>
      <c r="BD1709" s="35"/>
      <c r="BE1709" s="35"/>
      <c r="BF1709" s="35"/>
      <c r="BG1709" s="35"/>
      <c r="BH1709" s="35"/>
    </row>
    <row r="1710" spans="27:60" ht="15">
      <c r="AA1710" s="11"/>
      <c r="AB1710" s="11"/>
      <c r="AC1710" s="11"/>
      <c r="AD1710" s="11"/>
      <c r="AE1710" s="11"/>
      <c r="AM1710" s="35"/>
      <c r="AN1710" s="35"/>
      <c r="AO1710" s="35"/>
      <c r="AP1710" s="35"/>
      <c r="AQ1710" s="35"/>
      <c r="AR1710" s="35"/>
      <c r="AS1710" s="35"/>
      <c r="AT1710" s="35"/>
      <c r="AU1710" s="35"/>
      <c r="AV1710" s="35"/>
      <c r="AW1710" s="35"/>
      <c r="AX1710" s="35"/>
      <c r="AY1710" s="35"/>
      <c r="AZ1710" s="35"/>
      <c r="BA1710" s="35"/>
      <c r="BB1710" s="35"/>
      <c r="BC1710" s="35"/>
      <c r="BD1710" s="35"/>
      <c r="BE1710" s="35"/>
      <c r="BF1710" s="35"/>
      <c r="BG1710" s="35"/>
      <c r="BH1710" s="35"/>
    </row>
    <row r="1711" spans="27:60" ht="15">
      <c r="AA1711" s="11"/>
      <c r="AB1711" s="11"/>
      <c r="AC1711" s="11"/>
      <c r="AD1711" s="11"/>
      <c r="AE1711" s="11"/>
      <c r="AM1711" s="35"/>
      <c r="AN1711" s="35"/>
      <c r="AO1711" s="35"/>
      <c r="AP1711" s="35"/>
      <c r="AQ1711" s="35"/>
      <c r="AR1711" s="35"/>
      <c r="AS1711" s="35"/>
      <c r="AT1711" s="35"/>
      <c r="AU1711" s="35"/>
      <c r="AV1711" s="35"/>
      <c r="AW1711" s="35"/>
      <c r="AX1711" s="35"/>
      <c r="AY1711" s="35"/>
      <c r="AZ1711" s="35"/>
      <c r="BA1711" s="35"/>
      <c r="BB1711" s="35"/>
      <c r="BC1711" s="35"/>
      <c r="BD1711" s="35"/>
      <c r="BE1711" s="35"/>
      <c r="BF1711" s="35"/>
      <c r="BG1711" s="35"/>
      <c r="BH1711" s="35"/>
    </row>
    <row r="1712" spans="27:60" ht="15">
      <c r="AA1712" s="11"/>
      <c r="AB1712" s="11"/>
      <c r="AC1712" s="11"/>
      <c r="AD1712" s="11"/>
      <c r="AE1712" s="11"/>
      <c r="AM1712" s="35"/>
      <c r="AN1712" s="35"/>
      <c r="AO1712" s="35"/>
      <c r="AP1712" s="35"/>
      <c r="AQ1712" s="35"/>
      <c r="AR1712" s="35"/>
      <c r="AS1712" s="35"/>
      <c r="AT1712" s="35"/>
      <c r="AU1712" s="35"/>
      <c r="AV1712" s="35"/>
      <c r="AW1712" s="35"/>
      <c r="AX1712" s="35"/>
      <c r="AY1712" s="35"/>
      <c r="AZ1712" s="35"/>
      <c r="BA1712" s="35"/>
      <c r="BB1712" s="35"/>
      <c r="BC1712" s="35"/>
      <c r="BD1712" s="35"/>
      <c r="BE1712" s="35"/>
      <c r="BF1712" s="35"/>
      <c r="BG1712" s="35"/>
      <c r="BH1712" s="35"/>
    </row>
    <row r="1713" spans="27:60" ht="15">
      <c r="AA1713" s="11"/>
      <c r="AB1713" s="11"/>
      <c r="AC1713" s="11"/>
      <c r="AD1713" s="11"/>
      <c r="AE1713" s="11"/>
      <c r="AM1713" s="35"/>
      <c r="AN1713" s="35"/>
      <c r="AO1713" s="35"/>
      <c r="AP1713" s="35"/>
      <c r="AQ1713" s="35"/>
      <c r="AR1713" s="35"/>
      <c r="AS1713" s="35"/>
      <c r="AT1713" s="35"/>
      <c r="AU1713" s="35"/>
      <c r="AV1713" s="35"/>
      <c r="AW1713" s="35"/>
      <c r="AX1713" s="35"/>
      <c r="AY1713" s="35"/>
      <c r="AZ1713" s="35"/>
      <c r="BA1713" s="35"/>
      <c r="BB1713" s="35"/>
      <c r="BC1713" s="35"/>
      <c r="BD1713" s="35"/>
      <c r="BE1713" s="35"/>
      <c r="BF1713" s="35"/>
      <c r="BG1713" s="35"/>
      <c r="BH1713" s="35"/>
    </row>
    <row r="1714" spans="27:60" ht="15">
      <c r="AA1714" s="11"/>
      <c r="AB1714" s="11"/>
      <c r="AC1714" s="11"/>
      <c r="AD1714" s="11"/>
      <c r="AE1714" s="11"/>
      <c r="AM1714" s="35"/>
      <c r="AN1714" s="35"/>
      <c r="AO1714" s="35"/>
      <c r="AP1714" s="35"/>
      <c r="AQ1714" s="35"/>
      <c r="AR1714" s="35"/>
      <c r="AS1714" s="35"/>
      <c r="AT1714" s="35"/>
      <c r="AU1714" s="35"/>
      <c r="AV1714" s="35"/>
      <c r="AW1714" s="35"/>
      <c r="AX1714" s="35"/>
      <c r="AY1714" s="35"/>
      <c r="AZ1714" s="35"/>
      <c r="BA1714" s="35"/>
      <c r="BB1714" s="35"/>
      <c r="BC1714" s="35"/>
      <c r="BD1714" s="35"/>
      <c r="BE1714" s="35"/>
      <c r="BF1714" s="35"/>
      <c r="BG1714" s="35"/>
      <c r="BH1714" s="35"/>
    </row>
    <row r="1715" spans="27:60" ht="15">
      <c r="AA1715" s="11"/>
      <c r="AB1715" s="11"/>
      <c r="AC1715" s="11"/>
      <c r="AD1715" s="11"/>
      <c r="AE1715" s="11"/>
      <c r="AM1715" s="35"/>
      <c r="AN1715" s="35"/>
      <c r="AO1715" s="35"/>
      <c r="AP1715" s="35"/>
      <c r="AQ1715" s="35"/>
      <c r="AR1715" s="35"/>
      <c r="AS1715" s="35"/>
      <c r="AT1715" s="35"/>
      <c r="AU1715" s="35"/>
      <c r="AV1715" s="35"/>
      <c r="AW1715" s="35"/>
      <c r="AX1715" s="35"/>
      <c r="AY1715" s="35"/>
      <c r="AZ1715" s="35"/>
      <c r="BA1715" s="35"/>
      <c r="BB1715" s="35"/>
      <c r="BC1715" s="35"/>
      <c r="BD1715" s="35"/>
      <c r="BE1715" s="35"/>
      <c r="BF1715" s="35"/>
      <c r="BG1715" s="35"/>
      <c r="BH1715" s="35"/>
    </row>
    <row r="1716" spans="27:60" ht="15">
      <c r="AA1716" s="11"/>
      <c r="AB1716" s="11"/>
      <c r="AC1716" s="11"/>
      <c r="AD1716" s="11"/>
      <c r="AE1716" s="11"/>
      <c r="AM1716" s="35"/>
      <c r="AN1716" s="35"/>
      <c r="AO1716" s="35"/>
      <c r="AP1716" s="35"/>
      <c r="AQ1716" s="35"/>
      <c r="AR1716" s="35"/>
      <c r="AS1716" s="35"/>
      <c r="AT1716" s="35"/>
      <c r="AU1716" s="35"/>
      <c r="AV1716" s="35"/>
      <c r="AW1716" s="35"/>
      <c r="AX1716" s="35"/>
      <c r="AY1716" s="35"/>
      <c r="AZ1716" s="35"/>
      <c r="BA1716" s="35"/>
      <c r="BB1716" s="35"/>
      <c r="BC1716" s="35"/>
      <c r="BD1716" s="35"/>
      <c r="BE1716" s="35"/>
      <c r="BF1716" s="35"/>
      <c r="BG1716" s="35"/>
      <c r="BH1716" s="35"/>
    </row>
    <row r="1717" spans="27:60" ht="15">
      <c r="AA1717" s="11"/>
      <c r="AB1717" s="11"/>
      <c r="AC1717" s="11"/>
      <c r="AD1717" s="11"/>
      <c r="AE1717" s="11"/>
      <c r="AM1717" s="35"/>
      <c r="AN1717" s="35"/>
      <c r="AO1717" s="35"/>
      <c r="AP1717" s="35"/>
      <c r="AQ1717" s="35"/>
      <c r="AR1717" s="35"/>
      <c r="AS1717" s="35"/>
      <c r="AT1717" s="35"/>
      <c r="AU1717" s="35"/>
      <c r="AV1717" s="35"/>
      <c r="AW1717" s="35"/>
      <c r="AX1717" s="35"/>
      <c r="AY1717" s="35"/>
      <c r="AZ1717" s="35"/>
      <c r="BA1717" s="35"/>
      <c r="BB1717" s="35"/>
      <c r="BC1717" s="35"/>
      <c r="BD1717" s="35"/>
      <c r="BE1717" s="35"/>
      <c r="BF1717" s="35"/>
      <c r="BG1717" s="35"/>
      <c r="BH1717" s="35"/>
    </row>
    <row r="1718" spans="27:60" ht="15">
      <c r="AA1718" s="11"/>
      <c r="AB1718" s="11"/>
      <c r="AC1718" s="11"/>
      <c r="AD1718" s="11"/>
      <c r="AE1718" s="11"/>
      <c r="AM1718" s="35"/>
      <c r="AN1718" s="35"/>
      <c r="AO1718" s="35"/>
      <c r="AP1718" s="35"/>
      <c r="AQ1718" s="35"/>
      <c r="AR1718" s="35"/>
      <c r="AS1718" s="35"/>
      <c r="AT1718" s="35"/>
      <c r="AU1718" s="35"/>
      <c r="AV1718" s="35"/>
      <c r="AW1718" s="35"/>
      <c r="AX1718" s="35"/>
      <c r="AY1718" s="35"/>
      <c r="AZ1718" s="35"/>
      <c r="BA1718" s="35"/>
      <c r="BB1718" s="35"/>
      <c r="BC1718" s="35"/>
      <c r="BD1718" s="35"/>
      <c r="BE1718" s="35"/>
      <c r="BF1718" s="35"/>
      <c r="BG1718" s="35"/>
      <c r="BH1718" s="35"/>
    </row>
    <row r="1719" spans="27:60" ht="15">
      <c r="AA1719" s="11"/>
      <c r="AB1719" s="11"/>
      <c r="AC1719" s="11"/>
      <c r="AD1719" s="11"/>
      <c r="AE1719" s="11"/>
      <c r="AM1719" s="35"/>
      <c r="AN1719" s="35"/>
      <c r="AO1719" s="35"/>
      <c r="AP1719" s="35"/>
      <c r="AQ1719" s="35"/>
      <c r="AR1719" s="35"/>
      <c r="AS1719" s="35"/>
      <c r="AT1719" s="35"/>
      <c r="AU1719" s="35"/>
      <c r="AV1719" s="35"/>
      <c r="AW1719" s="35"/>
      <c r="AX1719" s="35"/>
      <c r="AY1719" s="35"/>
      <c r="AZ1719" s="35"/>
      <c r="BA1719" s="35"/>
      <c r="BB1719" s="35"/>
      <c r="BC1719" s="35"/>
      <c r="BD1719" s="35"/>
      <c r="BE1719" s="35"/>
      <c r="BF1719" s="35"/>
      <c r="BG1719" s="35"/>
      <c r="BH1719" s="35"/>
    </row>
    <row r="1720" spans="27:60" ht="15">
      <c r="AA1720" s="11"/>
      <c r="AB1720" s="11"/>
      <c r="AC1720" s="11"/>
      <c r="AD1720" s="11"/>
      <c r="AE1720" s="11"/>
      <c r="AM1720" s="35"/>
      <c r="AN1720" s="35"/>
      <c r="AO1720" s="35"/>
      <c r="AP1720" s="35"/>
      <c r="AQ1720" s="35"/>
      <c r="AR1720" s="35"/>
      <c r="AS1720" s="35"/>
      <c r="AT1720" s="35"/>
      <c r="AU1720" s="35"/>
      <c r="AV1720" s="35"/>
      <c r="AW1720" s="35"/>
      <c r="AX1720" s="35"/>
      <c r="AY1720" s="35"/>
      <c r="AZ1720" s="35"/>
      <c r="BA1720" s="35"/>
      <c r="BB1720" s="35"/>
      <c r="BC1720" s="35"/>
      <c r="BD1720" s="35"/>
      <c r="BE1720" s="35"/>
      <c r="BF1720" s="35"/>
      <c r="BG1720" s="35"/>
      <c r="BH1720" s="35"/>
    </row>
    <row r="1721" spans="27:60" ht="15">
      <c r="AA1721" s="11"/>
      <c r="AB1721" s="11"/>
      <c r="AC1721" s="11"/>
      <c r="AD1721" s="11"/>
      <c r="AE1721" s="11"/>
      <c r="AM1721" s="35"/>
      <c r="AN1721" s="35"/>
      <c r="AO1721" s="35"/>
      <c r="AP1721" s="35"/>
      <c r="AQ1721" s="35"/>
      <c r="AR1721" s="35"/>
      <c r="AS1721" s="35"/>
      <c r="AT1721" s="35"/>
      <c r="AU1721" s="35"/>
      <c r="AV1721" s="35"/>
      <c r="AW1721" s="35"/>
      <c r="AX1721" s="35"/>
      <c r="AY1721" s="35"/>
      <c r="AZ1721" s="35"/>
      <c r="BA1721" s="35"/>
      <c r="BB1721" s="35"/>
      <c r="BC1721" s="35"/>
      <c r="BD1721" s="35"/>
      <c r="BE1721" s="35"/>
      <c r="BF1721" s="35"/>
      <c r="BG1721" s="35"/>
      <c r="BH1721" s="35"/>
    </row>
    <row r="1722" spans="27:60" ht="15">
      <c r="AA1722" s="11"/>
      <c r="AB1722" s="11"/>
      <c r="AC1722" s="11"/>
      <c r="AD1722" s="11"/>
      <c r="AE1722" s="11"/>
      <c r="AM1722" s="35"/>
      <c r="AN1722" s="35"/>
      <c r="AO1722" s="35"/>
      <c r="AP1722" s="35"/>
      <c r="AQ1722" s="35"/>
      <c r="AR1722" s="35"/>
      <c r="AS1722" s="35"/>
      <c r="AT1722" s="35"/>
      <c r="AU1722" s="35"/>
      <c r="AV1722" s="35"/>
      <c r="AW1722" s="35"/>
      <c r="AX1722" s="35"/>
      <c r="AY1722" s="35"/>
      <c r="AZ1722" s="35"/>
      <c r="BA1722" s="35"/>
      <c r="BB1722" s="35"/>
      <c r="BC1722" s="35"/>
      <c r="BD1722" s="35"/>
      <c r="BE1722" s="35"/>
      <c r="BF1722" s="35"/>
      <c r="BG1722" s="35"/>
      <c r="BH1722" s="35"/>
    </row>
    <row r="1723" spans="27:60" ht="15">
      <c r="AA1723" s="11"/>
      <c r="AB1723" s="11"/>
      <c r="AC1723" s="11"/>
      <c r="AD1723" s="11"/>
      <c r="AE1723" s="11"/>
      <c r="AM1723" s="35"/>
      <c r="AN1723" s="35"/>
      <c r="AO1723" s="35"/>
      <c r="AP1723" s="35"/>
      <c r="AQ1723" s="35"/>
      <c r="AR1723" s="35"/>
      <c r="AS1723" s="35"/>
      <c r="AT1723" s="35"/>
      <c r="AU1723" s="35"/>
      <c r="AV1723" s="35"/>
      <c r="AW1723" s="35"/>
      <c r="AX1723" s="35"/>
      <c r="AY1723" s="35"/>
      <c r="AZ1723" s="35"/>
      <c r="BA1723" s="35"/>
      <c r="BB1723" s="35"/>
      <c r="BC1723" s="35"/>
      <c r="BD1723" s="35"/>
      <c r="BE1723" s="35"/>
      <c r="BF1723" s="35"/>
      <c r="BG1723" s="35"/>
      <c r="BH1723" s="35"/>
    </row>
    <row r="1724" spans="27:60" ht="15">
      <c r="AA1724" s="11"/>
      <c r="AB1724" s="11"/>
      <c r="AC1724" s="11"/>
      <c r="AD1724" s="11"/>
      <c r="AE1724" s="11"/>
      <c r="AM1724" s="35"/>
      <c r="AN1724" s="35"/>
      <c r="AO1724" s="35"/>
      <c r="AP1724" s="35"/>
      <c r="AQ1724" s="35"/>
      <c r="AR1724" s="35"/>
      <c r="AS1724" s="35"/>
      <c r="AT1724" s="35"/>
      <c r="AU1724" s="35"/>
      <c r="AV1724" s="35"/>
      <c r="AW1724" s="35"/>
      <c r="AX1724" s="35"/>
      <c r="AY1724" s="35"/>
      <c r="AZ1724" s="35"/>
      <c r="BA1724" s="35"/>
      <c r="BB1724" s="35"/>
      <c r="BC1724" s="35"/>
      <c r="BD1724" s="35"/>
      <c r="BE1724" s="35"/>
      <c r="BF1724" s="35"/>
      <c r="BG1724" s="35"/>
      <c r="BH1724" s="35"/>
    </row>
    <row r="1725" spans="27:60" ht="15">
      <c r="AA1725" s="11"/>
      <c r="AB1725" s="11"/>
      <c r="AC1725" s="11"/>
      <c r="AD1725" s="11"/>
      <c r="AE1725" s="11"/>
      <c r="AM1725" s="35"/>
      <c r="AN1725" s="35"/>
      <c r="AO1725" s="35"/>
      <c r="AP1725" s="35"/>
      <c r="AQ1725" s="35"/>
      <c r="AR1725" s="35"/>
      <c r="AS1725" s="35"/>
      <c r="AT1725" s="35"/>
      <c r="AU1725" s="35"/>
      <c r="AV1725" s="35"/>
      <c r="AW1725" s="35"/>
      <c r="AX1725" s="35"/>
      <c r="AY1725" s="35"/>
      <c r="AZ1725" s="35"/>
      <c r="BA1725" s="35"/>
      <c r="BB1725" s="35"/>
      <c r="BC1725" s="35"/>
      <c r="BD1725" s="35"/>
      <c r="BE1725" s="35"/>
      <c r="BF1725" s="35"/>
      <c r="BG1725" s="35"/>
      <c r="BH1725" s="35"/>
    </row>
    <row r="1726" spans="27:60" ht="15">
      <c r="AA1726" s="11"/>
      <c r="AB1726" s="11"/>
      <c r="AC1726" s="11"/>
      <c r="AD1726" s="11"/>
      <c r="AE1726" s="11"/>
      <c r="AM1726" s="35"/>
      <c r="AN1726" s="35"/>
      <c r="AO1726" s="35"/>
      <c r="AP1726" s="35"/>
      <c r="AQ1726" s="35"/>
      <c r="AR1726" s="35"/>
      <c r="AS1726" s="35"/>
      <c r="AT1726" s="35"/>
      <c r="AU1726" s="35"/>
      <c r="AV1726" s="35"/>
      <c r="AW1726" s="35"/>
      <c r="AX1726" s="35"/>
      <c r="AY1726" s="35"/>
      <c r="AZ1726" s="35"/>
      <c r="BA1726" s="35"/>
      <c r="BB1726" s="35"/>
      <c r="BC1726" s="35"/>
      <c r="BD1726" s="35"/>
      <c r="BE1726" s="35"/>
      <c r="BF1726" s="35"/>
      <c r="BG1726" s="35"/>
      <c r="BH1726" s="35"/>
    </row>
    <row r="1727" spans="27:60" ht="15">
      <c r="AA1727" s="11"/>
      <c r="AB1727" s="11"/>
      <c r="AC1727" s="11"/>
      <c r="AD1727" s="11"/>
      <c r="AE1727" s="11"/>
      <c r="AM1727" s="35"/>
      <c r="AN1727" s="35"/>
      <c r="AO1727" s="35"/>
      <c r="AP1727" s="35"/>
      <c r="AQ1727" s="35"/>
      <c r="AR1727" s="35"/>
      <c r="AS1727" s="35"/>
      <c r="AT1727" s="35"/>
      <c r="AU1727" s="35"/>
      <c r="AV1727" s="35"/>
      <c r="AW1727" s="35"/>
      <c r="AX1727" s="35"/>
      <c r="AY1727" s="35"/>
      <c r="AZ1727" s="35"/>
      <c r="BA1727" s="35"/>
      <c r="BB1727" s="35"/>
      <c r="BC1727" s="35"/>
      <c r="BD1727" s="35"/>
      <c r="BE1727" s="35"/>
      <c r="BF1727" s="35"/>
      <c r="BG1727" s="35"/>
      <c r="BH1727" s="35"/>
    </row>
    <row r="1728" spans="27:60" ht="15">
      <c r="AA1728" s="11"/>
      <c r="AB1728" s="11"/>
      <c r="AC1728" s="11"/>
      <c r="AD1728" s="11"/>
      <c r="AE1728" s="11"/>
      <c r="AM1728" s="35"/>
      <c r="AN1728" s="35"/>
      <c r="AO1728" s="35"/>
      <c r="AP1728" s="35"/>
      <c r="AQ1728" s="35"/>
      <c r="AR1728" s="35"/>
      <c r="AS1728" s="35"/>
      <c r="AT1728" s="35"/>
      <c r="AU1728" s="35"/>
      <c r="AV1728" s="35"/>
      <c r="AW1728" s="35"/>
      <c r="AX1728" s="35"/>
      <c r="AY1728" s="35"/>
      <c r="AZ1728" s="35"/>
      <c r="BA1728" s="35"/>
      <c r="BB1728" s="35"/>
      <c r="BC1728" s="35"/>
      <c r="BD1728" s="35"/>
      <c r="BE1728" s="35"/>
      <c r="BF1728" s="35"/>
      <c r="BG1728" s="35"/>
      <c r="BH1728" s="35"/>
    </row>
    <row r="1729" spans="27:60" ht="15">
      <c r="AA1729" s="11"/>
      <c r="AB1729" s="11"/>
      <c r="AC1729" s="11"/>
      <c r="AD1729" s="11"/>
      <c r="AE1729" s="11"/>
      <c r="AM1729" s="35"/>
      <c r="AN1729" s="35"/>
      <c r="AO1729" s="35"/>
      <c r="AP1729" s="35"/>
      <c r="AQ1729" s="35"/>
      <c r="AR1729" s="35"/>
      <c r="AS1729" s="35"/>
      <c r="AT1729" s="35"/>
      <c r="AU1729" s="35"/>
      <c r="AV1729" s="35"/>
      <c r="AW1729" s="35"/>
      <c r="AX1729" s="35"/>
      <c r="AY1729" s="35"/>
      <c r="AZ1729" s="35"/>
      <c r="BA1729" s="35"/>
      <c r="BB1729" s="35"/>
      <c r="BC1729" s="35"/>
      <c r="BD1729" s="35"/>
      <c r="BE1729" s="35"/>
      <c r="BF1729" s="35"/>
      <c r="BG1729" s="35"/>
      <c r="BH1729" s="35"/>
    </row>
    <row r="1730" spans="27:60" ht="15">
      <c r="AA1730" s="11"/>
      <c r="AB1730" s="11"/>
      <c r="AC1730" s="11"/>
      <c r="AD1730" s="11"/>
      <c r="AE1730" s="11"/>
      <c r="AM1730" s="35"/>
      <c r="AN1730" s="35"/>
      <c r="AO1730" s="35"/>
      <c r="AP1730" s="35"/>
      <c r="AQ1730" s="35"/>
      <c r="AR1730" s="35"/>
      <c r="AS1730" s="35"/>
      <c r="AT1730" s="35"/>
      <c r="AU1730" s="35"/>
      <c r="AV1730" s="35"/>
      <c r="AW1730" s="35"/>
      <c r="AX1730" s="35"/>
      <c r="AY1730" s="35"/>
      <c r="AZ1730" s="35"/>
      <c r="BA1730" s="35"/>
      <c r="BB1730" s="35"/>
      <c r="BC1730" s="35"/>
      <c r="BD1730" s="35"/>
      <c r="BE1730" s="35"/>
      <c r="BF1730" s="35"/>
      <c r="BG1730" s="35"/>
      <c r="BH1730" s="35"/>
    </row>
    <row r="1731" spans="27:60" ht="15">
      <c r="AA1731" s="11"/>
      <c r="AB1731" s="11"/>
      <c r="AC1731" s="11"/>
      <c r="AD1731" s="11"/>
      <c r="AE1731" s="11"/>
      <c r="AM1731" s="35"/>
      <c r="AN1731" s="35"/>
      <c r="AO1731" s="35"/>
      <c r="AP1731" s="35"/>
      <c r="AQ1731" s="35"/>
      <c r="AR1731" s="35"/>
      <c r="AS1731" s="35"/>
      <c r="AT1731" s="35"/>
      <c r="AU1731" s="35"/>
      <c r="AV1731" s="35"/>
      <c r="AW1731" s="35"/>
      <c r="AX1731" s="35"/>
      <c r="AY1731" s="35"/>
      <c r="AZ1731" s="35"/>
      <c r="BA1731" s="35"/>
      <c r="BB1731" s="35"/>
      <c r="BC1731" s="35"/>
      <c r="BD1731" s="35"/>
      <c r="BE1731" s="35"/>
      <c r="BF1731" s="35"/>
      <c r="BG1731" s="35"/>
      <c r="BH1731" s="35"/>
    </row>
    <row r="1732" spans="27:60" ht="15">
      <c r="AA1732" s="11"/>
      <c r="AB1732" s="11"/>
      <c r="AC1732" s="11"/>
      <c r="AD1732" s="11"/>
      <c r="AE1732" s="11"/>
      <c r="AM1732" s="35"/>
      <c r="AN1732" s="35"/>
      <c r="AO1732" s="35"/>
      <c r="AP1732" s="35"/>
      <c r="AQ1732" s="35"/>
      <c r="AR1732" s="35"/>
      <c r="AS1732" s="35"/>
      <c r="AT1732" s="35"/>
      <c r="AU1732" s="35"/>
      <c r="AV1732" s="35"/>
      <c r="AW1732" s="35"/>
      <c r="AX1732" s="35"/>
      <c r="AY1732" s="35"/>
      <c r="AZ1732" s="35"/>
      <c r="BA1732" s="35"/>
      <c r="BB1732" s="35"/>
      <c r="BC1732" s="35"/>
      <c r="BD1732" s="35"/>
      <c r="BE1732" s="35"/>
      <c r="BF1732" s="35"/>
      <c r="BG1732" s="35"/>
      <c r="BH1732" s="35"/>
    </row>
    <row r="1733" spans="27:60" ht="15">
      <c r="AA1733" s="11"/>
      <c r="AB1733" s="11"/>
      <c r="AC1733" s="11"/>
      <c r="AD1733" s="11"/>
      <c r="AE1733" s="11"/>
      <c r="AM1733" s="35"/>
      <c r="AN1733" s="35"/>
      <c r="AO1733" s="35"/>
      <c r="AP1733" s="35"/>
      <c r="AQ1733" s="35"/>
      <c r="AR1733" s="35"/>
      <c r="AS1733" s="35"/>
      <c r="AT1733" s="35"/>
      <c r="AU1733" s="35"/>
      <c r="AV1733" s="35"/>
      <c r="AW1733" s="35"/>
      <c r="AX1733" s="35"/>
      <c r="AY1733" s="35"/>
      <c r="AZ1733" s="35"/>
      <c r="BA1733" s="35"/>
      <c r="BB1733" s="35"/>
      <c r="BC1733" s="35"/>
      <c r="BD1733" s="35"/>
      <c r="BE1733" s="35"/>
      <c r="BF1733" s="35"/>
      <c r="BG1733" s="35"/>
      <c r="BH1733" s="35"/>
    </row>
    <row r="1734" spans="27:60" ht="15">
      <c r="AA1734" s="11"/>
      <c r="AB1734" s="11"/>
      <c r="AC1734" s="11"/>
      <c r="AD1734" s="11"/>
      <c r="AE1734" s="11"/>
      <c r="AM1734" s="35"/>
      <c r="AN1734" s="35"/>
      <c r="AO1734" s="35"/>
      <c r="AP1734" s="35"/>
      <c r="AQ1734" s="35"/>
      <c r="AR1734" s="35"/>
      <c r="AS1734" s="35"/>
      <c r="AT1734" s="35"/>
      <c r="AU1734" s="35"/>
      <c r="AV1734" s="35"/>
      <c r="AW1734" s="35"/>
      <c r="AX1734" s="35"/>
      <c r="AY1734" s="35"/>
      <c r="AZ1734" s="35"/>
      <c r="BA1734" s="35"/>
      <c r="BB1734" s="35"/>
      <c r="BC1734" s="35"/>
      <c r="BD1734" s="35"/>
      <c r="BE1734" s="35"/>
      <c r="BF1734" s="35"/>
      <c r="BG1734" s="35"/>
      <c r="BH1734" s="35"/>
    </row>
    <row r="1735" spans="27:60" ht="15">
      <c r="AA1735" s="11"/>
      <c r="AB1735" s="11"/>
      <c r="AC1735" s="11"/>
      <c r="AD1735" s="11"/>
      <c r="AE1735" s="11"/>
      <c r="AM1735" s="35"/>
      <c r="AN1735" s="35"/>
      <c r="AO1735" s="35"/>
      <c r="AP1735" s="35"/>
      <c r="AQ1735" s="35"/>
      <c r="AR1735" s="35"/>
      <c r="AS1735" s="35"/>
      <c r="AT1735" s="35"/>
      <c r="AU1735" s="35"/>
      <c r="AV1735" s="35"/>
      <c r="AW1735" s="35"/>
      <c r="AX1735" s="35"/>
      <c r="AY1735" s="35"/>
      <c r="AZ1735" s="35"/>
      <c r="BA1735" s="35"/>
      <c r="BB1735" s="35"/>
      <c r="BC1735" s="35"/>
      <c r="BD1735" s="35"/>
      <c r="BE1735" s="35"/>
      <c r="BF1735" s="35"/>
      <c r="BG1735" s="35"/>
      <c r="BH1735" s="35"/>
    </row>
    <row r="1736" spans="27:60" ht="15">
      <c r="AA1736" s="11"/>
      <c r="AB1736" s="11"/>
      <c r="AC1736" s="11"/>
      <c r="AD1736" s="11"/>
      <c r="AE1736" s="11"/>
      <c r="AM1736" s="35"/>
      <c r="AN1736" s="35"/>
      <c r="AO1736" s="35"/>
      <c r="AP1736" s="35"/>
      <c r="AQ1736" s="35"/>
      <c r="AR1736" s="35"/>
      <c r="AS1736" s="35"/>
      <c r="AT1736" s="35"/>
      <c r="AU1736" s="35"/>
      <c r="AV1736" s="35"/>
      <c r="AW1736" s="35"/>
      <c r="AX1736" s="35"/>
      <c r="AY1736" s="35"/>
      <c r="AZ1736" s="35"/>
      <c r="BA1736" s="35"/>
      <c r="BB1736" s="35"/>
      <c r="BC1736" s="35"/>
      <c r="BD1736" s="35"/>
      <c r="BE1736" s="35"/>
      <c r="BF1736" s="35"/>
      <c r="BG1736" s="35"/>
      <c r="BH1736" s="35"/>
    </row>
    <row r="1737" spans="27:60" ht="15">
      <c r="AA1737" s="11"/>
      <c r="AB1737" s="11"/>
      <c r="AC1737" s="11"/>
      <c r="AD1737" s="11"/>
      <c r="AE1737" s="11"/>
      <c r="AM1737" s="35"/>
      <c r="AN1737" s="35"/>
      <c r="AO1737" s="35"/>
      <c r="AP1737" s="35"/>
      <c r="AQ1737" s="35"/>
      <c r="AR1737" s="35"/>
      <c r="AS1737" s="35"/>
      <c r="AT1737" s="35"/>
      <c r="AU1737" s="35"/>
      <c r="AV1737" s="35"/>
      <c r="AW1737" s="35"/>
      <c r="AX1737" s="35"/>
      <c r="AY1737" s="35"/>
      <c r="AZ1737" s="35"/>
      <c r="BA1737" s="35"/>
      <c r="BB1737" s="35"/>
      <c r="BC1737" s="35"/>
      <c r="BD1737" s="35"/>
      <c r="BE1737" s="35"/>
      <c r="BF1737" s="35"/>
      <c r="BG1737" s="35"/>
      <c r="BH1737" s="35"/>
    </row>
    <row r="1738" spans="27:60" ht="15">
      <c r="AA1738" s="11"/>
      <c r="AB1738" s="11"/>
      <c r="AC1738" s="11"/>
      <c r="AD1738" s="11"/>
      <c r="AE1738" s="11"/>
      <c r="AM1738" s="35"/>
      <c r="AN1738" s="35"/>
      <c r="AO1738" s="35"/>
      <c r="AP1738" s="35"/>
      <c r="AQ1738" s="35"/>
      <c r="AR1738" s="35"/>
      <c r="AS1738" s="35"/>
      <c r="AT1738" s="35"/>
      <c r="AU1738" s="35"/>
      <c r="AV1738" s="35"/>
      <c r="AW1738" s="35"/>
      <c r="AX1738" s="35"/>
      <c r="AY1738" s="35"/>
      <c r="AZ1738" s="35"/>
      <c r="BA1738" s="35"/>
      <c r="BB1738" s="35"/>
      <c r="BC1738" s="35"/>
      <c r="BD1738" s="35"/>
      <c r="BE1738" s="35"/>
      <c r="BF1738" s="35"/>
      <c r="BG1738" s="35"/>
      <c r="BH1738" s="35"/>
    </row>
    <row r="1739" spans="27:60" ht="15">
      <c r="AA1739" s="11"/>
      <c r="AB1739" s="11"/>
      <c r="AC1739" s="11"/>
      <c r="AD1739" s="11"/>
      <c r="AE1739" s="11"/>
      <c r="AM1739" s="35"/>
      <c r="AN1739" s="35"/>
      <c r="AO1739" s="35"/>
      <c r="AP1739" s="35"/>
      <c r="AQ1739" s="35"/>
      <c r="AR1739" s="35"/>
      <c r="AS1739" s="35"/>
      <c r="AT1739" s="35"/>
      <c r="AU1739" s="35"/>
      <c r="AV1739" s="35"/>
      <c r="AW1739" s="35"/>
      <c r="AX1739" s="35"/>
      <c r="AY1739" s="35"/>
      <c r="AZ1739" s="35"/>
      <c r="BA1739" s="35"/>
      <c r="BB1739" s="35"/>
      <c r="BC1739" s="35"/>
      <c r="BD1739" s="35"/>
      <c r="BE1739" s="35"/>
      <c r="BF1739" s="35"/>
      <c r="BG1739" s="35"/>
      <c r="BH1739" s="35"/>
    </row>
    <row r="1740" spans="27:60" ht="15">
      <c r="AA1740" s="11"/>
      <c r="AB1740" s="11"/>
      <c r="AC1740" s="11"/>
      <c r="AD1740" s="11"/>
      <c r="AE1740" s="11"/>
      <c r="AM1740" s="35"/>
      <c r="AN1740" s="35"/>
      <c r="AO1740" s="35"/>
      <c r="AP1740" s="35"/>
      <c r="AQ1740" s="35"/>
      <c r="AR1740" s="35"/>
      <c r="AS1740" s="35"/>
      <c r="AT1740" s="35"/>
      <c r="AU1740" s="35"/>
      <c r="AV1740" s="35"/>
      <c r="AW1740" s="35"/>
      <c r="AX1740" s="35"/>
      <c r="AY1740" s="35"/>
      <c r="AZ1740" s="35"/>
      <c r="BA1740" s="35"/>
      <c r="BB1740" s="35"/>
      <c r="BC1740" s="35"/>
      <c r="BD1740" s="35"/>
      <c r="BE1740" s="35"/>
      <c r="BF1740" s="35"/>
      <c r="BG1740" s="35"/>
      <c r="BH1740" s="35"/>
    </row>
    <row r="1741" spans="27:60" ht="15">
      <c r="AA1741" s="11"/>
      <c r="AB1741" s="11"/>
      <c r="AC1741" s="11"/>
      <c r="AD1741" s="11"/>
      <c r="AE1741" s="11"/>
      <c r="AM1741" s="35"/>
      <c r="AN1741" s="35"/>
      <c r="AO1741" s="35"/>
      <c r="AP1741" s="35"/>
      <c r="AQ1741" s="35"/>
      <c r="AR1741" s="35"/>
      <c r="AS1741" s="35"/>
      <c r="AT1741" s="35"/>
      <c r="AU1741" s="35"/>
      <c r="AV1741" s="35"/>
      <c r="AW1741" s="35"/>
      <c r="AX1741" s="35"/>
      <c r="AY1741" s="35"/>
      <c r="AZ1741" s="35"/>
      <c r="BA1741" s="35"/>
      <c r="BB1741" s="35"/>
      <c r="BC1741" s="35"/>
      <c r="BD1741" s="35"/>
      <c r="BE1741" s="35"/>
      <c r="BF1741" s="35"/>
      <c r="BG1741" s="35"/>
      <c r="BH1741" s="35"/>
    </row>
    <row r="1742" spans="27:60" ht="15">
      <c r="AA1742" s="11"/>
      <c r="AB1742" s="11"/>
      <c r="AC1742" s="11"/>
      <c r="AD1742" s="11"/>
      <c r="AE1742" s="11"/>
      <c r="AM1742" s="35"/>
      <c r="AN1742" s="35"/>
      <c r="AO1742" s="35"/>
      <c r="AP1742" s="35"/>
      <c r="AQ1742" s="35"/>
      <c r="AR1742" s="35"/>
      <c r="AS1742" s="35"/>
      <c r="AT1742" s="35"/>
      <c r="AU1742" s="35"/>
      <c r="AV1742" s="35"/>
      <c r="AW1742" s="35"/>
      <c r="AX1742" s="35"/>
      <c r="AY1742" s="35"/>
      <c r="AZ1742" s="35"/>
      <c r="BA1742" s="35"/>
      <c r="BB1742" s="35"/>
      <c r="BC1742" s="35"/>
      <c r="BD1742" s="35"/>
      <c r="BE1742" s="35"/>
      <c r="BF1742" s="35"/>
      <c r="BG1742" s="35"/>
      <c r="BH1742" s="35"/>
    </row>
    <row r="1743" spans="27:60" ht="15">
      <c r="AA1743" s="11"/>
      <c r="AB1743" s="11"/>
      <c r="AC1743" s="11"/>
      <c r="AD1743" s="11"/>
      <c r="AE1743" s="11"/>
      <c r="AM1743" s="35"/>
      <c r="AN1743" s="35"/>
      <c r="AO1743" s="35"/>
      <c r="AP1743" s="35"/>
      <c r="AQ1743" s="35"/>
      <c r="AR1743" s="35"/>
      <c r="AS1743" s="35"/>
      <c r="AT1743" s="35"/>
      <c r="AU1743" s="35"/>
      <c r="AV1743" s="35"/>
      <c r="AW1743" s="35"/>
      <c r="AX1743" s="35"/>
      <c r="AY1743" s="35"/>
      <c r="AZ1743" s="35"/>
      <c r="BA1743" s="35"/>
      <c r="BB1743" s="35"/>
      <c r="BC1743" s="35"/>
      <c r="BD1743" s="35"/>
      <c r="BE1743" s="35"/>
      <c r="BF1743" s="35"/>
      <c r="BG1743" s="35"/>
      <c r="BH1743" s="35"/>
    </row>
    <row r="1744" spans="27:60" ht="15">
      <c r="AA1744" s="11"/>
      <c r="AB1744" s="11"/>
      <c r="AC1744" s="11"/>
      <c r="AD1744" s="11"/>
      <c r="AE1744" s="11"/>
      <c r="AM1744" s="35"/>
      <c r="AN1744" s="35"/>
      <c r="AO1744" s="35"/>
      <c r="AP1744" s="35"/>
      <c r="AQ1744" s="35"/>
      <c r="AR1744" s="35"/>
      <c r="AS1744" s="35"/>
      <c r="AT1744" s="35"/>
      <c r="AU1744" s="35"/>
      <c r="AV1744" s="35"/>
      <c r="AW1744" s="35"/>
      <c r="AX1744" s="35"/>
      <c r="AY1744" s="35"/>
      <c r="AZ1744" s="35"/>
      <c r="BA1744" s="35"/>
      <c r="BB1744" s="35"/>
      <c r="BC1744" s="35"/>
      <c r="BD1744" s="35"/>
      <c r="BE1744" s="35"/>
      <c r="BF1744" s="35"/>
      <c r="BG1744" s="35"/>
      <c r="BH1744" s="35"/>
    </row>
    <row r="1745" spans="27:60" ht="15">
      <c r="AA1745" s="11"/>
      <c r="AB1745" s="11"/>
      <c r="AC1745" s="11"/>
      <c r="AD1745" s="11"/>
      <c r="AE1745" s="11"/>
      <c r="AM1745" s="35"/>
      <c r="AN1745" s="35"/>
      <c r="AO1745" s="35"/>
      <c r="AP1745" s="35"/>
      <c r="AQ1745" s="35"/>
      <c r="AR1745" s="35"/>
      <c r="AS1745" s="35"/>
      <c r="AT1745" s="35"/>
      <c r="AU1745" s="35"/>
      <c r="AV1745" s="35"/>
      <c r="AW1745" s="35"/>
      <c r="AX1745" s="35"/>
      <c r="AY1745" s="35"/>
      <c r="AZ1745" s="35"/>
      <c r="BA1745" s="35"/>
      <c r="BB1745" s="35"/>
      <c r="BC1745" s="35"/>
      <c r="BD1745" s="35"/>
      <c r="BE1745" s="35"/>
      <c r="BF1745" s="35"/>
      <c r="BG1745" s="35"/>
      <c r="BH1745" s="35"/>
    </row>
    <row r="1746" spans="27:60" ht="15">
      <c r="AA1746" s="11"/>
      <c r="AB1746" s="11"/>
      <c r="AC1746" s="11"/>
      <c r="AD1746" s="11"/>
      <c r="AE1746" s="11"/>
      <c r="AM1746" s="35"/>
      <c r="AN1746" s="35"/>
      <c r="AO1746" s="35"/>
      <c r="AP1746" s="35"/>
      <c r="AQ1746" s="35"/>
      <c r="AR1746" s="35"/>
      <c r="AS1746" s="35"/>
      <c r="AT1746" s="35"/>
      <c r="AU1746" s="35"/>
      <c r="AV1746" s="35"/>
      <c r="AW1746" s="35"/>
      <c r="AX1746" s="35"/>
      <c r="AY1746" s="35"/>
      <c r="AZ1746" s="35"/>
      <c r="BA1746" s="35"/>
      <c r="BB1746" s="35"/>
      <c r="BC1746" s="35"/>
      <c r="BD1746" s="35"/>
      <c r="BE1746" s="35"/>
      <c r="BF1746" s="35"/>
      <c r="BG1746" s="35"/>
      <c r="BH1746" s="35"/>
    </row>
    <row r="1747" spans="27:60" ht="15">
      <c r="AA1747" s="11"/>
      <c r="AB1747" s="11"/>
      <c r="AC1747" s="11"/>
      <c r="AD1747" s="11"/>
      <c r="AE1747" s="11"/>
      <c r="AM1747" s="35"/>
      <c r="AN1747" s="35"/>
      <c r="AO1747" s="35"/>
      <c r="AP1747" s="35"/>
      <c r="AQ1747" s="35"/>
      <c r="AR1747" s="35"/>
      <c r="AS1747" s="35"/>
      <c r="AT1747" s="35"/>
      <c r="AU1747" s="35"/>
      <c r="AV1747" s="35"/>
      <c r="AW1747" s="35"/>
      <c r="AX1747" s="35"/>
      <c r="AY1747" s="35"/>
      <c r="AZ1747" s="35"/>
      <c r="BA1747" s="35"/>
      <c r="BB1747" s="35"/>
      <c r="BC1747" s="35"/>
      <c r="BD1747" s="35"/>
      <c r="BE1747" s="35"/>
      <c r="BF1747" s="35"/>
      <c r="BG1747" s="35"/>
      <c r="BH1747" s="35"/>
    </row>
    <row r="1748" spans="27:60" ht="15">
      <c r="AA1748" s="11"/>
      <c r="AB1748" s="11"/>
      <c r="AC1748" s="11"/>
      <c r="AD1748" s="11"/>
      <c r="AE1748" s="11"/>
      <c r="AM1748" s="35"/>
      <c r="AN1748" s="35"/>
      <c r="AO1748" s="35"/>
      <c r="AP1748" s="35"/>
      <c r="AQ1748" s="35"/>
      <c r="AR1748" s="35"/>
      <c r="AS1748" s="35"/>
      <c r="AT1748" s="35"/>
      <c r="AU1748" s="35"/>
      <c r="AV1748" s="35"/>
      <c r="AW1748" s="35"/>
      <c r="AX1748" s="35"/>
      <c r="AY1748" s="35"/>
      <c r="AZ1748" s="35"/>
      <c r="BA1748" s="35"/>
      <c r="BB1748" s="35"/>
      <c r="BC1748" s="35"/>
      <c r="BD1748" s="35"/>
      <c r="BE1748" s="35"/>
      <c r="BF1748" s="35"/>
      <c r="BG1748" s="35"/>
      <c r="BH1748" s="35"/>
    </row>
    <row r="1749" spans="27:60" ht="15">
      <c r="AA1749" s="11"/>
      <c r="AB1749" s="11"/>
      <c r="AC1749" s="11"/>
      <c r="AD1749" s="11"/>
      <c r="AE1749" s="11"/>
      <c r="AM1749" s="35"/>
      <c r="AN1749" s="35"/>
      <c r="AO1749" s="35"/>
      <c r="AP1749" s="35"/>
      <c r="AQ1749" s="35"/>
      <c r="AR1749" s="35"/>
      <c r="AS1749" s="35"/>
      <c r="AT1749" s="35"/>
      <c r="AU1749" s="35"/>
      <c r="AV1749" s="35"/>
      <c r="AW1749" s="35"/>
      <c r="AX1749" s="35"/>
      <c r="AY1749" s="35"/>
      <c r="AZ1749" s="35"/>
      <c r="BA1749" s="35"/>
      <c r="BB1749" s="35"/>
      <c r="BC1749" s="35"/>
      <c r="BD1749" s="35"/>
      <c r="BE1749" s="35"/>
      <c r="BF1749" s="35"/>
      <c r="BG1749" s="35"/>
      <c r="BH1749" s="35"/>
    </row>
    <row r="1750" spans="27:60" ht="15">
      <c r="AA1750" s="11"/>
      <c r="AB1750" s="11"/>
      <c r="AC1750" s="11"/>
      <c r="AD1750" s="11"/>
      <c r="AE1750" s="11"/>
      <c r="AM1750" s="35"/>
      <c r="AN1750" s="35"/>
      <c r="AO1750" s="35"/>
      <c r="AP1750" s="35"/>
      <c r="AQ1750" s="35"/>
      <c r="AR1750" s="35"/>
      <c r="AS1750" s="35"/>
      <c r="AT1750" s="35"/>
      <c r="AU1750" s="35"/>
      <c r="AV1750" s="35"/>
      <c r="AW1750" s="35"/>
      <c r="AX1750" s="35"/>
      <c r="AY1750" s="35"/>
      <c r="AZ1750" s="35"/>
      <c r="BA1750" s="35"/>
      <c r="BB1750" s="35"/>
      <c r="BC1750" s="35"/>
      <c r="BD1750" s="35"/>
      <c r="BE1750" s="35"/>
      <c r="BF1750" s="35"/>
      <c r="BG1750" s="35"/>
      <c r="BH1750" s="35"/>
    </row>
    <row r="1751" spans="27:60" ht="15">
      <c r="AA1751" s="11"/>
      <c r="AB1751" s="11"/>
      <c r="AC1751" s="11"/>
      <c r="AD1751" s="11"/>
      <c r="AE1751" s="11"/>
      <c r="AM1751" s="35"/>
      <c r="AN1751" s="35"/>
      <c r="AO1751" s="35"/>
      <c r="AP1751" s="35"/>
      <c r="AQ1751" s="35"/>
      <c r="AR1751" s="35"/>
      <c r="AS1751" s="35"/>
      <c r="AT1751" s="35"/>
      <c r="AU1751" s="35"/>
      <c r="AV1751" s="35"/>
      <c r="AW1751" s="35"/>
      <c r="AX1751" s="35"/>
      <c r="AY1751" s="35"/>
      <c r="AZ1751" s="35"/>
      <c r="BA1751" s="35"/>
      <c r="BB1751" s="35"/>
      <c r="BC1751" s="35"/>
      <c r="BD1751" s="35"/>
      <c r="BE1751" s="35"/>
      <c r="BF1751" s="35"/>
      <c r="BG1751" s="35"/>
      <c r="BH1751" s="35"/>
    </row>
    <row r="1752" spans="27:60" ht="15">
      <c r="AA1752" s="11"/>
      <c r="AB1752" s="11"/>
      <c r="AC1752" s="11"/>
      <c r="AD1752" s="11"/>
      <c r="AE1752" s="11"/>
      <c r="AM1752" s="35"/>
      <c r="AN1752" s="35"/>
      <c r="AO1752" s="35"/>
      <c r="AP1752" s="35"/>
      <c r="AQ1752" s="35"/>
      <c r="AR1752" s="35"/>
      <c r="AS1752" s="35"/>
      <c r="AT1752" s="35"/>
      <c r="AU1752" s="35"/>
      <c r="AV1752" s="35"/>
      <c r="AW1752" s="35"/>
      <c r="AX1752" s="35"/>
      <c r="AY1752" s="35"/>
      <c r="AZ1752" s="35"/>
      <c r="BA1752" s="35"/>
      <c r="BB1752" s="35"/>
      <c r="BC1752" s="35"/>
      <c r="BD1752" s="35"/>
      <c r="BE1752" s="35"/>
      <c r="BF1752" s="35"/>
      <c r="BG1752" s="35"/>
      <c r="BH1752" s="35"/>
    </row>
    <row r="1753" spans="27:60" ht="15">
      <c r="AA1753" s="11"/>
      <c r="AB1753" s="11"/>
      <c r="AC1753" s="11"/>
      <c r="AD1753" s="11"/>
      <c r="AE1753" s="11"/>
      <c r="AM1753" s="35"/>
      <c r="AN1753" s="35"/>
      <c r="AO1753" s="35"/>
      <c r="AP1753" s="35"/>
      <c r="AQ1753" s="35"/>
      <c r="AR1753" s="35"/>
      <c r="AS1753" s="35"/>
      <c r="AT1753" s="35"/>
      <c r="AU1753" s="35"/>
      <c r="AV1753" s="35"/>
      <c r="AW1753" s="35"/>
      <c r="AX1753" s="35"/>
      <c r="AY1753" s="35"/>
      <c r="AZ1753" s="35"/>
      <c r="BA1753" s="35"/>
      <c r="BB1753" s="35"/>
      <c r="BC1753" s="35"/>
      <c r="BD1753" s="35"/>
      <c r="BE1753" s="35"/>
      <c r="BF1753" s="35"/>
      <c r="BG1753" s="35"/>
      <c r="BH1753" s="35"/>
    </row>
    <row r="1754" spans="27:60" ht="15">
      <c r="AA1754" s="11"/>
      <c r="AB1754" s="11"/>
      <c r="AC1754" s="11"/>
      <c r="AD1754" s="11"/>
      <c r="AE1754" s="11"/>
      <c r="AM1754" s="35"/>
      <c r="AN1754" s="35"/>
      <c r="AO1754" s="35"/>
      <c r="AP1754" s="35"/>
      <c r="AQ1754" s="35"/>
      <c r="AR1754" s="35"/>
      <c r="AS1754" s="35"/>
      <c r="AT1754" s="35"/>
      <c r="AU1754" s="35"/>
      <c r="AV1754" s="35"/>
      <c r="AW1754" s="35"/>
      <c r="AX1754" s="35"/>
      <c r="AY1754" s="35"/>
      <c r="AZ1754" s="35"/>
      <c r="BA1754" s="35"/>
      <c r="BB1754" s="35"/>
      <c r="BC1754" s="35"/>
      <c r="BD1754" s="35"/>
      <c r="BE1754" s="35"/>
      <c r="BF1754" s="35"/>
      <c r="BG1754" s="35"/>
      <c r="BH1754" s="35"/>
    </row>
    <row r="1755" spans="27:60" ht="15">
      <c r="AA1755" s="11"/>
      <c r="AB1755" s="11"/>
      <c r="AC1755" s="11"/>
      <c r="AD1755" s="11"/>
      <c r="AE1755" s="11"/>
      <c r="AM1755" s="35"/>
      <c r="AN1755" s="35"/>
      <c r="AO1755" s="35"/>
      <c r="AP1755" s="35"/>
      <c r="AQ1755" s="35"/>
      <c r="AR1755" s="35"/>
      <c r="AS1755" s="35"/>
      <c r="AT1755" s="35"/>
      <c r="AU1755" s="35"/>
      <c r="AV1755" s="35"/>
      <c r="AW1755" s="35"/>
      <c r="AX1755" s="35"/>
      <c r="AY1755" s="35"/>
      <c r="AZ1755" s="35"/>
      <c r="BA1755" s="35"/>
      <c r="BB1755" s="35"/>
      <c r="BC1755" s="35"/>
      <c r="BD1755" s="35"/>
      <c r="BE1755" s="35"/>
      <c r="BF1755" s="35"/>
      <c r="BG1755" s="35"/>
      <c r="BH1755" s="35"/>
    </row>
    <row r="1756" spans="27:60" ht="15">
      <c r="AA1756" s="11"/>
      <c r="AB1756" s="11"/>
      <c r="AC1756" s="11"/>
      <c r="AD1756" s="11"/>
      <c r="AE1756" s="11"/>
      <c r="AM1756" s="35"/>
      <c r="AN1756" s="35"/>
      <c r="AO1756" s="35"/>
      <c r="AP1756" s="35"/>
      <c r="AQ1756" s="35"/>
      <c r="AR1756" s="35"/>
      <c r="AS1756" s="35"/>
      <c r="AT1756" s="35"/>
      <c r="AU1756" s="35"/>
      <c r="AV1756" s="35"/>
      <c r="AW1756" s="35"/>
      <c r="AX1756" s="35"/>
      <c r="AY1756" s="35"/>
      <c r="AZ1756" s="35"/>
      <c r="BA1756" s="35"/>
      <c r="BB1756" s="35"/>
      <c r="BC1756" s="35"/>
      <c r="BD1756" s="35"/>
      <c r="BE1756" s="35"/>
      <c r="BF1756" s="35"/>
      <c r="BG1756" s="35"/>
      <c r="BH1756" s="35"/>
    </row>
    <row r="1757" spans="27:60" ht="15">
      <c r="AA1757" s="11"/>
      <c r="AB1757" s="11"/>
      <c r="AC1757" s="11"/>
      <c r="AD1757" s="11"/>
      <c r="AE1757" s="11"/>
      <c r="AM1757" s="35"/>
      <c r="AN1757" s="35"/>
      <c r="AO1757" s="35"/>
      <c r="AP1757" s="35"/>
      <c r="AQ1757" s="35"/>
      <c r="AR1757" s="35"/>
      <c r="AS1757" s="35"/>
      <c r="AT1757" s="35"/>
      <c r="AU1757" s="35"/>
      <c r="AV1757" s="35"/>
      <c r="AW1757" s="35"/>
      <c r="AX1757" s="35"/>
      <c r="AY1757" s="35"/>
      <c r="AZ1757" s="35"/>
      <c r="BA1757" s="35"/>
      <c r="BB1757" s="35"/>
      <c r="BC1757" s="35"/>
      <c r="BD1757" s="35"/>
      <c r="BE1757" s="35"/>
      <c r="BF1757" s="35"/>
      <c r="BG1757" s="35"/>
      <c r="BH1757" s="35"/>
    </row>
    <row r="1758" spans="27:60" ht="15">
      <c r="AA1758" s="11"/>
      <c r="AB1758" s="11"/>
      <c r="AC1758" s="11"/>
      <c r="AD1758" s="11"/>
      <c r="AE1758" s="11"/>
      <c r="AM1758" s="35"/>
      <c r="AN1758" s="35"/>
      <c r="AO1758" s="35"/>
      <c r="AP1758" s="35"/>
      <c r="AQ1758" s="35"/>
      <c r="AR1758" s="35"/>
      <c r="AS1758" s="35"/>
      <c r="AT1758" s="35"/>
      <c r="AU1758" s="35"/>
      <c r="AV1758" s="35"/>
      <c r="AW1758" s="35"/>
      <c r="AX1758" s="35"/>
      <c r="AY1758" s="35"/>
      <c r="AZ1758" s="35"/>
      <c r="BA1758" s="35"/>
      <c r="BB1758" s="35"/>
      <c r="BC1758" s="35"/>
      <c r="BD1758" s="35"/>
      <c r="BE1758" s="35"/>
      <c r="BF1758" s="35"/>
      <c r="BG1758" s="35"/>
      <c r="BH1758" s="35"/>
    </row>
    <row r="1759" spans="27:60" ht="15">
      <c r="AA1759" s="11"/>
      <c r="AB1759" s="11"/>
      <c r="AC1759" s="11"/>
      <c r="AD1759" s="11"/>
      <c r="AE1759" s="11"/>
      <c r="AM1759" s="35"/>
      <c r="AN1759" s="35"/>
      <c r="AO1759" s="35"/>
      <c r="AP1759" s="35"/>
      <c r="AQ1759" s="35"/>
      <c r="AR1759" s="35"/>
      <c r="AS1759" s="35"/>
      <c r="AT1759" s="35"/>
      <c r="AU1759" s="35"/>
      <c r="AV1759" s="35"/>
      <c r="AW1759" s="35"/>
      <c r="AX1759" s="35"/>
      <c r="AY1759" s="35"/>
      <c r="AZ1759" s="35"/>
      <c r="BA1759" s="35"/>
      <c r="BB1759" s="35"/>
      <c r="BC1759" s="35"/>
      <c r="BD1759" s="35"/>
      <c r="BE1759" s="35"/>
      <c r="BF1759" s="35"/>
      <c r="BG1759" s="35"/>
      <c r="BH1759" s="35"/>
    </row>
    <row r="1760" spans="27:60" ht="15">
      <c r="AA1760" s="11"/>
      <c r="AB1760" s="11"/>
      <c r="AC1760" s="11"/>
      <c r="AD1760" s="11"/>
      <c r="AE1760" s="11"/>
      <c r="AM1760" s="35"/>
      <c r="AN1760" s="35"/>
      <c r="AO1760" s="35"/>
      <c r="AP1760" s="35"/>
      <c r="AQ1760" s="35"/>
      <c r="AR1760" s="35"/>
      <c r="AS1760" s="35"/>
      <c r="AT1760" s="35"/>
      <c r="AU1760" s="35"/>
      <c r="AV1760" s="35"/>
      <c r="AW1760" s="35"/>
      <c r="AX1760" s="35"/>
      <c r="AY1760" s="35"/>
      <c r="AZ1760" s="35"/>
      <c r="BA1760" s="35"/>
      <c r="BB1760" s="35"/>
      <c r="BC1760" s="35"/>
      <c r="BD1760" s="35"/>
      <c r="BE1760" s="35"/>
      <c r="BF1760" s="35"/>
      <c r="BG1760" s="35"/>
      <c r="BH1760" s="35"/>
    </row>
    <row r="1761" spans="27:60" ht="15">
      <c r="AA1761" s="11"/>
      <c r="AB1761" s="11"/>
      <c r="AC1761" s="11"/>
      <c r="AD1761" s="11"/>
      <c r="AE1761" s="11"/>
      <c r="AM1761" s="35"/>
      <c r="AN1761" s="35"/>
      <c r="AO1761" s="35"/>
      <c r="AP1761" s="35"/>
      <c r="AQ1761" s="35"/>
      <c r="AR1761" s="35"/>
      <c r="AS1761" s="35"/>
      <c r="AT1761" s="35"/>
      <c r="AU1761" s="35"/>
      <c r="AV1761" s="35"/>
      <c r="AW1761" s="35"/>
      <c r="AX1761" s="35"/>
      <c r="AY1761" s="35"/>
      <c r="AZ1761" s="35"/>
      <c r="BA1761" s="35"/>
      <c r="BB1761" s="35"/>
      <c r="BC1761" s="35"/>
      <c r="BD1761" s="35"/>
      <c r="BE1761" s="35"/>
      <c r="BF1761" s="35"/>
      <c r="BG1761" s="35"/>
      <c r="BH1761" s="35"/>
    </row>
    <row r="1762" spans="27:60" ht="15">
      <c r="AA1762" s="11"/>
      <c r="AB1762" s="11"/>
      <c r="AC1762" s="11"/>
      <c r="AD1762" s="11"/>
      <c r="AE1762" s="11"/>
      <c r="AM1762" s="35"/>
      <c r="AN1762" s="35"/>
      <c r="AO1762" s="35"/>
      <c r="AP1762" s="35"/>
      <c r="AQ1762" s="35"/>
      <c r="AR1762" s="35"/>
      <c r="AS1762" s="35"/>
      <c r="AT1762" s="35"/>
      <c r="AU1762" s="35"/>
      <c r="AV1762" s="35"/>
      <c r="AW1762" s="35"/>
      <c r="AX1762" s="35"/>
      <c r="AY1762" s="35"/>
      <c r="AZ1762" s="35"/>
      <c r="BA1762" s="35"/>
      <c r="BB1762" s="35"/>
      <c r="BC1762" s="35"/>
      <c r="BD1762" s="35"/>
      <c r="BE1762" s="35"/>
      <c r="BF1762" s="35"/>
      <c r="BG1762" s="35"/>
      <c r="BH1762" s="35"/>
    </row>
    <row r="1763" spans="27:60" ht="15">
      <c r="AA1763" s="11"/>
      <c r="AB1763" s="11"/>
      <c r="AC1763" s="11"/>
      <c r="AD1763" s="11"/>
      <c r="AE1763" s="11"/>
      <c r="AM1763" s="35"/>
      <c r="AN1763" s="35"/>
      <c r="AO1763" s="35"/>
      <c r="AP1763" s="35"/>
      <c r="AQ1763" s="35"/>
      <c r="AR1763" s="35"/>
      <c r="AS1763" s="35"/>
      <c r="AT1763" s="35"/>
      <c r="AU1763" s="35"/>
      <c r="AV1763" s="35"/>
      <c r="AW1763" s="35"/>
      <c r="AX1763" s="35"/>
      <c r="AY1763" s="35"/>
      <c r="AZ1763" s="35"/>
      <c r="BA1763" s="35"/>
      <c r="BB1763" s="35"/>
      <c r="BC1763" s="35"/>
      <c r="BD1763" s="35"/>
      <c r="BE1763" s="35"/>
      <c r="BF1763" s="35"/>
      <c r="BG1763" s="35"/>
      <c r="BH1763" s="35"/>
    </row>
    <row r="1764" spans="27:60" ht="15">
      <c r="AA1764" s="11"/>
      <c r="AB1764" s="11"/>
      <c r="AC1764" s="11"/>
      <c r="AD1764" s="11"/>
      <c r="AE1764" s="11"/>
      <c r="AM1764" s="35"/>
      <c r="AN1764" s="35"/>
      <c r="AO1764" s="35"/>
      <c r="AP1764" s="35"/>
      <c r="AQ1764" s="35"/>
      <c r="AR1764" s="35"/>
      <c r="AS1764" s="35"/>
      <c r="AT1764" s="35"/>
      <c r="AU1764" s="35"/>
      <c r="AV1764" s="35"/>
      <c r="AW1764" s="35"/>
      <c r="AX1764" s="35"/>
      <c r="AY1764" s="35"/>
      <c r="AZ1764" s="35"/>
      <c r="BA1764" s="35"/>
      <c r="BB1764" s="35"/>
      <c r="BC1764" s="35"/>
      <c r="BD1764" s="35"/>
      <c r="BE1764" s="35"/>
      <c r="BF1764" s="35"/>
      <c r="BG1764" s="35"/>
      <c r="BH1764" s="35"/>
    </row>
    <row r="1765" spans="27:60" ht="15">
      <c r="AA1765" s="11"/>
      <c r="AB1765" s="11"/>
      <c r="AC1765" s="11"/>
      <c r="AD1765" s="11"/>
      <c r="AE1765" s="11"/>
      <c r="AM1765" s="35"/>
      <c r="AN1765" s="35"/>
      <c r="AO1765" s="35"/>
      <c r="AP1765" s="35"/>
      <c r="AQ1765" s="35"/>
      <c r="AR1765" s="35"/>
      <c r="AS1765" s="35"/>
      <c r="AT1765" s="35"/>
      <c r="AU1765" s="35"/>
      <c r="AV1765" s="35"/>
      <c r="AW1765" s="35"/>
      <c r="AX1765" s="35"/>
      <c r="AY1765" s="35"/>
      <c r="AZ1765" s="35"/>
      <c r="BA1765" s="35"/>
      <c r="BB1765" s="35"/>
      <c r="BC1765" s="35"/>
      <c r="BD1765" s="35"/>
      <c r="BE1765" s="35"/>
      <c r="BF1765" s="35"/>
      <c r="BG1765" s="35"/>
      <c r="BH1765" s="35"/>
    </row>
    <row r="1766" spans="27:60" ht="15">
      <c r="AA1766" s="11"/>
      <c r="AB1766" s="11"/>
      <c r="AC1766" s="11"/>
      <c r="AD1766" s="11"/>
      <c r="AE1766" s="11"/>
      <c r="AM1766" s="35"/>
      <c r="AN1766" s="35"/>
      <c r="AO1766" s="35"/>
      <c r="AP1766" s="35"/>
      <c r="AQ1766" s="35"/>
      <c r="AR1766" s="35"/>
      <c r="AS1766" s="35"/>
      <c r="AT1766" s="35"/>
      <c r="AU1766" s="35"/>
      <c r="AV1766" s="35"/>
      <c r="AW1766" s="35"/>
      <c r="AX1766" s="35"/>
      <c r="AY1766" s="35"/>
      <c r="AZ1766" s="35"/>
      <c r="BA1766" s="35"/>
      <c r="BB1766" s="35"/>
      <c r="BC1766" s="35"/>
      <c r="BD1766" s="35"/>
      <c r="BE1766" s="35"/>
      <c r="BF1766" s="35"/>
      <c r="BG1766" s="35"/>
      <c r="BH1766" s="35"/>
    </row>
    <row r="1767" spans="27:60" ht="15">
      <c r="AA1767" s="11"/>
      <c r="AB1767" s="11"/>
      <c r="AC1767" s="11"/>
      <c r="AD1767" s="11"/>
      <c r="AE1767" s="11"/>
      <c r="AM1767" s="35"/>
      <c r="AN1767" s="35"/>
      <c r="AO1767" s="35"/>
      <c r="AP1767" s="35"/>
      <c r="AQ1767" s="35"/>
      <c r="AR1767" s="35"/>
      <c r="AS1767" s="35"/>
      <c r="AT1767" s="35"/>
      <c r="AU1767" s="35"/>
      <c r="AV1767" s="35"/>
      <c r="AW1767" s="35"/>
      <c r="AX1767" s="35"/>
      <c r="AY1767" s="35"/>
      <c r="AZ1767" s="35"/>
      <c r="BA1767" s="35"/>
      <c r="BB1767" s="35"/>
      <c r="BC1767" s="35"/>
      <c r="BD1767" s="35"/>
      <c r="BE1767" s="35"/>
      <c r="BF1767" s="35"/>
      <c r="BG1767" s="35"/>
      <c r="BH1767" s="35"/>
    </row>
    <row r="1768" spans="27:60" ht="15">
      <c r="AA1768" s="11"/>
      <c r="AB1768" s="11"/>
      <c r="AC1768" s="11"/>
      <c r="AD1768" s="11"/>
      <c r="AE1768" s="11"/>
      <c r="AM1768" s="35"/>
      <c r="AN1768" s="35"/>
      <c r="AO1768" s="35"/>
      <c r="AP1768" s="35"/>
      <c r="AQ1768" s="35"/>
      <c r="AR1768" s="35"/>
      <c r="AS1768" s="35"/>
      <c r="AT1768" s="35"/>
      <c r="AU1768" s="35"/>
      <c r="AV1768" s="35"/>
      <c r="AW1768" s="35"/>
      <c r="AX1768" s="35"/>
      <c r="AY1768" s="35"/>
      <c r="AZ1768" s="35"/>
      <c r="BA1768" s="35"/>
      <c r="BB1768" s="35"/>
      <c r="BC1768" s="35"/>
      <c r="BD1768" s="35"/>
      <c r="BE1768" s="35"/>
      <c r="BF1768" s="35"/>
      <c r="BG1768" s="35"/>
      <c r="BH1768" s="35"/>
    </row>
    <row r="1769" spans="27:60" ht="15">
      <c r="AA1769" s="11"/>
      <c r="AB1769" s="11"/>
      <c r="AC1769" s="11"/>
      <c r="AD1769" s="11"/>
      <c r="AE1769" s="11"/>
      <c r="AM1769" s="35"/>
      <c r="AN1769" s="35"/>
      <c r="AO1769" s="35"/>
      <c r="AP1769" s="35"/>
      <c r="AQ1769" s="35"/>
      <c r="AR1769" s="35"/>
      <c r="AS1769" s="35"/>
      <c r="AT1769" s="35"/>
      <c r="AU1769" s="35"/>
      <c r="AV1769" s="35"/>
      <c r="AW1769" s="35"/>
      <c r="AX1769" s="35"/>
      <c r="AY1769" s="35"/>
      <c r="AZ1769" s="35"/>
      <c r="BA1769" s="35"/>
      <c r="BB1769" s="35"/>
      <c r="BC1769" s="35"/>
      <c r="BD1769" s="35"/>
      <c r="BE1769" s="35"/>
      <c r="BF1769" s="35"/>
      <c r="BG1769" s="35"/>
      <c r="BH1769" s="35"/>
    </row>
    <row r="1770" spans="27:60" ht="15">
      <c r="AA1770" s="11"/>
      <c r="AB1770" s="11"/>
      <c r="AC1770" s="11"/>
      <c r="AD1770" s="11"/>
      <c r="AE1770" s="11"/>
      <c r="AM1770" s="35"/>
      <c r="AN1770" s="35"/>
      <c r="AO1770" s="35"/>
      <c r="AP1770" s="35"/>
      <c r="AQ1770" s="35"/>
      <c r="AR1770" s="35"/>
      <c r="AS1770" s="35"/>
      <c r="AT1770" s="35"/>
      <c r="AU1770" s="35"/>
      <c r="AV1770" s="35"/>
      <c r="AW1770" s="35"/>
      <c r="AX1770" s="35"/>
      <c r="AY1770" s="35"/>
      <c r="AZ1770" s="35"/>
      <c r="BA1770" s="35"/>
      <c r="BB1770" s="35"/>
      <c r="BC1770" s="35"/>
      <c r="BD1770" s="35"/>
      <c r="BE1770" s="35"/>
      <c r="BF1770" s="35"/>
      <c r="BG1770" s="35"/>
      <c r="BH1770" s="35"/>
    </row>
    <row r="1771" spans="27:60" ht="15">
      <c r="AA1771" s="11"/>
      <c r="AB1771" s="11"/>
      <c r="AC1771" s="11"/>
      <c r="AD1771" s="11"/>
      <c r="AE1771" s="11"/>
      <c r="AM1771" s="35"/>
      <c r="AN1771" s="35"/>
      <c r="AO1771" s="35"/>
      <c r="AP1771" s="35"/>
      <c r="AQ1771" s="35"/>
      <c r="AR1771" s="35"/>
      <c r="AS1771" s="35"/>
      <c r="AT1771" s="35"/>
      <c r="AU1771" s="35"/>
      <c r="AV1771" s="35"/>
      <c r="AW1771" s="35"/>
      <c r="AX1771" s="35"/>
      <c r="AY1771" s="35"/>
      <c r="AZ1771" s="35"/>
      <c r="BA1771" s="35"/>
      <c r="BB1771" s="35"/>
      <c r="BC1771" s="35"/>
      <c r="BD1771" s="35"/>
      <c r="BE1771" s="35"/>
      <c r="BF1771" s="35"/>
      <c r="BG1771" s="35"/>
      <c r="BH1771" s="35"/>
    </row>
    <row r="1772" spans="27:60" ht="15">
      <c r="AA1772" s="11"/>
      <c r="AB1772" s="11"/>
      <c r="AC1772" s="11"/>
      <c r="AD1772" s="11"/>
      <c r="AE1772" s="11"/>
      <c r="AM1772" s="35"/>
      <c r="AN1772" s="35"/>
      <c r="AO1772" s="35"/>
      <c r="AP1772" s="35"/>
      <c r="AQ1772" s="35"/>
      <c r="AR1772" s="35"/>
      <c r="AS1772" s="35"/>
      <c r="AT1772" s="35"/>
      <c r="AU1772" s="35"/>
      <c r="AV1772" s="35"/>
      <c r="AW1772" s="35"/>
      <c r="AX1772" s="35"/>
      <c r="AY1772" s="35"/>
      <c r="AZ1772" s="35"/>
      <c r="BA1772" s="35"/>
      <c r="BB1772" s="35"/>
      <c r="BC1772" s="35"/>
      <c r="BD1772" s="35"/>
      <c r="BE1772" s="35"/>
      <c r="BF1772" s="35"/>
      <c r="BG1772" s="35"/>
      <c r="BH1772" s="35"/>
    </row>
    <row r="1773" spans="27:31" ht="15">
      <c r="AA1773" s="11"/>
      <c r="AB1773" s="11"/>
      <c r="AC1773" s="11"/>
      <c r="AD1773" s="11"/>
      <c r="AE1773" s="11"/>
    </row>
    <row r="1774" spans="27:31" ht="15">
      <c r="AA1774" s="11"/>
      <c r="AB1774" s="11"/>
      <c r="AC1774" s="11"/>
      <c r="AD1774" s="11"/>
      <c r="AE1774" s="11"/>
    </row>
    <row r="1775" spans="27:31" ht="15">
      <c r="AA1775" s="11"/>
      <c r="AB1775" s="11"/>
      <c r="AC1775" s="11"/>
      <c r="AD1775" s="11"/>
      <c r="AE1775" s="11"/>
    </row>
    <row r="1776" spans="27:31" ht="15">
      <c r="AA1776" s="11"/>
      <c r="AB1776" s="11"/>
      <c r="AC1776" s="11"/>
      <c r="AD1776" s="11"/>
      <c r="AE1776" s="11"/>
    </row>
    <row r="1777" spans="27:31" ht="15">
      <c r="AA1777" s="11"/>
      <c r="AB1777" s="11"/>
      <c r="AC1777" s="11"/>
      <c r="AD1777" s="11"/>
      <c r="AE1777" s="11"/>
    </row>
    <row r="1778" spans="27:31" ht="15">
      <c r="AA1778" s="11"/>
      <c r="AB1778" s="11"/>
      <c r="AC1778" s="11"/>
      <c r="AD1778" s="11"/>
      <c r="AE1778" s="11"/>
    </row>
    <row r="1779" spans="27:31" ht="15">
      <c r="AA1779" s="11"/>
      <c r="AB1779" s="11"/>
      <c r="AC1779" s="11"/>
      <c r="AD1779" s="11"/>
      <c r="AE1779" s="11"/>
    </row>
    <row r="1780" spans="27:31" ht="15">
      <c r="AA1780" s="11"/>
      <c r="AB1780" s="11"/>
      <c r="AC1780" s="11"/>
      <c r="AD1780" s="11"/>
      <c r="AE1780" s="11"/>
    </row>
    <row r="1781" spans="27:31" ht="15">
      <c r="AA1781" s="11"/>
      <c r="AB1781" s="11"/>
      <c r="AC1781" s="11"/>
      <c r="AD1781" s="11"/>
      <c r="AE1781" s="11"/>
    </row>
    <row r="1782" spans="27:31" ht="15">
      <c r="AA1782" s="11"/>
      <c r="AB1782" s="11"/>
      <c r="AC1782" s="11"/>
      <c r="AD1782" s="11"/>
      <c r="AE1782" s="11"/>
    </row>
    <row r="1783" spans="27:31" ht="15">
      <c r="AA1783" s="11"/>
      <c r="AB1783" s="11"/>
      <c r="AC1783" s="11"/>
      <c r="AD1783" s="11"/>
      <c r="AE1783" s="11"/>
    </row>
    <row r="1784" spans="27:31" ht="15">
      <c r="AA1784" s="11"/>
      <c r="AB1784" s="11"/>
      <c r="AC1784" s="11"/>
      <c r="AD1784" s="11"/>
      <c r="AE1784" s="11"/>
    </row>
    <row r="1785" spans="27:31" ht="15">
      <c r="AA1785" s="11"/>
      <c r="AB1785" s="11"/>
      <c r="AC1785" s="11"/>
      <c r="AD1785" s="11"/>
      <c r="AE1785" s="11"/>
    </row>
    <row r="1786" spans="27:31" ht="15">
      <c r="AA1786" s="11"/>
      <c r="AB1786" s="11"/>
      <c r="AC1786" s="11"/>
      <c r="AD1786" s="11"/>
      <c r="AE1786" s="11"/>
    </row>
    <row r="1787" spans="27:31" ht="15">
      <c r="AA1787" s="11"/>
      <c r="AB1787" s="11"/>
      <c r="AC1787" s="11"/>
      <c r="AD1787" s="11"/>
      <c r="AE1787" s="11"/>
    </row>
    <row r="1788" spans="27:31" ht="15">
      <c r="AA1788" s="11"/>
      <c r="AB1788" s="11"/>
      <c r="AC1788" s="11"/>
      <c r="AD1788" s="11"/>
      <c r="AE1788" s="11"/>
    </row>
    <row r="1789" spans="27:31" ht="15">
      <c r="AA1789" s="11"/>
      <c r="AB1789" s="11"/>
      <c r="AC1789" s="11"/>
      <c r="AD1789" s="11"/>
      <c r="AE1789" s="11"/>
    </row>
    <row r="1790" spans="27:31" ht="15">
      <c r="AA1790" s="11"/>
      <c r="AB1790" s="11"/>
      <c r="AC1790" s="11"/>
      <c r="AD1790" s="11"/>
      <c r="AE1790" s="11"/>
    </row>
    <row r="1791" spans="27:31" ht="15">
      <c r="AA1791" s="11"/>
      <c r="AB1791" s="11"/>
      <c r="AC1791" s="11"/>
      <c r="AD1791" s="11"/>
      <c r="AE1791" s="11"/>
    </row>
    <row r="1792" spans="27:31" ht="15">
      <c r="AA1792" s="11"/>
      <c r="AB1792" s="11"/>
      <c r="AC1792" s="11"/>
      <c r="AD1792" s="11"/>
      <c r="AE1792" s="11"/>
    </row>
    <row r="1793" spans="27:31" ht="15">
      <c r="AA1793" s="11"/>
      <c r="AB1793" s="11"/>
      <c r="AC1793" s="11"/>
      <c r="AD1793" s="11"/>
      <c r="AE1793" s="11"/>
    </row>
    <row r="1794" spans="27:31" ht="15">
      <c r="AA1794" s="11"/>
      <c r="AB1794" s="11"/>
      <c r="AC1794" s="11"/>
      <c r="AD1794" s="11"/>
      <c r="AE1794" s="11"/>
    </row>
    <row r="1795" spans="27:31" ht="15">
      <c r="AA1795" s="11"/>
      <c r="AB1795" s="11"/>
      <c r="AC1795" s="11"/>
      <c r="AD1795" s="11"/>
      <c r="AE1795" s="11"/>
    </row>
    <row r="1796" spans="27:31" ht="15">
      <c r="AA1796" s="11"/>
      <c r="AB1796" s="11"/>
      <c r="AC1796" s="11"/>
      <c r="AD1796" s="11"/>
      <c r="AE1796" s="11"/>
    </row>
    <row r="1797" spans="27:31" ht="15">
      <c r="AA1797" s="11"/>
      <c r="AB1797" s="11"/>
      <c r="AC1797" s="11"/>
      <c r="AD1797" s="11"/>
      <c r="AE1797" s="11"/>
    </row>
    <row r="1798" spans="27:31" ht="15">
      <c r="AA1798" s="11"/>
      <c r="AB1798" s="11"/>
      <c r="AC1798" s="11"/>
      <c r="AD1798" s="11"/>
      <c r="AE1798" s="11"/>
    </row>
    <row r="1799" spans="27:31" ht="15">
      <c r="AA1799" s="11"/>
      <c r="AB1799" s="11"/>
      <c r="AC1799" s="11"/>
      <c r="AD1799" s="11"/>
      <c r="AE1799" s="11"/>
    </row>
    <row r="1800" spans="27:31" ht="15">
      <c r="AA1800" s="11"/>
      <c r="AB1800" s="11"/>
      <c r="AC1800" s="11"/>
      <c r="AD1800" s="11"/>
      <c r="AE1800" s="11"/>
    </row>
    <row r="1801" spans="27:31" ht="15">
      <c r="AA1801" s="11"/>
      <c r="AB1801" s="11"/>
      <c r="AC1801" s="11"/>
      <c r="AD1801" s="11"/>
      <c r="AE1801" s="11"/>
    </row>
    <row r="1802" spans="27:31" ht="15">
      <c r="AA1802" s="11"/>
      <c r="AB1802" s="11"/>
      <c r="AC1802" s="11"/>
      <c r="AD1802" s="11"/>
      <c r="AE1802" s="11"/>
    </row>
    <row r="1803" spans="27:31" ht="15">
      <c r="AA1803" s="11"/>
      <c r="AB1803" s="11"/>
      <c r="AC1803" s="11"/>
      <c r="AD1803" s="11"/>
      <c r="AE1803" s="11"/>
    </row>
    <row r="1804" spans="27:31" ht="15">
      <c r="AA1804" s="11"/>
      <c r="AB1804" s="11"/>
      <c r="AC1804" s="11"/>
      <c r="AD1804" s="11"/>
      <c r="AE1804" s="11"/>
    </row>
    <row r="1805" spans="27:31" ht="15">
      <c r="AA1805" s="11"/>
      <c r="AB1805" s="11"/>
      <c r="AC1805" s="11"/>
      <c r="AD1805" s="11"/>
      <c r="AE1805" s="11"/>
    </row>
    <row r="1806" spans="27:31" ht="15">
      <c r="AA1806" s="11"/>
      <c r="AB1806" s="11"/>
      <c r="AC1806" s="11"/>
      <c r="AD1806" s="11"/>
      <c r="AE1806" s="11"/>
    </row>
    <row r="1807" spans="27:31" ht="15">
      <c r="AA1807" s="11"/>
      <c r="AB1807" s="11"/>
      <c r="AC1807" s="11"/>
      <c r="AD1807" s="11"/>
      <c r="AE1807" s="11"/>
    </row>
    <row r="1808" spans="27:31" ht="15">
      <c r="AA1808" s="11"/>
      <c r="AB1808" s="11"/>
      <c r="AC1808" s="11"/>
      <c r="AD1808" s="11"/>
      <c r="AE1808" s="11"/>
    </row>
    <row r="1809" spans="27:31" ht="15">
      <c r="AA1809" s="11"/>
      <c r="AB1809" s="11"/>
      <c r="AC1809" s="11"/>
      <c r="AD1809" s="11"/>
      <c r="AE1809" s="11"/>
    </row>
    <row r="1810" spans="27:31" ht="15">
      <c r="AA1810" s="11"/>
      <c r="AB1810" s="11"/>
      <c r="AC1810" s="11"/>
      <c r="AD1810" s="11"/>
      <c r="AE1810" s="11"/>
    </row>
    <row r="1811" spans="27:31" ht="15">
      <c r="AA1811" s="11"/>
      <c r="AB1811" s="11"/>
      <c r="AC1811" s="11"/>
      <c r="AD1811" s="11"/>
      <c r="AE1811" s="11"/>
    </row>
    <row r="1812" spans="27:31" ht="15">
      <c r="AA1812" s="11"/>
      <c r="AB1812" s="11"/>
      <c r="AC1812" s="11"/>
      <c r="AD1812" s="11"/>
      <c r="AE1812" s="11"/>
    </row>
    <row r="1813" spans="27:31" ht="15">
      <c r="AA1813" s="11"/>
      <c r="AB1813" s="11"/>
      <c r="AC1813" s="11"/>
      <c r="AD1813" s="11"/>
      <c r="AE1813" s="11"/>
    </row>
    <row r="1814" spans="27:31" ht="15">
      <c r="AA1814" s="11"/>
      <c r="AB1814" s="11"/>
      <c r="AC1814" s="11"/>
      <c r="AD1814" s="11"/>
      <c r="AE1814" s="11"/>
    </row>
    <row r="1815" spans="27:31" ht="15">
      <c r="AA1815" s="11"/>
      <c r="AB1815" s="11"/>
      <c r="AC1815" s="11"/>
      <c r="AD1815" s="11"/>
      <c r="AE1815" s="11"/>
    </row>
    <row r="1816" spans="27:31" ht="15">
      <c r="AA1816" s="11"/>
      <c r="AB1816" s="11"/>
      <c r="AC1816" s="11"/>
      <c r="AD1816" s="11"/>
      <c r="AE1816" s="11"/>
    </row>
    <row r="1817" spans="27:31" ht="15">
      <c r="AA1817" s="11"/>
      <c r="AB1817" s="11"/>
      <c r="AC1817" s="11"/>
      <c r="AD1817" s="11"/>
      <c r="AE1817" s="11"/>
    </row>
    <row r="1818" spans="27:31" ht="15">
      <c r="AA1818" s="11"/>
      <c r="AB1818" s="11"/>
      <c r="AC1818" s="11"/>
      <c r="AD1818" s="11"/>
      <c r="AE1818" s="11"/>
    </row>
    <row r="1819" spans="27:31" ht="15">
      <c r="AA1819" s="11"/>
      <c r="AB1819" s="11"/>
      <c r="AC1819" s="11"/>
      <c r="AD1819" s="11"/>
      <c r="AE1819" s="11"/>
    </row>
    <row r="1820" spans="27:31" ht="15">
      <c r="AA1820" s="11"/>
      <c r="AB1820" s="11"/>
      <c r="AC1820" s="11"/>
      <c r="AD1820" s="11"/>
      <c r="AE1820" s="11"/>
    </row>
    <row r="1821" spans="27:31" ht="15">
      <c r="AA1821" s="11"/>
      <c r="AB1821" s="11"/>
      <c r="AC1821" s="11"/>
      <c r="AD1821" s="11"/>
      <c r="AE1821" s="11"/>
    </row>
    <row r="1822" spans="27:31" ht="15">
      <c r="AA1822" s="11"/>
      <c r="AB1822" s="11"/>
      <c r="AC1822" s="11"/>
      <c r="AD1822" s="11"/>
      <c r="AE1822" s="11"/>
    </row>
    <row r="1823" spans="27:31" ht="15">
      <c r="AA1823" s="11"/>
      <c r="AB1823" s="11"/>
      <c r="AC1823" s="11"/>
      <c r="AD1823" s="11"/>
      <c r="AE1823" s="11"/>
    </row>
    <row r="1824" spans="27:31" ht="15">
      <c r="AA1824" s="11"/>
      <c r="AB1824" s="11"/>
      <c r="AC1824" s="11"/>
      <c r="AD1824" s="11"/>
      <c r="AE1824" s="11"/>
    </row>
    <row r="1825" spans="27:31" ht="15">
      <c r="AA1825" s="11"/>
      <c r="AB1825" s="11"/>
      <c r="AC1825" s="11"/>
      <c r="AD1825" s="11"/>
      <c r="AE1825" s="11"/>
    </row>
    <row r="1826" spans="27:31" ht="15">
      <c r="AA1826" s="11"/>
      <c r="AB1826" s="11"/>
      <c r="AC1826" s="11"/>
      <c r="AD1826" s="11"/>
      <c r="AE1826" s="11"/>
    </row>
    <row r="1827" spans="27:31" ht="15">
      <c r="AA1827" s="11"/>
      <c r="AB1827" s="11"/>
      <c r="AC1827" s="11"/>
      <c r="AD1827" s="11"/>
      <c r="AE1827" s="11"/>
    </row>
    <row r="1828" spans="27:31" ht="15">
      <c r="AA1828" s="11"/>
      <c r="AB1828" s="11"/>
      <c r="AC1828" s="11"/>
      <c r="AD1828" s="11"/>
      <c r="AE1828" s="11"/>
    </row>
    <row r="1829" spans="27:31" ht="15">
      <c r="AA1829" s="11"/>
      <c r="AB1829" s="11"/>
      <c r="AC1829" s="11"/>
      <c r="AD1829" s="11"/>
      <c r="AE1829" s="11"/>
    </row>
    <row r="1830" spans="27:31" ht="15">
      <c r="AA1830" s="11"/>
      <c r="AB1830" s="11"/>
      <c r="AC1830" s="11"/>
      <c r="AD1830" s="11"/>
      <c r="AE1830" s="11"/>
    </row>
    <row r="1831" spans="27:31" ht="15">
      <c r="AA1831" s="11"/>
      <c r="AB1831" s="11"/>
      <c r="AC1831" s="11"/>
      <c r="AD1831" s="11"/>
      <c r="AE1831" s="11"/>
    </row>
    <row r="1832" spans="27:31" ht="15">
      <c r="AA1832" s="11"/>
      <c r="AB1832" s="11"/>
      <c r="AC1832" s="11"/>
      <c r="AD1832" s="11"/>
      <c r="AE1832" s="11"/>
    </row>
    <row r="1833" spans="27:31" ht="15">
      <c r="AA1833" s="11"/>
      <c r="AB1833" s="11"/>
      <c r="AC1833" s="11"/>
      <c r="AD1833" s="11"/>
      <c r="AE1833" s="11"/>
    </row>
    <row r="1834" spans="27:31" ht="15">
      <c r="AA1834" s="11"/>
      <c r="AB1834" s="11"/>
      <c r="AC1834" s="11"/>
      <c r="AD1834" s="11"/>
      <c r="AE1834" s="11"/>
    </row>
    <row r="1835" spans="27:31" ht="15">
      <c r="AA1835" s="11"/>
      <c r="AB1835" s="11"/>
      <c r="AC1835" s="11"/>
      <c r="AD1835" s="11"/>
      <c r="AE1835" s="11"/>
    </row>
    <row r="1836" spans="27:31" ht="15">
      <c r="AA1836" s="11"/>
      <c r="AB1836" s="11"/>
      <c r="AC1836" s="11"/>
      <c r="AD1836" s="11"/>
      <c r="AE1836" s="11"/>
    </row>
    <row r="1837" spans="27:31" ht="15">
      <c r="AA1837" s="11"/>
      <c r="AB1837" s="11"/>
      <c r="AC1837" s="11"/>
      <c r="AD1837" s="11"/>
      <c r="AE1837" s="11"/>
    </row>
    <row r="1838" spans="27:31" ht="15">
      <c r="AA1838" s="11"/>
      <c r="AB1838" s="11"/>
      <c r="AC1838" s="11"/>
      <c r="AD1838" s="11"/>
      <c r="AE1838" s="11"/>
    </row>
    <row r="1839" spans="27:31" ht="15">
      <c r="AA1839" s="11"/>
      <c r="AB1839" s="11"/>
      <c r="AC1839" s="11"/>
      <c r="AD1839" s="11"/>
      <c r="AE1839" s="11"/>
    </row>
    <row r="1840" spans="27:31" ht="15">
      <c r="AA1840" s="11"/>
      <c r="AB1840" s="11"/>
      <c r="AC1840" s="11"/>
      <c r="AD1840" s="11"/>
      <c r="AE1840" s="11"/>
    </row>
    <row r="1841" spans="27:31" ht="15">
      <c r="AA1841" s="11"/>
      <c r="AB1841" s="11"/>
      <c r="AC1841" s="11"/>
      <c r="AD1841" s="11"/>
      <c r="AE1841" s="11"/>
    </row>
    <row r="1842" spans="27:31" ht="15">
      <c r="AA1842" s="11"/>
      <c r="AB1842" s="11"/>
      <c r="AC1842" s="11"/>
      <c r="AD1842" s="11"/>
      <c r="AE1842" s="11"/>
    </row>
    <row r="1843" spans="27:31" ht="15">
      <c r="AA1843" s="11"/>
      <c r="AB1843" s="11"/>
      <c r="AC1843" s="11"/>
      <c r="AD1843" s="11"/>
      <c r="AE1843" s="11"/>
    </row>
    <row r="1844" spans="27:31" ht="15">
      <c r="AA1844" s="11"/>
      <c r="AB1844" s="11"/>
      <c r="AC1844" s="11"/>
      <c r="AD1844" s="11"/>
      <c r="AE1844" s="11"/>
    </row>
    <row r="1845" spans="27:31" ht="15">
      <c r="AA1845" s="11"/>
      <c r="AB1845" s="11"/>
      <c r="AC1845" s="11"/>
      <c r="AD1845" s="11"/>
      <c r="AE1845" s="11"/>
    </row>
    <row r="1846" spans="27:31" ht="15">
      <c r="AA1846" s="11"/>
      <c r="AB1846" s="11"/>
      <c r="AC1846" s="11"/>
      <c r="AD1846" s="11"/>
      <c r="AE1846" s="11"/>
    </row>
    <row r="1847" spans="27:31" ht="15">
      <c r="AA1847" s="11"/>
      <c r="AB1847" s="11"/>
      <c r="AC1847" s="11"/>
      <c r="AD1847" s="11"/>
      <c r="AE1847" s="11"/>
    </row>
    <row r="1848" spans="27:31" ht="15">
      <c r="AA1848" s="11"/>
      <c r="AB1848" s="11"/>
      <c r="AC1848" s="11"/>
      <c r="AD1848" s="11"/>
      <c r="AE1848" s="11"/>
    </row>
    <row r="1849" spans="27:31" ht="15">
      <c r="AA1849" s="11"/>
      <c r="AB1849" s="11"/>
      <c r="AC1849" s="11"/>
      <c r="AD1849" s="11"/>
      <c r="AE1849" s="11"/>
    </row>
    <row r="1850" spans="27:31" ht="15">
      <c r="AA1850" s="11"/>
      <c r="AB1850" s="11"/>
      <c r="AC1850" s="11"/>
      <c r="AD1850" s="11"/>
      <c r="AE1850" s="11"/>
    </row>
    <row r="1851" spans="27:31" ht="15">
      <c r="AA1851" s="11"/>
      <c r="AB1851" s="11"/>
      <c r="AC1851" s="11"/>
      <c r="AD1851" s="11"/>
      <c r="AE1851" s="11"/>
    </row>
    <row r="1852" spans="27:31" ht="15">
      <c r="AA1852" s="11"/>
      <c r="AB1852" s="11"/>
      <c r="AC1852" s="11"/>
      <c r="AD1852" s="11"/>
      <c r="AE1852" s="11"/>
    </row>
    <row r="1853" spans="27:31" ht="15">
      <c r="AA1853" s="11"/>
      <c r="AB1853" s="11"/>
      <c r="AC1853" s="11"/>
      <c r="AD1853" s="11"/>
      <c r="AE1853" s="11"/>
    </row>
    <row r="1854" spans="27:31" ht="15">
      <c r="AA1854" s="11"/>
      <c r="AB1854" s="11"/>
      <c r="AC1854" s="11"/>
      <c r="AD1854" s="11"/>
      <c r="AE1854" s="11"/>
    </row>
    <row r="1855" spans="27:31" ht="15">
      <c r="AA1855" s="11"/>
      <c r="AB1855" s="11"/>
      <c r="AC1855" s="11"/>
      <c r="AD1855" s="11"/>
      <c r="AE1855" s="11"/>
    </row>
    <row r="1856" spans="27:31" ht="15">
      <c r="AA1856" s="11"/>
      <c r="AB1856" s="11"/>
      <c r="AC1856" s="11"/>
      <c r="AD1856" s="11"/>
      <c r="AE1856" s="11"/>
    </row>
    <row r="1857" spans="27:31" ht="15">
      <c r="AA1857" s="11"/>
      <c r="AB1857" s="11"/>
      <c r="AC1857" s="11"/>
      <c r="AD1857" s="11"/>
      <c r="AE1857" s="11"/>
    </row>
    <row r="1858" spans="27:31" ht="15">
      <c r="AA1858" s="11"/>
      <c r="AB1858" s="11"/>
      <c r="AC1858" s="11"/>
      <c r="AD1858" s="11"/>
      <c r="AE1858" s="11"/>
    </row>
    <row r="1859" spans="27:31" ht="15">
      <c r="AA1859" s="11"/>
      <c r="AB1859" s="11"/>
      <c r="AC1859" s="11"/>
      <c r="AD1859" s="11"/>
      <c r="AE1859" s="11"/>
    </row>
    <row r="1860" spans="27:31" ht="15">
      <c r="AA1860" s="11"/>
      <c r="AB1860" s="11"/>
      <c r="AC1860" s="11"/>
      <c r="AD1860" s="11"/>
      <c r="AE1860" s="11"/>
    </row>
    <row r="1861" spans="27:31" ht="15">
      <c r="AA1861" s="11"/>
      <c r="AB1861" s="11"/>
      <c r="AC1861" s="11"/>
      <c r="AD1861" s="11"/>
      <c r="AE1861" s="11"/>
    </row>
    <row r="1862" spans="27:31" ht="15">
      <c r="AA1862" s="11"/>
      <c r="AB1862" s="11"/>
      <c r="AC1862" s="11"/>
      <c r="AD1862" s="11"/>
      <c r="AE1862" s="11"/>
    </row>
    <row r="1863" spans="27:31" ht="15">
      <c r="AA1863" s="11"/>
      <c r="AB1863" s="11"/>
      <c r="AC1863" s="11"/>
      <c r="AD1863" s="11"/>
      <c r="AE1863" s="11"/>
    </row>
    <row r="1864" spans="27:31" ht="15">
      <c r="AA1864" s="11"/>
      <c r="AB1864" s="11"/>
      <c r="AC1864" s="11"/>
      <c r="AD1864" s="11"/>
      <c r="AE1864" s="11"/>
    </row>
    <row r="1865" spans="27:31" ht="15">
      <c r="AA1865" s="11"/>
      <c r="AB1865" s="11"/>
      <c r="AC1865" s="11"/>
      <c r="AD1865" s="11"/>
      <c r="AE1865" s="11"/>
    </row>
    <row r="1866" spans="27:31" ht="15">
      <c r="AA1866" s="11"/>
      <c r="AB1866" s="11"/>
      <c r="AC1866" s="11"/>
      <c r="AD1866" s="11"/>
      <c r="AE1866" s="11"/>
    </row>
    <row r="1867" spans="27:31" ht="15">
      <c r="AA1867" s="11"/>
      <c r="AB1867" s="11"/>
      <c r="AC1867" s="11"/>
      <c r="AD1867" s="11"/>
      <c r="AE1867" s="11"/>
    </row>
    <row r="1868" spans="27:31" ht="15">
      <c r="AA1868" s="11"/>
      <c r="AB1868" s="11"/>
      <c r="AC1868" s="11"/>
      <c r="AD1868" s="11"/>
      <c r="AE1868" s="11"/>
    </row>
    <row r="1869" spans="27:31" ht="15">
      <c r="AA1869" s="11"/>
      <c r="AB1869" s="11"/>
      <c r="AC1869" s="11"/>
      <c r="AD1869" s="11"/>
      <c r="AE1869" s="11"/>
    </row>
    <row r="1870" spans="27:31" ht="15">
      <c r="AA1870" s="11"/>
      <c r="AB1870" s="11"/>
      <c r="AC1870" s="11"/>
      <c r="AD1870" s="11"/>
      <c r="AE1870" s="11"/>
    </row>
    <row r="1871" spans="27:31" ht="15">
      <c r="AA1871" s="11"/>
      <c r="AB1871" s="11"/>
      <c r="AC1871" s="11"/>
      <c r="AD1871" s="11"/>
      <c r="AE1871" s="11"/>
    </row>
    <row r="1872" spans="27:31" ht="15">
      <c r="AA1872" s="11"/>
      <c r="AB1872" s="11"/>
      <c r="AC1872" s="11"/>
      <c r="AD1872" s="11"/>
      <c r="AE1872" s="11"/>
    </row>
    <row r="1873" spans="27:31" ht="15">
      <c r="AA1873" s="11"/>
      <c r="AB1873" s="11"/>
      <c r="AC1873" s="11"/>
      <c r="AD1873" s="11"/>
      <c r="AE1873" s="11"/>
    </row>
    <row r="1874" spans="27:31" ht="15">
      <c r="AA1874" s="11"/>
      <c r="AB1874" s="11"/>
      <c r="AC1874" s="11"/>
      <c r="AD1874" s="11"/>
      <c r="AE1874" s="11"/>
    </row>
    <row r="1875" spans="27:31" ht="15">
      <c r="AA1875" s="11"/>
      <c r="AB1875" s="11"/>
      <c r="AC1875" s="11"/>
      <c r="AD1875" s="11"/>
      <c r="AE1875" s="11"/>
    </row>
    <row r="1876" spans="27:31" ht="15">
      <c r="AA1876" s="11"/>
      <c r="AB1876" s="11"/>
      <c r="AC1876" s="11"/>
      <c r="AD1876" s="11"/>
      <c r="AE1876" s="11"/>
    </row>
    <row r="1877" spans="27:31" ht="15">
      <c r="AA1877" s="11"/>
      <c r="AB1877" s="11"/>
      <c r="AC1877" s="11"/>
      <c r="AD1877" s="11"/>
      <c r="AE1877" s="11"/>
    </row>
    <row r="1878" spans="27:31" ht="15">
      <c r="AA1878" s="11"/>
      <c r="AB1878" s="11"/>
      <c r="AC1878" s="11"/>
      <c r="AD1878" s="11"/>
      <c r="AE1878" s="11"/>
    </row>
    <row r="1879" spans="27:31" ht="15">
      <c r="AA1879" s="11"/>
      <c r="AB1879" s="11"/>
      <c r="AC1879" s="11"/>
      <c r="AD1879" s="11"/>
      <c r="AE1879" s="11"/>
    </row>
    <row r="1880" spans="27:31" ht="15">
      <c r="AA1880" s="11"/>
      <c r="AB1880" s="11"/>
      <c r="AC1880" s="11"/>
      <c r="AD1880" s="11"/>
      <c r="AE1880" s="11"/>
    </row>
    <row r="1881" spans="27:31" ht="15">
      <c r="AA1881" s="11"/>
      <c r="AB1881" s="11"/>
      <c r="AC1881" s="11"/>
      <c r="AD1881" s="11"/>
      <c r="AE1881" s="11"/>
    </row>
    <row r="1882" spans="27:31" ht="15">
      <c r="AA1882" s="11"/>
      <c r="AB1882" s="11"/>
      <c r="AC1882" s="11"/>
      <c r="AD1882" s="11"/>
      <c r="AE1882" s="11"/>
    </row>
    <row r="1883" spans="27:31" ht="15">
      <c r="AA1883" s="11"/>
      <c r="AB1883" s="11"/>
      <c r="AC1883" s="11"/>
      <c r="AD1883" s="11"/>
      <c r="AE1883" s="11"/>
    </row>
    <row r="1884" spans="27:31" ht="15">
      <c r="AA1884" s="11"/>
      <c r="AB1884" s="11"/>
      <c r="AC1884" s="11"/>
      <c r="AD1884" s="11"/>
      <c r="AE1884" s="11"/>
    </row>
    <row r="1885" spans="27:31" ht="15">
      <c r="AA1885" s="11"/>
      <c r="AB1885" s="11"/>
      <c r="AC1885" s="11"/>
      <c r="AD1885" s="11"/>
      <c r="AE1885" s="11"/>
    </row>
    <row r="1886" spans="27:31" ht="15">
      <c r="AA1886" s="11"/>
      <c r="AB1886" s="11"/>
      <c r="AC1886" s="11"/>
      <c r="AD1886" s="11"/>
      <c r="AE1886" s="11"/>
    </row>
    <row r="1887" spans="27:31" ht="15">
      <c r="AA1887" s="11"/>
      <c r="AB1887" s="11"/>
      <c r="AC1887" s="11"/>
      <c r="AD1887" s="11"/>
      <c r="AE1887" s="11"/>
    </row>
    <row r="1888" spans="27:31" ht="15">
      <c r="AA1888" s="11"/>
      <c r="AB1888" s="11"/>
      <c r="AC1888" s="11"/>
      <c r="AD1888" s="11"/>
      <c r="AE1888" s="11"/>
    </row>
    <row r="1889" spans="27:31" ht="15">
      <c r="AA1889" s="11"/>
      <c r="AB1889" s="11"/>
      <c r="AC1889" s="11"/>
      <c r="AD1889" s="11"/>
      <c r="AE1889" s="11"/>
    </row>
    <row r="1890" spans="27:31" ht="15">
      <c r="AA1890" s="11"/>
      <c r="AB1890" s="11"/>
      <c r="AC1890" s="11"/>
      <c r="AD1890" s="11"/>
      <c r="AE1890" s="11"/>
    </row>
    <row r="1891" spans="27:31" ht="15">
      <c r="AA1891" s="11"/>
      <c r="AB1891" s="11"/>
      <c r="AC1891" s="11"/>
      <c r="AD1891" s="11"/>
      <c r="AE1891" s="11"/>
    </row>
    <row r="1892" spans="27:31" ht="15">
      <c r="AA1892" s="11"/>
      <c r="AB1892" s="11"/>
      <c r="AC1892" s="11"/>
      <c r="AD1892" s="11"/>
      <c r="AE1892" s="11"/>
    </row>
    <row r="1893" spans="27:31" ht="15">
      <c r="AA1893" s="11"/>
      <c r="AB1893" s="11"/>
      <c r="AC1893" s="11"/>
      <c r="AD1893" s="11"/>
      <c r="AE1893" s="11"/>
    </row>
    <row r="1894" spans="27:31" ht="15">
      <c r="AA1894" s="11"/>
      <c r="AB1894" s="11"/>
      <c r="AC1894" s="11"/>
      <c r="AD1894" s="11"/>
      <c r="AE1894" s="11"/>
    </row>
    <row r="1895" spans="27:31" ht="15">
      <c r="AA1895" s="11"/>
      <c r="AB1895" s="11"/>
      <c r="AC1895" s="11"/>
      <c r="AD1895" s="11"/>
      <c r="AE1895" s="11"/>
    </row>
    <row r="1896" spans="27:31" ht="15">
      <c r="AA1896" s="11"/>
      <c r="AB1896" s="11"/>
      <c r="AC1896" s="11"/>
      <c r="AD1896" s="11"/>
      <c r="AE1896" s="11"/>
    </row>
    <row r="1897" spans="27:31" ht="15">
      <c r="AA1897" s="11"/>
      <c r="AB1897" s="11"/>
      <c r="AC1897" s="11"/>
      <c r="AD1897" s="11"/>
      <c r="AE1897" s="11"/>
    </row>
    <row r="1898" spans="27:31" ht="15">
      <c r="AA1898" s="11"/>
      <c r="AB1898" s="11"/>
      <c r="AC1898" s="11"/>
      <c r="AD1898" s="11"/>
      <c r="AE1898" s="11"/>
    </row>
    <row r="1899" spans="27:31" ht="15">
      <c r="AA1899" s="11"/>
      <c r="AB1899" s="11"/>
      <c r="AC1899" s="11"/>
      <c r="AD1899" s="11"/>
      <c r="AE1899" s="11"/>
    </row>
    <row r="1900" spans="27:31" ht="15">
      <c r="AA1900" s="11"/>
      <c r="AB1900" s="11"/>
      <c r="AC1900" s="11"/>
      <c r="AD1900" s="11"/>
      <c r="AE1900" s="11"/>
    </row>
    <row r="1901" spans="27:31" ht="15">
      <c r="AA1901" s="11"/>
      <c r="AB1901" s="11"/>
      <c r="AC1901" s="11"/>
      <c r="AD1901" s="11"/>
      <c r="AE1901" s="11"/>
    </row>
    <row r="1902" spans="27:31" ht="15">
      <c r="AA1902" s="11"/>
      <c r="AB1902" s="11"/>
      <c r="AC1902" s="11"/>
      <c r="AD1902" s="11"/>
      <c r="AE1902" s="11"/>
    </row>
    <row r="1903" spans="27:31" ht="15">
      <c r="AA1903" s="11"/>
      <c r="AB1903" s="11"/>
      <c r="AC1903" s="11"/>
      <c r="AD1903" s="11"/>
      <c r="AE1903" s="11"/>
    </row>
    <row r="1904" spans="27:31" ht="15">
      <c r="AA1904" s="11"/>
      <c r="AB1904" s="11"/>
      <c r="AC1904" s="11"/>
      <c r="AD1904" s="11"/>
      <c r="AE1904" s="11"/>
    </row>
    <row r="1905" spans="27:31" ht="15">
      <c r="AA1905" s="11"/>
      <c r="AB1905" s="11"/>
      <c r="AC1905" s="11"/>
      <c r="AD1905" s="11"/>
      <c r="AE1905" s="11"/>
    </row>
    <row r="1906" spans="27:31" ht="15">
      <c r="AA1906" s="11"/>
      <c r="AB1906" s="11"/>
      <c r="AC1906" s="11"/>
      <c r="AD1906" s="11"/>
      <c r="AE1906" s="11"/>
    </row>
    <row r="1907" spans="27:31" ht="15">
      <c r="AA1907" s="11"/>
      <c r="AB1907" s="11"/>
      <c r="AC1907" s="11"/>
      <c r="AD1907" s="11"/>
      <c r="AE1907" s="11"/>
    </row>
    <row r="1908" spans="27:31" ht="15">
      <c r="AA1908" s="11"/>
      <c r="AB1908" s="11"/>
      <c r="AC1908" s="11"/>
      <c r="AD1908" s="11"/>
      <c r="AE1908" s="11"/>
    </row>
    <row r="1909" spans="27:31" ht="15">
      <c r="AA1909" s="11"/>
      <c r="AB1909" s="11"/>
      <c r="AC1909" s="11"/>
      <c r="AD1909" s="11"/>
      <c r="AE1909" s="11"/>
    </row>
    <row r="1910" spans="27:31" ht="15">
      <c r="AA1910" s="11"/>
      <c r="AB1910" s="11"/>
      <c r="AC1910" s="11"/>
      <c r="AD1910" s="11"/>
      <c r="AE1910" s="11"/>
    </row>
    <row r="1911" spans="27:31" ht="15">
      <c r="AA1911" s="11"/>
      <c r="AB1911" s="11"/>
      <c r="AC1911" s="11"/>
      <c r="AD1911" s="11"/>
      <c r="AE1911" s="11"/>
    </row>
    <row r="1912" spans="27:31" ht="15">
      <c r="AA1912" s="11"/>
      <c r="AB1912" s="11"/>
      <c r="AC1912" s="11"/>
      <c r="AD1912" s="11"/>
      <c r="AE1912" s="11"/>
    </row>
    <row r="1913" spans="27:31" ht="15">
      <c r="AA1913" s="11"/>
      <c r="AB1913" s="11"/>
      <c r="AC1913" s="11"/>
      <c r="AD1913" s="11"/>
      <c r="AE1913" s="11"/>
    </row>
    <row r="1914" spans="27:31" ht="15">
      <c r="AA1914" s="11"/>
      <c r="AB1914" s="11"/>
      <c r="AC1914" s="11"/>
      <c r="AD1914" s="11"/>
      <c r="AE1914" s="11"/>
    </row>
    <row r="1915" spans="27:31" ht="15">
      <c r="AA1915" s="11"/>
      <c r="AB1915" s="11"/>
      <c r="AC1915" s="11"/>
      <c r="AD1915" s="11"/>
      <c r="AE1915" s="11"/>
    </row>
    <row r="1916" spans="27:31" ht="15">
      <c r="AA1916" s="11"/>
      <c r="AB1916" s="11"/>
      <c r="AC1916" s="11"/>
      <c r="AD1916" s="11"/>
      <c r="AE1916" s="11"/>
    </row>
    <row r="1917" spans="27:31" ht="15">
      <c r="AA1917" s="11"/>
      <c r="AB1917" s="11"/>
      <c r="AC1917" s="11"/>
      <c r="AD1917" s="11"/>
      <c r="AE1917" s="11"/>
    </row>
    <row r="1918" spans="27:31" ht="15">
      <c r="AA1918" s="11"/>
      <c r="AB1918" s="11"/>
      <c r="AC1918" s="11"/>
      <c r="AD1918" s="11"/>
      <c r="AE1918" s="11"/>
    </row>
    <row r="1919" spans="27:31" ht="15">
      <c r="AA1919" s="11"/>
      <c r="AB1919" s="11"/>
      <c r="AC1919" s="11"/>
      <c r="AD1919" s="11"/>
      <c r="AE1919" s="11"/>
    </row>
    <row r="1920" spans="27:31" ht="15">
      <c r="AA1920" s="11"/>
      <c r="AB1920" s="11"/>
      <c r="AC1920" s="11"/>
      <c r="AD1920" s="11"/>
      <c r="AE1920" s="11"/>
    </row>
    <row r="1921" spans="27:31" ht="15">
      <c r="AA1921" s="11"/>
      <c r="AB1921" s="11"/>
      <c r="AC1921" s="11"/>
      <c r="AD1921" s="11"/>
      <c r="AE1921" s="11"/>
    </row>
    <row r="1922" spans="27:31" ht="15">
      <c r="AA1922" s="11"/>
      <c r="AB1922" s="11"/>
      <c r="AC1922" s="11"/>
      <c r="AD1922" s="11"/>
      <c r="AE1922" s="11"/>
    </row>
    <row r="1923" spans="27:31" ht="15">
      <c r="AA1923" s="11"/>
      <c r="AB1923" s="11"/>
      <c r="AC1923" s="11"/>
      <c r="AD1923" s="11"/>
      <c r="AE1923" s="11"/>
    </row>
    <row r="1924" spans="27:31" ht="15">
      <c r="AA1924" s="11"/>
      <c r="AB1924" s="11"/>
      <c r="AC1924" s="11"/>
      <c r="AD1924" s="11"/>
      <c r="AE1924" s="11"/>
    </row>
    <row r="1925" spans="27:31" ht="15">
      <c r="AA1925" s="11"/>
      <c r="AB1925" s="11"/>
      <c r="AC1925" s="11"/>
      <c r="AD1925" s="11"/>
      <c r="AE1925" s="11"/>
    </row>
    <row r="1926" spans="27:31" ht="15">
      <c r="AA1926" s="11"/>
      <c r="AB1926" s="11"/>
      <c r="AC1926" s="11"/>
      <c r="AD1926" s="11"/>
      <c r="AE1926" s="11"/>
    </row>
    <row r="1927" spans="27:31" ht="15">
      <c r="AA1927" s="11"/>
      <c r="AB1927" s="11"/>
      <c r="AC1927" s="11"/>
      <c r="AD1927" s="11"/>
      <c r="AE1927" s="11"/>
    </row>
    <row r="1928" spans="27:31" ht="15">
      <c r="AA1928" s="11"/>
      <c r="AB1928" s="11"/>
      <c r="AC1928" s="11"/>
      <c r="AD1928" s="11"/>
      <c r="AE1928" s="11"/>
    </row>
    <row r="1929" spans="27:31" ht="15">
      <c r="AA1929" s="11"/>
      <c r="AB1929" s="11"/>
      <c r="AC1929" s="11"/>
      <c r="AD1929" s="11"/>
      <c r="AE1929" s="11"/>
    </row>
    <row r="1930" spans="27:31" ht="15">
      <c r="AA1930" s="11"/>
      <c r="AB1930" s="11"/>
      <c r="AC1930" s="11"/>
      <c r="AD1930" s="11"/>
      <c r="AE1930" s="11"/>
    </row>
    <row r="1931" spans="27:31" ht="15">
      <c r="AA1931" s="11"/>
      <c r="AB1931" s="11"/>
      <c r="AC1931" s="11"/>
      <c r="AD1931" s="11"/>
      <c r="AE1931" s="11"/>
    </row>
    <row r="1932" spans="27:31" ht="15">
      <c r="AA1932" s="11"/>
      <c r="AB1932" s="11"/>
      <c r="AC1932" s="11"/>
      <c r="AD1932" s="11"/>
      <c r="AE1932" s="11"/>
    </row>
    <row r="1933" spans="27:31" ht="15">
      <c r="AA1933" s="11"/>
      <c r="AB1933" s="11"/>
      <c r="AC1933" s="11"/>
      <c r="AD1933" s="11"/>
      <c r="AE1933" s="11"/>
    </row>
    <row r="1934" spans="27:31" ht="15">
      <c r="AA1934" s="11"/>
      <c r="AB1934" s="11"/>
      <c r="AC1934" s="11"/>
      <c r="AD1934" s="11"/>
      <c r="AE1934" s="11"/>
    </row>
    <row r="1935" spans="27:31" ht="15">
      <c r="AA1935" s="11"/>
      <c r="AB1935" s="11"/>
      <c r="AC1935" s="11"/>
      <c r="AD1935" s="11"/>
      <c r="AE1935" s="11"/>
    </row>
    <row r="1936" spans="27:31" ht="15">
      <c r="AA1936" s="11"/>
      <c r="AB1936" s="11"/>
      <c r="AC1936" s="11"/>
      <c r="AD1936" s="11"/>
      <c r="AE1936" s="11"/>
    </row>
    <row r="1937" spans="27:31" ht="15">
      <c r="AA1937" s="11"/>
      <c r="AB1937" s="11"/>
      <c r="AC1937" s="11"/>
      <c r="AD1937" s="11"/>
      <c r="AE1937" s="11"/>
    </row>
    <row r="1938" spans="27:31" ht="15">
      <c r="AA1938" s="11"/>
      <c r="AB1938" s="11"/>
      <c r="AC1938" s="11"/>
      <c r="AD1938" s="11"/>
      <c r="AE1938" s="11"/>
    </row>
    <row r="1939" spans="27:31" ht="15">
      <c r="AA1939" s="11"/>
      <c r="AB1939" s="11"/>
      <c r="AC1939" s="11"/>
      <c r="AD1939" s="11"/>
      <c r="AE1939" s="11"/>
    </row>
    <row r="1940" spans="27:31" ht="15">
      <c r="AA1940" s="11"/>
      <c r="AB1940" s="11"/>
      <c r="AC1940" s="11"/>
      <c r="AD1940" s="11"/>
      <c r="AE1940" s="11"/>
    </row>
    <row r="1941" spans="27:31" ht="15">
      <c r="AA1941" s="11"/>
      <c r="AB1941" s="11"/>
      <c r="AC1941" s="11"/>
      <c r="AD1941" s="11"/>
      <c r="AE1941" s="11"/>
    </row>
    <row r="1942" spans="27:31" ht="15">
      <c r="AA1942" s="11"/>
      <c r="AB1942" s="11"/>
      <c r="AC1942" s="11"/>
      <c r="AD1942" s="11"/>
      <c r="AE1942" s="11"/>
    </row>
    <row r="1943" spans="27:31" ht="15">
      <c r="AA1943" s="11"/>
      <c r="AB1943" s="11"/>
      <c r="AC1943" s="11"/>
      <c r="AD1943" s="11"/>
      <c r="AE1943" s="11"/>
    </row>
    <row r="1944" spans="27:31" ht="15">
      <c r="AA1944" s="11"/>
      <c r="AB1944" s="11"/>
      <c r="AC1944" s="11"/>
      <c r="AD1944" s="11"/>
      <c r="AE1944" s="11"/>
    </row>
    <row r="1945" spans="27:31" ht="15">
      <c r="AA1945" s="11"/>
      <c r="AB1945" s="11"/>
      <c r="AC1945" s="11"/>
      <c r="AD1945" s="11"/>
      <c r="AE1945" s="11"/>
    </row>
    <row r="1946" spans="27:31" ht="15">
      <c r="AA1946" s="11"/>
      <c r="AB1946" s="11"/>
      <c r="AC1946" s="11"/>
      <c r="AD1946" s="11"/>
      <c r="AE1946" s="11"/>
    </row>
    <row r="1947" spans="27:31" ht="15">
      <c r="AA1947" s="11"/>
      <c r="AB1947" s="11"/>
      <c r="AC1947" s="11"/>
      <c r="AD1947" s="11"/>
      <c r="AE1947" s="11"/>
    </row>
    <row r="1948" spans="27:31" ht="15">
      <c r="AA1948" s="11"/>
      <c r="AB1948" s="11"/>
      <c r="AC1948" s="11"/>
      <c r="AD1948" s="11"/>
      <c r="AE1948" s="11"/>
    </row>
    <row r="1949" spans="27:31" ht="15">
      <c r="AA1949" s="11"/>
      <c r="AB1949" s="11"/>
      <c r="AC1949" s="11"/>
      <c r="AD1949" s="11"/>
      <c r="AE1949" s="11"/>
    </row>
    <row r="1950" spans="27:31" ht="15">
      <c r="AA1950" s="11"/>
      <c r="AB1950" s="11"/>
      <c r="AC1950" s="11"/>
      <c r="AD1950" s="11"/>
      <c r="AE1950" s="11"/>
    </row>
    <row r="1951" spans="27:31" ht="15">
      <c r="AA1951" s="11"/>
      <c r="AB1951" s="11"/>
      <c r="AC1951" s="11"/>
      <c r="AD1951" s="11"/>
      <c r="AE1951" s="11"/>
    </row>
    <row r="1952" spans="27:31" ht="15">
      <c r="AA1952" s="11"/>
      <c r="AB1952" s="11"/>
      <c r="AC1952" s="11"/>
      <c r="AD1952" s="11"/>
      <c r="AE1952" s="11"/>
    </row>
    <row r="1953" spans="27:31" ht="15">
      <c r="AA1953" s="11"/>
      <c r="AB1953" s="11"/>
      <c r="AC1953" s="11"/>
      <c r="AD1953" s="11"/>
      <c r="AE1953" s="11"/>
    </row>
    <row r="1954" spans="27:31" ht="15">
      <c r="AA1954" s="11"/>
      <c r="AB1954" s="11"/>
      <c r="AC1954" s="11"/>
      <c r="AD1954" s="11"/>
      <c r="AE1954" s="11"/>
    </row>
    <row r="1955" spans="27:31" ht="15">
      <c r="AA1955" s="11"/>
      <c r="AB1955" s="11"/>
      <c r="AC1955" s="11"/>
      <c r="AD1955" s="11"/>
      <c r="AE1955" s="11"/>
    </row>
    <row r="1956" spans="27:31" ht="15">
      <c r="AA1956" s="11"/>
      <c r="AB1956" s="11"/>
      <c r="AC1956" s="11"/>
      <c r="AD1956" s="11"/>
      <c r="AE1956" s="11"/>
    </row>
    <row r="1957" spans="27:31" ht="15">
      <c r="AA1957" s="11"/>
      <c r="AB1957" s="11"/>
      <c r="AC1957" s="11"/>
      <c r="AD1957" s="11"/>
      <c r="AE1957" s="11"/>
    </row>
    <row r="1958" spans="27:31" ht="15">
      <c r="AA1958" s="11"/>
      <c r="AB1958" s="11"/>
      <c r="AC1958" s="11"/>
      <c r="AD1958" s="11"/>
      <c r="AE1958" s="11"/>
    </row>
    <row r="1959" spans="27:31" ht="15">
      <c r="AA1959" s="11"/>
      <c r="AB1959" s="11"/>
      <c r="AC1959" s="11"/>
      <c r="AD1959" s="11"/>
      <c r="AE1959" s="11"/>
    </row>
    <row r="1960" spans="27:31" ht="15">
      <c r="AA1960" s="11"/>
      <c r="AB1960" s="11"/>
      <c r="AC1960" s="11"/>
      <c r="AD1960" s="11"/>
      <c r="AE1960" s="11"/>
    </row>
    <row r="1961" spans="27:31" ht="15">
      <c r="AA1961" s="11"/>
      <c r="AB1961" s="11"/>
      <c r="AC1961" s="11"/>
      <c r="AD1961" s="11"/>
      <c r="AE1961" s="11"/>
    </row>
    <row r="1962" spans="27:31" ht="15">
      <c r="AA1962" s="11"/>
      <c r="AB1962" s="11"/>
      <c r="AC1962" s="11"/>
      <c r="AD1962" s="11"/>
      <c r="AE1962" s="11"/>
    </row>
    <row r="1963" spans="27:31" ht="15">
      <c r="AA1963" s="11"/>
      <c r="AB1963" s="11"/>
      <c r="AC1963" s="11"/>
      <c r="AD1963" s="11"/>
      <c r="AE1963" s="11"/>
    </row>
    <row r="1964" spans="27:31" ht="15">
      <c r="AA1964" s="11"/>
      <c r="AB1964" s="11"/>
      <c r="AC1964" s="11"/>
      <c r="AD1964" s="11"/>
      <c r="AE1964" s="11"/>
    </row>
    <row r="1965" spans="27:31" ht="15">
      <c r="AA1965" s="11"/>
      <c r="AB1965" s="11"/>
      <c r="AC1965" s="11"/>
      <c r="AD1965" s="11"/>
      <c r="AE1965" s="11"/>
    </row>
    <row r="1966" spans="27:31" ht="15">
      <c r="AA1966" s="11"/>
      <c r="AB1966" s="11"/>
      <c r="AC1966" s="11"/>
      <c r="AD1966" s="11"/>
      <c r="AE1966" s="11"/>
    </row>
    <row r="1967" spans="27:31" ht="15">
      <c r="AA1967" s="11"/>
      <c r="AB1967" s="11"/>
      <c r="AC1967" s="11"/>
      <c r="AD1967" s="11"/>
      <c r="AE1967" s="11"/>
    </row>
    <row r="1968" spans="27:31" ht="15">
      <c r="AA1968" s="11"/>
      <c r="AB1968" s="11"/>
      <c r="AC1968" s="11"/>
      <c r="AD1968" s="11"/>
      <c r="AE1968" s="11"/>
    </row>
    <row r="1969" spans="27:31" ht="15">
      <c r="AA1969" s="11"/>
      <c r="AB1969" s="11"/>
      <c r="AC1969" s="11"/>
      <c r="AD1969" s="11"/>
      <c r="AE1969" s="11"/>
    </row>
    <row r="1970" spans="27:31" ht="15">
      <c r="AA1970" s="11"/>
      <c r="AB1970" s="11"/>
      <c r="AC1970" s="11"/>
      <c r="AD1970" s="11"/>
      <c r="AE1970" s="11"/>
    </row>
    <row r="1971" spans="27:31" ht="15">
      <c r="AA1971" s="11"/>
      <c r="AB1971" s="11"/>
      <c r="AC1971" s="11"/>
      <c r="AD1971" s="11"/>
      <c r="AE1971" s="11"/>
    </row>
    <row r="1972" spans="27:31" ht="15">
      <c r="AA1972" s="11"/>
      <c r="AB1972" s="11"/>
      <c r="AC1972" s="11"/>
      <c r="AD1972" s="11"/>
      <c r="AE1972" s="11"/>
    </row>
    <row r="1973" spans="27:31" ht="15">
      <c r="AA1973" s="11"/>
      <c r="AB1973" s="11"/>
      <c r="AC1973" s="11"/>
      <c r="AD1973" s="11"/>
      <c r="AE1973" s="11"/>
    </row>
    <row r="1974" spans="27:31" ht="15">
      <c r="AA1974" s="11"/>
      <c r="AB1974" s="11"/>
      <c r="AC1974" s="11"/>
      <c r="AD1974" s="11"/>
      <c r="AE1974" s="11"/>
    </row>
    <row r="1975" spans="27:31" ht="15">
      <c r="AA1975" s="11"/>
      <c r="AB1975" s="11"/>
      <c r="AC1975" s="11"/>
      <c r="AD1975" s="11"/>
      <c r="AE1975" s="11"/>
    </row>
    <row r="1976" spans="27:31" ht="15">
      <c r="AA1976" s="11"/>
      <c r="AB1976" s="11"/>
      <c r="AC1976" s="11"/>
      <c r="AD1976" s="11"/>
      <c r="AE1976" s="11"/>
    </row>
    <row r="1977" spans="27:31" ht="15">
      <c r="AA1977" s="11"/>
      <c r="AB1977" s="11"/>
      <c r="AC1977" s="11"/>
      <c r="AD1977" s="11"/>
      <c r="AE1977" s="11"/>
    </row>
    <row r="1978" spans="27:31" ht="15">
      <c r="AA1978" s="11"/>
      <c r="AB1978" s="11"/>
      <c r="AC1978" s="11"/>
      <c r="AD1978" s="11"/>
      <c r="AE1978" s="11"/>
    </row>
    <row r="1979" spans="27:31" ht="15">
      <c r="AA1979" s="11"/>
      <c r="AB1979" s="11"/>
      <c r="AC1979" s="11"/>
      <c r="AD1979" s="11"/>
      <c r="AE1979" s="11"/>
    </row>
    <row r="1980" spans="27:31" ht="15">
      <c r="AA1980" s="11"/>
      <c r="AB1980" s="11"/>
      <c r="AC1980" s="11"/>
      <c r="AD1980" s="11"/>
      <c r="AE1980" s="11"/>
    </row>
    <row r="1981" spans="27:31" ht="15">
      <c r="AA1981" s="11"/>
      <c r="AB1981" s="11"/>
      <c r="AC1981" s="11"/>
      <c r="AD1981" s="11"/>
      <c r="AE1981" s="11"/>
    </row>
    <row r="1982" spans="27:31" ht="15">
      <c r="AA1982" s="11"/>
      <c r="AB1982" s="11"/>
      <c r="AC1982" s="11"/>
      <c r="AD1982" s="11"/>
      <c r="AE1982" s="11"/>
    </row>
    <row r="1983" spans="27:31" ht="15">
      <c r="AA1983" s="11"/>
      <c r="AB1983" s="11"/>
      <c r="AC1983" s="11"/>
      <c r="AD1983" s="11"/>
      <c r="AE1983" s="11"/>
    </row>
    <row r="1984" spans="27:31" ht="15">
      <c r="AA1984" s="11"/>
      <c r="AB1984" s="11"/>
      <c r="AC1984" s="11"/>
      <c r="AD1984" s="11"/>
      <c r="AE1984" s="11"/>
    </row>
    <row r="1985" spans="27:31" ht="15">
      <c r="AA1985" s="11"/>
      <c r="AB1985" s="11"/>
      <c r="AC1985" s="11"/>
      <c r="AD1985" s="11"/>
      <c r="AE1985" s="11"/>
    </row>
    <row r="1986" spans="27:31" ht="15">
      <c r="AA1986" s="11"/>
      <c r="AB1986" s="11"/>
      <c r="AC1986" s="11"/>
      <c r="AD1986" s="11"/>
      <c r="AE1986" s="11"/>
    </row>
    <row r="1987" spans="27:31" ht="15">
      <c r="AA1987" s="11"/>
      <c r="AB1987" s="11"/>
      <c r="AC1987" s="11"/>
      <c r="AD1987" s="11"/>
      <c r="AE1987" s="11"/>
    </row>
    <row r="1988" spans="27:31" ht="15">
      <c r="AA1988" s="11"/>
      <c r="AB1988" s="11"/>
      <c r="AC1988" s="11"/>
      <c r="AD1988" s="11"/>
      <c r="AE1988" s="11"/>
    </row>
    <row r="1989" spans="27:31" ht="15">
      <c r="AA1989" s="11"/>
      <c r="AB1989" s="11"/>
      <c r="AC1989" s="11"/>
      <c r="AD1989" s="11"/>
      <c r="AE1989" s="11"/>
    </row>
    <row r="1990" spans="27:31" ht="15">
      <c r="AA1990" s="11"/>
      <c r="AB1990" s="11"/>
      <c r="AC1990" s="11"/>
      <c r="AD1990" s="11"/>
      <c r="AE1990" s="11"/>
    </row>
    <row r="1991" spans="27:31" ht="15">
      <c r="AA1991" s="11"/>
      <c r="AB1991" s="11"/>
      <c r="AC1991" s="11"/>
      <c r="AD1991" s="11"/>
      <c r="AE1991" s="11"/>
    </row>
    <row r="1992" spans="27:31" ht="15">
      <c r="AA1992" s="11"/>
      <c r="AB1992" s="11"/>
      <c r="AC1992" s="11"/>
      <c r="AD1992" s="11"/>
      <c r="AE1992" s="11"/>
    </row>
    <row r="1993" spans="27:31" ht="15">
      <c r="AA1993" s="11"/>
      <c r="AB1993" s="11"/>
      <c r="AC1993" s="11"/>
      <c r="AD1993" s="11"/>
      <c r="AE1993" s="11"/>
    </row>
    <row r="1994" spans="27:31" ht="15">
      <c r="AA1994" s="11"/>
      <c r="AB1994" s="11"/>
      <c r="AC1994" s="11"/>
      <c r="AD1994" s="11"/>
      <c r="AE1994" s="11"/>
    </row>
    <row r="1995" spans="27:31" ht="15">
      <c r="AA1995" s="11"/>
      <c r="AB1995" s="11"/>
      <c r="AC1995" s="11"/>
      <c r="AD1995" s="11"/>
      <c r="AE1995" s="11"/>
    </row>
    <row r="1996" spans="27:31" ht="15">
      <c r="AA1996" s="11"/>
      <c r="AB1996" s="11"/>
      <c r="AC1996" s="11"/>
      <c r="AD1996" s="11"/>
      <c r="AE1996" s="11"/>
    </row>
    <row r="1997" spans="27:31" ht="15">
      <c r="AA1997" s="11"/>
      <c r="AB1997" s="11"/>
      <c r="AC1997" s="11"/>
      <c r="AD1997" s="11"/>
      <c r="AE1997" s="11"/>
    </row>
    <row r="1998" spans="27:31" ht="15">
      <c r="AA1998" s="11"/>
      <c r="AB1998" s="11"/>
      <c r="AC1998" s="11"/>
      <c r="AD1998" s="11"/>
      <c r="AE1998" s="11"/>
    </row>
    <row r="1999" spans="27:31" ht="15">
      <c r="AA1999" s="11"/>
      <c r="AB1999" s="11"/>
      <c r="AC1999" s="11"/>
      <c r="AD1999" s="11"/>
      <c r="AE1999" s="11"/>
    </row>
    <row r="2000" spans="27:31" ht="15">
      <c r="AA2000" s="11"/>
      <c r="AB2000" s="11"/>
      <c r="AC2000" s="11"/>
      <c r="AD2000" s="11"/>
      <c r="AE2000" s="11"/>
    </row>
    <row r="2001" spans="27:31" ht="15">
      <c r="AA2001" s="11"/>
      <c r="AB2001" s="11"/>
      <c r="AC2001" s="11"/>
      <c r="AD2001" s="11"/>
      <c r="AE2001" s="11"/>
    </row>
    <row r="2002" spans="27:31" ht="15">
      <c r="AA2002" s="11"/>
      <c r="AB2002" s="11"/>
      <c r="AC2002" s="11"/>
      <c r="AD2002" s="11"/>
      <c r="AE2002" s="11"/>
    </row>
    <row r="2003" spans="27:31" ht="15">
      <c r="AA2003" s="11"/>
      <c r="AB2003" s="11"/>
      <c r="AC2003" s="11"/>
      <c r="AD2003" s="11"/>
      <c r="AE2003" s="11"/>
    </row>
    <row r="2004" spans="27:31" ht="15">
      <c r="AA2004" s="11"/>
      <c r="AB2004" s="11"/>
      <c r="AC2004" s="11"/>
      <c r="AD2004" s="11"/>
      <c r="AE2004" s="11"/>
    </row>
    <row r="2005" spans="27:31" ht="15">
      <c r="AA2005" s="11"/>
      <c r="AB2005" s="11"/>
      <c r="AC2005" s="11"/>
      <c r="AD2005" s="11"/>
      <c r="AE2005" s="11"/>
    </row>
    <row r="2006" spans="27:31" ht="15">
      <c r="AA2006" s="11"/>
      <c r="AB2006" s="11"/>
      <c r="AC2006" s="11"/>
      <c r="AD2006" s="11"/>
      <c r="AE2006" s="11"/>
    </row>
    <row r="2007" spans="27:31" ht="15">
      <c r="AA2007" s="11"/>
      <c r="AB2007" s="11"/>
      <c r="AC2007" s="11"/>
      <c r="AD2007" s="11"/>
      <c r="AE2007" s="11"/>
    </row>
    <row r="2008" spans="27:31" ht="15">
      <c r="AA2008" s="11"/>
      <c r="AB2008" s="11"/>
      <c r="AC2008" s="11"/>
      <c r="AD2008" s="11"/>
      <c r="AE2008" s="11"/>
    </row>
    <row r="2009" spans="27:31" ht="15">
      <c r="AA2009" s="11"/>
      <c r="AB2009" s="11"/>
      <c r="AC2009" s="11"/>
      <c r="AD2009" s="11"/>
      <c r="AE2009" s="11"/>
    </row>
    <row r="2010" spans="27:31" ht="15">
      <c r="AA2010" s="11"/>
      <c r="AB2010" s="11"/>
      <c r="AC2010" s="11"/>
      <c r="AD2010" s="11"/>
      <c r="AE2010" s="11"/>
    </row>
    <row r="2011" spans="27:31" ht="15">
      <c r="AA2011" s="11"/>
      <c r="AB2011" s="11"/>
      <c r="AC2011" s="11"/>
      <c r="AD2011" s="11"/>
      <c r="AE2011" s="11"/>
    </row>
    <row r="2012" spans="27:31" ht="15">
      <c r="AA2012" s="11"/>
      <c r="AB2012" s="11"/>
      <c r="AC2012" s="11"/>
      <c r="AD2012" s="11"/>
      <c r="AE2012" s="11"/>
    </row>
    <row r="2013" spans="27:31" ht="15">
      <c r="AA2013" s="11"/>
      <c r="AB2013" s="11"/>
      <c r="AC2013" s="11"/>
      <c r="AD2013" s="11"/>
      <c r="AE2013" s="11"/>
    </row>
    <row r="2014" spans="27:31" ht="15">
      <c r="AA2014" s="11"/>
      <c r="AB2014" s="11"/>
      <c r="AC2014" s="11"/>
      <c r="AD2014" s="11"/>
      <c r="AE2014" s="11"/>
    </row>
    <row r="2015" spans="27:31" ht="15">
      <c r="AA2015" s="11"/>
      <c r="AB2015" s="11"/>
      <c r="AC2015" s="11"/>
      <c r="AD2015" s="11"/>
      <c r="AE2015" s="11"/>
    </row>
    <row r="2016" spans="27:31" ht="15">
      <c r="AA2016" s="11"/>
      <c r="AB2016" s="11"/>
      <c r="AC2016" s="11"/>
      <c r="AD2016" s="11"/>
      <c r="AE2016" s="11"/>
    </row>
    <row r="2017" spans="27:31" ht="15">
      <c r="AA2017" s="11"/>
      <c r="AB2017" s="11"/>
      <c r="AC2017" s="11"/>
      <c r="AD2017" s="11"/>
      <c r="AE2017" s="11"/>
    </row>
    <row r="2018" spans="27:31" ht="15">
      <c r="AA2018" s="11"/>
      <c r="AB2018" s="11"/>
      <c r="AC2018" s="11"/>
      <c r="AD2018" s="11"/>
      <c r="AE2018" s="11"/>
    </row>
    <row r="2019" spans="27:31" ht="15">
      <c r="AA2019" s="11"/>
      <c r="AB2019" s="11"/>
      <c r="AC2019" s="11"/>
      <c r="AD2019" s="11"/>
      <c r="AE2019" s="11"/>
    </row>
    <row r="2020" spans="27:31" ht="15">
      <c r="AA2020" s="11"/>
      <c r="AB2020" s="11"/>
      <c r="AC2020" s="11"/>
      <c r="AD2020" s="11"/>
      <c r="AE2020" s="11"/>
    </row>
    <row r="2021" spans="27:31" ht="15">
      <c r="AA2021" s="11"/>
      <c r="AB2021" s="11"/>
      <c r="AC2021" s="11"/>
      <c r="AD2021" s="11"/>
      <c r="AE2021" s="11"/>
    </row>
    <row r="2022" spans="27:31" ht="15">
      <c r="AA2022" s="11"/>
      <c r="AB2022" s="11"/>
      <c r="AC2022" s="11"/>
      <c r="AD2022" s="11"/>
      <c r="AE2022" s="11"/>
    </row>
    <row r="2023" spans="27:31" ht="15">
      <c r="AA2023" s="11"/>
      <c r="AB2023" s="11"/>
      <c r="AC2023" s="11"/>
      <c r="AD2023" s="11"/>
      <c r="AE2023" s="11"/>
    </row>
    <row r="2024" spans="27:31" ht="15">
      <c r="AA2024" s="11"/>
      <c r="AB2024" s="11"/>
      <c r="AC2024" s="11"/>
      <c r="AD2024" s="11"/>
      <c r="AE2024" s="11"/>
    </row>
    <row r="2025" spans="27:31" ht="15">
      <c r="AA2025" s="11"/>
      <c r="AB2025" s="11"/>
      <c r="AC2025" s="11"/>
      <c r="AD2025" s="11"/>
      <c r="AE2025" s="11"/>
    </row>
    <row r="2026" spans="27:31" ht="15">
      <c r="AA2026" s="11"/>
      <c r="AB2026" s="11"/>
      <c r="AC2026" s="11"/>
      <c r="AD2026" s="11"/>
      <c r="AE2026" s="11"/>
    </row>
    <row r="2027" spans="27:31" ht="15">
      <c r="AA2027" s="11"/>
      <c r="AB2027" s="11"/>
      <c r="AC2027" s="11"/>
      <c r="AD2027" s="11"/>
      <c r="AE2027" s="11"/>
    </row>
    <row r="2028" spans="27:31" ht="15">
      <c r="AA2028" s="11"/>
      <c r="AB2028" s="11"/>
      <c r="AC2028" s="11"/>
      <c r="AD2028" s="11"/>
      <c r="AE2028" s="11"/>
    </row>
    <row r="2029" spans="27:31" ht="15">
      <c r="AA2029" s="11"/>
      <c r="AB2029" s="11"/>
      <c r="AC2029" s="11"/>
      <c r="AD2029" s="11"/>
      <c r="AE2029" s="11"/>
    </row>
    <row r="2030" spans="27:31" ht="15">
      <c r="AA2030" s="11"/>
      <c r="AB2030" s="11"/>
      <c r="AC2030" s="11"/>
      <c r="AD2030" s="11"/>
      <c r="AE2030" s="11"/>
    </row>
    <row r="2031" spans="27:31" ht="15">
      <c r="AA2031" s="11"/>
      <c r="AB2031" s="11"/>
      <c r="AC2031" s="11"/>
      <c r="AD2031" s="11"/>
      <c r="AE2031" s="11"/>
    </row>
    <row r="2032" spans="27:31" ht="15">
      <c r="AA2032" s="11"/>
      <c r="AB2032" s="11"/>
      <c r="AC2032" s="11"/>
      <c r="AD2032" s="11"/>
      <c r="AE2032" s="11"/>
    </row>
    <row r="2033" spans="27:31" ht="15">
      <c r="AA2033" s="11"/>
      <c r="AB2033" s="11"/>
      <c r="AC2033" s="11"/>
      <c r="AD2033" s="11"/>
      <c r="AE2033" s="11"/>
    </row>
    <row r="2034" spans="27:31" ht="15">
      <c r="AA2034" s="11"/>
      <c r="AB2034" s="11"/>
      <c r="AC2034" s="11"/>
      <c r="AD2034" s="11"/>
      <c r="AE2034" s="11"/>
    </row>
    <row r="2035" spans="27:31" ht="15">
      <c r="AA2035" s="11"/>
      <c r="AB2035" s="11"/>
      <c r="AC2035" s="11"/>
      <c r="AD2035" s="11"/>
      <c r="AE2035" s="11"/>
    </row>
    <row r="2036" spans="27:31" ht="15">
      <c r="AA2036" s="11"/>
      <c r="AB2036" s="11"/>
      <c r="AC2036" s="11"/>
      <c r="AD2036" s="11"/>
      <c r="AE2036" s="11"/>
    </row>
    <row r="2037" spans="27:31" ht="15">
      <c r="AA2037" s="11"/>
      <c r="AB2037" s="11"/>
      <c r="AC2037" s="11"/>
      <c r="AD2037" s="11"/>
      <c r="AE2037" s="11"/>
    </row>
    <row r="2038" spans="27:31" ht="15">
      <c r="AA2038" s="11"/>
      <c r="AB2038" s="11"/>
      <c r="AC2038" s="11"/>
      <c r="AD2038" s="11"/>
      <c r="AE2038" s="11"/>
    </row>
    <row r="2039" spans="27:31" ht="15">
      <c r="AA2039" s="11"/>
      <c r="AB2039" s="11"/>
      <c r="AC2039" s="11"/>
      <c r="AD2039" s="11"/>
      <c r="AE2039" s="11"/>
    </row>
    <row r="2040" spans="27:31" ht="15">
      <c r="AA2040" s="11"/>
      <c r="AB2040" s="11"/>
      <c r="AC2040" s="11"/>
      <c r="AD2040" s="11"/>
      <c r="AE2040" s="11"/>
    </row>
    <row r="2041" spans="27:31" ht="15">
      <c r="AA2041" s="11"/>
      <c r="AB2041" s="11"/>
      <c r="AC2041" s="11"/>
      <c r="AD2041" s="11"/>
      <c r="AE2041" s="11"/>
    </row>
    <row r="2042" spans="27:31" ht="15">
      <c r="AA2042" s="11"/>
      <c r="AB2042" s="11"/>
      <c r="AC2042" s="11"/>
      <c r="AD2042" s="11"/>
      <c r="AE2042" s="11"/>
    </row>
    <row r="2043" spans="27:31" ht="15">
      <c r="AA2043" s="11"/>
      <c r="AB2043" s="11"/>
      <c r="AC2043" s="11"/>
      <c r="AD2043" s="11"/>
      <c r="AE2043" s="11"/>
    </row>
    <row r="2044" spans="27:31" ht="15">
      <c r="AA2044" s="11"/>
      <c r="AB2044" s="11"/>
      <c r="AC2044" s="11"/>
      <c r="AD2044" s="11"/>
      <c r="AE2044" s="11"/>
    </row>
    <row r="2045" spans="27:31" ht="15">
      <c r="AA2045" s="11"/>
      <c r="AB2045" s="11"/>
      <c r="AC2045" s="11"/>
      <c r="AD2045" s="11"/>
      <c r="AE2045" s="11"/>
    </row>
    <row r="2046" spans="27:31" ht="15">
      <c r="AA2046" s="11"/>
      <c r="AB2046" s="11"/>
      <c r="AC2046" s="11"/>
      <c r="AD2046" s="11"/>
      <c r="AE2046" s="11"/>
    </row>
    <row r="2047" spans="27:31" ht="15">
      <c r="AA2047" s="11"/>
      <c r="AB2047" s="11"/>
      <c r="AC2047" s="11"/>
      <c r="AD2047" s="11"/>
      <c r="AE2047" s="11"/>
    </row>
    <row r="2048" spans="27:31" ht="15">
      <c r="AA2048" s="11"/>
      <c r="AB2048" s="11"/>
      <c r="AC2048" s="11"/>
      <c r="AD2048" s="11"/>
      <c r="AE2048" s="11"/>
    </row>
    <row r="2049" spans="27:31" ht="15">
      <c r="AA2049" s="11"/>
      <c r="AB2049" s="11"/>
      <c r="AC2049" s="11"/>
      <c r="AD2049" s="11"/>
      <c r="AE2049" s="11"/>
    </row>
    <row r="2050" spans="27:31" ht="15">
      <c r="AA2050" s="11"/>
      <c r="AB2050" s="11"/>
      <c r="AC2050" s="11"/>
      <c r="AD2050" s="11"/>
      <c r="AE2050" s="11"/>
    </row>
    <row r="2051" spans="27:31" ht="15">
      <c r="AA2051" s="11"/>
      <c r="AB2051" s="11"/>
      <c r="AC2051" s="11"/>
      <c r="AD2051" s="11"/>
      <c r="AE2051" s="11"/>
    </row>
    <row r="2052" spans="27:31" ht="15">
      <c r="AA2052" s="11"/>
      <c r="AB2052" s="11"/>
      <c r="AC2052" s="11"/>
      <c r="AD2052" s="11"/>
      <c r="AE2052" s="11"/>
    </row>
    <row r="2053" spans="27:31" ht="15">
      <c r="AA2053" s="11"/>
      <c r="AB2053" s="11"/>
      <c r="AC2053" s="11"/>
      <c r="AD2053" s="11"/>
      <c r="AE2053" s="11"/>
    </row>
    <row r="2054" spans="27:31" ht="15">
      <c r="AA2054" s="11"/>
      <c r="AB2054" s="11"/>
      <c r="AC2054" s="11"/>
      <c r="AD2054" s="11"/>
      <c r="AE2054" s="11"/>
    </row>
    <row r="2055" spans="27:31" ht="15">
      <c r="AA2055" s="11"/>
      <c r="AB2055" s="11"/>
      <c r="AC2055" s="11"/>
      <c r="AD2055" s="11"/>
      <c r="AE2055" s="11"/>
    </row>
    <row r="2056" spans="27:31" ht="15">
      <c r="AA2056" s="11"/>
      <c r="AB2056" s="11"/>
      <c r="AC2056" s="11"/>
      <c r="AD2056" s="11"/>
      <c r="AE2056" s="11"/>
    </row>
    <row r="2057" spans="27:31" ht="15">
      <c r="AA2057" s="11"/>
      <c r="AB2057" s="11"/>
      <c r="AC2057" s="11"/>
      <c r="AD2057" s="11"/>
      <c r="AE2057" s="11"/>
    </row>
    <row r="2058" spans="27:31" ht="15">
      <c r="AA2058" s="11"/>
      <c r="AB2058" s="11"/>
      <c r="AC2058" s="11"/>
      <c r="AD2058" s="11"/>
      <c r="AE2058" s="11"/>
    </row>
    <row r="2059" spans="27:31" ht="15">
      <c r="AA2059" s="11"/>
      <c r="AB2059" s="11"/>
      <c r="AC2059" s="11"/>
      <c r="AD2059" s="11"/>
      <c r="AE2059" s="11"/>
    </row>
    <row r="2060" spans="27:31" ht="15">
      <c r="AA2060" s="11"/>
      <c r="AB2060" s="11"/>
      <c r="AC2060" s="11"/>
      <c r="AD2060" s="11"/>
      <c r="AE2060" s="11"/>
    </row>
    <row r="2061" spans="27:31" ht="15">
      <c r="AA2061" s="11"/>
      <c r="AB2061" s="11"/>
      <c r="AC2061" s="11"/>
      <c r="AD2061" s="11"/>
      <c r="AE2061" s="11"/>
    </row>
    <row r="2062" spans="27:31" ht="15">
      <c r="AA2062" s="11"/>
      <c r="AB2062" s="11"/>
      <c r="AC2062" s="11"/>
      <c r="AD2062" s="11"/>
      <c r="AE2062" s="11"/>
    </row>
    <row r="2063" spans="27:31" ht="15">
      <c r="AA2063" s="11"/>
      <c r="AB2063" s="11"/>
      <c r="AC2063" s="11"/>
      <c r="AD2063" s="11"/>
      <c r="AE2063" s="11"/>
    </row>
    <row r="2064" spans="27:31" ht="15">
      <c r="AA2064" s="11"/>
      <c r="AB2064" s="11"/>
      <c r="AC2064" s="11"/>
      <c r="AD2064" s="11"/>
      <c r="AE2064" s="11"/>
    </row>
    <row r="2065" spans="27:31" ht="15">
      <c r="AA2065" s="11"/>
      <c r="AB2065" s="11"/>
      <c r="AC2065" s="11"/>
      <c r="AD2065" s="11"/>
      <c r="AE2065" s="11"/>
    </row>
    <row r="2066" spans="27:31" ht="15">
      <c r="AA2066" s="11"/>
      <c r="AB2066" s="11"/>
      <c r="AC2066" s="11"/>
      <c r="AD2066" s="11"/>
      <c r="AE2066" s="11"/>
    </row>
    <row r="2067" spans="27:31" ht="15">
      <c r="AA2067" s="11"/>
      <c r="AB2067" s="11"/>
      <c r="AC2067" s="11"/>
      <c r="AD2067" s="11"/>
      <c r="AE2067" s="11"/>
    </row>
    <row r="2068" spans="27:31" ht="15">
      <c r="AA2068" s="11"/>
      <c r="AB2068" s="11"/>
      <c r="AC2068" s="11"/>
      <c r="AD2068" s="11"/>
      <c r="AE2068" s="11"/>
    </row>
    <row r="2069" spans="27:31" ht="15">
      <c r="AA2069" s="11"/>
      <c r="AB2069" s="11"/>
      <c r="AC2069" s="11"/>
      <c r="AD2069" s="11"/>
      <c r="AE2069" s="11"/>
    </row>
    <row r="2070" spans="27:31" ht="15">
      <c r="AA2070" s="11"/>
      <c r="AB2070" s="11"/>
      <c r="AC2070" s="11"/>
      <c r="AD2070" s="11"/>
      <c r="AE2070" s="11"/>
    </row>
    <row r="2071" spans="27:31" ht="15">
      <c r="AA2071" s="11"/>
      <c r="AB2071" s="11"/>
      <c r="AC2071" s="11"/>
      <c r="AD2071" s="11"/>
      <c r="AE2071" s="11"/>
    </row>
    <row r="2072" spans="27:31" ht="15">
      <c r="AA2072" s="11"/>
      <c r="AB2072" s="11"/>
      <c r="AC2072" s="11"/>
      <c r="AD2072" s="11"/>
      <c r="AE2072" s="11"/>
    </row>
    <row r="2073" spans="27:31" ht="15">
      <c r="AA2073" s="11"/>
      <c r="AB2073" s="11"/>
      <c r="AC2073" s="11"/>
      <c r="AD2073" s="11"/>
      <c r="AE2073" s="11"/>
    </row>
    <row r="2074" spans="27:31" ht="15">
      <c r="AA2074" s="11"/>
      <c r="AB2074" s="11"/>
      <c r="AC2074" s="11"/>
      <c r="AD2074" s="11"/>
      <c r="AE2074" s="11"/>
    </row>
    <row r="2075" spans="27:31" ht="15">
      <c r="AA2075" s="11"/>
      <c r="AB2075" s="11"/>
      <c r="AC2075" s="11"/>
      <c r="AD2075" s="11"/>
      <c r="AE2075" s="11"/>
    </row>
    <row r="2076" spans="27:31" ht="15">
      <c r="AA2076" s="11"/>
      <c r="AB2076" s="11"/>
      <c r="AC2076" s="11"/>
      <c r="AD2076" s="11"/>
      <c r="AE2076" s="11"/>
    </row>
    <row r="2077" spans="27:31" ht="15">
      <c r="AA2077" s="11"/>
      <c r="AB2077" s="11"/>
      <c r="AC2077" s="11"/>
      <c r="AD2077" s="11"/>
      <c r="AE2077" s="11"/>
    </row>
    <row r="2078" spans="27:31" ht="15">
      <c r="AA2078" s="11"/>
      <c r="AB2078" s="11"/>
      <c r="AC2078" s="11"/>
      <c r="AD2078" s="11"/>
      <c r="AE2078" s="11"/>
    </row>
    <row r="2079" spans="27:31" ht="15">
      <c r="AA2079" s="11"/>
      <c r="AB2079" s="11"/>
      <c r="AC2079" s="11"/>
      <c r="AD2079" s="11"/>
      <c r="AE2079" s="11"/>
    </row>
    <row r="2080" spans="27:31" ht="15">
      <c r="AA2080" s="11"/>
      <c r="AB2080" s="11"/>
      <c r="AC2080" s="11"/>
      <c r="AD2080" s="11"/>
      <c r="AE2080" s="11"/>
    </row>
    <row r="2081" spans="27:31" ht="15">
      <c r="AA2081" s="11"/>
      <c r="AB2081" s="11"/>
      <c r="AC2081" s="11"/>
      <c r="AD2081" s="11"/>
      <c r="AE2081" s="11"/>
    </row>
    <row r="2082" spans="27:31" ht="15">
      <c r="AA2082" s="11"/>
      <c r="AB2082" s="11"/>
      <c r="AC2082" s="11"/>
      <c r="AD2082" s="11"/>
      <c r="AE2082" s="11"/>
    </row>
    <row r="2083" spans="27:31" ht="15">
      <c r="AA2083" s="11"/>
      <c r="AB2083" s="11"/>
      <c r="AC2083" s="11"/>
      <c r="AD2083" s="11"/>
      <c r="AE2083" s="11"/>
    </row>
    <row r="2084" spans="27:31" ht="15">
      <c r="AA2084" s="11"/>
      <c r="AB2084" s="11"/>
      <c r="AC2084" s="11"/>
      <c r="AD2084" s="11"/>
      <c r="AE2084" s="11"/>
    </row>
    <row r="2085" spans="27:31" ht="15">
      <c r="AA2085" s="11"/>
      <c r="AB2085" s="11"/>
      <c r="AC2085" s="11"/>
      <c r="AD2085" s="11"/>
      <c r="AE2085" s="11"/>
    </row>
    <row r="2086" spans="27:31" ht="15">
      <c r="AA2086" s="11"/>
      <c r="AB2086" s="11"/>
      <c r="AC2086" s="11"/>
      <c r="AD2086" s="11"/>
      <c r="AE2086" s="11"/>
    </row>
    <row r="2087" spans="27:31" ht="15">
      <c r="AA2087" s="11"/>
      <c r="AB2087" s="11"/>
      <c r="AC2087" s="11"/>
      <c r="AD2087" s="11"/>
      <c r="AE2087" s="11"/>
    </row>
    <row r="2088" spans="27:31" ht="15">
      <c r="AA2088" s="11"/>
      <c r="AB2088" s="11"/>
      <c r="AC2088" s="11"/>
      <c r="AD2088" s="11"/>
      <c r="AE2088" s="11"/>
    </row>
    <row r="2089" spans="27:31" ht="15">
      <c r="AA2089" s="11"/>
      <c r="AB2089" s="11"/>
      <c r="AC2089" s="11"/>
      <c r="AD2089" s="11"/>
      <c r="AE2089" s="11"/>
    </row>
    <row r="2090" spans="27:31" ht="15">
      <c r="AA2090" s="11"/>
      <c r="AB2090" s="11"/>
      <c r="AC2090" s="11"/>
      <c r="AD2090" s="11"/>
      <c r="AE2090" s="11"/>
    </row>
    <row r="2091" spans="27:31" ht="15">
      <c r="AA2091" s="11"/>
      <c r="AB2091" s="11"/>
      <c r="AC2091" s="11"/>
      <c r="AD2091" s="11"/>
      <c r="AE2091" s="11"/>
    </row>
    <row r="2092" spans="27:31" ht="15">
      <c r="AA2092" s="11"/>
      <c r="AB2092" s="11"/>
      <c r="AC2092" s="11"/>
      <c r="AD2092" s="11"/>
      <c r="AE2092" s="11"/>
    </row>
    <row r="2093" spans="27:31" ht="15">
      <c r="AA2093" s="11"/>
      <c r="AB2093" s="11"/>
      <c r="AC2093" s="11"/>
      <c r="AD2093" s="11"/>
      <c r="AE2093" s="11"/>
    </row>
    <row r="2094" spans="27:31" ht="15">
      <c r="AA2094" s="11"/>
      <c r="AB2094" s="11"/>
      <c r="AC2094" s="11"/>
      <c r="AD2094" s="11"/>
      <c r="AE2094" s="11"/>
    </row>
    <row r="2095" spans="27:31" ht="15">
      <c r="AA2095" s="11"/>
      <c r="AB2095" s="11"/>
      <c r="AC2095" s="11"/>
      <c r="AD2095" s="11"/>
      <c r="AE2095" s="11"/>
    </row>
    <row r="2096" spans="27:31" ht="15">
      <c r="AA2096" s="11"/>
      <c r="AB2096" s="11"/>
      <c r="AC2096" s="11"/>
      <c r="AD2096" s="11"/>
      <c r="AE2096" s="11"/>
    </row>
    <row r="2097" spans="27:31" ht="15">
      <c r="AA2097" s="11"/>
      <c r="AB2097" s="11"/>
      <c r="AC2097" s="11"/>
      <c r="AD2097" s="11"/>
      <c r="AE2097" s="11"/>
    </row>
    <row r="2098" spans="27:31" ht="15">
      <c r="AA2098" s="11"/>
      <c r="AB2098" s="11"/>
      <c r="AC2098" s="11"/>
      <c r="AD2098" s="11"/>
      <c r="AE2098" s="11"/>
    </row>
    <row r="2099" spans="27:31" ht="15">
      <c r="AA2099" s="11"/>
      <c r="AB2099" s="11"/>
      <c r="AC2099" s="11"/>
      <c r="AD2099" s="11"/>
      <c r="AE2099" s="11"/>
    </row>
    <row r="2100" spans="27:31" ht="15">
      <c r="AA2100" s="11"/>
      <c r="AB2100" s="11"/>
      <c r="AC2100" s="11"/>
      <c r="AD2100" s="11"/>
      <c r="AE2100" s="11"/>
    </row>
    <row r="2101" spans="27:31" ht="15">
      <c r="AA2101" s="11"/>
      <c r="AB2101" s="11"/>
      <c r="AC2101" s="11"/>
      <c r="AD2101" s="11"/>
      <c r="AE2101" s="11"/>
    </row>
    <row r="2102" spans="27:31" ht="15">
      <c r="AA2102" s="11"/>
      <c r="AB2102" s="11"/>
      <c r="AC2102" s="11"/>
      <c r="AD2102" s="11"/>
      <c r="AE2102" s="11"/>
    </row>
    <row r="2103" spans="27:31" ht="15">
      <c r="AA2103" s="11"/>
      <c r="AB2103" s="11"/>
      <c r="AC2103" s="11"/>
      <c r="AD2103" s="11"/>
      <c r="AE2103" s="11"/>
    </row>
    <row r="2104" spans="27:31" ht="15">
      <c r="AA2104" s="11"/>
      <c r="AB2104" s="11"/>
      <c r="AC2104" s="11"/>
      <c r="AD2104" s="11"/>
      <c r="AE2104" s="11"/>
    </row>
    <row r="2105" spans="27:31" ht="15">
      <c r="AA2105" s="11"/>
      <c r="AB2105" s="11"/>
      <c r="AC2105" s="11"/>
      <c r="AD2105" s="11"/>
      <c r="AE2105" s="11"/>
    </row>
    <row r="2106" spans="27:31" ht="15">
      <c r="AA2106" s="11"/>
      <c r="AB2106" s="11"/>
      <c r="AC2106" s="11"/>
      <c r="AD2106" s="11"/>
      <c r="AE2106" s="11"/>
    </row>
    <row r="2107" spans="27:31" ht="15">
      <c r="AA2107" s="11"/>
      <c r="AB2107" s="11"/>
      <c r="AC2107" s="11"/>
      <c r="AD2107" s="11"/>
      <c r="AE2107" s="11"/>
    </row>
    <row r="2108" spans="27:31" ht="15">
      <c r="AA2108" s="11"/>
      <c r="AB2108" s="11"/>
      <c r="AC2108" s="11"/>
      <c r="AD2108" s="11"/>
      <c r="AE2108" s="11"/>
    </row>
    <row r="2109" spans="27:31" ht="15">
      <c r="AA2109" s="11"/>
      <c r="AB2109" s="11"/>
      <c r="AC2109" s="11"/>
      <c r="AD2109" s="11"/>
      <c r="AE2109" s="11"/>
    </row>
    <row r="2110" spans="27:31" ht="15">
      <c r="AA2110" s="11"/>
      <c r="AB2110" s="11"/>
      <c r="AC2110" s="11"/>
      <c r="AD2110" s="11"/>
      <c r="AE2110" s="11"/>
    </row>
    <row r="2111" spans="27:31" ht="15">
      <c r="AA2111" s="11"/>
      <c r="AB2111" s="11"/>
      <c r="AC2111" s="11"/>
      <c r="AD2111" s="11"/>
      <c r="AE2111" s="11"/>
    </row>
    <row r="2112" spans="27:31" ht="15">
      <c r="AA2112" s="11"/>
      <c r="AB2112" s="11"/>
      <c r="AC2112" s="11"/>
      <c r="AD2112" s="11"/>
      <c r="AE2112" s="11"/>
    </row>
    <row r="2113" spans="27:31" ht="15">
      <c r="AA2113" s="11"/>
      <c r="AB2113" s="11"/>
      <c r="AC2113" s="11"/>
      <c r="AD2113" s="11"/>
      <c r="AE2113" s="11"/>
    </row>
    <row r="2114" spans="27:31" ht="15">
      <c r="AA2114" s="11"/>
      <c r="AB2114" s="11"/>
      <c r="AC2114" s="11"/>
      <c r="AD2114" s="11"/>
      <c r="AE2114" s="11"/>
    </row>
    <row r="2115" spans="27:31" ht="15">
      <c r="AA2115" s="11"/>
      <c r="AB2115" s="11"/>
      <c r="AC2115" s="11"/>
      <c r="AD2115" s="11"/>
      <c r="AE2115" s="11"/>
    </row>
    <row r="2116" spans="27:31" ht="15">
      <c r="AA2116" s="11"/>
      <c r="AB2116" s="11"/>
      <c r="AC2116" s="11"/>
      <c r="AD2116" s="11"/>
      <c r="AE2116" s="11"/>
    </row>
    <row r="2117" spans="27:31" ht="15">
      <c r="AA2117" s="11"/>
      <c r="AB2117" s="11"/>
      <c r="AC2117" s="11"/>
      <c r="AD2117" s="11"/>
      <c r="AE2117" s="11"/>
    </row>
    <row r="2118" spans="27:31" ht="15">
      <c r="AA2118" s="11"/>
      <c r="AB2118" s="11"/>
      <c r="AC2118" s="11"/>
      <c r="AD2118" s="11"/>
      <c r="AE2118" s="11"/>
    </row>
    <row r="2119" spans="27:31" ht="15">
      <c r="AA2119" s="11"/>
      <c r="AB2119" s="11"/>
      <c r="AC2119" s="11"/>
      <c r="AD2119" s="11"/>
      <c r="AE2119" s="11"/>
    </row>
    <row r="2120" spans="27:31" ht="15">
      <c r="AA2120" s="11"/>
      <c r="AB2120" s="11"/>
      <c r="AC2120" s="11"/>
      <c r="AD2120" s="11"/>
      <c r="AE2120" s="11"/>
    </row>
    <row r="2121" spans="27:31" ht="15">
      <c r="AA2121" s="11"/>
      <c r="AB2121" s="11"/>
      <c r="AC2121" s="11"/>
      <c r="AD2121" s="11"/>
      <c r="AE2121" s="11"/>
    </row>
    <row r="2122" spans="27:31" ht="15">
      <c r="AA2122" s="11"/>
      <c r="AB2122" s="11"/>
      <c r="AC2122" s="11"/>
      <c r="AD2122" s="11"/>
      <c r="AE2122" s="11"/>
    </row>
    <row r="2123" spans="27:31" ht="15">
      <c r="AA2123" s="11"/>
      <c r="AB2123" s="11"/>
      <c r="AC2123" s="11"/>
      <c r="AD2123" s="11"/>
      <c r="AE2123" s="11"/>
    </row>
    <row r="2124" spans="27:31" ht="15">
      <c r="AA2124" s="11"/>
      <c r="AB2124" s="11"/>
      <c r="AC2124" s="11"/>
      <c r="AD2124" s="11"/>
      <c r="AE2124" s="11"/>
    </row>
    <row r="2125" spans="27:31" ht="15">
      <c r="AA2125" s="11"/>
      <c r="AB2125" s="11"/>
      <c r="AC2125" s="11"/>
      <c r="AD2125" s="11"/>
      <c r="AE2125" s="11"/>
    </row>
    <row r="2126" spans="27:31" ht="15">
      <c r="AA2126" s="11"/>
      <c r="AB2126" s="11"/>
      <c r="AC2126" s="11"/>
      <c r="AD2126" s="11"/>
      <c r="AE2126" s="11"/>
    </row>
    <row r="2127" spans="27:31" ht="15">
      <c r="AA2127" s="11"/>
      <c r="AB2127" s="11"/>
      <c r="AC2127" s="11"/>
      <c r="AD2127" s="11"/>
      <c r="AE2127" s="11"/>
    </row>
    <row r="2128" spans="27:31" ht="15">
      <c r="AA2128" s="11"/>
      <c r="AB2128" s="11"/>
      <c r="AC2128" s="11"/>
      <c r="AD2128" s="11"/>
      <c r="AE2128" s="11"/>
    </row>
    <row r="2129" spans="27:31" ht="15">
      <c r="AA2129" s="11"/>
      <c r="AB2129" s="11"/>
      <c r="AC2129" s="11"/>
      <c r="AD2129" s="11"/>
      <c r="AE2129" s="11"/>
    </row>
    <row r="2130" spans="27:31" ht="15">
      <c r="AA2130" s="11"/>
      <c r="AB2130" s="11"/>
      <c r="AC2130" s="11"/>
      <c r="AD2130" s="11"/>
      <c r="AE2130" s="11"/>
    </row>
    <row r="2131" spans="27:31" ht="15">
      <c r="AA2131" s="11"/>
      <c r="AB2131" s="11"/>
      <c r="AC2131" s="11"/>
      <c r="AD2131" s="11"/>
      <c r="AE2131" s="11"/>
    </row>
    <row r="2132" spans="27:31" ht="15">
      <c r="AA2132" s="11"/>
      <c r="AB2132" s="11"/>
      <c r="AC2132" s="11"/>
      <c r="AD2132" s="11"/>
      <c r="AE2132" s="11"/>
    </row>
    <row r="2133" spans="27:31" ht="15">
      <c r="AA2133" s="11"/>
      <c r="AB2133" s="11"/>
      <c r="AC2133" s="11"/>
      <c r="AD2133" s="11"/>
      <c r="AE2133" s="11"/>
    </row>
    <row r="2134" spans="27:31" ht="15">
      <c r="AA2134" s="11"/>
      <c r="AB2134" s="11"/>
      <c r="AC2134" s="11"/>
      <c r="AD2134" s="11"/>
      <c r="AE2134" s="11"/>
    </row>
    <row r="2135" spans="27:31" ht="15">
      <c r="AA2135" s="11"/>
      <c r="AB2135" s="11"/>
      <c r="AC2135" s="11"/>
      <c r="AD2135" s="11"/>
      <c r="AE2135" s="11"/>
    </row>
    <row r="2136" spans="27:31" ht="15">
      <c r="AA2136" s="11"/>
      <c r="AB2136" s="11"/>
      <c r="AC2136" s="11"/>
      <c r="AD2136" s="11"/>
      <c r="AE2136" s="11"/>
    </row>
    <row r="2137" spans="27:31" ht="15">
      <c r="AA2137" s="11"/>
      <c r="AB2137" s="11"/>
      <c r="AC2137" s="11"/>
      <c r="AD2137" s="11"/>
      <c r="AE2137" s="11"/>
    </row>
    <row r="2138" spans="27:31" ht="15">
      <c r="AA2138" s="11"/>
      <c r="AB2138" s="11"/>
      <c r="AC2138" s="11"/>
      <c r="AD2138" s="11"/>
      <c r="AE2138" s="11"/>
    </row>
    <row r="2139" spans="27:31" ht="15">
      <c r="AA2139" s="11"/>
      <c r="AB2139" s="11"/>
      <c r="AC2139" s="11"/>
      <c r="AD2139" s="11"/>
      <c r="AE2139" s="11"/>
    </row>
    <row r="2140" spans="27:31" ht="15">
      <c r="AA2140" s="11"/>
      <c r="AB2140" s="11"/>
      <c r="AC2140" s="11"/>
      <c r="AD2140" s="11"/>
      <c r="AE2140" s="11"/>
    </row>
    <row r="2141" spans="27:31" ht="15">
      <c r="AA2141" s="11"/>
      <c r="AB2141" s="11"/>
      <c r="AC2141" s="11"/>
      <c r="AD2141" s="11"/>
      <c r="AE2141" s="11"/>
    </row>
    <row r="2142" spans="27:31" ht="15">
      <c r="AA2142" s="11"/>
      <c r="AB2142" s="11"/>
      <c r="AC2142" s="11"/>
      <c r="AD2142" s="11"/>
      <c r="AE2142" s="11"/>
    </row>
    <row r="2143" spans="27:31" ht="15">
      <c r="AA2143" s="11"/>
      <c r="AB2143" s="11"/>
      <c r="AC2143" s="11"/>
      <c r="AD2143" s="11"/>
      <c r="AE2143" s="11"/>
    </row>
    <row r="2144" spans="27:31" ht="15">
      <c r="AA2144" s="11"/>
      <c r="AB2144" s="11"/>
      <c r="AC2144" s="11"/>
      <c r="AD2144" s="11"/>
      <c r="AE2144" s="11"/>
    </row>
    <row r="2145" spans="27:31" ht="15">
      <c r="AA2145" s="11"/>
      <c r="AB2145" s="11"/>
      <c r="AC2145" s="11"/>
      <c r="AD2145" s="11"/>
      <c r="AE2145" s="11"/>
    </row>
    <row r="2146" spans="27:31" ht="15">
      <c r="AA2146" s="11"/>
      <c r="AB2146" s="11"/>
      <c r="AC2146" s="11"/>
      <c r="AD2146" s="11"/>
      <c r="AE2146" s="11"/>
    </row>
    <row r="2147" spans="27:31" ht="15">
      <c r="AA2147" s="11"/>
      <c r="AB2147" s="11"/>
      <c r="AC2147" s="11"/>
      <c r="AD2147" s="11"/>
      <c r="AE2147" s="11"/>
    </row>
    <row r="2148" spans="27:31" ht="15">
      <c r="AA2148" s="11"/>
      <c r="AB2148" s="11"/>
      <c r="AC2148" s="11"/>
      <c r="AD2148" s="11"/>
      <c r="AE2148" s="11"/>
    </row>
    <row r="2149" spans="27:31" ht="15">
      <c r="AA2149" s="11"/>
      <c r="AB2149" s="11"/>
      <c r="AC2149" s="11"/>
      <c r="AD2149" s="11"/>
      <c r="AE2149" s="11"/>
    </row>
    <row r="2150" spans="27:31" ht="15">
      <c r="AA2150" s="11"/>
      <c r="AB2150" s="11"/>
      <c r="AC2150" s="11"/>
      <c r="AD2150" s="11"/>
      <c r="AE2150" s="11"/>
    </row>
    <row r="2151" spans="27:31" ht="15">
      <c r="AA2151" s="11"/>
      <c r="AB2151" s="11"/>
      <c r="AC2151" s="11"/>
      <c r="AD2151" s="11"/>
      <c r="AE2151" s="11"/>
    </row>
    <row r="2152" spans="27:31" ht="15">
      <c r="AA2152" s="11"/>
      <c r="AB2152" s="11"/>
      <c r="AC2152" s="11"/>
      <c r="AD2152" s="11"/>
      <c r="AE2152" s="11"/>
    </row>
    <row r="2153" spans="27:31" ht="15">
      <c r="AA2153" s="11"/>
      <c r="AB2153" s="11"/>
      <c r="AC2153" s="11"/>
      <c r="AD2153" s="11"/>
      <c r="AE2153" s="11"/>
    </row>
    <row r="2154" spans="27:31" ht="15">
      <c r="AA2154" s="11"/>
      <c r="AB2154" s="11"/>
      <c r="AC2154" s="11"/>
      <c r="AD2154" s="11"/>
      <c r="AE2154" s="11"/>
    </row>
    <row r="2155" spans="27:31" ht="15">
      <c r="AA2155" s="11"/>
      <c r="AB2155" s="11"/>
      <c r="AC2155" s="11"/>
      <c r="AD2155" s="11"/>
      <c r="AE2155" s="11"/>
    </row>
    <row r="2156" spans="27:31" ht="15">
      <c r="AA2156" s="11"/>
      <c r="AB2156" s="11"/>
      <c r="AC2156" s="11"/>
      <c r="AD2156" s="11"/>
      <c r="AE2156" s="11"/>
    </row>
    <row r="2157" spans="27:31" ht="15">
      <c r="AA2157" s="11"/>
      <c r="AB2157" s="11"/>
      <c r="AC2157" s="11"/>
      <c r="AD2157" s="11"/>
      <c r="AE2157" s="11"/>
    </row>
    <row r="2158" spans="27:31" ht="15">
      <c r="AA2158" s="11"/>
      <c r="AB2158" s="11"/>
      <c r="AC2158" s="11"/>
      <c r="AD2158" s="11"/>
      <c r="AE2158" s="11"/>
    </row>
    <row r="2159" spans="27:31" ht="15">
      <c r="AA2159" s="11"/>
      <c r="AB2159" s="11"/>
      <c r="AC2159" s="11"/>
      <c r="AD2159" s="11"/>
      <c r="AE2159" s="11"/>
    </row>
    <row r="2160" spans="27:31" ht="15">
      <c r="AA2160" s="11"/>
      <c r="AB2160" s="11"/>
      <c r="AC2160" s="11"/>
      <c r="AD2160" s="11"/>
      <c r="AE2160" s="11"/>
    </row>
    <row r="2161" spans="27:31" ht="15">
      <c r="AA2161" s="11"/>
      <c r="AB2161" s="11"/>
      <c r="AC2161" s="11"/>
      <c r="AD2161" s="11"/>
      <c r="AE2161" s="11"/>
    </row>
    <row r="2162" spans="27:31" ht="15">
      <c r="AA2162" s="11"/>
      <c r="AB2162" s="11"/>
      <c r="AC2162" s="11"/>
      <c r="AD2162" s="11"/>
      <c r="AE2162" s="11"/>
    </row>
    <row r="2163" spans="27:31" ht="15">
      <c r="AA2163" s="11"/>
      <c r="AB2163" s="11"/>
      <c r="AC2163" s="11"/>
      <c r="AD2163" s="11"/>
      <c r="AE2163" s="11"/>
    </row>
    <row r="2164" spans="27:31" ht="15">
      <c r="AA2164" s="11"/>
      <c r="AB2164" s="11"/>
      <c r="AC2164" s="11"/>
      <c r="AD2164" s="11"/>
      <c r="AE2164" s="11"/>
    </row>
    <row r="2165" spans="27:31" ht="15">
      <c r="AA2165" s="11"/>
      <c r="AB2165" s="11"/>
      <c r="AC2165" s="11"/>
      <c r="AD2165" s="11"/>
      <c r="AE2165" s="11"/>
    </row>
    <row r="2166" spans="27:31" ht="15">
      <c r="AA2166" s="11"/>
      <c r="AB2166" s="11"/>
      <c r="AC2166" s="11"/>
      <c r="AD2166" s="11"/>
      <c r="AE2166" s="11"/>
    </row>
    <row r="2167" spans="27:31" ht="15">
      <c r="AA2167" s="11"/>
      <c r="AB2167" s="11"/>
      <c r="AC2167" s="11"/>
      <c r="AD2167" s="11"/>
      <c r="AE2167" s="11"/>
    </row>
    <row r="2168" spans="27:31" ht="15">
      <c r="AA2168" s="11"/>
      <c r="AB2168" s="11"/>
      <c r="AC2168" s="11"/>
      <c r="AD2168" s="11"/>
      <c r="AE2168" s="11"/>
    </row>
    <row r="2169" spans="27:31" ht="15">
      <c r="AA2169" s="11"/>
      <c r="AB2169" s="11"/>
      <c r="AC2169" s="11"/>
      <c r="AD2169" s="11"/>
      <c r="AE2169" s="11"/>
    </row>
    <row r="2170" spans="27:31" ht="15">
      <c r="AA2170" s="11"/>
      <c r="AB2170" s="11"/>
      <c r="AC2170" s="11"/>
      <c r="AD2170" s="11"/>
      <c r="AE2170" s="11"/>
    </row>
    <row r="2171" spans="27:31" ht="15">
      <c r="AA2171" s="11"/>
      <c r="AB2171" s="11"/>
      <c r="AC2171" s="11"/>
      <c r="AD2171" s="11"/>
      <c r="AE2171" s="11"/>
    </row>
    <row r="2172" spans="27:31" ht="15">
      <c r="AA2172" s="11"/>
      <c r="AB2172" s="11"/>
      <c r="AC2172" s="11"/>
      <c r="AD2172" s="11"/>
      <c r="AE2172" s="11"/>
    </row>
    <row r="2173" spans="27:31" ht="15">
      <c r="AA2173" s="11"/>
      <c r="AB2173" s="11"/>
      <c r="AC2173" s="11"/>
      <c r="AD2173" s="11"/>
      <c r="AE2173" s="11"/>
    </row>
    <row r="2174" spans="27:31" ht="15">
      <c r="AA2174" s="11"/>
      <c r="AB2174" s="11"/>
      <c r="AC2174" s="11"/>
      <c r="AD2174" s="11"/>
      <c r="AE2174" s="11"/>
    </row>
    <row r="2175" spans="27:31" ht="15">
      <c r="AA2175" s="11"/>
      <c r="AB2175" s="11"/>
      <c r="AC2175" s="11"/>
      <c r="AD2175" s="11"/>
      <c r="AE2175" s="11"/>
    </row>
    <row r="2176" spans="27:31" ht="15">
      <c r="AA2176" s="11"/>
      <c r="AB2176" s="11"/>
      <c r="AC2176" s="11"/>
      <c r="AD2176" s="11"/>
      <c r="AE2176" s="11"/>
    </row>
    <row r="2177" spans="27:31" ht="15">
      <c r="AA2177" s="11"/>
      <c r="AB2177" s="11"/>
      <c r="AC2177" s="11"/>
      <c r="AD2177" s="11"/>
      <c r="AE2177" s="11"/>
    </row>
    <row r="2178" spans="27:31" ht="15">
      <c r="AA2178" s="11"/>
      <c r="AB2178" s="11"/>
      <c r="AC2178" s="11"/>
      <c r="AD2178" s="11"/>
      <c r="AE2178" s="11"/>
    </row>
    <row r="2179" spans="27:31" ht="15">
      <c r="AA2179" s="11"/>
      <c r="AB2179" s="11"/>
      <c r="AC2179" s="11"/>
      <c r="AD2179" s="11"/>
      <c r="AE2179" s="11"/>
    </row>
    <row r="2180" spans="27:31" ht="15">
      <c r="AA2180" s="11"/>
      <c r="AB2180" s="11"/>
      <c r="AC2180" s="11"/>
      <c r="AD2180" s="11"/>
      <c r="AE2180" s="11"/>
    </row>
    <row r="2181" spans="27:31" ht="15">
      <c r="AA2181" s="11"/>
      <c r="AB2181" s="11"/>
      <c r="AC2181" s="11"/>
      <c r="AD2181" s="11"/>
      <c r="AE2181" s="11"/>
    </row>
    <row r="2182" spans="27:31" ht="15">
      <c r="AA2182" s="11"/>
      <c r="AB2182" s="11"/>
      <c r="AC2182" s="11"/>
      <c r="AD2182" s="11"/>
      <c r="AE2182" s="11"/>
    </row>
    <row r="2183" spans="27:31" ht="15">
      <c r="AA2183" s="11"/>
      <c r="AB2183" s="11"/>
      <c r="AC2183" s="11"/>
      <c r="AD2183" s="11"/>
      <c r="AE2183" s="11"/>
    </row>
    <row r="2184" spans="27:31" ht="15">
      <c r="AA2184" s="11"/>
      <c r="AB2184" s="11"/>
      <c r="AC2184" s="11"/>
      <c r="AD2184" s="11"/>
      <c r="AE2184" s="11"/>
    </row>
    <row r="2185" spans="27:31" ht="15">
      <c r="AA2185" s="11"/>
      <c r="AB2185" s="11"/>
      <c r="AC2185" s="11"/>
      <c r="AD2185" s="11"/>
      <c r="AE2185" s="11"/>
    </row>
    <row r="2186" spans="27:31" ht="15">
      <c r="AA2186" s="11"/>
      <c r="AB2186" s="11"/>
      <c r="AC2186" s="11"/>
      <c r="AD2186" s="11"/>
      <c r="AE2186" s="11"/>
    </row>
    <row r="2187" spans="27:31" ht="15">
      <c r="AA2187" s="11"/>
      <c r="AB2187" s="11"/>
      <c r="AC2187" s="11"/>
      <c r="AD2187" s="11"/>
      <c r="AE2187" s="11"/>
    </row>
    <row r="2188" spans="27:31" ht="15">
      <c r="AA2188" s="11"/>
      <c r="AB2188" s="11"/>
      <c r="AC2188" s="11"/>
      <c r="AD2188" s="11"/>
      <c r="AE2188" s="11"/>
    </row>
    <row r="2189" spans="27:31" ht="15">
      <c r="AA2189" s="11"/>
      <c r="AB2189" s="11"/>
      <c r="AC2189" s="11"/>
      <c r="AD2189" s="11"/>
      <c r="AE2189" s="11"/>
    </row>
    <row r="2190" spans="27:31" ht="15">
      <c r="AA2190" s="11"/>
      <c r="AB2190" s="11"/>
      <c r="AC2190" s="11"/>
      <c r="AD2190" s="11"/>
      <c r="AE2190" s="11"/>
    </row>
    <row r="2191" spans="27:31" ht="15">
      <c r="AA2191" s="11"/>
      <c r="AB2191" s="11"/>
      <c r="AC2191" s="11"/>
      <c r="AD2191" s="11"/>
      <c r="AE2191" s="11"/>
    </row>
    <row r="2192" spans="27:31" ht="15">
      <c r="AA2192" s="11"/>
      <c r="AB2192" s="11"/>
      <c r="AC2192" s="11"/>
      <c r="AD2192" s="11"/>
      <c r="AE2192" s="11"/>
    </row>
    <row r="2193" spans="27:31" ht="15">
      <c r="AA2193" s="11"/>
      <c r="AB2193" s="11"/>
      <c r="AC2193" s="11"/>
      <c r="AD2193" s="11"/>
      <c r="AE2193" s="11"/>
    </row>
    <row r="2194" spans="27:31" ht="15">
      <c r="AA2194" s="11"/>
      <c r="AB2194" s="11"/>
      <c r="AC2194" s="11"/>
      <c r="AD2194" s="11"/>
      <c r="AE2194" s="11"/>
    </row>
    <row r="2195" spans="27:31" ht="15">
      <c r="AA2195" s="11"/>
      <c r="AB2195" s="11"/>
      <c r="AC2195" s="11"/>
      <c r="AD2195" s="11"/>
      <c r="AE2195" s="11"/>
    </row>
    <row r="2196" spans="27:31" ht="15">
      <c r="AA2196" s="11"/>
      <c r="AB2196" s="11"/>
      <c r="AC2196" s="11"/>
      <c r="AD2196" s="11"/>
      <c r="AE2196" s="11"/>
    </row>
    <row r="2197" spans="27:31" ht="15">
      <c r="AA2197" s="11"/>
      <c r="AB2197" s="11"/>
      <c r="AC2197" s="11"/>
      <c r="AD2197" s="11"/>
      <c r="AE2197" s="11"/>
    </row>
    <row r="2198" spans="27:31" ht="15">
      <c r="AA2198" s="11"/>
      <c r="AB2198" s="11"/>
      <c r="AC2198" s="11"/>
      <c r="AD2198" s="11"/>
      <c r="AE2198" s="11"/>
    </row>
    <row r="2199" spans="27:31" ht="15">
      <c r="AA2199" s="11"/>
      <c r="AB2199" s="11"/>
      <c r="AC2199" s="11"/>
      <c r="AD2199" s="11"/>
      <c r="AE2199" s="11"/>
    </row>
    <row r="2200" spans="27:31" ht="15">
      <c r="AA2200" s="11"/>
      <c r="AB2200" s="11"/>
      <c r="AC2200" s="11"/>
      <c r="AD2200" s="11"/>
      <c r="AE2200" s="11"/>
    </row>
    <row r="2201" spans="27:31" ht="15">
      <c r="AA2201" s="11"/>
      <c r="AB2201" s="11"/>
      <c r="AC2201" s="11"/>
      <c r="AD2201" s="11"/>
      <c r="AE2201" s="11"/>
    </row>
    <row r="2202" spans="27:31" ht="15">
      <c r="AA2202" s="11"/>
      <c r="AB2202" s="11"/>
      <c r="AC2202" s="11"/>
      <c r="AD2202" s="11"/>
      <c r="AE2202" s="11"/>
    </row>
    <row r="2203" spans="27:31" ht="15">
      <c r="AA2203" s="11"/>
      <c r="AB2203" s="11"/>
      <c r="AC2203" s="11"/>
      <c r="AD2203" s="11"/>
      <c r="AE2203" s="11"/>
    </row>
    <row r="2204" spans="27:31" ht="15">
      <c r="AA2204" s="11"/>
      <c r="AB2204" s="11"/>
      <c r="AC2204" s="11"/>
      <c r="AD2204" s="11"/>
      <c r="AE2204" s="11"/>
    </row>
    <row r="2205" spans="27:31" ht="15">
      <c r="AA2205" s="11"/>
      <c r="AB2205" s="11"/>
      <c r="AC2205" s="11"/>
      <c r="AD2205" s="11"/>
      <c r="AE2205" s="11"/>
    </row>
    <row r="2206" spans="27:31" ht="15">
      <c r="AA2206" s="11"/>
      <c r="AB2206" s="11"/>
      <c r="AC2206" s="11"/>
      <c r="AD2206" s="11"/>
      <c r="AE2206" s="11"/>
    </row>
    <row r="2207" spans="27:31" ht="15">
      <c r="AA2207" s="11"/>
      <c r="AB2207" s="11"/>
      <c r="AC2207" s="11"/>
      <c r="AD2207" s="11"/>
      <c r="AE2207" s="11"/>
    </row>
    <row r="2208" spans="27:31" ht="15">
      <c r="AA2208" s="11"/>
      <c r="AB2208" s="11"/>
      <c r="AC2208" s="11"/>
      <c r="AD2208" s="11"/>
      <c r="AE2208" s="11"/>
    </row>
    <row r="2209" spans="27:31" ht="15">
      <c r="AA2209" s="11"/>
      <c r="AB2209" s="11"/>
      <c r="AC2209" s="11"/>
      <c r="AD2209" s="11"/>
      <c r="AE2209" s="11"/>
    </row>
    <row r="2210" spans="27:31" ht="15">
      <c r="AA2210" s="11"/>
      <c r="AB2210" s="11"/>
      <c r="AC2210" s="11"/>
      <c r="AD2210" s="11"/>
      <c r="AE2210" s="11"/>
    </row>
    <row r="2211" spans="27:31" ht="15">
      <c r="AA2211" s="11"/>
      <c r="AB2211" s="11"/>
      <c r="AC2211" s="11"/>
      <c r="AD2211" s="11"/>
      <c r="AE2211" s="11"/>
    </row>
    <row r="2212" spans="27:31" ht="15">
      <c r="AA2212" s="11"/>
      <c r="AB2212" s="11"/>
      <c r="AC2212" s="11"/>
      <c r="AD2212" s="11"/>
      <c r="AE2212" s="11"/>
    </row>
    <row r="2213" spans="27:31" ht="15">
      <c r="AA2213" s="11"/>
      <c r="AB2213" s="11"/>
      <c r="AC2213" s="11"/>
      <c r="AD2213" s="11"/>
      <c r="AE2213" s="11"/>
    </row>
    <row r="2214" spans="27:31" ht="15">
      <c r="AA2214" s="11"/>
      <c r="AB2214" s="11"/>
      <c r="AC2214" s="11"/>
      <c r="AD2214" s="11"/>
      <c r="AE2214" s="11"/>
    </row>
    <row r="2215" spans="27:31" ht="15">
      <c r="AA2215" s="11"/>
      <c r="AB2215" s="11"/>
      <c r="AC2215" s="11"/>
      <c r="AD2215" s="11"/>
      <c r="AE2215" s="11"/>
    </row>
    <row r="2216" spans="27:31" ht="15">
      <c r="AA2216" s="11"/>
      <c r="AB2216" s="11"/>
      <c r="AC2216" s="11"/>
      <c r="AD2216" s="11"/>
      <c r="AE2216" s="11"/>
    </row>
    <row r="2217" spans="27:31" ht="15">
      <c r="AA2217" s="11"/>
      <c r="AB2217" s="11"/>
      <c r="AC2217" s="11"/>
      <c r="AD2217" s="11"/>
      <c r="AE2217" s="11"/>
    </row>
    <row r="2218" spans="27:31" ht="15">
      <c r="AA2218" s="11"/>
      <c r="AB2218" s="11"/>
      <c r="AC2218" s="11"/>
      <c r="AD2218" s="11"/>
      <c r="AE2218" s="11"/>
    </row>
    <row r="2219" spans="27:31" ht="15">
      <c r="AA2219" s="11"/>
      <c r="AB2219" s="11"/>
      <c r="AC2219" s="11"/>
      <c r="AD2219" s="11"/>
      <c r="AE2219" s="11"/>
    </row>
    <row r="2220" spans="27:31" ht="15">
      <c r="AA2220" s="11"/>
      <c r="AB2220" s="11"/>
      <c r="AC2220" s="11"/>
      <c r="AD2220" s="11"/>
      <c r="AE2220" s="11"/>
    </row>
    <row r="2221" spans="27:31" ht="15">
      <c r="AA2221" s="11"/>
      <c r="AB2221" s="11"/>
      <c r="AC2221" s="11"/>
      <c r="AD2221" s="11"/>
      <c r="AE2221" s="11"/>
    </row>
    <row r="2222" spans="27:31" ht="15">
      <c r="AA2222" s="11"/>
      <c r="AB2222" s="11"/>
      <c r="AC2222" s="11"/>
      <c r="AD2222" s="11"/>
      <c r="AE2222" s="11"/>
    </row>
    <row r="2223" spans="27:31" ht="15">
      <c r="AA2223" s="11"/>
      <c r="AB2223" s="11"/>
      <c r="AC2223" s="11"/>
      <c r="AD2223" s="11"/>
      <c r="AE2223" s="11"/>
    </row>
    <row r="2224" spans="27:31" ht="15">
      <c r="AA2224" s="11"/>
      <c r="AB2224" s="11"/>
      <c r="AC2224" s="11"/>
      <c r="AD2224" s="11"/>
      <c r="AE2224" s="11"/>
    </row>
    <row r="2225" spans="27:31" ht="15">
      <c r="AA2225" s="11"/>
      <c r="AB2225" s="11"/>
      <c r="AC2225" s="11"/>
      <c r="AD2225" s="11"/>
      <c r="AE2225" s="11"/>
    </row>
    <row r="2226" spans="27:31" ht="15">
      <c r="AA2226" s="11"/>
      <c r="AB2226" s="11"/>
      <c r="AC2226" s="11"/>
      <c r="AD2226" s="11"/>
      <c r="AE2226" s="11"/>
    </row>
    <row r="2227" spans="27:31" ht="15">
      <c r="AA2227" s="11"/>
      <c r="AB2227" s="11"/>
      <c r="AC2227" s="11"/>
      <c r="AD2227" s="11"/>
      <c r="AE2227" s="11"/>
    </row>
    <row r="2228" spans="27:31" ht="15">
      <c r="AA2228" s="11"/>
      <c r="AB2228" s="11"/>
      <c r="AC2228" s="11"/>
      <c r="AD2228" s="11"/>
      <c r="AE2228" s="11"/>
    </row>
    <row r="2229" spans="27:31" ht="15">
      <c r="AA2229" s="11"/>
      <c r="AB2229" s="11"/>
      <c r="AC2229" s="11"/>
      <c r="AD2229" s="11"/>
      <c r="AE2229" s="11"/>
    </row>
    <row r="2230" spans="27:31" ht="15">
      <c r="AA2230" s="11"/>
      <c r="AB2230" s="11"/>
      <c r="AC2230" s="11"/>
      <c r="AD2230" s="11"/>
      <c r="AE2230" s="11"/>
    </row>
    <row r="2231" spans="27:31" ht="15">
      <c r="AA2231" s="11"/>
      <c r="AB2231" s="11"/>
      <c r="AC2231" s="11"/>
      <c r="AD2231" s="11"/>
      <c r="AE2231" s="11"/>
    </row>
    <row r="2232" spans="27:31" ht="15">
      <c r="AA2232" s="11"/>
      <c r="AB2232" s="11"/>
      <c r="AC2232" s="11"/>
      <c r="AD2232" s="11"/>
      <c r="AE2232" s="11"/>
    </row>
    <row r="2233" spans="27:31" ht="15">
      <c r="AA2233" s="11"/>
      <c r="AB2233" s="11"/>
      <c r="AC2233" s="11"/>
      <c r="AD2233" s="11"/>
      <c r="AE2233" s="11"/>
    </row>
    <row r="2234" spans="27:31" ht="15">
      <c r="AA2234" s="11"/>
      <c r="AB2234" s="11"/>
      <c r="AC2234" s="11"/>
      <c r="AD2234" s="11"/>
      <c r="AE2234" s="11"/>
    </row>
    <row r="2235" spans="27:31" ht="15">
      <c r="AA2235" s="11"/>
      <c r="AB2235" s="11"/>
      <c r="AC2235" s="11"/>
      <c r="AD2235" s="11"/>
      <c r="AE2235" s="11"/>
    </row>
    <row r="2236" spans="27:31" ht="15">
      <c r="AA2236" s="11"/>
      <c r="AB2236" s="11"/>
      <c r="AC2236" s="11"/>
      <c r="AD2236" s="11"/>
      <c r="AE2236" s="11"/>
    </row>
    <row r="2237" spans="27:31" ht="15">
      <c r="AA2237" s="11"/>
      <c r="AB2237" s="11"/>
      <c r="AC2237" s="11"/>
      <c r="AD2237" s="11"/>
      <c r="AE2237" s="11"/>
    </row>
    <row r="2238" spans="27:31" ht="15">
      <c r="AA2238" s="11"/>
      <c r="AB2238" s="11"/>
      <c r="AC2238" s="11"/>
      <c r="AD2238" s="11"/>
      <c r="AE2238" s="11"/>
    </row>
    <row r="2239" spans="27:31" ht="15">
      <c r="AA2239" s="11"/>
      <c r="AB2239" s="11"/>
      <c r="AC2239" s="11"/>
      <c r="AD2239" s="11"/>
      <c r="AE2239" s="11"/>
    </row>
    <row r="2240" spans="27:31" ht="15">
      <c r="AA2240" s="11"/>
      <c r="AB2240" s="11"/>
      <c r="AC2240" s="11"/>
      <c r="AD2240" s="11"/>
      <c r="AE2240" s="11"/>
    </row>
    <row r="2241" spans="27:31" ht="15">
      <c r="AA2241" s="11"/>
      <c r="AB2241" s="11"/>
      <c r="AC2241" s="11"/>
      <c r="AD2241" s="11"/>
      <c r="AE2241" s="11"/>
    </row>
    <row r="2242" spans="27:31" ht="15">
      <c r="AA2242" s="11"/>
      <c r="AB2242" s="11"/>
      <c r="AC2242" s="11"/>
      <c r="AD2242" s="11"/>
      <c r="AE2242" s="11"/>
    </row>
    <row r="2243" spans="27:31" ht="15">
      <c r="AA2243" s="11"/>
      <c r="AB2243" s="11"/>
      <c r="AC2243" s="11"/>
      <c r="AD2243" s="11"/>
      <c r="AE2243" s="11"/>
    </row>
    <row r="2244" spans="27:31" ht="15">
      <c r="AA2244" s="11"/>
      <c r="AB2244" s="11"/>
      <c r="AC2244" s="11"/>
      <c r="AD2244" s="11"/>
      <c r="AE2244" s="11"/>
    </row>
    <row r="2245" spans="27:31" ht="15">
      <c r="AA2245" s="11"/>
      <c r="AB2245" s="11"/>
      <c r="AC2245" s="11"/>
      <c r="AD2245" s="11"/>
      <c r="AE2245" s="11"/>
    </row>
    <row r="2246" spans="27:31" ht="15">
      <c r="AA2246" s="11"/>
      <c r="AB2246" s="11"/>
      <c r="AC2246" s="11"/>
      <c r="AD2246" s="11"/>
      <c r="AE2246" s="11"/>
    </row>
    <row r="2247" spans="27:31" ht="15">
      <c r="AA2247" s="11"/>
      <c r="AB2247" s="11"/>
      <c r="AC2247" s="11"/>
      <c r="AD2247" s="11"/>
      <c r="AE2247" s="11"/>
    </row>
    <row r="2248" spans="27:31" ht="15">
      <c r="AA2248" s="11"/>
      <c r="AB2248" s="11"/>
      <c r="AC2248" s="11"/>
      <c r="AD2248" s="11"/>
      <c r="AE2248" s="11"/>
    </row>
    <row r="2249" spans="27:31" ht="15">
      <c r="AA2249" s="11"/>
      <c r="AB2249" s="11"/>
      <c r="AC2249" s="11"/>
      <c r="AD2249" s="11"/>
      <c r="AE2249" s="11"/>
    </row>
    <row r="2250" spans="27:31" ht="15">
      <c r="AA2250" s="11"/>
      <c r="AB2250" s="11"/>
      <c r="AC2250" s="11"/>
      <c r="AD2250" s="11"/>
      <c r="AE2250" s="11"/>
    </row>
    <row r="2251" spans="27:31" ht="15">
      <c r="AA2251" s="11"/>
      <c r="AB2251" s="11"/>
      <c r="AC2251" s="11"/>
      <c r="AD2251" s="11"/>
      <c r="AE2251" s="11"/>
    </row>
    <row r="2252" spans="27:31" ht="15">
      <c r="AA2252" s="11"/>
      <c r="AB2252" s="11"/>
      <c r="AC2252" s="11"/>
      <c r="AD2252" s="11"/>
      <c r="AE2252" s="11"/>
    </row>
    <row r="2253" spans="27:31" ht="15">
      <c r="AA2253" s="11"/>
      <c r="AB2253" s="11"/>
      <c r="AC2253" s="11"/>
      <c r="AD2253" s="11"/>
      <c r="AE2253" s="11"/>
    </row>
    <row r="2254" spans="27:31" ht="15">
      <c r="AA2254" s="11"/>
      <c r="AB2254" s="11"/>
      <c r="AC2254" s="11"/>
      <c r="AD2254" s="11"/>
      <c r="AE2254" s="11"/>
    </row>
    <row r="2255" spans="27:31" ht="15">
      <c r="AA2255" s="11"/>
      <c r="AB2255" s="11"/>
      <c r="AC2255" s="11"/>
      <c r="AD2255" s="11"/>
      <c r="AE2255" s="11"/>
    </row>
    <row r="2256" spans="27:31" ht="15">
      <c r="AA2256" s="11"/>
      <c r="AB2256" s="11"/>
      <c r="AC2256" s="11"/>
      <c r="AD2256" s="11"/>
      <c r="AE2256" s="11"/>
    </row>
    <row r="2257" spans="27:31" ht="15">
      <c r="AA2257" s="11"/>
      <c r="AB2257" s="11"/>
      <c r="AC2257" s="11"/>
      <c r="AD2257" s="11"/>
      <c r="AE2257" s="11"/>
    </row>
    <row r="2258" spans="27:31" ht="15">
      <c r="AA2258" s="11"/>
      <c r="AB2258" s="11"/>
      <c r="AC2258" s="11"/>
      <c r="AD2258" s="11"/>
      <c r="AE2258" s="11"/>
    </row>
    <row r="2259" spans="27:31" ht="15">
      <c r="AA2259" s="11"/>
      <c r="AB2259" s="11"/>
      <c r="AC2259" s="11"/>
      <c r="AD2259" s="11"/>
      <c r="AE2259" s="11"/>
    </row>
    <row r="2260" spans="27:31" ht="15">
      <c r="AA2260" s="11"/>
      <c r="AB2260" s="11"/>
      <c r="AC2260" s="11"/>
      <c r="AD2260" s="11"/>
      <c r="AE2260" s="11"/>
    </row>
    <row r="2261" spans="27:31" ht="15">
      <c r="AA2261" s="11"/>
      <c r="AB2261" s="11"/>
      <c r="AC2261" s="11"/>
      <c r="AD2261" s="11"/>
      <c r="AE2261" s="11"/>
    </row>
    <row r="2262" spans="27:31" ht="15">
      <c r="AA2262" s="11"/>
      <c r="AB2262" s="11"/>
      <c r="AC2262" s="11"/>
      <c r="AD2262" s="11"/>
      <c r="AE2262" s="11"/>
    </row>
    <row r="2263" spans="27:31" ht="15">
      <c r="AA2263" s="11"/>
      <c r="AB2263" s="11"/>
      <c r="AC2263" s="11"/>
      <c r="AD2263" s="11"/>
      <c r="AE2263" s="11"/>
    </row>
    <row r="2264" spans="27:31" ht="15">
      <c r="AA2264" s="11"/>
      <c r="AB2264" s="11"/>
      <c r="AC2264" s="11"/>
      <c r="AD2264" s="11"/>
      <c r="AE2264" s="11"/>
    </row>
    <row r="2265" spans="27:31" ht="15">
      <c r="AA2265" s="11"/>
      <c r="AB2265" s="11"/>
      <c r="AC2265" s="11"/>
      <c r="AD2265" s="11"/>
      <c r="AE2265" s="11"/>
    </row>
    <row r="2266" spans="27:31" ht="15">
      <c r="AA2266" s="11"/>
      <c r="AB2266" s="11"/>
      <c r="AC2266" s="11"/>
      <c r="AD2266" s="11"/>
      <c r="AE2266" s="11"/>
    </row>
    <row r="2267" spans="27:31" ht="15">
      <c r="AA2267" s="11"/>
      <c r="AB2267" s="11"/>
      <c r="AC2267" s="11"/>
      <c r="AD2267" s="11"/>
      <c r="AE2267" s="11"/>
    </row>
    <row r="2268" spans="27:31" ht="15">
      <c r="AA2268" s="11"/>
      <c r="AB2268" s="11"/>
      <c r="AC2268" s="11"/>
      <c r="AD2268" s="11"/>
      <c r="AE2268" s="11"/>
    </row>
    <row r="2269" spans="27:31" ht="15">
      <c r="AA2269" s="11"/>
      <c r="AB2269" s="11"/>
      <c r="AC2269" s="11"/>
      <c r="AD2269" s="11"/>
      <c r="AE2269" s="11"/>
    </row>
    <row r="2270" spans="27:31" ht="15">
      <c r="AA2270" s="11"/>
      <c r="AB2270" s="11"/>
      <c r="AC2270" s="11"/>
      <c r="AD2270" s="11"/>
      <c r="AE2270" s="11"/>
    </row>
    <row r="2271" spans="27:31" ht="15">
      <c r="AA2271" s="11"/>
      <c r="AB2271" s="11"/>
      <c r="AC2271" s="11"/>
      <c r="AD2271" s="11"/>
      <c r="AE2271" s="11"/>
    </row>
    <row r="2272" spans="27:31" ht="15">
      <c r="AA2272" s="11"/>
      <c r="AB2272" s="11"/>
      <c r="AC2272" s="11"/>
      <c r="AD2272" s="11"/>
      <c r="AE2272" s="11"/>
    </row>
    <row r="2273" spans="27:31" ht="15">
      <c r="AA2273" s="11"/>
      <c r="AB2273" s="11"/>
      <c r="AC2273" s="11"/>
      <c r="AD2273" s="11"/>
      <c r="AE2273" s="11"/>
    </row>
    <row r="2274" spans="27:31" ht="15">
      <c r="AA2274" s="11"/>
      <c r="AB2274" s="11"/>
      <c r="AC2274" s="11"/>
      <c r="AD2274" s="11"/>
      <c r="AE2274" s="11"/>
    </row>
    <row r="2275" spans="27:31" ht="15">
      <c r="AA2275" s="11"/>
      <c r="AB2275" s="11"/>
      <c r="AC2275" s="11"/>
      <c r="AD2275" s="11"/>
      <c r="AE2275" s="11"/>
    </row>
    <row r="2276" spans="27:31" ht="15">
      <c r="AA2276" s="11"/>
      <c r="AB2276" s="11"/>
      <c r="AC2276" s="11"/>
      <c r="AD2276" s="11"/>
      <c r="AE2276" s="11"/>
    </row>
    <row r="2277" spans="27:31" ht="15">
      <c r="AA2277" s="11"/>
      <c r="AB2277" s="11"/>
      <c r="AC2277" s="11"/>
      <c r="AD2277" s="11"/>
      <c r="AE2277" s="11"/>
    </row>
    <row r="2278" spans="27:31" ht="15">
      <c r="AA2278" s="11"/>
      <c r="AB2278" s="11"/>
      <c r="AC2278" s="11"/>
      <c r="AD2278" s="11"/>
      <c r="AE2278" s="11"/>
    </row>
    <row r="2279" spans="27:31" ht="15">
      <c r="AA2279" s="11"/>
      <c r="AB2279" s="11"/>
      <c r="AC2279" s="11"/>
      <c r="AD2279" s="11"/>
      <c r="AE2279" s="11"/>
    </row>
    <row r="2280" spans="27:31" ht="15">
      <c r="AA2280" s="11"/>
      <c r="AB2280" s="11"/>
      <c r="AC2280" s="11"/>
      <c r="AD2280" s="11"/>
      <c r="AE2280" s="11"/>
    </row>
    <row r="2281" spans="27:31" ht="15">
      <c r="AA2281" s="11"/>
      <c r="AB2281" s="11"/>
      <c r="AC2281" s="11"/>
      <c r="AD2281" s="11"/>
      <c r="AE2281" s="11"/>
    </row>
    <row r="2282" spans="27:31" ht="15">
      <c r="AA2282" s="11"/>
      <c r="AB2282" s="11"/>
      <c r="AC2282" s="11"/>
      <c r="AD2282" s="11"/>
      <c r="AE2282" s="11"/>
    </row>
    <row r="2283" spans="27:31" ht="15">
      <c r="AA2283" s="11"/>
      <c r="AB2283" s="11"/>
      <c r="AC2283" s="11"/>
      <c r="AD2283" s="11"/>
      <c r="AE2283" s="11"/>
    </row>
    <row r="2284" spans="27:31" ht="15">
      <c r="AA2284" s="11"/>
      <c r="AB2284" s="11"/>
      <c r="AC2284" s="11"/>
      <c r="AD2284" s="11"/>
      <c r="AE2284" s="11"/>
    </row>
    <row r="2285" spans="27:31" ht="15">
      <c r="AA2285" s="11"/>
      <c r="AB2285" s="11"/>
      <c r="AC2285" s="11"/>
      <c r="AD2285" s="11"/>
      <c r="AE2285" s="11"/>
    </row>
    <row r="2286" spans="27:31" ht="15">
      <c r="AA2286" s="11"/>
      <c r="AB2286" s="11"/>
      <c r="AC2286" s="11"/>
      <c r="AD2286" s="11"/>
      <c r="AE2286" s="11"/>
    </row>
    <row r="2287" spans="27:31" ht="15">
      <c r="AA2287" s="11"/>
      <c r="AB2287" s="11"/>
      <c r="AC2287" s="11"/>
      <c r="AD2287" s="11"/>
      <c r="AE2287" s="11"/>
    </row>
    <row r="2288" spans="27:31" ht="15">
      <c r="AA2288" s="11"/>
      <c r="AB2288" s="11"/>
      <c r="AC2288" s="11"/>
      <c r="AD2288" s="11"/>
      <c r="AE2288" s="11"/>
    </row>
    <row r="2289" spans="27:31" ht="15">
      <c r="AA2289" s="11"/>
      <c r="AB2289" s="11"/>
      <c r="AC2289" s="11"/>
      <c r="AD2289" s="11"/>
      <c r="AE2289" s="11"/>
    </row>
    <row r="2290" spans="27:31" ht="15">
      <c r="AA2290" s="11"/>
      <c r="AB2290" s="11"/>
      <c r="AC2290" s="11"/>
      <c r="AD2290" s="11"/>
      <c r="AE2290" s="11"/>
    </row>
    <row r="2291" spans="27:31" ht="15">
      <c r="AA2291" s="11"/>
      <c r="AB2291" s="11"/>
      <c r="AC2291" s="11"/>
      <c r="AD2291" s="11"/>
      <c r="AE2291" s="11"/>
    </row>
    <row r="2292" spans="27:31" ht="15">
      <c r="AA2292" s="11"/>
      <c r="AB2292" s="11"/>
      <c r="AC2292" s="11"/>
      <c r="AD2292" s="11"/>
      <c r="AE2292" s="11"/>
    </row>
    <row r="2293" spans="27:31" ht="15">
      <c r="AA2293" s="11"/>
      <c r="AB2293" s="11"/>
      <c r="AC2293" s="11"/>
      <c r="AD2293" s="11"/>
      <c r="AE2293" s="11"/>
    </row>
    <row r="2294" spans="27:31" ht="15">
      <c r="AA2294" s="11"/>
      <c r="AB2294" s="11"/>
      <c r="AC2294" s="11"/>
      <c r="AD2294" s="11"/>
      <c r="AE2294" s="11"/>
    </row>
    <row r="2295" spans="27:31" ht="15">
      <c r="AA2295" s="11"/>
      <c r="AB2295" s="11"/>
      <c r="AC2295" s="11"/>
      <c r="AD2295" s="11"/>
      <c r="AE2295" s="11"/>
    </row>
    <row r="2296" spans="27:31" ht="15">
      <c r="AA2296" s="11"/>
      <c r="AB2296" s="11"/>
      <c r="AC2296" s="11"/>
      <c r="AD2296" s="11"/>
      <c r="AE2296" s="11"/>
    </row>
    <row r="2297" spans="27:31" ht="15">
      <c r="AA2297" s="11"/>
      <c r="AB2297" s="11"/>
      <c r="AC2297" s="11"/>
      <c r="AD2297" s="11"/>
      <c r="AE2297" s="11"/>
    </row>
    <row r="2298" spans="27:31" ht="15">
      <c r="AA2298" s="11"/>
      <c r="AB2298" s="11"/>
      <c r="AC2298" s="11"/>
      <c r="AD2298" s="11"/>
      <c r="AE2298" s="11"/>
    </row>
    <row r="2299" spans="27:31" ht="15">
      <c r="AA2299" s="11"/>
      <c r="AB2299" s="11"/>
      <c r="AC2299" s="11"/>
      <c r="AD2299" s="11"/>
      <c r="AE2299" s="11"/>
    </row>
    <row r="2300" spans="27:31" ht="15">
      <c r="AA2300" s="11"/>
      <c r="AB2300" s="11"/>
      <c r="AC2300" s="11"/>
      <c r="AD2300" s="11"/>
      <c r="AE2300" s="11"/>
    </row>
    <row r="2301" spans="27:31" ht="15">
      <c r="AA2301" s="11"/>
      <c r="AB2301" s="11"/>
      <c r="AC2301" s="11"/>
      <c r="AD2301" s="11"/>
      <c r="AE2301" s="11"/>
    </row>
    <row r="2302" spans="27:31" ht="15">
      <c r="AA2302" s="11"/>
      <c r="AB2302" s="11"/>
      <c r="AC2302" s="11"/>
      <c r="AD2302" s="11"/>
      <c r="AE2302" s="11"/>
    </row>
    <row r="2303" spans="27:31" ht="15">
      <c r="AA2303" s="11"/>
      <c r="AB2303" s="11"/>
      <c r="AC2303" s="11"/>
      <c r="AD2303" s="11"/>
      <c r="AE2303" s="11"/>
    </row>
    <row r="2304" spans="27:31" ht="15">
      <c r="AA2304" s="11"/>
      <c r="AB2304" s="11"/>
      <c r="AC2304" s="11"/>
      <c r="AD2304" s="11"/>
      <c r="AE2304" s="11"/>
    </row>
    <row r="2305" spans="27:31" ht="15">
      <c r="AA2305" s="11"/>
      <c r="AB2305" s="11"/>
      <c r="AC2305" s="11"/>
      <c r="AD2305" s="11"/>
      <c r="AE2305" s="11"/>
    </row>
    <row r="2306" spans="27:31" ht="15">
      <c r="AA2306" s="11"/>
      <c r="AB2306" s="11"/>
      <c r="AC2306" s="11"/>
      <c r="AD2306" s="11"/>
      <c r="AE2306" s="11"/>
    </row>
    <row r="2307" spans="27:31" ht="15">
      <c r="AA2307" s="11"/>
      <c r="AB2307" s="11"/>
      <c r="AC2307" s="11"/>
      <c r="AD2307" s="11"/>
      <c r="AE2307" s="11"/>
    </row>
    <row r="2308" spans="27:31" ht="15">
      <c r="AA2308" s="11"/>
      <c r="AB2308" s="11"/>
      <c r="AC2308" s="11"/>
      <c r="AD2308" s="11"/>
      <c r="AE2308" s="11"/>
    </row>
    <row r="2309" spans="27:31" ht="15">
      <c r="AA2309" s="11"/>
      <c r="AB2309" s="11"/>
      <c r="AC2309" s="11"/>
      <c r="AD2309" s="11"/>
      <c r="AE2309" s="11"/>
    </row>
    <row r="2310" spans="27:31" ht="15">
      <c r="AA2310" s="11"/>
      <c r="AB2310" s="11"/>
      <c r="AC2310" s="11"/>
      <c r="AD2310" s="11"/>
      <c r="AE2310" s="11"/>
    </row>
    <row r="2311" spans="27:31" ht="15">
      <c r="AA2311" s="11"/>
      <c r="AB2311" s="11"/>
      <c r="AC2311" s="11"/>
      <c r="AD2311" s="11"/>
      <c r="AE2311" s="11"/>
    </row>
    <row r="2312" spans="27:31" ht="15">
      <c r="AA2312" s="11"/>
      <c r="AB2312" s="11"/>
      <c r="AC2312" s="11"/>
      <c r="AD2312" s="11"/>
      <c r="AE2312" s="11"/>
    </row>
    <row r="2313" spans="27:31" ht="15">
      <c r="AA2313" s="11"/>
      <c r="AB2313" s="11"/>
      <c r="AC2313" s="11"/>
      <c r="AD2313" s="11"/>
      <c r="AE2313" s="11"/>
    </row>
    <row r="2314" spans="27:31" ht="15">
      <c r="AA2314" s="11"/>
      <c r="AB2314" s="11"/>
      <c r="AC2314" s="11"/>
      <c r="AD2314" s="11"/>
      <c r="AE2314" s="11"/>
    </row>
    <row r="2315" spans="27:31" ht="15">
      <c r="AA2315" s="11"/>
      <c r="AB2315" s="11"/>
      <c r="AC2315" s="11"/>
      <c r="AD2315" s="11"/>
      <c r="AE2315" s="11"/>
    </row>
    <row r="2316" spans="27:31" ht="15">
      <c r="AA2316" s="11"/>
      <c r="AB2316" s="11"/>
      <c r="AC2316" s="11"/>
      <c r="AD2316" s="11"/>
      <c r="AE2316" s="11"/>
    </row>
    <row r="2317" spans="27:31" ht="15">
      <c r="AA2317" s="11"/>
      <c r="AB2317" s="11"/>
      <c r="AC2317" s="11"/>
      <c r="AD2317" s="11"/>
      <c r="AE2317" s="11"/>
    </row>
    <row r="2318" spans="27:31" ht="15">
      <c r="AA2318" s="11"/>
      <c r="AB2318" s="11"/>
      <c r="AC2318" s="11"/>
      <c r="AD2318" s="11"/>
      <c r="AE2318" s="11"/>
    </row>
    <row r="2319" spans="27:31" ht="15">
      <c r="AA2319" s="11"/>
      <c r="AB2319" s="11"/>
      <c r="AC2319" s="11"/>
      <c r="AD2319" s="11"/>
      <c r="AE2319" s="11"/>
    </row>
    <row r="2320" spans="27:31" ht="15">
      <c r="AA2320" s="11"/>
      <c r="AB2320" s="11"/>
      <c r="AC2320" s="11"/>
      <c r="AD2320" s="11"/>
      <c r="AE2320" s="11"/>
    </row>
    <row r="2321" spans="27:31" ht="15">
      <c r="AA2321" s="11"/>
      <c r="AB2321" s="11"/>
      <c r="AC2321" s="11"/>
      <c r="AD2321" s="11"/>
      <c r="AE2321" s="11"/>
    </row>
    <row r="2322" spans="27:31" ht="15">
      <c r="AA2322" s="11"/>
      <c r="AB2322" s="11"/>
      <c r="AC2322" s="11"/>
      <c r="AD2322" s="11"/>
      <c r="AE2322" s="11"/>
    </row>
    <row r="2323" spans="27:31" ht="15">
      <c r="AA2323" s="11"/>
      <c r="AB2323" s="11"/>
      <c r="AC2323" s="11"/>
      <c r="AD2323" s="11"/>
      <c r="AE2323" s="11"/>
    </row>
    <row r="2324" spans="27:31" ht="15">
      <c r="AA2324" s="11"/>
      <c r="AB2324" s="11"/>
      <c r="AC2324" s="11"/>
      <c r="AD2324" s="11"/>
      <c r="AE2324" s="11"/>
    </row>
    <row r="2325" spans="27:31" ht="15">
      <c r="AA2325" s="11"/>
      <c r="AB2325" s="11"/>
      <c r="AC2325" s="11"/>
      <c r="AD2325" s="11"/>
      <c r="AE2325" s="11"/>
    </row>
    <row r="2326" spans="27:31" ht="15">
      <c r="AA2326" s="11"/>
      <c r="AB2326" s="11"/>
      <c r="AC2326" s="11"/>
      <c r="AD2326" s="11"/>
      <c r="AE2326" s="11"/>
    </row>
    <row r="2327" spans="27:31" ht="15">
      <c r="AA2327" s="11"/>
      <c r="AB2327" s="11"/>
      <c r="AC2327" s="11"/>
      <c r="AD2327" s="11"/>
      <c r="AE2327" s="11"/>
    </row>
    <row r="2328" spans="27:31" ht="15">
      <c r="AA2328" s="11"/>
      <c r="AB2328" s="11"/>
      <c r="AC2328" s="11"/>
      <c r="AD2328" s="11"/>
      <c r="AE2328" s="11"/>
    </row>
    <row r="2329" spans="27:31" ht="15">
      <c r="AA2329" s="11"/>
      <c r="AB2329" s="11"/>
      <c r="AC2329" s="11"/>
      <c r="AD2329" s="11"/>
      <c r="AE2329" s="11"/>
    </row>
    <row r="2330" spans="27:31" ht="15">
      <c r="AA2330" s="11"/>
      <c r="AB2330" s="11"/>
      <c r="AC2330" s="11"/>
      <c r="AD2330" s="11"/>
      <c r="AE2330" s="11"/>
    </row>
    <row r="2331" spans="27:31" ht="15">
      <c r="AA2331" s="11"/>
      <c r="AB2331" s="11"/>
      <c r="AC2331" s="11"/>
      <c r="AD2331" s="11"/>
      <c r="AE2331" s="11"/>
    </row>
    <row r="2332" spans="27:31" ht="15">
      <c r="AA2332" s="11"/>
      <c r="AB2332" s="11"/>
      <c r="AC2332" s="11"/>
      <c r="AD2332" s="11"/>
      <c r="AE2332" s="11"/>
    </row>
    <row r="2333" spans="27:31" ht="15">
      <c r="AA2333" s="11"/>
      <c r="AB2333" s="11"/>
      <c r="AC2333" s="11"/>
      <c r="AD2333" s="11"/>
      <c r="AE2333" s="11"/>
    </row>
    <row r="2334" spans="27:31" ht="15">
      <c r="AA2334" s="11"/>
      <c r="AB2334" s="11"/>
      <c r="AC2334" s="11"/>
      <c r="AD2334" s="11"/>
      <c r="AE2334" s="11"/>
    </row>
    <row r="2335" spans="27:31" ht="15">
      <c r="AA2335" s="11"/>
      <c r="AB2335" s="11"/>
      <c r="AC2335" s="11"/>
      <c r="AD2335" s="11"/>
      <c r="AE2335" s="11"/>
    </row>
    <row r="2336" spans="27:31" ht="15">
      <c r="AA2336" s="11"/>
      <c r="AB2336" s="11"/>
      <c r="AC2336" s="11"/>
      <c r="AD2336" s="11"/>
      <c r="AE2336" s="11"/>
    </row>
    <row r="2337" spans="27:31" ht="15">
      <c r="AA2337" s="11"/>
      <c r="AB2337" s="11"/>
      <c r="AC2337" s="11"/>
      <c r="AD2337" s="11"/>
      <c r="AE2337" s="11"/>
    </row>
    <row r="2338" spans="27:31" ht="15">
      <c r="AA2338" s="11"/>
      <c r="AB2338" s="11"/>
      <c r="AC2338" s="11"/>
      <c r="AD2338" s="11"/>
      <c r="AE2338" s="11"/>
    </row>
    <row r="2339" spans="27:31" ht="15">
      <c r="AA2339" s="11"/>
      <c r="AB2339" s="11"/>
      <c r="AC2339" s="11"/>
      <c r="AD2339" s="11"/>
      <c r="AE2339" s="11"/>
    </row>
    <row r="2340" spans="27:31" ht="15">
      <c r="AA2340" s="11"/>
      <c r="AB2340" s="11"/>
      <c r="AC2340" s="11"/>
      <c r="AD2340" s="11"/>
      <c r="AE2340" s="11"/>
    </row>
    <row r="2341" spans="27:31" ht="15">
      <c r="AA2341" s="11"/>
      <c r="AB2341" s="11"/>
      <c r="AC2341" s="11"/>
      <c r="AD2341" s="11"/>
      <c r="AE2341" s="11"/>
    </row>
    <row r="2342" spans="27:31" ht="15">
      <c r="AA2342" s="11"/>
      <c r="AB2342" s="11"/>
      <c r="AC2342" s="11"/>
      <c r="AD2342" s="11"/>
      <c r="AE2342" s="11"/>
    </row>
    <row r="2343" spans="27:31" ht="15">
      <c r="AA2343" s="11"/>
      <c r="AB2343" s="11"/>
      <c r="AC2343" s="11"/>
      <c r="AD2343" s="11"/>
      <c r="AE2343" s="11"/>
    </row>
    <row r="2344" spans="27:31" ht="15">
      <c r="AA2344" s="11"/>
      <c r="AB2344" s="11"/>
      <c r="AC2344" s="11"/>
      <c r="AD2344" s="11"/>
      <c r="AE2344" s="11"/>
    </row>
    <row r="2345" spans="27:31" ht="15">
      <c r="AA2345" s="11"/>
      <c r="AB2345" s="11"/>
      <c r="AC2345" s="11"/>
      <c r="AD2345" s="11"/>
      <c r="AE2345" s="11"/>
    </row>
    <row r="2346" spans="27:31" ht="15">
      <c r="AA2346" s="11"/>
      <c r="AB2346" s="11"/>
      <c r="AC2346" s="11"/>
      <c r="AD2346" s="11"/>
      <c r="AE2346" s="11"/>
    </row>
    <row r="2347" spans="27:31" ht="15">
      <c r="AA2347" s="11"/>
      <c r="AB2347" s="11"/>
      <c r="AC2347" s="11"/>
      <c r="AD2347" s="11"/>
      <c r="AE2347" s="11"/>
    </row>
    <row r="2348" spans="27:31" ht="15">
      <c r="AA2348" s="11"/>
      <c r="AB2348" s="11"/>
      <c r="AC2348" s="11"/>
      <c r="AD2348" s="11"/>
      <c r="AE2348" s="11"/>
    </row>
    <row r="2349" spans="27:31" ht="15">
      <c r="AA2349" s="11"/>
      <c r="AB2349" s="11"/>
      <c r="AC2349" s="11"/>
      <c r="AD2349" s="11"/>
      <c r="AE2349" s="11"/>
    </row>
    <row r="2350" spans="27:31" ht="15">
      <c r="AA2350" s="11"/>
      <c r="AB2350" s="11"/>
      <c r="AC2350" s="11"/>
      <c r="AD2350" s="11"/>
      <c r="AE2350" s="11"/>
    </row>
    <row r="2351" spans="27:31" ht="15">
      <c r="AA2351" s="11"/>
      <c r="AB2351" s="11"/>
      <c r="AC2351" s="11"/>
      <c r="AD2351" s="11"/>
      <c r="AE2351" s="11"/>
    </row>
    <row r="2352" spans="27:31" ht="15">
      <c r="AA2352" s="11"/>
      <c r="AB2352" s="11"/>
      <c r="AC2352" s="11"/>
      <c r="AD2352" s="11"/>
      <c r="AE2352" s="11"/>
    </row>
    <row r="2353" spans="27:31" ht="15">
      <c r="AA2353" s="11"/>
      <c r="AB2353" s="11"/>
      <c r="AC2353" s="11"/>
      <c r="AD2353" s="11"/>
      <c r="AE2353" s="11"/>
    </row>
    <row r="2354" spans="27:31" ht="15">
      <c r="AA2354" s="11"/>
      <c r="AB2354" s="11"/>
      <c r="AC2354" s="11"/>
      <c r="AD2354" s="11"/>
      <c r="AE2354" s="11"/>
    </row>
    <row r="2355" spans="27:31" ht="15">
      <c r="AA2355" s="11"/>
      <c r="AB2355" s="11"/>
      <c r="AC2355" s="11"/>
      <c r="AD2355" s="11"/>
      <c r="AE2355" s="11"/>
    </row>
    <row r="2356" spans="27:31" ht="15">
      <c r="AA2356" s="11"/>
      <c r="AB2356" s="11"/>
      <c r="AC2356" s="11"/>
      <c r="AD2356" s="11"/>
      <c r="AE2356" s="11"/>
    </row>
    <row r="2357" spans="27:31" ht="15">
      <c r="AA2357" s="11"/>
      <c r="AB2357" s="11"/>
      <c r="AC2357" s="11"/>
      <c r="AD2357" s="11"/>
      <c r="AE2357" s="11"/>
    </row>
    <row r="2358" spans="27:31" ht="15">
      <c r="AA2358" s="11"/>
      <c r="AB2358" s="11"/>
      <c r="AC2358" s="11"/>
      <c r="AD2358" s="11"/>
      <c r="AE2358" s="11"/>
    </row>
    <row r="2359" spans="27:31" ht="15">
      <c r="AA2359" s="11"/>
      <c r="AB2359" s="11"/>
      <c r="AC2359" s="11"/>
      <c r="AD2359" s="11"/>
      <c r="AE2359" s="11"/>
    </row>
    <row r="2360" spans="27:31" ht="15">
      <c r="AA2360" s="11"/>
      <c r="AB2360" s="11"/>
      <c r="AC2360" s="11"/>
      <c r="AD2360" s="11"/>
      <c r="AE2360" s="11"/>
    </row>
    <row r="2361" spans="27:31" ht="15">
      <c r="AA2361" s="11"/>
      <c r="AB2361" s="11"/>
      <c r="AC2361" s="11"/>
      <c r="AD2361" s="11"/>
      <c r="AE2361" s="11"/>
    </row>
    <row r="2362" spans="27:31" ht="15">
      <c r="AA2362" s="11"/>
      <c r="AB2362" s="11"/>
      <c r="AC2362" s="11"/>
      <c r="AD2362" s="11"/>
      <c r="AE2362" s="11"/>
    </row>
    <row r="2363" spans="27:31" ht="15">
      <c r="AA2363" s="11"/>
      <c r="AB2363" s="11"/>
      <c r="AC2363" s="11"/>
      <c r="AD2363" s="11"/>
      <c r="AE2363" s="11"/>
    </row>
    <row r="2364" spans="27:31" ht="15">
      <c r="AA2364" s="11"/>
      <c r="AB2364" s="11"/>
      <c r="AC2364" s="11"/>
      <c r="AD2364" s="11"/>
      <c r="AE2364" s="11"/>
    </row>
    <row r="2365" spans="27:31" ht="15">
      <c r="AA2365" s="11"/>
      <c r="AB2365" s="11"/>
      <c r="AC2365" s="11"/>
      <c r="AD2365" s="11"/>
      <c r="AE2365" s="11"/>
    </row>
    <row r="2366" spans="27:31" ht="15">
      <c r="AA2366" s="11"/>
      <c r="AB2366" s="11"/>
      <c r="AC2366" s="11"/>
      <c r="AD2366" s="11"/>
      <c r="AE2366" s="11"/>
    </row>
    <row r="2367" spans="27:31" ht="15">
      <c r="AA2367" s="11"/>
      <c r="AB2367" s="11"/>
      <c r="AC2367" s="11"/>
      <c r="AD2367" s="11"/>
      <c r="AE2367" s="11"/>
    </row>
    <row r="2368" spans="27:31" ht="15">
      <c r="AA2368" s="11"/>
      <c r="AB2368" s="11"/>
      <c r="AC2368" s="11"/>
      <c r="AD2368" s="11"/>
      <c r="AE2368" s="11"/>
    </row>
    <row r="2369" spans="27:31" ht="15">
      <c r="AA2369" s="11"/>
      <c r="AB2369" s="11"/>
      <c r="AC2369" s="11"/>
      <c r="AD2369" s="11"/>
      <c r="AE2369" s="11"/>
    </row>
    <row r="2370" spans="27:31" ht="15">
      <c r="AA2370" s="11"/>
      <c r="AB2370" s="11"/>
      <c r="AC2370" s="11"/>
      <c r="AD2370" s="11"/>
      <c r="AE2370" s="11"/>
    </row>
    <row r="2371" spans="27:31" ht="15">
      <c r="AA2371" s="11"/>
      <c r="AB2371" s="11"/>
      <c r="AC2371" s="11"/>
      <c r="AD2371" s="11"/>
      <c r="AE2371" s="11"/>
    </row>
    <row r="2372" spans="27:31" ht="15">
      <c r="AA2372" s="11"/>
      <c r="AB2372" s="11"/>
      <c r="AC2372" s="11"/>
      <c r="AD2372" s="11"/>
      <c r="AE2372" s="11"/>
    </row>
    <row r="2373" spans="27:31" ht="15">
      <c r="AA2373" s="11"/>
      <c r="AB2373" s="11"/>
      <c r="AC2373" s="11"/>
      <c r="AD2373" s="11"/>
      <c r="AE2373" s="11"/>
    </row>
    <row r="2374" spans="27:31" ht="15">
      <c r="AA2374" s="11"/>
      <c r="AB2374" s="11"/>
      <c r="AC2374" s="11"/>
      <c r="AD2374" s="11"/>
      <c r="AE2374" s="11"/>
    </row>
    <row r="2375" spans="27:31" ht="15">
      <c r="AA2375" s="11"/>
      <c r="AB2375" s="11"/>
      <c r="AC2375" s="11"/>
      <c r="AD2375" s="11"/>
      <c r="AE2375" s="11"/>
    </row>
    <row r="2376" spans="27:31" ht="15">
      <c r="AA2376" s="11"/>
      <c r="AB2376" s="11"/>
      <c r="AC2376" s="11"/>
      <c r="AD2376" s="11"/>
      <c r="AE2376" s="11"/>
    </row>
    <row r="2377" spans="27:31" ht="15">
      <c r="AA2377" s="11"/>
      <c r="AB2377" s="11"/>
      <c r="AC2377" s="11"/>
      <c r="AD2377" s="11"/>
      <c r="AE2377" s="11"/>
    </row>
    <row r="2378" spans="27:31" ht="15">
      <c r="AA2378" s="11"/>
      <c r="AB2378" s="11"/>
      <c r="AC2378" s="11"/>
      <c r="AD2378" s="11"/>
      <c r="AE2378" s="11"/>
    </row>
    <row r="2379" spans="27:31" ht="15">
      <c r="AA2379" s="11"/>
      <c r="AB2379" s="11"/>
      <c r="AC2379" s="11"/>
      <c r="AD2379" s="11"/>
      <c r="AE2379" s="11"/>
    </row>
    <row r="2380" spans="27:31" ht="15">
      <c r="AA2380" s="11"/>
      <c r="AB2380" s="11"/>
      <c r="AC2380" s="11"/>
      <c r="AD2380" s="11"/>
      <c r="AE2380" s="11"/>
    </row>
    <row r="2381" spans="27:31" ht="15">
      <c r="AA2381" s="11"/>
      <c r="AB2381" s="11"/>
      <c r="AC2381" s="11"/>
      <c r="AD2381" s="11"/>
      <c r="AE2381" s="11"/>
    </row>
    <row r="2382" spans="27:31" ht="15">
      <c r="AA2382" s="11"/>
      <c r="AB2382" s="11"/>
      <c r="AC2382" s="11"/>
      <c r="AD2382" s="11"/>
      <c r="AE2382" s="11"/>
    </row>
    <row r="2383" spans="27:31" ht="15">
      <c r="AA2383" s="11"/>
      <c r="AB2383" s="11"/>
      <c r="AC2383" s="11"/>
      <c r="AD2383" s="11"/>
      <c r="AE2383" s="11"/>
    </row>
    <row r="2384" spans="27:31" ht="15">
      <c r="AA2384" s="11"/>
      <c r="AB2384" s="11"/>
      <c r="AC2384" s="11"/>
      <c r="AD2384" s="11"/>
      <c r="AE2384" s="11"/>
    </row>
    <row r="2385" spans="27:31" ht="15">
      <c r="AA2385" s="11"/>
      <c r="AB2385" s="11"/>
      <c r="AC2385" s="11"/>
      <c r="AD2385" s="11"/>
      <c r="AE2385" s="11"/>
    </row>
    <row r="2386" spans="27:31" ht="15">
      <c r="AA2386" s="11"/>
      <c r="AB2386" s="11"/>
      <c r="AC2386" s="11"/>
      <c r="AD2386" s="11"/>
      <c r="AE2386" s="11"/>
    </row>
    <row r="2387" spans="27:31" ht="15">
      <c r="AA2387" s="11"/>
      <c r="AB2387" s="11"/>
      <c r="AC2387" s="11"/>
      <c r="AD2387" s="11"/>
      <c r="AE2387" s="11"/>
    </row>
    <row r="2388" spans="27:31" ht="15">
      <c r="AA2388" s="11"/>
      <c r="AB2388" s="11"/>
      <c r="AC2388" s="11"/>
      <c r="AD2388" s="11"/>
      <c r="AE2388" s="11"/>
    </row>
    <row r="2389" spans="27:31" ht="15">
      <c r="AA2389" s="11"/>
      <c r="AB2389" s="11"/>
      <c r="AC2389" s="11"/>
      <c r="AD2389" s="11"/>
      <c r="AE2389" s="11"/>
    </row>
    <row r="2390" spans="27:31" ht="15">
      <c r="AA2390" s="11"/>
      <c r="AB2390" s="11"/>
      <c r="AC2390" s="11"/>
      <c r="AD2390" s="11"/>
      <c r="AE2390" s="11"/>
    </row>
    <row r="2391" spans="27:31" ht="15">
      <c r="AA2391" s="11"/>
      <c r="AB2391" s="11"/>
      <c r="AC2391" s="11"/>
      <c r="AD2391" s="11"/>
      <c r="AE2391" s="11"/>
    </row>
    <row r="2392" spans="27:31" ht="15">
      <c r="AA2392" s="11"/>
      <c r="AB2392" s="11"/>
      <c r="AC2392" s="11"/>
      <c r="AD2392" s="11"/>
      <c r="AE2392" s="11"/>
    </row>
    <row r="2393" spans="27:31" ht="15">
      <c r="AA2393" s="11"/>
      <c r="AB2393" s="11"/>
      <c r="AC2393" s="11"/>
      <c r="AD2393" s="11"/>
      <c r="AE2393" s="11"/>
    </row>
    <row r="2394" spans="27:31" ht="15">
      <c r="AA2394" s="11"/>
      <c r="AB2394" s="11"/>
      <c r="AC2394" s="11"/>
      <c r="AD2394" s="11"/>
      <c r="AE2394" s="11"/>
    </row>
    <row r="2395" spans="27:31" ht="15">
      <c r="AA2395" s="11"/>
      <c r="AB2395" s="11"/>
      <c r="AC2395" s="11"/>
      <c r="AD2395" s="11"/>
      <c r="AE2395" s="11"/>
    </row>
    <row r="2396" spans="27:31" ht="15">
      <c r="AA2396" s="11"/>
      <c r="AB2396" s="11"/>
      <c r="AC2396" s="11"/>
      <c r="AD2396" s="11"/>
      <c r="AE2396" s="11"/>
    </row>
    <row r="2397" spans="27:31" ht="15">
      <c r="AA2397" s="11"/>
      <c r="AB2397" s="11"/>
      <c r="AC2397" s="11"/>
      <c r="AD2397" s="11"/>
      <c r="AE2397" s="11"/>
    </row>
    <row r="2398" spans="27:31" ht="15">
      <c r="AA2398" s="11"/>
      <c r="AB2398" s="11"/>
      <c r="AC2398" s="11"/>
      <c r="AD2398" s="11"/>
      <c r="AE2398" s="11"/>
    </row>
    <row r="2399" spans="27:31" ht="15">
      <c r="AA2399" s="11"/>
      <c r="AB2399" s="11"/>
      <c r="AC2399" s="11"/>
      <c r="AD2399" s="11"/>
      <c r="AE2399" s="11"/>
    </row>
    <row r="2400" spans="27:31" ht="15">
      <c r="AA2400" s="11"/>
      <c r="AB2400" s="11"/>
      <c r="AC2400" s="11"/>
      <c r="AD2400" s="11"/>
      <c r="AE2400" s="11"/>
    </row>
    <row r="2401" spans="27:31" ht="15">
      <c r="AA2401" s="11"/>
      <c r="AB2401" s="11"/>
      <c r="AC2401" s="11"/>
      <c r="AD2401" s="11"/>
      <c r="AE2401" s="11"/>
    </row>
    <row r="2402" spans="27:31" ht="15">
      <c r="AA2402" s="11"/>
      <c r="AB2402" s="11"/>
      <c r="AC2402" s="11"/>
      <c r="AD2402" s="11"/>
      <c r="AE2402" s="11"/>
    </row>
    <row r="2403" spans="27:31" ht="15">
      <c r="AA2403" s="11"/>
      <c r="AB2403" s="11"/>
      <c r="AC2403" s="11"/>
      <c r="AD2403" s="11"/>
      <c r="AE2403" s="11"/>
    </row>
    <row r="2404" spans="27:31" ht="15">
      <c r="AA2404" s="11"/>
      <c r="AB2404" s="11"/>
      <c r="AC2404" s="11"/>
      <c r="AD2404" s="11"/>
      <c r="AE2404" s="11"/>
    </row>
    <row r="2405" spans="27:31" ht="15">
      <c r="AA2405" s="11"/>
      <c r="AB2405" s="11"/>
      <c r="AC2405" s="11"/>
      <c r="AD2405" s="11"/>
      <c r="AE2405" s="11"/>
    </row>
    <row r="2406" spans="27:31" ht="15">
      <c r="AA2406" s="11"/>
      <c r="AB2406" s="11"/>
      <c r="AC2406" s="11"/>
      <c r="AD2406" s="11"/>
      <c r="AE2406" s="11"/>
    </row>
    <row r="2407" spans="27:31" ht="15">
      <c r="AA2407" s="11"/>
      <c r="AB2407" s="11"/>
      <c r="AC2407" s="11"/>
      <c r="AD2407" s="11"/>
      <c r="AE2407" s="11"/>
    </row>
    <row r="2408" spans="27:31" ht="15">
      <c r="AA2408" s="11"/>
      <c r="AB2408" s="11"/>
      <c r="AC2408" s="11"/>
      <c r="AD2408" s="11"/>
      <c r="AE2408" s="11"/>
    </row>
    <row r="2409" spans="27:31" ht="15">
      <c r="AA2409" s="11"/>
      <c r="AB2409" s="11"/>
      <c r="AC2409" s="11"/>
      <c r="AD2409" s="11"/>
      <c r="AE2409" s="11"/>
    </row>
    <row r="2410" spans="27:31" ht="15">
      <c r="AA2410" s="11"/>
      <c r="AB2410" s="11"/>
      <c r="AC2410" s="11"/>
      <c r="AD2410" s="11"/>
      <c r="AE2410" s="11"/>
    </row>
    <row r="2411" spans="27:31" ht="15">
      <c r="AA2411" s="11"/>
      <c r="AB2411" s="11"/>
      <c r="AC2411" s="11"/>
      <c r="AD2411" s="11"/>
      <c r="AE2411" s="11"/>
    </row>
    <row r="2412" spans="27:31" ht="15">
      <c r="AA2412" s="11"/>
      <c r="AB2412" s="11"/>
      <c r="AC2412" s="11"/>
      <c r="AD2412" s="11"/>
      <c r="AE2412" s="11"/>
    </row>
    <row r="2413" spans="27:31" ht="15">
      <c r="AA2413" s="11"/>
      <c r="AB2413" s="11"/>
      <c r="AC2413" s="11"/>
      <c r="AD2413" s="11"/>
      <c r="AE2413" s="11"/>
    </row>
    <row r="2414" spans="27:31" ht="15">
      <c r="AA2414" s="11"/>
      <c r="AB2414" s="11"/>
      <c r="AC2414" s="11"/>
      <c r="AD2414" s="11"/>
      <c r="AE2414" s="11"/>
    </row>
    <row r="2415" spans="27:31" ht="15">
      <c r="AA2415" s="11"/>
      <c r="AB2415" s="11"/>
      <c r="AC2415" s="11"/>
      <c r="AD2415" s="11"/>
      <c r="AE2415" s="11"/>
    </row>
    <row r="2416" spans="27:31" ht="15">
      <c r="AA2416" s="11"/>
      <c r="AB2416" s="11"/>
      <c r="AC2416" s="11"/>
      <c r="AD2416" s="11"/>
      <c r="AE2416" s="11"/>
    </row>
    <row r="2417" spans="27:31" ht="15">
      <c r="AA2417" s="11"/>
      <c r="AB2417" s="11"/>
      <c r="AC2417" s="11"/>
      <c r="AD2417" s="11"/>
      <c r="AE2417" s="11"/>
    </row>
    <row r="2418" spans="27:31" ht="15">
      <c r="AA2418" s="11"/>
      <c r="AB2418" s="11"/>
      <c r="AC2418" s="11"/>
      <c r="AD2418" s="11"/>
      <c r="AE2418" s="11"/>
    </row>
    <row r="2419" spans="27:31" ht="15">
      <c r="AA2419" s="11"/>
      <c r="AB2419" s="11"/>
      <c r="AC2419" s="11"/>
      <c r="AD2419" s="11"/>
      <c r="AE2419" s="11"/>
    </row>
    <row r="2420" spans="27:31" ht="15">
      <c r="AA2420" s="11"/>
      <c r="AB2420" s="11"/>
      <c r="AC2420" s="11"/>
      <c r="AD2420" s="11"/>
      <c r="AE2420" s="11"/>
    </row>
    <row r="2421" spans="27:31" ht="15">
      <c r="AA2421" s="11"/>
      <c r="AB2421" s="11"/>
      <c r="AC2421" s="11"/>
      <c r="AD2421" s="11"/>
      <c r="AE2421" s="11"/>
    </row>
    <row r="2422" spans="27:31" ht="15">
      <c r="AA2422" s="11"/>
      <c r="AB2422" s="11"/>
      <c r="AC2422" s="11"/>
      <c r="AD2422" s="11"/>
      <c r="AE2422" s="11"/>
    </row>
    <row r="2423" spans="27:31" ht="15">
      <c r="AA2423" s="11"/>
      <c r="AB2423" s="11"/>
      <c r="AC2423" s="11"/>
      <c r="AD2423" s="11"/>
      <c r="AE2423" s="11"/>
    </row>
    <row r="2424" spans="27:31" ht="15">
      <c r="AA2424" s="11"/>
      <c r="AB2424" s="11"/>
      <c r="AC2424" s="11"/>
      <c r="AD2424" s="11"/>
      <c r="AE2424" s="11"/>
    </row>
    <row r="2425" spans="27:31" ht="15">
      <c r="AA2425" s="11"/>
      <c r="AB2425" s="11"/>
      <c r="AC2425" s="11"/>
      <c r="AD2425" s="11"/>
      <c r="AE2425" s="11"/>
    </row>
    <row r="2426" spans="27:31" ht="15">
      <c r="AA2426" s="11"/>
      <c r="AB2426" s="11"/>
      <c r="AC2426" s="11"/>
      <c r="AD2426" s="11"/>
      <c r="AE2426" s="11"/>
    </row>
    <row r="2427" spans="27:31" ht="15">
      <c r="AA2427" s="11"/>
      <c r="AB2427" s="11"/>
      <c r="AC2427" s="11"/>
      <c r="AD2427" s="11"/>
      <c r="AE2427" s="11"/>
    </row>
    <row r="2428" spans="27:31" ht="15">
      <c r="AA2428" s="11"/>
      <c r="AB2428" s="11"/>
      <c r="AC2428" s="11"/>
      <c r="AD2428" s="11"/>
      <c r="AE2428" s="11"/>
    </row>
    <row r="2429" spans="27:31" ht="15">
      <c r="AA2429" s="11"/>
      <c r="AB2429" s="11"/>
      <c r="AC2429" s="11"/>
      <c r="AD2429" s="11"/>
      <c r="AE2429" s="11"/>
    </row>
    <row r="2430" spans="27:31" ht="15">
      <c r="AA2430" s="11"/>
      <c r="AB2430" s="11"/>
      <c r="AC2430" s="11"/>
      <c r="AD2430" s="11"/>
      <c r="AE2430" s="11"/>
    </row>
    <row r="2431" spans="27:31" ht="15">
      <c r="AA2431" s="11"/>
      <c r="AB2431" s="11"/>
      <c r="AC2431" s="11"/>
      <c r="AD2431" s="11"/>
      <c r="AE2431" s="11"/>
    </row>
    <row r="2432" spans="27:31" ht="15">
      <c r="AA2432" s="11"/>
      <c r="AB2432" s="11"/>
      <c r="AC2432" s="11"/>
      <c r="AD2432" s="11"/>
      <c r="AE2432" s="11"/>
    </row>
    <row r="2433" spans="27:31" ht="15">
      <c r="AA2433" s="11"/>
      <c r="AB2433" s="11"/>
      <c r="AC2433" s="11"/>
      <c r="AD2433" s="11"/>
      <c r="AE2433" s="11"/>
    </row>
    <row r="2434" spans="27:31" ht="15">
      <c r="AA2434" s="11"/>
      <c r="AB2434" s="11"/>
      <c r="AC2434" s="11"/>
      <c r="AD2434" s="11"/>
      <c r="AE2434" s="11"/>
    </row>
    <row r="2435" spans="27:31" ht="15">
      <c r="AA2435" s="11"/>
      <c r="AB2435" s="11"/>
      <c r="AC2435" s="11"/>
      <c r="AD2435" s="11"/>
      <c r="AE2435" s="11"/>
    </row>
    <row r="2436" spans="27:31" ht="15">
      <c r="AA2436" s="11"/>
      <c r="AB2436" s="11"/>
      <c r="AC2436" s="11"/>
      <c r="AD2436" s="11"/>
      <c r="AE2436" s="11"/>
    </row>
    <row r="2437" spans="27:31" ht="15">
      <c r="AA2437" s="11"/>
      <c r="AB2437" s="11"/>
      <c r="AC2437" s="11"/>
      <c r="AD2437" s="11"/>
      <c r="AE2437" s="11"/>
    </row>
    <row r="2438" spans="27:31" ht="15">
      <c r="AA2438" s="11"/>
      <c r="AB2438" s="11"/>
      <c r="AC2438" s="11"/>
      <c r="AD2438" s="11"/>
      <c r="AE2438" s="11"/>
    </row>
    <row r="2439" spans="27:31" ht="15">
      <c r="AA2439" s="11"/>
      <c r="AB2439" s="11"/>
      <c r="AC2439" s="11"/>
      <c r="AD2439" s="11"/>
      <c r="AE2439" s="11"/>
    </row>
    <row r="2440" spans="27:31" ht="15">
      <c r="AA2440" s="11"/>
      <c r="AB2440" s="11"/>
      <c r="AC2440" s="11"/>
      <c r="AD2440" s="11"/>
      <c r="AE2440" s="11"/>
    </row>
    <row r="2441" spans="27:31" ht="15">
      <c r="AA2441" s="11"/>
      <c r="AB2441" s="11"/>
      <c r="AC2441" s="11"/>
      <c r="AD2441" s="11"/>
      <c r="AE2441" s="11"/>
    </row>
    <row r="2442" spans="27:31" ht="15">
      <c r="AA2442" s="11"/>
      <c r="AB2442" s="11"/>
      <c r="AC2442" s="11"/>
      <c r="AD2442" s="11"/>
      <c r="AE2442" s="11"/>
    </row>
    <row r="2443" spans="27:31" ht="15">
      <c r="AA2443" s="11"/>
      <c r="AB2443" s="11"/>
      <c r="AC2443" s="11"/>
      <c r="AD2443" s="11"/>
      <c r="AE2443" s="11"/>
    </row>
    <row r="2444" spans="27:31" ht="15">
      <c r="AA2444" s="11"/>
      <c r="AB2444" s="11"/>
      <c r="AC2444" s="11"/>
      <c r="AD2444" s="11"/>
      <c r="AE2444" s="11"/>
    </row>
    <row r="2445" spans="27:31" ht="15">
      <c r="AA2445" s="11"/>
      <c r="AB2445" s="11"/>
      <c r="AC2445" s="11"/>
      <c r="AD2445" s="11"/>
      <c r="AE2445" s="11"/>
    </row>
    <row r="2446" spans="27:31" ht="15">
      <c r="AA2446" s="11"/>
      <c r="AB2446" s="11"/>
      <c r="AC2446" s="11"/>
      <c r="AD2446" s="11"/>
      <c r="AE2446" s="11"/>
    </row>
    <row r="2447" spans="27:31" ht="15">
      <c r="AA2447" s="11"/>
      <c r="AB2447" s="11"/>
      <c r="AC2447" s="11"/>
      <c r="AD2447" s="11"/>
      <c r="AE2447" s="11"/>
    </row>
    <row r="2448" spans="27:31" ht="15">
      <c r="AA2448" s="11"/>
      <c r="AB2448" s="11"/>
      <c r="AC2448" s="11"/>
      <c r="AD2448" s="11"/>
      <c r="AE2448" s="11"/>
    </row>
    <row r="2449" spans="27:31" ht="15">
      <c r="AA2449" s="11"/>
      <c r="AB2449" s="11"/>
      <c r="AC2449" s="11"/>
      <c r="AD2449" s="11"/>
      <c r="AE2449" s="11"/>
    </row>
    <row r="2450" spans="27:31" ht="15">
      <c r="AA2450" s="11"/>
      <c r="AB2450" s="11"/>
      <c r="AC2450" s="11"/>
      <c r="AD2450" s="11"/>
      <c r="AE2450" s="11"/>
    </row>
    <row r="2451" spans="27:31" ht="15">
      <c r="AA2451" s="11"/>
      <c r="AB2451" s="11"/>
      <c r="AC2451" s="11"/>
      <c r="AD2451" s="11"/>
      <c r="AE2451" s="11"/>
    </row>
    <row r="2452" spans="27:31" ht="15">
      <c r="AA2452" s="11"/>
      <c r="AB2452" s="11"/>
      <c r="AC2452" s="11"/>
      <c r="AD2452" s="11"/>
      <c r="AE2452" s="11"/>
    </row>
    <row r="2453" spans="27:31" ht="15">
      <c r="AA2453" s="11"/>
      <c r="AB2453" s="11"/>
      <c r="AC2453" s="11"/>
      <c r="AD2453" s="11"/>
      <c r="AE2453" s="11"/>
    </row>
    <row r="2454" spans="27:31" ht="15">
      <c r="AA2454" s="11"/>
      <c r="AB2454" s="11"/>
      <c r="AC2454" s="11"/>
      <c r="AD2454" s="11"/>
      <c r="AE2454" s="11"/>
    </row>
    <row r="2455" spans="27:31" ht="15">
      <c r="AA2455" s="11"/>
      <c r="AB2455" s="11"/>
      <c r="AC2455" s="11"/>
      <c r="AD2455" s="11"/>
      <c r="AE2455" s="11"/>
    </row>
    <row r="2456" spans="27:31" ht="15">
      <c r="AA2456" s="11"/>
      <c r="AB2456" s="11"/>
      <c r="AC2456" s="11"/>
      <c r="AD2456" s="11"/>
      <c r="AE2456" s="11"/>
    </row>
    <row r="2457" spans="27:31" ht="15">
      <c r="AA2457" s="11"/>
      <c r="AB2457" s="11"/>
      <c r="AC2457" s="11"/>
      <c r="AD2457" s="11"/>
      <c r="AE2457" s="11"/>
    </row>
    <row r="2458" spans="27:31" ht="15">
      <c r="AA2458" s="11"/>
      <c r="AB2458" s="11"/>
      <c r="AC2458" s="11"/>
      <c r="AD2458" s="11"/>
      <c r="AE2458" s="11"/>
    </row>
    <row r="2459" spans="27:31" ht="15">
      <c r="AA2459" s="11"/>
      <c r="AB2459" s="11"/>
      <c r="AC2459" s="11"/>
      <c r="AD2459" s="11"/>
      <c r="AE2459" s="11"/>
    </row>
    <row r="2460" spans="27:31" ht="15">
      <c r="AA2460" s="11"/>
      <c r="AB2460" s="11"/>
      <c r="AC2460" s="11"/>
      <c r="AD2460" s="11"/>
      <c r="AE2460" s="11"/>
    </row>
    <row r="2461" spans="27:31" ht="15">
      <c r="AA2461" s="11"/>
      <c r="AB2461" s="11"/>
      <c r="AC2461" s="11"/>
      <c r="AD2461" s="11"/>
      <c r="AE2461" s="11"/>
    </row>
    <row r="2462" spans="27:31" ht="15">
      <c r="AA2462" s="11"/>
      <c r="AB2462" s="11"/>
      <c r="AC2462" s="11"/>
      <c r="AD2462" s="11"/>
      <c r="AE2462" s="11"/>
    </row>
    <row r="2463" spans="27:31" ht="15">
      <c r="AA2463" s="11"/>
      <c r="AB2463" s="11"/>
      <c r="AC2463" s="11"/>
      <c r="AD2463" s="11"/>
      <c r="AE2463" s="11"/>
    </row>
    <row r="2464" spans="27:31" ht="15">
      <c r="AA2464" s="11"/>
      <c r="AB2464" s="11"/>
      <c r="AC2464" s="11"/>
      <c r="AD2464" s="11"/>
      <c r="AE2464" s="11"/>
    </row>
    <row r="2465" spans="27:31" ht="15">
      <c r="AA2465" s="11"/>
      <c r="AB2465" s="11"/>
      <c r="AC2465" s="11"/>
      <c r="AD2465" s="11"/>
      <c r="AE2465" s="11"/>
    </row>
    <row r="2466" spans="27:31" ht="15">
      <c r="AA2466" s="11"/>
      <c r="AB2466" s="11"/>
      <c r="AC2466" s="11"/>
      <c r="AD2466" s="11"/>
      <c r="AE2466" s="11"/>
    </row>
    <row r="2467" spans="27:31" ht="15">
      <c r="AA2467" s="11"/>
      <c r="AB2467" s="11"/>
      <c r="AC2467" s="11"/>
      <c r="AD2467" s="11"/>
      <c r="AE2467" s="11"/>
    </row>
    <row r="2468" spans="27:31" ht="15">
      <c r="AA2468" s="11"/>
      <c r="AB2468" s="11"/>
      <c r="AC2468" s="11"/>
      <c r="AD2468" s="11"/>
      <c r="AE2468" s="11"/>
    </row>
    <row r="2469" spans="27:31" ht="15">
      <c r="AA2469" s="11"/>
      <c r="AB2469" s="11"/>
      <c r="AC2469" s="11"/>
      <c r="AD2469" s="11"/>
      <c r="AE2469" s="11"/>
    </row>
    <row r="2470" spans="27:31" ht="15">
      <c r="AA2470" s="11"/>
      <c r="AB2470" s="11"/>
      <c r="AC2470" s="11"/>
      <c r="AD2470" s="11"/>
      <c r="AE2470" s="11"/>
    </row>
    <row r="2471" spans="27:31" ht="15">
      <c r="AA2471" s="11"/>
      <c r="AB2471" s="11"/>
      <c r="AC2471" s="11"/>
      <c r="AD2471" s="11"/>
      <c r="AE2471" s="11"/>
    </row>
    <row r="2472" spans="27:31" ht="15">
      <c r="AA2472" s="11"/>
      <c r="AB2472" s="11"/>
      <c r="AC2472" s="11"/>
      <c r="AD2472" s="11"/>
      <c r="AE2472" s="11"/>
    </row>
    <row r="2473" spans="27:31" ht="15">
      <c r="AA2473" s="11"/>
      <c r="AB2473" s="11"/>
      <c r="AC2473" s="11"/>
      <c r="AD2473" s="11"/>
      <c r="AE2473" s="11"/>
    </row>
    <row r="2474" spans="27:31" ht="15">
      <c r="AA2474" s="11"/>
      <c r="AB2474" s="11"/>
      <c r="AC2474" s="11"/>
      <c r="AD2474" s="11"/>
      <c r="AE2474" s="11"/>
    </row>
    <row r="2475" spans="27:31" ht="15">
      <c r="AA2475" s="11"/>
      <c r="AB2475" s="11"/>
      <c r="AC2475" s="11"/>
      <c r="AD2475" s="11"/>
      <c r="AE2475" s="11"/>
    </row>
    <row r="2476" spans="27:31" ht="15">
      <c r="AA2476" s="11"/>
      <c r="AB2476" s="11"/>
      <c r="AC2476" s="11"/>
      <c r="AD2476" s="11"/>
      <c r="AE2476" s="11"/>
    </row>
    <row r="2477" spans="27:31" ht="15">
      <c r="AA2477" s="11"/>
      <c r="AB2477" s="11"/>
      <c r="AC2477" s="11"/>
      <c r="AD2477" s="11"/>
      <c r="AE2477" s="11"/>
    </row>
    <row r="2478" spans="27:31" ht="15">
      <c r="AA2478" s="11"/>
      <c r="AB2478" s="11"/>
      <c r="AC2478" s="11"/>
      <c r="AD2478" s="11"/>
      <c r="AE2478" s="11"/>
    </row>
    <row r="2479" spans="27:31" ht="15">
      <c r="AA2479" s="11"/>
      <c r="AB2479" s="11"/>
      <c r="AC2479" s="11"/>
      <c r="AD2479" s="11"/>
      <c r="AE2479" s="11"/>
    </row>
    <row r="2480" spans="27:31" ht="15">
      <c r="AA2480" s="11"/>
      <c r="AB2480" s="11"/>
      <c r="AC2480" s="11"/>
      <c r="AD2480" s="11"/>
      <c r="AE2480" s="11"/>
    </row>
    <row r="2481" spans="27:31" ht="15">
      <c r="AA2481" s="11"/>
      <c r="AB2481" s="11"/>
      <c r="AC2481" s="11"/>
      <c r="AD2481" s="11"/>
      <c r="AE2481" s="11"/>
    </row>
    <row r="2482" spans="27:31" ht="15">
      <c r="AA2482" s="11"/>
      <c r="AB2482" s="11"/>
      <c r="AC2482" s="11"/>
      <c r="AD2482" s="11"/>
      <c r="AE2482" s="11"/>
    </row>
    <row r="2483" spans="27:31" ht="15">
      <c r="AA2483" s="11"/>
      <c r="AB2483" s="11"/>
      <c r="AC2483" s="11"/>
      <c r="AD2483" s="11"/>
      <c r="AE2483" s="11"/>
    </row>
    <row r="2484" spans="27:31" ht="15">
      <c r="AA2484" s="11"/>
      <c r="AB2484" s="11"/>
      <c r="AC2484" s="11"/>
      <c r="AD2484" s="11"/>
      <c r="AE2484" s="11"/>
    </row>
    <row r="2485" spans="27:31" ht="15">
      <c r="AA2485" s="11"/>
      <c r="AB2485" s="11"/>
      <c r="AC2485" s="11"/>
      <c r="AD2485" s="11"/>
      <c r="AE2485" s="11"/>
    </row>
    <row r="2486" spans="27:31" ht="15">
      <c r="AA2486" s="11"/>
      <c r="AB2486" s="11"/>
      <c r="AC2486" s="11"/>
      <c r="AD2486" s="11"/>
      <c r="AE2486" s="11"/>
    </row>
    <row r="2487" spans="27:31" ht="15">
      <c r="AA2487" s="11"/>
      <c r="AB2487" s="11"/>
      <c r="AC2487" s="11"/>
      <c r="AD2487" s="11"/>
      <c r="AE2487" s="11"/>
    </row>
    <row r="2488" spans="27:31" ht="15">
      <c r="AA2488" s="11"/>
      <c r="AB2488" s="11"/>
      <c r="AC2488" s="11"/>
      <c r="AD2488" s="11"/>
      <c r="AE2488" s="11"/>
    </row>
    <row r="2489" spans="27:31" ht="15">
      <c r="AA2489" s="11"/>
      <c r="AB2489" s="11"/>
      <c r="AC2489" s="11"/>
      <c r="AD2489" s="11"/>
      <c r="AE2489" s="11"/>
    </row>
    <row r="2490" spans="27:31" ht="15">
      <c r="AA2490" s="11"/>
      <c r="AB2490" s="11"/>
      <c r="AC2490" s="11"/>
      <c r="AD2490" s="11"/>
      <c r="AE2490" s="11"/>
    </row>
    <row r="2491" spans="27:31" ht="15">
      <c r="AA2491" s="11"/>
      <c r="AB2491" s="11"/>
      <c r="AC2491" s="11"/>
      <c r="AD2491" s="11"/>
      <c r="AE2491" s="11"/>
    </row>
    <row r="2492" spans="27:31" ht="15">
      <c r="AA2492" s="11"/>
      <c r="AB2492" s="11"/>
      <c r="AC2492" s="11"/>
      <c r="AD2492" s="11"/>
      <c r="AE2492" s="11"/>
    </row>
    <row r="2493" spans="27:31" ht="15">
      <c r="AA2493" s="11"/>
      <c r="AB2493" s="11"/>
      <c r="AC2493" s="11"/>
      <c r="AD2493" s="11"/>
      <c r="AE2493" s="11"/>
    </row>
    <row r="2494" spans="27:31" ht="15">
      <c r="AA2494" s="11"/>
      <c r="AB2494" s="11"/>
      <c r="AC2494" s="11"/>
      <c r="AD2494" s="11"/>
      <c r="AE2494" s="11"/>
    </row>
    <row r="2495" spans="27:31" ht="15">
      <c r="AA2495" s="11"/>
      <c r="AB2495" s="11"/>
      <c r="AC2495" s="11"/>
      <c r="AD2495" s="11"/>
      <c r="AE2495" s="11"/>
    </row>
    <row r="2496" spans="27:31" ht="15">
      <c r="AA2496" s="11"/>
      <c r="AB2496" s="11"/>
      <c r="AC2496" s="11"/>
      <c r="AD2496" s="11"/>
      <c r="AE2496" s="11"/>
    </row>
    <row r="2497" spans="27:31" ht="15">
      <c r="AA2497" s="11"/>
      <c r="AB2497" s="11"/>
      <c r="AC2497" s="11"/>
      <c r="AD2497" s="11"/>
      <c r="AE2497" s="11"/>
    </row>
    <row r="2498" spans="27:31" ht="15">
      <c r="AA2498" s="11"/>
      <c r="AB2498" s="11"/>
      <c r="AC2498" s="11"/>
      <c r="AD2498" s="11"/>
      <c r="AE2498" s="11"/>
    </row>
    <row r="2499" spans="27:31" ht="15">
      <c r="AA2499" s="11"/>
      <c r="AB2499" s="11"/>
      <c r="AC2499" s="11"/>
      <c r="AD2499" s="11"/>
      <c r="AE2499" s="11"/>
    </row>
    <row r="2500" spans="27:31" ht="15">
      <c r="AA2500" s="11"/>
      <c r="AB2500" s="11"/>
      <c r="AC2500" s="11"/>
      <c r="AD2500" s="11"/>
      <c r="AE2500" s="11"/>
    </row>
    <row r="2501" spans="27:31" ht="15">
      <c r="AA2501" s="11"/>
      <c r="AB2501" s="11"/>
      <c r="AC2501" s="11"/>
      <c r="AD2501" s="11"/>
      <c r="AE2501" s="11"/>
    </row>
    <row r="2502" spans="27:31" ht="15">
      <c r="AA2502" s="11"/>
      <c r="AB2502" s="11"/>
      <c r="AC2502" s="11"/>
      <c r="AD2502" s="11"/>
      <c r="AE2502" s="11"/>
    </row>
    <row r="2503" spans="27:31" ht="15">
      <c r="AA2503" s="11"/>
      <c r="AB2503" s="11"/>
      <c r="AC2503" s="11"/>
      <c r="AD2503" s="11"/>
      <c r="AE2503" s="11"/>
    </row>
    <row r="2504" spans="27:31" ht="15">
      <c r="AA2504" s="11"/>
      <c r="AB2504" s="11"/>
      <c r="AC2504" s="11"/>
      <c r="AD2504" s="11"/>
      <c r="AE2504" s="11"/>
    </row>
    <row r="2505" spans="27:31" ht="15">
      <c r="AA2505" s="11"/>
      <c r="AB2505" s="11"/>
      <c r="AC2505" s="11"/>
      <c r="AD2505" s="11"/>
      <c r="AE2505" s="11"/>
    </row>
    <row r="2506" spans="27:31" ht="15">
      <c r="AA2506" s="11"/>
      <c r="AB2506" s="11"/>
      <c r="AC2506" s="11"/>
      <c r="AD2506" s="11"/>
      <c r="AE2506" s="11"/>
    </row>
    <row r="2507" spans="27:31" ht="15">
      <c r="AA2507" s="11"/>
      <c r="AB2507" s="11"/>
      <c r="AC2507" s="11"/>
      <c r="AD2507" s="11"/>
      <c r="AE2507" s="11"/>
    </row>
    <row r="2508" spans="27:31" ht="15">
      <c r="AA2508" s="11"/>
      <c r="AB2508" s="11"/>
      <c r="AC2508" s="11"/>
      <c r="AD2508" s="11"/>
      <c r="AE2508" s="11"/>
    </row>
    <row r="2509" spans="27:31" ht="15">
      <c r="AA2509" s="11"/>
      <c r="AB2509" s="11"/>
      <c r="AC2509" s="11"/>
      <c r="AD2509" s="11"/>
      <c r="AE2509" s="11"/>
    </row>
    <row r="2510" spans="27:31" ht="15">
      <c r="AA2510" s="11"/>
      <c r="AB2510" s="11"/>
      <c r="AC2510" s="11"/>
      <c r="AD2510" s="11"/>
      <c r="AE2510" s="11"/>
    </row>
    <row r="2511" spans="27:31" ht="15">
      <c r="AA2511" s="11"/>
      <c r="AB2511" s="11"/>
      <c r="AC2511" s="11"/>
      <c r="AD2511" s="11"/>
      <c r="AE2511" s="11"/>
    </row>
    <row r="2512" spans="27:31" ht="15">
      <c r="AA2512" s="11"/>
      <c r="AB2512" s="11"/>
      <c r="AC2512" s="11"/>
      <c r="AD2512" s="11"/>
      <c r="AE2512" s="11"/>
    </row>
    <row r="2513" spans="27:31" ht="15">
      <c r="AA2513" s="11"/>
      <c r="AB2513" s="11"/>
      <c r="AC2513" s="11"/>
      <c r="AD2513" s="11"/>
      <c r="AE2513" s="11"/>
    </row>
    <row r="2514" spans="27:31" ht="15">
      <c r="AA2514" s="11"/>
      <c r="AB2514" s="11"/>
      <c r="AC2514" s="11"/>
      <c r="AD2514" s="11"/>
      <c r="AE2514" s="11"/>
    </row>
    <row r="2515" spans="27:31" ht="15">
      <c r="AA2515" s="11"/>
      <c r="AB2515" s="11"/>
      <c r="AC2515" s="11"/>
      <c r="AD2515" s="11"/>
      <c r="AE2515" s="11"/>
    </row>
    <row r="2516" spans="27:31" ht="15">
      <c r="AA2516" s="11"/>
      <c r="AB2516" s="11"/>
      <c r="AC2516" s="11"/>
      <c r="AD2516" s="11"/>
      <c r="AE2516" s="11"/>
    </row>
    <row r="2517" spans="27:31" ht="15">
      <c r="AA2517" s="11"/>
      <c r="AB2517" s="11"/>
      <c r="AC2517" s="11"/>
      <c r="AD2517" s="11"/>
      <c r="AE2517" s="11"/>
    </row>
    <row r="2518" spans="27:31" ht="15">
      <c r="AA2518" s="11"/>
      <c r="AB2518" s="11"/>
      <c r="AC2518" s="11"/>
      <c r="AD2518" s="11"/>
      <c r="AE2518" s="11"/>
    </row>
    <row r="2519" spans="27:31" ht="15">
      <c r="AA2519" s="11"/>
      <c r="AB2519" s="11"/>
      <c r="AC2519" s="11"/>
      <c r="AD2519" s="11"/>
      <c r="AE2519" s="11"/>
    </row>
    <row r="2520" spans="27:31" ht="15">
      <c r="AA2520" s="11"/>
      <c r="AB2520" s="11"/>
      <c r="AC2520" s="11"/>
      <c r="AD2520" s="11"/>
      <c r="AE2520" s="11"/>
    </row>
    <row r="2521" spans="27:31" ht="15">
      <c r="AA2521" s="11"/>
      <c r="AB2521" s="11"/>
      <c r="AC2521" s="11"/>
      <c r="AD2521" s="11"/>
      <c r="AE2521" s="11"/>
    </row>
    <row r="2522" spans="27:31" ht="15">
      <c r="AA2522" s="11"/>
      <c r="AB2522" s="11"/>
      <c r="AC2522" s="11"/>
      <c r="AD2522" s="11"/>
      <c r="AE2522" s="11"/>
    </row>
    <row r="2523" spans="27:31" ht="15">
      <c r="AA2523" s="11"/>
      <c r="AB2523" s="11"/>
      <c r="AC2523" s="11"/>
      <c r="AD2523" s="11"/>
      <c r="AE2523" s="11"/>
    </row>
    <row r="2524" spans="27:31" ht="15">
      <c r="AA2524" s="11"/>
      <c r="AB2524" s="11"/>
      <c r="AC2524" s="11"/>
      <c r="AD2524" s="11"/>
      <c r="AE2524" s="11"/>
    </row>
    <row r="2525" spans="27:31" ht="15">
      <c r="AA2525" s="11"/>
      <c r="AB2525" s="11"/>
      <c r="AC2525" s="11"/>
      <c r="AD2525" s="11"/>
      <c r="AE2525" s="11"/>
    </row>
    <row r="2526" spans="27:31" ht="15">
      <c r="AA2526" s="11"/>
      <c r="AB2526" s="11"/>
      <c r="AC2526" s="11"/>
      <c r="AD2526" s="11"/>
      <c r="AE2526" s="11"/>
    </row>
    <row r="2527" spans="27:31" ht="15">
      <c r="AA2527" s="11"/>
      <c r="AB2527" s="11"/>
      <c r="AC2527" s="11"/>
      <c r="AD2527" s="11"/>
      <c r="AE2527" s="11"/>
    </row>
    <row r="2528" spans="27:31" ht="15">
      <c r="AA2528" s="11"/>
      <c r="AB2528" s="11"/>
      <c r="AC2528" s="11"/>
      <c r="AD2528" s="11"/>
      <c r="AE2528" s="11"/>
    </row>
    <row r="2529" spans="27:31" ht="15">
      <c r="AA2529" s="11"/>
      <c r="AB2529" s="11"/>
      <c r="AC2529" s="11"/>
      <c r="AD2529" s="11"/>
      <c r="AE2529" s="11"/>
    </row>
    <row r="2530" spans="27:31" ht="15">
      <c r="AA2530" s="11"/>
      <c r="AB2530" s="11"/>
      <c r="AC2530" s="11"/>
      <c r="AD2530" s="11"/>
      <c r="AE2530" s="11"/>
    </row>
    <row r="2531" spans="27:31" ht="15">
      <c r="AA2531" s="11"/>
      <c r="AB2531" s="11"/>
      <c r="AC2531" s="11"/>
      <c r="AD2531" s="11"/>
      <c r="AE2531" s="11"/>
    </row>
    <row r="2532" spans="27:31" ht="15">
      <c r="AA2532" s="11"/>
      <c r="AB2532" s="11"/>
      <c r="AC2532" s="11"/>
      <c r="AD2532" s="11"/>
      <c r="AE2532" s="11"/>
    </row>
    <row r="2533" spans="27:31" ht="15">
      <c r="AA2533" s="11"/>
      <c r="AB2533" s="11"/>
      <c r="AC2533" s="11"/>
      <c r="AD2533" s="11"/>
      <c r="AE2533" s="11"/>
    </row>
    <row r="2534" spans="27:31" ht="15">
      <c r="AA2534" s="11"/>
      <c r="AB2534" s="11"/>
      <c r="AC2534" s="11"/>
      <c r="AD2534" s="11"/>
      <c r="AE2534" s="11"/>
    </row>
    <row r="2535" spans="27:31" ht="15">
      <c r="AA2535" s="11"/>
      <c r="AB2535" s="11"/>
      <c r="AC2535" s="11"/>
      <c r="AD2535" s="11"/>
      <c r="AE2535" s="11"/>
    </row>
    <row r="2536" spans="27:31" ht="15">
      <c r="AA2536" s="11"/>
      <c r="AB2536" s="11"/>
      <c r="AC2536" s="11"/>
      <c r="AD2536" s="11"/>
      <c r="AE2536" s="11"/>
    </row>
    <row r="2537" spans="27:31" ht="15">
      <c r="AA2537" s="11"/>
      <c r="AB2537" s="11"/>
      <c r="AC2537" s="11"/>
      <c r="AD2537" s="11"/>
      <c r="AE2537" s="11"/>
    </row>
    <row r="2538" spans="27:31" ht="15">
      <c r="AA2538" s="11"/>
      <c r="AB2538" s="11"/>
      <c r="AC2538" s="11"/>
      <c r="AD2538" s="11"/>
      <c r="AE2538" s="11"/>
    </row>
    <row r="2539" spans="27:31" ht="15">
      <c r="AA2539" s="11"/>
      <c r="AB2539" s="11"/>
      <c r="AC2539" s="11"/>
      <c r="AD2539" s="11"/>
      <c r="AE2539" s="11"/>
    </row>
    <row r="2540" spans="27:31" ht="15">
      <c r="AA2540" s="11"/>
      <c r="AB2540" s="11"/>
      <c r="AC2540" s="11"/>
      <c r="AD2540" s="11"/>
      <c r="AE2540" s="11"/>
    </row>
    <row r="2541" spans="27:31" ht="15">
      <c r="AA2541" s="11"/>
      <c r="AB2541" s="11"/>
      <c r="AC2541" s="11"/>
      <c r="AD2541" s="11"/>
      <c r="AE2541" s="11"/>
    </row>
    <row r="2542" spans="27:31" ht="15">
      <c r="AA2542" s="11"/>
      <c r="AB2542" s="11"/>
      <c r="AC2542" s="11"/>
      <c r="AD2542" s="11"/>
      <c r="AE2542" s="11"/>
    </row>
    <row r="2543" spans="27:31" ht="15">
      <c r="AA2543" s="11"/>
      <c r="AB2543" s="11"/>
      <c r="AC2543" s="11"/>
      <c r="AD2543" s="11"/>
      <c r="AE2543" s="11"/>
    </row>
    <row r="2544" spans="27:31" ht="15">
      <c r="AA2544" s="11"/>
      <c r="AB2544" s="11"/>
      <c r="AC2544" s="11"/>
      <c r="AD2544" s="11"/>
      <c r="AE2544" s="11"/>
    </row>
    <row r="2545" spans="27:31" ht="15">
      <c r="AA2545" s="11"/>
      <c r="AB2545" s="11"/>
      <c r="AC2545" s="11"/>
      <c r="AD2545" s="11"/>
      <c r="AE2545" s="11"/>
    </row>
    <row r="2546" spans="27:31" ht="15">
      <c r="AA2546" s="11"/>
      <c r="AB2546" s="11"/>
      <c r="AC2546" s="11"/>
      <c r="AD2546" s="11"/>
      <c r="AE2546" s="11"/>
    </row>
    <row r="2547" spans="27:31" ht="15">
      <c r="AA2547" s="11"/>
      <c r="AB2547" s="11"/>
      <c r="AC2547" s="11"/>
      <c r="AD2547" s="11"/>
      <c r="AE2547" s="11"/>
    </row>
    <row r="2548" spans="27:31" ht="15">
      <c r="AA2548" s="11"/>
      <c r="AB2548" s="11"/>
      <c r="AC2548" s="11"/>
      <c r="AD2548" s="11"/>
      <c r="AE2548" s="11"/>
    </row>
    <row r="2549" spans="27:31" ht="15">
      <c r="AA2549" s="11"/>
      <c r="AB2549" s="11"/>
      <c r="AC2549" s="11"/>
      <c r="AD2549" s="11"/>
      <c r="AE2549" s="11"/>
    </row>
    <row r="2550" spans="27:31" ht="15">
      <c r="AA2550" s="11"/>
      <c r="AB2550" s="11"/>
      <c r="AC2550" s="11"/>
      <c r="AD2550" s="11"/>
      <c r="AE2550" s="11"/>
    </row>
    <row r="2551" spans="27:31" ht="15">
      <c r="AA2551" s="11"/>
      <c r="AB2551" s="11"/>
      <c r="AC2551" s="11"/>
      <c r="AD2551" s="11"/>
      <c r="AE2551" s="11"/>
    </row>
    <row r="2552" spans="27:31" ht="15">
      <c r="AA2552" s="11"/>
      <c r="AB2552" s="11"/>
      <c r="AC2552" s="11"/>
      <c r="AD2552" s="11"/>
      <c r="AE2552" s="11"/>
    </row>
    <row r="2553" spans="27:31" ht="15">
      <c r="AA2553" s="11"/>
      <c r="AB2553" s="11"/>
      <c r="AC2553" s="11"/>
      <c r="AD2553" s="11"/>
      <c r="AE2553" s="11"/>
    </row>
    <row r="2554" spans="27:31" ht="15">
      <c r="AA2554" s="11"/>
      <c r="AB2554" s="11"/>
      <c r="AC2554" s="11"/>
      <c r="AD2554" s="11"/>
      <c r="AE2554" s="11"/>
    </row>
    <row r="2555" spans="27:31" ht="15">
      <c r="AA2555" s="11"/>
      <c r="AB2555" s="11"/>
      <c r="AC2555" s="11"/>
      <c r="AD2555" s="11"/>
      <c r="AE2555" s="11"/>
    </row>
    <row r="2556" spans="27:31" ht="15">
      <c r="AA2556" s="11"/>
      <c r="AB2556" s="11"/>
      <c r="AC2556" s="11"/>
      <c r="AD2556" s="11"/>
      <c r="AE2556" s="11"/>
    </row>
    <row r="2557" spans="27:31" ht="15">
      <c r="AA2557" s="11"/>
      <c r="AB2557" s="11"/>
      <c r="AC2557" s="11"/>
      <c r="AD2557" s="11"/>
      <c r="AE2557" s="11"/>
    </row>
    <row r="2558" spans="27:31" ht="15">
      <c r="AA2558" s="11"/>
      <c r="AB2558" s="11"/>
      <c r="AC2558" s="11"/>
      <c r="AD2558" s="11"/>
      <c r="AE2558" s="11"/>
    </row>
    <row r="2559" spans="27:31" ht="15">
      <c r="AA2559" s="11"/>
      <c r="AB2559" s="11"/>
      <c r="AC2559" s="11"/>
      <c r="AD2559" s="11"/>
      <c r="AE2559" s="11"/>
    </row>
    <row r="2560" spans="27:31" ht="15">
      <c r="AA2560" s="11"/>
      <c r="AB2560" s="11"/>
      <c r="AC2560" s="11"/>
      <c r="AD2560" s="11"/>
      <c r="AE2560" s="11"/>
    </row>
    <row r="2561" spans="27:31" ht="15">
      <c r="AA2561" s="11"/>
      <c r="AB2561" s="11"/>
      <c r="AC2561" s="11"/>
      <c r="AD2561" s="11"/>
      <c r="AE2561" s="11"/>
    </row>
    <row r="2562" spans="27:31" ht="15">
      <c r="AA2562" s="11"/>
      <c r="AB2562" s="11"/>
      <c r="AC2562" s="11"/>
      <c r="AD2562" s="11"/>
      <c r="AE2562" s="11"/>
    </row>
    <row r="2563" spans="27:31" ht="15">
      <c r="AA2563" s="11"/>
      <c r="AB2563" s="11"/>
      <c r="AC2563" s="11"/>
      <c r="AD2563" s="11"/>
      <c r="AE2563" s="11"/>
    </row>
    <row r="2564" spans="27:31" ht="15">
      <c r="AA2564" s="11"/>
      <c r="AB2564" s="11"/>
      <c r="AC2564" s="11"/>
      <c r="AD2564" s="11"/>
      <c r="AE2564" s="11"/>
    </row>
    <row r="2565" spans="27:31" ht="15">
      <c r="AA2565" s="11"/>
      <c r="AB2565" s="11"/>
      <c r="AC2565" s="11"/>
      <c r="AD2565" s="11"/>
      <c r="AE2565" s="11"/>
    </row>
    <row r="2566" spans="27:31" ht="15">
      <c r="AA2566" s="11"/>
      <c r="AB2566" s="11"/>
      <c r="AC2566" s="11"/>
      <c r="AD2566" s="11"/>
      <c r="AE2566" s="11"/>
    </row>
    <row r="2567" spans="27:31" ht="15">
      <c r="AA2567" s="11"/>
      <c r="AB2567" s="11"/>
      <c r="AC2567" s="11"/>
      <c r="AD2567" s="11"/>
      <c r="AE2567" s="11"/>
    </row>
    <row r="2568" spans="27:31" ht="15">
      <c r="AA2568" s="11"/>
      <c r="AB2568" s="11"/>
      <c r="AC2568" s="11"/>
      <c r="AD2568" s="11"/>
      <c r="AE2568" s="11"/>
    </row>
    <row r="2569" spans="27:31" ht="15">
      <c r="AA2569" s="11"/>
      <c r="AB2569" s="11"/>
      <c r="AC2569" s="11"/>
      <c r="AD2569" s="11"/>
      <c r="AE2569" s="11"/>
    </row>
    <row r="2570" spans="27:31" ht="15">
      <c r="AA2570" s="11"/>
      <c r="AB2570" s="11"/>
      <c r="AC2570" s="11"/>
      <c r="AD2570" s="11"/>
      <c r="AE2570" s="11"/>
    </row>
    <row r="2571" spans="27:31" ht="15">
      <c r="AA2571" s="11"/>
      <c r="AB2571" s="11"/>
      <c r="AC2571" s="11"/>
      <c r="AD2571" s="11"/>
      <c r="AE2571" s="11"/>
    </row>
    <row r="2572" spans="27:31" ht="15">
      <c r="AA2572" s="11"/>
      <c r="AB2572" s="11"/>
      <c r="AC2572" s="11"/>
      <c r="AD2572" s="11"/>
      <c r="AE2572" s="11"/>
    </row>
    <row r="2573" spans="27:31" ht="15">
      <c r="AA2573" s="11"/>
      <c r="AB2573" s="11"/>
      <c r="AC2573" s="11"/>
      <c r="AD2573" s="11"/>
      <c r="AE2573" s="11"/>
    </row>
    <row r="2574" spans="27:31" ht="15">
      <c r="AA2574" s="11"/>
      <c r="AB2574" s="11"/>
      <c r="AC2574" s="11"/>
      <c r="AD2574" s="11"/>
      <c r="AE2574" s="11"/>
    </row>
    <row r="2575" spans="27:31" ht="15">
      <c r="AA2575" s="11"/>
      <c r="AB2575" s="11"/>
      <c r="AC2575" s="11"/>
      <c r="AD2575" s="11"/>
      <c r="AE2575" s="11"/>
    </row>
    <row r="2576" spans="27:31" ht="15">
      <c r="AA2576" s="11"/>
      <c r="AB2576" s="11"/>
      <c r="AC2576" s="11"/>
      <c r="AD2576" s="11"/>
      <c r="AE2576" s="11"/>
    </row>
    <row r="2577" spans="27:31" ht="15">
      <c r="AA2577" s="11"/>
      <c r="AB2577" s="11"/>
      <c r="AC2577" s="11"/>
      <c r="AD2577" s="11"/>
      <c r="AE2577" s="11"/>
    </row>
    <row r="2578" spans="27:31" ht="15">
      <c r="AA2578" s="11"/>
      <c r="AB2578" s="11"/>
      <c r="AC2578" s="11"/>
      <c r="AD2578" s="11"/>
      <c r="AE2578" s="11"/>
    </row>
    <row r="2579" spans="27:31" ht="15">
      <c r="AA2579" s="11"/>
      <c r="AB2579" s="11"/>
      <c r="AC2579" s="11"/>
      <c r="AD2579" s="11"/>
      <c r="AE2579" s="11"/>
    </row>
    <row r="2580" spans="27:31" ht="15">
      <c r="AA2580" s="11"/>
      <c r="AB2580" s="11"/>
      <c r="AC2580" s="11"/>
      <c r="AD2580" s="11"/>
      <c r="AE2580" s="11"/>
    </row>
    <row r="2581" spans="27:31" ht="15">
      <c r="AA2581" s="11"/>
      <c r="AB2581" s="11"/>
      <c r="AC2581" s="11"/>
      <c r="AD2581" s="11"/>
      <c r="AE2581" s="11"/>
    </row>
    <row r="2582" spans="27:31" ht="15">
      <c r="AA2582" s="11"/>
      <c r="AB2582" s="11"/>
      <c r="AC2582" s="11"/>
      <c r="AD2582" s="11"/>
      <c r="AE2582" s="11"/>
    </row>
    <row r="2583" spans="27:31" ht="15">
      <c r="AA2583" s="11"/>
      <c r="AB2583" s="11"/>
      <c r="AC2583" s="11"/>
      <c r="AD2583" s="11"/>
      <c r="AE2583" s="11"/>
    </row>
    <row r="2584" spans="27:31" ht="15">
      <c r="AA2584" s="11"/>
      <c r="AB2584" s="11"/>
      <c r="AC2584" s="11"/>
      <c r="AD2584" s="11"/>
      <c r="AE2584" s="11"/>
    </row>
    <row r="2585" spans="27:31" ht="15">
      <c r="AA2585" s="11"/>
      <c r="AB2585" s="11"/>
      <c r="AC2585" s="11"/>
      <c r="AD2585" s="11"/>
      <c r="AE2585" s="11"/>
    </row>
    <row r="2586" spans="27:31" ht="15">
      <c r="AA2586" s="11"/>
      <c r="AB2586" s="11"/>
      <c r="AC2586" s="11"/>
      <c r="AD2586" s="11"/>
      <c r="AE2586" s="11"/>
    </row>
    <row r="2587" spans="27:31" ht="15">
      <c r="AA2587" s="11"/>
      <c r="AB2587" s="11"/>
      <c r="AC2587" s="11"/>
      <c r="AD2587" s="11"/>
      <c r="AE2587" s="11"/>
    </row>
    <row r="2588" spans="27:31" ht="15">
      <c r="AA2588" s="11"/>
      <c r="AB2588" s="11"/>
      <c r="AC2588" s="11"/>
      <c r="AD2588" s="11"/>
      <c r="AE2588" s="11"/>
    </row>
    <row r="2589" spans="27:31" ht="15">
      <c r="AA2589" s="11"/>
      <c r="AB2589" s="11"/>
      <c r="AC2589" s="11"/>
      <c r="AD2589" s="11"/>
      <c r="AE2589" s="11"/>
    </row>
    <row r="2590" spans="27:31" ht="15">
      <c r="AA2590" s="11"/>
      <c r="AB2590" s="11"/>
      <c r="AC2590" s="11"/>
      <c r="AD2590" s="11"/>
      <c r="AE2590" s="11"/>
    </row>
    <row r="2591" spans="27:31" ht="15">
      <c r="AA2591" s="11"/>
      <c r="AB2591" s="11"/>
      <c r="AC2591" s="11"/>
      <c r="AD2591" s="11"/>
      <c r="AE2591" s="11"/>
    </row>
    <row r="2592" spans="27:31" ht="15">
      <c r="AA2592" s="11"/>
      <c r="AB2592" s="11"/>
      <c r="AC2592" s="11"/>
      <c r="AD2592" s="11"/>
      <c r="AE2592" s="11"/>
    </row>
    <row r="2593" spans="27:31" ht="15">
      <c r="AA2593" s="11"/>
      <c r="AB2593" s="11"/>
      <c r="AC2593" s="11"/>
      <c r="AD2593" s="11"/>
      <c r="AE2593" s="11"/>
    </row>
    <row r="2594" spans="27:31" ht="15">
      <c r="AA2594" s="11"/>
      <c r="AB2594" s="11"/>
      <c r="AC2594" s="11"/>
      <c r="AD2594" s="11"/>
      <c r="AE2594" s="11"/>
    </row>
    <row r="2595" spans="27:31" ht="15">
      <c r="AA2595" s="11"/>
      <c r="AB2595" s="11"/>
      <c r="AC2595" s="11"/>
      <c r="AD2595" s="11"/>
      <c r="AE2595" s="11"/>
    </row>
    <row r="2596" spans="27:31" ht="15">
      <c r="AA2596" s="11"/>
      <c r="AB2596" s="11"/>
      <c r="AC2596" s="11"/>
      <c r="AD2596" s="11"/>
      <c r="AE2596" s="11"/>
    </row>
    <row r="2597" spans="27:31" ht="15">
      <c r="AA2597" s="11"/>
      <c r="AB2597" s="11"/>
      <c r="AC2597" s="11"/>
      <c r="AD2597" s="11"/>
      <c r="AE2597" s="11"/>
    </row>
    <row r="2598" spans="27:31" ht="15">
      <c r="AA2598" s="11"/>
      <c r="AB2598" s="11"/>
      <c r="AC2598" s="11"/>
      <c r="AD2598" s="11"/>
      <c r="AE2598" s="11"/>
    </row>
    <row r="2599" spans="27:31" ht="15">
      <c r="AA2599" s="11"/>
      <c r="AB2599" s="11"/>
      <c r="AC2599" s="11"/>
      <c r="AD2599" s="11"/>
      <c r="AE2599" s="11"/>
    </row>
    <row r="2600" spans="27:31" ht="15">
      <c r="AA2600" s="11"/>
      <c r="AB2600" s="11"/>
      <c r="AC2600" s="11"/>
      <c r="AD2600" s="11"/>
      <c r="AE2600" s="11"/>
    </row>
    <row r="2601" spans="27:31" ht="15">
      <c r="AA2601" s="11"/>
      <c r="AB2601" s="11"/>
      <c r="AC2601" s="11"/>
      <c r="AD2601" s="11"/>
      <c r="AE2601" s="11"/>
    </row>
    <row r="2602" spans="27:31" ht="15">
      <c r="AA2602" s="11"/>
      <c r="AB2602" s="11"/>
      <c r="AC2602" s="11"/>
      <c r="AD2602" s="11"/>
      <c r="AE2602" s="11"/>
    </row>
    <row r="2603" spans="27:31" ht="15">
      <c r="AA2603" s="11"/>
      <c r="AB2603" s="11"/>
      <c r="AC2603" s="11"/>
      <c r="AD2603" s="11"/>
      <c r="AE2603" s="11"/>
    </row>
    <row r="2604" spans="27:31" ht="15">
      <c r="AA2604" s="11"/>
      <c r="AB2604" s="11"/>
      <c r="AC2604" s="11"/>
      <c r="AD2604" s="11"/>
      <c r="AE2604" s="11"/>
    </row>
    <row r="2605" spans="27:31" ht="15">
      <c r="AA2605" s="11"/>
      <c r="AB2605" s="11"/>
      <c r="AC2605" s="11"/>
      <c r="AD2605" s="11"/>
      <c r="AE2605" s="11"/>
    </row>
    <row r="2606" spans="27:31" ht="15">
      <c r="AA2606" s="11"/>
      <c r="AB2606" s="11"/>
      <c r="AC2606" s="11"/>
      <c r="AD2606" s="11"/>
      <c r="AE2606" s="11"/>
    </row>
    <row r="2607" spans="27:31" ht="15">
      <c r="AA2607" s="11"/>
      <c r="AB2607" s="11"/>
      <c r="AC2607" s="11"/>
      <c r="AD2607" s="11"/>
      <c r="AE2607" s="11"/>
    </row>
    <row r="2608" spans="27:31" ht="15">
      <c r="AA2608" s="11"/>
      <c r="AB2608" s="11"/>
      <c r="AC2608" s="11"/>
      <c r="AD2608" s="11"/>
      <c r="AE2608" s="11"/>
    </row>
    <row r="2609" spans="27:31" ht="15">
      <c r="AA2609" s="11"/>
      <c r="AB2609" s="11"/>
      <c r="AC2609" s="11"/>
      <c r="AD2609" s="11"/>
      <c r="AE2609" s="11"/>
    </row>
    <row r="2610" spans="27:31" ht="15">
      <c r="AA2610" s="11"/>
      <c r="AB2610" s="11"/>
      <c r="AC2610" s="11"/>
      <c r="AD2610" s="11"/>
      <c r="AE2610" s="11"/>
    </row>
    <row r="2611" spans="27:31" ht="15">
      <c r="AA2611" s="11"/>
      <c r="AB2611" s="11"/>
      <c r="AC2611" s="11"/>
      <c r="AD2611" s="11"/>
      <c r="AE2611" s="11"/>
    </row>
    <row r="2612" spans="27:31" ht="15">
      <c r="AA2612" s="11"/>
      <c r="AB2612" s="11"/>
      <c r="AC2612" s="11"/>
      <c r="AD2612" s="11"/>
      <c r="AE2612" s="11"/>
    </row>
    <row r="2613" spans="27:31" ht="15">
      <c r="AA2613" s="11"/>
      <c r="AB2613" s="11"/>
      <c r="AC2613" s="11"/>
      <c r="AD2613" s="11"/>
      <c r="AE2613" s="11"/>
    </row>
    <row r="2614" spans="27:31" ht="15">
      <c r="AA2614" s="11"/>
      <c r="AB2614" s="11"/>
      <c r="AC2614" s="11"/>
      <c r="AD2614" s="11"/>
      <c r="AE2614" s="11"/>
    </row>
    <row r="2615" spans="27:31" ht="15">
      <c r="AA2615" s="11"/>
      <c r="AB2615" s="11"/>
      <c r="AC2615" s="11"/>
      <c r="AD2615" s="11"/>
      <c r="AE2615" s="11"/>
    </row>
    <row r="2616" spans="27:31" ht="15">
      <c r="AA2616" s="11"/>
      <c r="AB2616" s="11"/>
      <c r="AC2616" s="11"/>
      <c r="AD2616" s="11"/>
      <c r="AE2616" s="11"/>
    </row>
    <row r="2617" spans="27:31" ht="15">
      <c r="AA2617" s="11"/>
      <c r="AB2617" s="11"/>
      <c r="AC2617" s="11"/>
      <c r="AD2617" s="11"/>
      <c r="AE2617" s="11"/>
    </row>
    <row r="2618" spans="27:31" ht="15">
      <c r="AA2618" s="11"/>
      <c r="AB2618" s="11"/>
      <c r="AC2618" s="11"/>
      <c r="AD2618" s="11"/>
      <c r="AE2618" s="11"/>
    </row>
    <row r="2619" spans="27:31" ht="15">
      <c r="AA2619" s="11"/>
      <c r="AB2619" s="11"/>
      <c r="AC2619" s="11"/>
      <c r="AD2619" s="11"/>
      <c r="AE2619" s="11"/>
    </row>
    <row r="2620" spans="27:31" ht="15">
      <c r="AA2620" s="11"/>
      <c r="AB2620" s="11"/>
      <c r="AC2620" s="11"/>
      <c r="AD2620" s="11"/>
      <c r="AE2620" s="11"/>
    </row>
    <row r="2621" spans="27:31" ht="15">
      <c r="AA2621" s="11"/>
      <c r="AB2621" s="11"/>
      <c r="AC2621" s="11"/>
      <c r="AD2621" s="11"/>
      <c r="AE2621" s="11"/>
    </row>
    <row r="2622" spans="27:31" ht="15">
      <c r="AA2622" s="11"/>
      <c r="AB2622" s="11"/>
      <c r="AC2622" s="11"/>
      <c r="AD2622" s="11"/>
      <c r="AE2622" s="11"/>
    </row>
    <row r="2623" spans="27:31" ht="15">
      <c r="AA2623" s="11"/>
      <c r="AB2623" s="11"/>
      <c r="AC2623" s="11"/>
      <c r="AD2623" s="11"/>
      <c r="AE2623" s="11"/>
    </row>
    <row r="2624" spans="27:31" ht="15">
      <c r="AA2624" s="11"/>
      <c r="AB2624" s="11"/>
      <c r="AC2624" s="11"/>
      <c r="AD2624" s="11"/>
      <c r="AE2624" s="11"/>
    </row>
    <row r="2625" spans="27:31" ht="15">
      <c r="AA2625" s="11"/>
      <c r="AB2625" s="11"/>
      <c r="AC2625" s="11"/>
      <c r="AD2625" s="11"/>
      <c r="AE2625" s="11"/>
    </row>
    <row r="2626" spans="27:31" ht="15">
      <c r="AA2626" s="11"/>
      <c r="AB2626" s="11"/>
      <c r="AC2626" s="11"/>
      <c r="AD2626" s="11"/>
      <c r="AE2626" s="11"/>
    </row>
    <row r="2627" spans="27:31" ht="15">
      <c r="AA2627" s="11"/>
      <c r="AB2627" s="11"/>
      <c r="AC2627" s="11"/>
      <c r="AD2627" s="11"/>
      <c r="AE2627" s="11"/>
    </row>
    <row r="2628" spans="27:31" ht="15">
      <c r="AA2628" s="11"/>
      <c r="AB2628" s="11"/>
      <c r="AC2628" s="11"/>
      <c r="AD2628" s="11"/>
      <c r="AE2628" s="11"/>
    </row>
    <row r="2629" spans="27:31" ht="15">
      <c r="AA2629" s="11"/>
      <c r="AB2629" s="11"/>
      <c r="AC2629" s="11"/>
      <c r="AD2629" s="11"/>
      <c r="AE2629" s="11"/>
    </row>
    <row r="2630" spans="27:31" ht="15">
      <c r="AA2630" s="11"/>
      <c r="AB2630" s="11"/>
      <c r="AC2630" s="11"/>
      <c r="AD2630" s="11"/>
      <c r="AE2630" s="11"/>
    </row>
    <row r="2631" spans="27:31" ht="15">
      <c r="AA2631" s="11"/>
      <c r="AB2631" s="11"/>
      <c r="AC2631" s="11"/>
      <c r="AD2631" s="11"/>
      <c r="AE2631" s="11"/>
    </row>
    <row r="2632" spans="27:31" ht="15">
      <c r="AA2632" s="11"/>
      <c r="AB2632" s="11"/>
      <c r="AC2632" s="11"/>
      <c r="AD2632" s="11"/>
      <c r="AE2632" s="11"/>
    </row>
    <row r="2633" spans="27:31" ht="15">
      <c r="AA2633" s="11"/>
      <c r="AB2633" s="11"/>
      <c r="AC2633" s="11"/>
      <c r="AD2633" s="11"/>
      <c r="AE2633" s="11"/>
    </row>
    <row r="2634" spans="27:31" ht="15">
      <c r="AA2634" s="11"/>
      <c r="AB2634" s="11"/>
      <c r="AC2634" s="11"/>
      <c r="AD2634" s="11"/>
      <c r="AE2634" s="11"/>
    </row>
    <row r="2635" spans="27:31" ht="15">
      <c r="AA2635" s="11"/>
      <c r="AB2635" s="11"/>
      <c r="AC2635" s="11"/>
      <c r="AD2635" s="11"/>
      <c r="AE2635" s="11"/>
    </row>
    <row r="2636" spans="27:31" ht="15">
      <c r="AA2636" s="11"/>
      <c r="AB2636" s="11"/>
      <c r="AC2636" s="11"/>
      <c r="AD2636" s="11"/>
      <c r="AE2636" s="11"/>
    </row>
    <row r="2637" spans="27:31" ht="15">
      <c r="AA2637" s="11"/>
      <c r="AB2637" s="11"/>
      <c r="AC2637" s="11"/>
      <c r="AD2637" s="11"/>
      <c r="AE2637" s="11"/>
    </row>
    <row r="2638" spans="27:31" ht="15">
      <c r="AA2638" s="11"/>
      <c r="AB2638" s="11"/>
      <c r="AC2638" s="11"/>
      <c r="AD2638" s="11"/>
      <c r="AE2638" s="11"/>
    </row>
    <row r="2639" spans="27:31" ht="15">
      <c r="AA2639" s="11"/>
      <c r="AB2639" s="11"/>
      <c r="AC2639" s="11"/>
      <c r="AD2639" s="11"/>
      <c r="AE2639" s="11"/>
    </row>
    <row r="2640" spans="27:31" ht="15">
      <c r="AA2640" s="11"/>
      <c r="AB2640" s="11"/>
      <c r="AC2640" s="11"/>
      <c r="AD2640" s="11"/>
      <c r="AE2640" s="11"/>
    </row>
    <row r="2641" spans="27:31" ht="15">
      <c r="AA2641" s="11"/>
      <c r="AB2641" s="11"/>
      <c r="AC2641" s="11"/>
      <c r="AD2641" s="11"/>
      <c r="AE2641" s="11"/>
    </row>
    <row r="2642" spans="27:31" ht="15">
      <c r="AA2642" s="11"/>
      <c r="AB2642" s="11"/>
      <c r="AC2642" s="11"/>
      <c r="AD2642" s="11"/>
      <c r="AE2642" s="11"/>
    </row>
    <row r="2643" spans="27:31" ht="15">
      <c r="AA2643" s="11"/>
      <c r="AB2643" s="11"/>
      <c r="AC2643" s="11"/>
      <c r="AD2643" s="11"/>
      <c r="AE2643" s="11"/>
    </row>
    <row r="2644" spans="27:31" ht="15">
      <c r="AA2644" s="11"/>
      <c r="AB2644" s="11"/>
      <c r="AC2644" s="11"/>
      <c r="AD2644" s="11"/>
      <c r="AE2644" s="11"/>
    </row>
    <row r="2645" spans="27:31" ht="15">
      <c r="AA2645" s="11"/>
      <c r="AB2645" s="11"/>
      <c r="AC2645" s="11"/>
      <c r="AD2645" s="11"/>
      <c r="AE2645" s="11"/>
    </row>
    <row r="2646" spans="27:31" ht="15">
      <c r="AA2646" s="11"/>
      <c r="AB2646" s="11"/>
      <c r="AC2646" s="11"/>
      <c r="AD2646" s="11"/>
      <c r="AE2646" s="11"/>
    </row>
    <row r="2647" spans="27:31" ht="15">
      <c r="AA2647" s="11"/>
      <c r="AB2647" s="11"/>
      <c r="AC2647" s="11"/>
      <c r="AD2647" s="11"/>
      <c r="AE2647" s="11"/>
    </row>
    <row r="2648" spans="27:31" ht="15">
      <c r="AA2648" s="11"/>
      <c r="AB2648" s="11"/>
      <c r="AC2648" s="11"/>
      <c r="AD2648" s="11"/>
      <c r="AE2648" s="11"/>
    </row>
    <row r="2649" spans="27:31" ht="15">
      <c r="AA2649" s="11"/>
      <c r="AB2649" s="11"/>
      <c r="AC2649" s="11"/>
      <c r="AD2649" s="11"/>
      <c r="AE2649" s="11"/>
    </row>
    <row r="2650" spans="27:31" ht="15">
      <c r="AA2650" s="11"/>
      <c r="AB2650" s="11"/>
      <c r="AC2650" s="11"/>
      <c r="AD2650" s="11"/>
      <c r="AE2650" s="11"/>
    </row>
    <row r="2651" spans="27:31" ht="15">
      <c r="AA2651" s="11"/>
      <c r="AB2651" s="11"/>
      <c r="AC2651" s="11"/>
      <c r="AD2651" s="11"/>
      <c r="AE2651" s="11"/>
    </row>
    <row r="2652" spans="27:31" ht="15">
      <c r="AA2652" s="11"/>
      <c r="AB2652" s="11"/>
      <c r="AC2652" s="11"/>
      <c r="AD2652" s="11"/>
      <c r="AE2652" s="11"/>
    </row>
    <row r="2653" spans="27:31" ht="15">
      <c r="AA2653" s="11"/>
      <c r="AB2653" s="11"/>
      <c r="AC2653" s="11"/>
      <c r="AD2653" s="11"/>
      <c r="AE2653" s="11"/>
    </row>
    <row r="2654" spans="27:31" ht="15">
      <c r="AA2654" s="11"/>
      <c r="AB2654" s="11"/>
      <c r="AC2654" s="11"/>
      <c r="AD2654" s="11"/>
      <c r="AE2654" s="11"/>
    </row>
    <row r="2655" spans="27:31" ht="15">
      <c r="AA2655" s="11"/>
      <c r="AB2655" s="11"/>
      <c r="AC2655" s="11"/>
      <c r="AD2655" s="11"/>
      <c r="AE2655" s="11"/>
    </row>
    <row r="2656" spans="27:31" ht="15">
      <c r="AA2656" s="11"/>
      <c r="AB2656" s="11"/>
      <c r="AC2656" s="11"/>
      <c r="AD2656" s="11"/>
      <c r="AE2656" s="11"/>
    </row>
    <row r="2657" spans="27:31" ht="15">
      <c r="AA2657" s="11"/>
      <c r="AB2657" s="11"/>
      <c r="AC2657" s="11"/>
      <c r="AD2657" s="11"/>
      <c r="AE2657" s="11"/>
    </row>
    <row r="2658" spans="27:31" ht="15">
      <c r="AA2658" s="11"/>
      <c r="AB2658" s="11"/>
      <c r="AC2658" s="11"/>
      <c r="AD2658" s="11"/>
      <c r="AE2658" s="11"/>
    </row>
    <row r="2659" spans="27:31" ht="15">
      <c r="AA2659" s="11"/>
      <c r="AB2659" s="11"/>
      <c r="AC2659" s="11"/>
      <c r="AD2659" s="11"/>
      <c r="AE2659" s="11"/>
    </row>
    <row r="2660" spans="27:31" ht="15">
      <c r="AA2660" s="11"/>
      <c r="AB2660" s="11"/>
      <c r="AC2660" s="11"/>
      <c r="AD2660" s="11"/>
      <c r="AE2660" s="11"/>
    </row>
    <row r="2661" spans="27:31" ht="15">
      <c r="AA2661" s="11"/>
      <c r="AB2661" s="11"/>
      <c r="AC2661" s="11"/>
      <c r="AD2661" s="11"/>
      <c r="AE2661" s="11"/>
    </row>
    <row r="2662" spans="27:31" ht="15">
      <c r="AA2662" s="11"/>
      <c r="AB2662" s="11"/>
      <c r="AC2662" s="11"/>
      <c r="AD2662" s="11"/>
      <c r="AE2662" s="11"/>
    </row>
    <row r="2663" spans="27:31" ht="15">
      <c r="AA2663" s="11"/>
      <c r="AB2663" s="11"/>
      <c r="AC2663" s="11"/>
      <c r="AD2663" s="11"/>
      <c r="AE2663" s="11"/>
    </row>
    <row r="2664" spans="27:31" ht="15">
      <c r="AA2664" s="11"/>
      <c r="AB2664" s="11"/>
      <c r="AC2664" s="11"/>
      <c r="AD2664" s="11"/>
      <c r="AE2664" s="11"/>
    </row>
    <row r="2665" spans="27:31" ht="15">
      <c r="AA2665" s="11"/>
      <c r="AB2665" s="11"/>
      <c r="AC2665" s="11"/>
      <c r="AD2665" s="11"/>
      <c r="AE2665" s="11"/>
    </row>
    <row r="2666" spans="27:31" ht="15">
      <c r="AA2666" s="11"/>
      <c r="AB2666" s="11"/>
      <c r="AC2666" s="11"/>
      <c r="AD2666" s="11"/>
      <c r="AE2666" s="11"/>
    </row>
    <row r="2667" spans="27:31" ht="15">
      <c r="AA2667" s="11"/>
      <c r="AB2667" s="11"/>
      <c r="AC2667" s="11"/>
      <c r="AD2667" s="11"/>
      <c r="AE2667" s="11"/>
    </row>
    <row r="2668" spans="27:31" ht="15">
      <c r="AA2668" s="11"/>
      <c r="AB2668" s="11"/>
      <c r="AC2668" s="11"/>
      <c r="AD2668" s="11"/>
      <c r="AE2668" s="11"/>
    </row>
    <row r="2669" spans="27:31" ht="15">
      <c r="AA2669" s="11"/>
      <c r="AB2669" s="11"/>
      <c r="AC2669" s="11"/>
      <c r="AD2669" s="11"/>
      <c r="AE2669" s="11"/>
    </row>
    <row r="2670" spans="27:31" ht="15">
      <c r="AA2670" s="11"/>
      <c r="AB2670" s="11"/>
      <c r="AC2670" s="11"/>
      <c r="AD2670" s="11"/>
      <c r="AE2670" s="11"/>
    </row>
    <row r="2671" spans="27:31" ht="15">
      <c r="AA2671" s="11"/>
      <c r="AB2671" s="11"/>
      <c r="AC2671" s="11"/>
      <c r="AD2671" s="11"/>
      <c r="AE2671" s="11"/>
    </row>
    <row r="2672" spans="27:31" ht="15">
      <c r="AA2672" s="11"/>
      <c r="AB2672" s="11"/>
      <c r="AC2672" s="11"/>
      <c r="AD2672" s="11"/>
      <c r="AE2672" s="11"/>
    </row>
    <row r="2673" spans="27:31" ht="15">
      <c r="AA2673" s="11"/>
      <c r="AB2673" s="11"/>
      <c r="AC2673" s="11"/>
      <c r="AD2673" s="11"/>
      <c r="AE2673" s="11"/>
    </row>
    <row r="2674" spans="27:31" ht="15">
      <c r="AA2674" s="11"/>
      <c r="AB2674" s="11"/>
      <c r="AC2674" s="11"/>
      <c r="AD2674" s="11"/>
      <c r="AE2674" s="11"/>
    </row>
    <row r="2675" spans="27:31" ht="15">
      <c r="AA2675" s="11"/>
      <c r="AB2675" s="11"/>
      <c r="AC2675" s="11"/>
      <c r="AD2675" s="11"/>
      <c r="AE2675" s="11"/>
    </row>
    <row r="2676" spans="27:31" ht="15">
      <c r="AA2676" s="11"/>
      <c r="AB2676" s="11"/>
      <c r="AC2676" s="11"/>
      <c r="AD2676" s="11"/>
      <c r="AE2676" s="11"/>
    </row>
    <row r="2677" spans="27:31" ht="15">
      <c r="AA2677" s="11"/>
      <c r="AB2677" s="11"/>
      <c r="AC2677" s="11"/>
      <c r="AD2677" s="11"/>
      <c r="AE2677" s="11"/>
    </row>
    <row r="2678" spans="27:31" ht="15">
      <c r="AA2678" s="11"/>
      <c r="AB2678" s="11"/>
      <c r="AC2678" s="11"/>
      <c r="AD2678" s="11"/>
      <c r="AE2678" s="11"/>
    </row>
    <row r="2679" spans="27:31" ht="15">
      <c r="AA2679" s="11"/>
      <c r="AB2679" s="11"/>
      <c r="AC2679" s="11"/>
      <c r="AD2679" s="11"/>
      <c r="AE2679" s="11"/>
    </row>
    <row r="2680" spans="27:31" ht="15">
      <c r="AA2680" s="11"/>
      <c r="AB2680" s="11"/>
      <c r="AC2680" s="11"/>
      <c r="AD2680" s="11"/>
      <c r="AE2680" s="11"/>
    </row>
    <row r="2681" spans="27:31" ht="15">
      <c r="AA2681" s="11"/>
      <c r="AB2681" s="11"/>
      <c r="AC2681" s="11"/>
      <c r="AD2681" s="11"/>
      <c r="AE2681" s="11"/>
    </row>
    <row r="2682" spans="27:31" ht="15">
      <c r="AA2682" s="11"/>
      <c r="AB2682" s="11"/>
      <c r="AC2682" s="11"/>
      <c r="AD2682" s="11"/>
      <c r="AE2682" s="11"/>
    </row>
    <row r="2683" spans="27:31" ht="15">
      <c r="AA2683" s="11"/>
      <c r="AB2683" s="11"/>
      <c r="AC2683" s="11"/>
      <c r="AD2683" s="11"/>
      <c r="AE2683" s="11"/>
    </row>
    <row r="2684" spans="27:31" ht="15">
      <c r="AA2684" s="11"/>
      <c r="AB2684" s="11"/>
      <c r="AC2684" s="11"/>
      <c r="AD2684" s="11"/>
      <c r="AE2684" s="11"/>
    </row>
    <row r="2685" spans="27:31" ht="15">
      <c r="AA2685" s="11"/>
      <c r="AB2685" s="11"/>
      <c r="AC2685" s="11"/>
      <c r="AD2685" s="11"/>
      <c r="AE2685" s="11"/>
    </row>
    <row r="2686" spans="27:31" ht="15">
      <c r="AA2686" s="11"/>
      <c r="AB2686" s="11"/>
      <c r="AC2686" s="11"/>
      <c r="AD2686" s="11"/>
      <c r="AE2686" s="11"/>
    </row>
    <row r="2687" spans="27:31" ht="15">
      <c r="AA2687" s="11"/>
      <c r="AB2687" s="11"/>
      <c r="AC2687" s="11"/>
      <c r="AD2687" s="11"/>
      <c r="AE2687" s="11"/>
    </row>
    <row r="2688" spans="27:31" ht="15">
      <c r="AA2688" s="11"/>
      <c r="AB2688" s="11"/>
      <c r="AC2688" s="11"/>
      <c r="AD2688" s="11"/>
      <c r="AE2688" s="11"/>
    </row>
    <row r="2689" spans="27:31" ht="15">
      <c r="AA2689" s="11"/>
      <c r="AB2689" s="11"/>
      <c r="AC2689" s="11"/>
      <c r="AD2689" s="11"/>
      <c r="AE2689" s="11"/>
    </row>
    <row r="2690" spans="27:31" ht="15">
      <c r="AA2690" s="11"/>
      <c r="AB2690" s="11"/>
      <c r="AC2690" s="11"/>
      <c r="AD2690" s="11"/>
      <c r="AE2690" s="11"/>
    </row>
    <row r="2691" spans="27:31" ht="15">
      <c r="AA2691" s="11"/>
      <c r="AB2691" s="11"/>
      <c r="AC2691" s="11"/>
      <c r="AD2691" s="11"/>
      <c r="AE2691" s="11"/>
    </row>
    <row r="2692" spans="27:31" ht="15">
      <c r="AA2692" s="11"/>
      <c r="AB2692" s="11"/>
      <c r="AC2692" s="11"/>
      <c r="AD2692" s="11"/>
      <c r="AE2692" s="11"/>
    </row>
    <row r="2693" spans="27:31" ht="15">
      <c r="AA2693" s="11"/>
      <c r="AB2693" s="11"/>
      <c r="AC2693" s="11"/>
      <c r="AD2693" s="11"/>
      <c r="AE2693" s="11"/>
    </row>
    <row r="2694" spans="27:31" ht="15">
      <c r="AA2694" s="11"/>
      <c r="AB2694" s="11"/>
      <c r="AC2694" s="11"/>
      <c r="AD2694" s="11"/>
      <c r="AE2694" s="11"/>
    </row>
    <row r="2695" spans="27:31" ht="15">
      <c r="AA2695" s="11"/>
      <c r="AB2695" s="11"/>
      <c r="AC2695" s="11"/>
      <c r="AD2695" s="11"/>
      <c r="AE2695" s="11"/>
    </row>
    <row r="2696" spans="27:31" ht="15">
      <c r="AA2696" s="11"/>
      <c r="AB2696" s="11"/>
      <c r="AC2696" s="11"/>
      <c r="AD2696" s="11"/>
      <c r="AE2696" s="11"/>
    </row>
    <row r="2697" spans="27:31" ht="15">
      <c r="AA2697" s="11"/>
      <c r="AB2697" s="11"/>
      <c r="AC2697" s="11"/>
      <c r="AD2697" s="11"/>
      <c r="AE2697" s="11"/>
    </row>
    <row r="2698" spans="27:31" ht="15">
      <c r="AA2698" s="11"/>
      <c r="AB2698" s="11"/>
      <c r="AC2698" s="11"/>
      <c r="AD2698" s="11"/>
      <c r="AE2698" s="11"/>
    </row>
    <row r="2699" spans="27:31" ht="15">
      <c r="AA2699" s="11"/>
      <c r="AB2699" s="11"/>
      <c r="AC2699" s="11"/>
      <c r="AD2699" s="11"/>
      <c r="AE2699" s="11"/>
    </row>
    <row r="2700" spans="27:31" ht="15">
      <c r="AA2700" s="11"/>
      <c r="AB2700" s="11"/>
      <c r="AC2700" s="11"/>
      <c r="AD2700" s="11"/>
      <c r="AE2700" s="11"/>
    </row>
    <row r="2701" spans="27:31" ht="15">
      <c r="AA2701" s="11"/>
      <c r="AB2701" s="11"/>
      <c r="AC2701" s="11"/>
      <c r="AD2701" s="11"/>
      <c r="AE2701" s="11"/>
    </row>
    <row r="2702" spans="27:31" ht="15">
      <c r="AA2702" s="11"/>
      <c r="AB2702" s="11"/>
      <c r="AC2702" s="11"/>
      <c r="AD2702" s="11"/>
      <c r="AE2702" s="11"/>
    </row>
    <row r="2703" spans="27:31" ht="15">
      <c r="AA2703" s="11"/>
      <c r="AB2703" s="11"/>
      <c r="AC2703" s="11"/>
      <c r="AD2703" s="11"/>
      <c r="AE2703" s="11"/>
    </row>
    <row r="2704" spans="27:31" ht="15">
      <c r="AA2704" s="11"/>
      <c r="AB2704" s="11"/>
      <c r="AC2704" s="11"/>
      <c r="AD2704" s="11"/>
      <c r="AE2704" s="11"/>
    </row>
    <row r="2705" spans="27:31" ht="15">
      <c r="AA2705" s="11"/>
      <c r="AB2705" s="11"/>
      <c r="AC2705" s="11"/>
      <c r="AD2705" s="11"/>
      <c r="AE2705" s="11"/>
    </row>
    <row r="2706" spans="27:31" ht="15">
      <c r="AA2706" s="11"/>
      <c r="AB2706" s="11"/>
      <c r="AC2706" s="11"/>
      <c r="AD2706" s="11"/>
      <c r="AE2706" s="11"/>
    </row>
    <row r="2707" spans="27:31" ht="15">
      <c r="AA2707" s="11"/>
      <c r="AB2707" s="11"/>
      <c r="AC2707" s="11"/>
      <c r="AD2707" s="11"/>
      <c r="AE2707" s="11"/>
    </row>
    <row r="2708" spans="27:31" ht="15">
      <c r="AA2708" s="11"/>
      <c r="AB2708" s="11"/>
      <c r="AC2708" s="11"/>
      <c r="AD2708" s="11"/>
      <c r="AE2708" s="11"/>
    </row>
    <row r="2709" spans="27:31" ht="15">
      <c r="AA2709" s="11"/>
      <c r="AB2709" s="11"/>
      <c r="AC2709" s="11"/>
      <c r="AD2709" s="11"/>
      <c r="AE2709" s="11"/>
    </row>
    <row r="2710" spans="27:31" ht="15">
      <c r="AA2710" s="11"/>
      <c r="AB2710" s="11"/>
      <c r="AC2710" s="11"/>
      <c r="AD2710" s="11"/>
      <c r="AE2710" s="11"/>
    </row>
    <row r="2711" spans="27:31" ht="15">
      <c r="AA2711" s="11"/>
      <c r="AB2711" s="11"/>
      <c r="AC2711" s="11"/>
      <c r="AD2711" s="11"/>
      <c r="AE2711" s="11"/>
    </row>
    <row r="2712" spans="27:31" ht="15">
      <c r="AA2712" s="11"/>
      <c r="AB2712" s="11"/>
      <c r="AC2712" s="11"/>
      <c r="AD2712" s="11"/>
      <c r="AE2712" s="11"/>
    </row>
    <row r="2713" spans="27:31" ht="15">
      <c r="AA2713" s="11"/>
      <c r="AB2713" s="11"/>
      <c r="AC2713" s="11"/>
      <c r="AD2713" s="11"/>
      <c r="AE2713" s="11"/>
    </row>
    <row r="2714" spans="27:31" ht="15">
      <c r="AA2714" s="11"/>
      <c r="AB2714" s="11"/>
      <c r="AC2714" s="11"/>
      <c r="AD2714" s="11"/>
      <c r="AE2714" s="11"/>
    </row>
    <row r="2715" spans="27:31" ht="15">
      <c r="AA2715" s="11"/>
      <c r="AB2715" s="11"/>
      <c r="AC2715" s="11"/>
      <c r="AD2715" s="11"/>
      <c r="AE2715" s="11"/>
    </row>
    <row r="2716" spans="27:31" ht="15">
      <c r="AA2716" s="11"/>
      <c r="AB2716" s="11"/>
      <c r="AC2716" s="11"/>
      <c r="AD2716" s="11"/>
      <c r="AE2716" s="11"/>
    </row>
    <row r="2717" spans="27:31" ht="15">
      <c r="AA2717" s="11"/>
      <c r="AB2717" s="11"/>
      <c r="AC2717" s="11"/>
      <c r="AD2717" s="11"/>
      <c r="AE2717" s="11"/>
    </row>
    <row r="2718" spans="27:31" ht="15">
      <c r="AA2718" s="11"/>
      <c r="AB2718" s="11"/>
      <c r="AC2718" s="11"/>
      <c r="AD2718" s="11"/>
      <c r="AE2718" s="11"/>
    </row>
    <row r="2719" spans="27:31" ht="15">
      <c r="AA2719" s="11"/>
      <c r="AB2719" s="11"/>
      <c r="AC2719" s="11"/>
      <c r="AD2719" s="11"/>
      <c r="AE2719" s="11"/>
    </row>
    <row r="2720" spans="27:31" ht="15">
      <c r="AA2720" s="11"/>
      <c r="AB2720" s="11"/>
      <c r="AC2720" s="11"/>
      <c r="AD2720" s="11"/>
      <c r="AE2720" s="11"/>
    </row>
    <row r="2721" spans="27:31" ht="15">
      <c r="AA2721" s="11"/>
      <c r="AB2721" s="11"/>
      <c r="AC2721" s="11"/>
      <c r="AD2721" s="11"/>
      <c r="AE2721" s="11"/>
    </row>
    <row r="2722" spans="27:31" ht="15">
      <c r="AA2722" s="11"/>
      <c r="AB2722" s="11"/>
      <c r="AC2722" s="11"/>
      <c r="AD2722" s="11"/>
      <c r="AE2722" s="11"/>
    </row>
    <row r="2723" spans="27:31" ht="15">
      <c r="AA2723" s="11"/>
      <c r="AB2723" s="11"/>
      <c r="AC2723" s="11"/>
      <c r="AD2723" s="11"/>
      <c r="AE2723" s="11"/>
    </row>
    <row r="2724" spans="27:31" ht="15">
      <c r="AA2724" s="11"/>
      <c r="AB2724" s="11"/>
      <c r="AC2724" s="11"/>
      <c r="AD2724" s="11"/>
      <c r="AE2724" s="11"/>
    </row>
    <row r="2725" spans="27:31" ht="15">
      <c r="AA2725" s="11"/>
      <c r="AB2725" s="11"/>
      <c r="AC2725" s="11"/>
      <c r="AD2725" s="11"/>
      <c r="AE2725" s="11"/>
    </row>
    <row r="2726" spans="27:31" ht="15">
      <c r="AA2726" s="11"/>
      <c r="AB2726" s="11"/>
      <c r="AC2726" s="11"/>
      <c r="AD2726" s="11"/>
      <c r="AE2726" s="11"/>
    </row>
    <row r="2727" spans="27:31" ht="15">
      <c r="AA2727" s="11"/>
      <c r="AB2727" s="11"/>
      <c r="AC2727" s="11"/>
      <c r="AD2727" s="11"/>
      <c r="AE2727" s="11"/>
    </row>
    <row r="2728" spans="27:31" ht="15">
      <c r="AA2728" s="11"/>
      <c r="AB2728" s="11"/>
      <c r="AC2728" s="11"/>
      <c r="AD2728" s="11"/>
      <c r="AE2728" s="11"/>
    </row>
    <row r="2729" spans="27:31" ht="15">
      <c r="AA2729" s="11"/>
      <c r="AB2729" s="11"/>
      <c r="AC2729" s="11"/>
      <c r="AD2729" s="11"/>
      <c r="AE2729" s="11"/>
    </row>
    <row r="2730" spans="27:31" ht="15">
      <c r="AA2730" s="11"/>
      <c r="AB2730" s="11"/>
      <c r="AC2730" s="11"/>
      <c r="AD2730" s="11"/>
      <c r="AE2730" s="11"/>
    </row>
    <row r="2731" spans="27:31" ht="15">
      <c r="AA2731" s="11"/>
      <c r="AB2731" s="11"/>
      <c r="AC2731" s="11"/>
      <c r="AD2731" s="11"/>
      <c r="AE2731" s="11"/>
    </row>
    <row r="2732" spans="27:31" ht="15">
      <c r="AA2732" s="11"/>
      <c r="AB2732" s="11"/>
      <c r="AC2732" s="11"/>
      <c r="AD2732" s="11"/>
      <c r="AE2732" s="11"/>
    </row>
    <row r="2733" spans="27:31" ht="15">
      <c r="AA2733" s="11"/>
      <c r="AB2733" s="11"/>
      <c r="AC2733" s="11"/>
      <c r="AD2733" s="11"/>
      <c r="AE2733" s="11"/>
    </row>
    <row r="2734" spans="27:31" ht="15">
      <c r="AA2734" s="11"/>
      <c r="AB2734" s="11"/>
      <c r="AC2734" s="11"/>
      <c r="AD2734" s="11"/>
      <c r="AE2734" s="11"/>
    </row>
    <row r="2735" spans="27:31" ht="15">
      <c r="AA2735" s="11"/>
      <c r="AB2735" s="11"/>
      <c r="AC2735" s="11"/>
      <c r="AD2735" s="11"/>
      <c r="AE2735" s="11"/>
    </row>
    <row r="2736" spans="27:31" ht="15">
      <c r="AA2736" s="11"/>
      <c r="AB2736" s="11"/>
      <c r="AC2736" s="11"/>
      <c r="AD2736" s="11"/>
      <c r="AE2736" s="11"/>
    </row>
    <row r="2737" spans="27:31" ht="15">
      <c r="AA2737" s="11"/>
      <c r="AB2737" s="11"/>
      <c r="AC2737" s="11"/>
      <c r="AD2737" s="11"/>
      <c r="AE2737" s="11"/>
    </row>
    <row r="2738" spans="27:31" ht="15">
      <c r="AA2738" s="11"/>
      <c r="AB2738" s="11"/>
      <c r="AC2738" s="11"/>
      <c r="AD2738" s="11"/>
      <c r="AE2738" s="11"/>
    </row>
    <row r="2739" spans="27:31" ht="15">
      <c r="AA2739" s="11"/>
      <c r="AB2739" s="11"/>
      <c r="AC2739" s="11"/>
      <c r="AD2739" s="11"/>
      <c r="AE2739" s="11"/>
    </row>
    <row r="2740" spans="27:31" ht="15">
      <c r="AA2740" s="11"/>
      <c r="AB2740" s="11"/>
      <c r="AC2740" s="11"/>
      <c r="AD2740" s="11"/>
      <c r="AE2740" s="11"/>
    </row>
    <row r="2741" spans="27:31" ht="15">
      <c r="AA2741" s="11"/>
      <c r="AB2741" s="11"/>
      <c r="AC2741" s="11"/>
      <c r="AD2741" s="11"/>
      <c r="AE2741" s="11"/>
    </row>
    <row r="2742" spans="27:31" ht="15">
      <c r="AA2742" s="11"/>
      <c r="AB2742" s="11"/>
      <c r="AC2742" s="11"/>
      <c r="AD2742" s="11"/>
      <c r="AE2742" s="11"/>
    </row>
    <row r="2743" spans="27:31" ht="15">
      <c r="AA2743" s="11"/>
      <c r="AB2743" s="11"/>
      <c r="AC2743" s="11"/>
      <c r="AD2743" s="11"/>
      <c r="AE2743" s="11"/>
    </row>
    <row r="2744" spans="27:31" ht="15">
      <c r="AA2744" s="11"/>
      <c r="AB2744" s="11"/>
      <c r="AC2744" s="11"/>
      <c r="AD2744" s="11"/>
      <c r="AE2744" s="11"/>
    </row>
    <row r="2745" spans="27:31" ht="15">
      <c r="AA2745" s="11"/>
      <c r="AB2745" s="11"/>
      <c r="AC2745" s="11"/>
      <c r="AD2745" s="11"/>
      <c r="AE2745" s="11"/>
    </row>
    <row r="2746" spans="27:31" ht="15">
      <c r="AA2746" s="11"/>
      <c r="AB2746" s="11"/>
      <c r="AC2746" s="11"/>
      <c r="AD2746" s="11"/>
      <c r="AE2746" s="11"/>
    </row>
    <row r="2747" spans="27:31" ht="15">
      <c r="AA2747" s="11"/>
      <c r="AB2747" s="11"/>
      <c r="AC2747" s="11"/>
      <c r="AD2747" s="11"/>
      <c r="AE2747" s="11"/>
    </row>
    <row r="2748" spans="27:31" ht="15">
      <c r="AA2748" s="11"/>
      <c r="AB2748" s="11"/>
      <c r="AC2748" s="11"/>
      <c r="AD2748" s="11"/>
      <c r="AE2748" s="11"/>
    </row>
    <row r="2749" spans="27:31" ht="15">
      <c r="AA2749" s="11"/>
      <c r="AB2749" s="11"/>
      <c r="AC2749" s="11"/>
      <c r="AD2749" s="11"/>
      <c r="AE2749" s="11"/>
    </row>
    <row r="2750" spans="27:31" ht="15">
      <c r="AA2750" s="11"/>
      <c r="AB2750" s="11"/>
      <c r="AC2750" s="11"/>
      <c r="AD2750" s="11"/>
      <c r="AE2750" s="11"/>
    </row>
    <row r="2751" spans="27:31" ht="15">
      <c r="AA2751" s="11"/>
      <c r="AB2751" s="11"/>
      <c r="AC2751" s="11"/>
      <c r="AD2751" s="11"/>
      <c r="AE2751" s="11"/>
    </row>
    <row r="2752" spans="27:31" ht="15">
      <c r="AA2752" s="11"/>
      <c r="AB2752" s="11"/>
      <c r="AC2752" s="11"/>
      <c r="AD2752" s="11"/>
      <c r="AE2752" s="11"/>
    </row>
    <row r="2753" spans="27:31" ht="15">
      <c r="AA2753" s="11"/>
      <c r="AB2753" s="11"/>
      <c r="AC2753" s="11"/>
      <c r="AD2753" s="11"/>
      <c r="AE2753" s="11"/>
    </row>
    <row r="2754" spans="27:31" ht="15">
      <c r="AA2754" s="11"/>
      <c r="AB2754" s="11"/>
      <c r="AC2754" s="11"/>
      <c r="AD2754" s="11"/>
      <c r="AE2754" s="11"/>
    </row>
    <row r="2755" spans="27:31" ht="15">
      <c r="AA2755" s="11"/>
      <c r="AB2755" s="11"/>
      <c r="AC2755" s="11"/>
      <c r="AD2755" s="11"/>
      <c r="AE2755" s="11"/>
    </row>
    <row r="2756" spans="27:31" ht="15">
      <c r="AA2756" s="11"/>
      <c r="AB2756" s="11"/>
      <c r="AC2756" s="11"/>
      <c r="AD2756" s="11"/>
      <c r="AE2756" s="11"/>
    </row>
    <row r="2757" spans="27:31" ht="15">
      <c r="AA2757" s="11"/>
      <c r="AB2757" s="11"/>
      <c r="AC2757" s="11"/>
      <c r="AD2757" s="11"/>
      <c r="AE2757" s="11"/>
    </row>
    <row r="2758" spans="27:31" ht="15">
      <c r="AA2758" s="11"/>
      <c r="AB2758" s="11"/>
      <c r="AC2758" s="11"/>
      <c r="AD2758" s="11"/>
      <c r="AE2758" s="11"/>
    </row>
    <row r="2759" spans="27:31" ht="15">
      <c r="AA2759" s="11"/>
      <c r="AB2759" s="11"/>
      <c r="AC2759" s="11"/>
      <c r="AD2759" s="11"/>
      <c r="AE2759" s="11"/>
    </row>
    <row r="2760" spans="27:31" ht="15">
      <c r="AA2760" s="11"/>
      <c r="AB2760" s="11"/>
      <c r="AC2760" s="11"/>
      <c r="AD2760" s="11"/>
      <c r="AE2760" s="11"/>
    </row>
    <row r="2761" spans="27:31" ht="15">
      <c r="AA2761" s="11"/>
      <c r="AB2761" s="11"/>
      <c r="AC2761" s="11"/>
      <c r="AD2761" s="11"/>
      <c r="AE2761" s="11"/>
    </row>
    <row r="2762" spans="27:31" ht="15">
      <c r="AA2762" s="11"/>
      <c r="AB2762" s="11"/>
      <c r="AC2762" s="11"/>
      <c r="AD2762" s="11"/>
      <c r="AE2762" s="11"/>
    </row>
    <row r="2763" spans="27:31" ht="15">
      <c r="AA2763" s="11"/>
      <c r="AB2763" s="11"/>
      <c r="AC2763" s="11"/>
      <c r="AD2763" s="11"/>
      <c r="AE2763" s="11"/>
    </row>
    <row r="2764" spans="27:31" ht="15">
      <c r="AA2764" s="11"/>
      <c r="AB2764" s="11"/>
      <c r="AC2764" s="11"/>
      <c r="AD2764" s="11"/>
      <c r="AE2764" s="11"/>
    </row>
    <row r="2765" spans="27:31" ht="15">
      <c r="AA2765" s="11"/>
      <c r="AB2765" s="11"/>
      <c r="AC2765" s="11"/>
      <c r="AD2765" s="11"/>
      <c r="AE2765" s="11"/>
    </row>
    <row r="2766" spans="27:31" ht="15">
      <c r="AA2766" s="11"/>
      <c r="AB2766" s="11"/>
      <c r="AC2766" s="11"/>
      <c r="AD2766" s="11"/>
      <c r="AE2766" s="11"/>
    </row>
    <row r="2767" spans="27:31" ht="15">
      <c r="AA2767" s="11"/>
      <c r="AB2767" s="11"/>
      <c r="AC2767" s="11"/>
      <c r="AD2767" s="11"/>
      <c r="AE2767" s="11"/>
    </row>
    <row r="2768" spans="27:31" ht="15">
      <c r="AA2768" s="11"/>
      <c r="AB2768" s="11"/>
      <c r="AC2768" s="11"/>
      <c r="AD2768" s="11"/>
      <c r="AE2768" s="11"/>
    </row>
    <row r="2769" spans="27:31" ht="15">
      <c r="AA2769" s="11"/>
      <c r="AB2769" s="11"/>
      <c r="AC2769" s="11"/>
      <c r="AD2769" s="11"/>
      <c r="AE2769" s="11"/>
    </row>
    <row r="2770" spans="27:31" ht="15">
      <c r="AA2770" s="11"/>
      <c r="AB2770" s="11"/>
      <c r="AC2770" s="11"/>
      <c r="AD2770" s="11"/>
      <c r="AE2770" s="11"/>
    </row>
    <row r="2771" spans="27:31" ht="15">
      <c r="AA2771" s="11"/>
      <c r="AB2771" s="11"/>
      <c r="AC2771" s="11"/>
      <c r="AD2771" s="11"/>
      <c r="AE2771" s="11"/>
    </row>
    <row r="2772" spans="27:31" ht="15">
      <c r="AA2772" s="11"/>
      <c r="AB2772" s="11"/>
      <c r="AC2772" s="11"/>
      <c r="AD2772" s="11"/>
      <c r="AE2772" s="11"/>
    </row>
    <row r="2773" spans="27:31" ht="15">
      <c r="AA2773" s="11"/>
      <c r="AB2773" s="11"/>
      <c r="AC2773" s="11"/>
      <c r="AD2773" s="11"/>
      <c r="AE2773" s="11"/>
    </row>
    <row r="2774" spans="27:31" ht="15">
      <c r="AA2774" s="11"/>
      <c r="AB2774" s="11"/>
      <c r="AC2774" s="11"/>
      <c r="AD2774" s="11"/>
      <c r="AE2774" s="11"/>
    </row>
    <row r="2775" spans="27:31" ht="15">
      <c r="AA2775" s="11"/>
      <c r="AB2775" s="11"/>
      <c r="AC2775" s="11"/>
      <c r="AD2775" s="11"/>
      <c r="AE2775" s="11"/>
    </row>
    <row r="2776" spans="27:31" ht="15">
      <c r="AA2776" s="11"/>
      <c r="AB2776" s="11"/>
      <c r="AC2776" s="11"/>
      <c r="AD2776" s="11"/>
      <c r="AE2776" s="11"/>
    </row>
    <row r="2777" spans="27:31" ht="15">
      <c r="AA2777" s="11"/>
      <c r="AB2777" s="11"/>
      <c r="AC2777" s="11"/>
      <c r="AD2777" s="11"/>
      <c r="AE2777" s="11"/>
    </row>
    <row r="2778" spans="27:31" ht="15">
      <c r="AA2778" s="11"/>
      <c r="AB2778" s="11"/>
      <c r="AC2778" s="11"/>
      <c r="AD2778" s="11"/>
      <c r="AE2778" s="11"/>
    </row>
    <row r="2779" spans="27:31" ht="15">
      <c r="AA2779" s="11"/>
      <c r="AB2779" s="11"/>
      <c r="AC2779" s="11"/>
      <c r="AD2779" s="11"/>
      <c r="AE2779" s="11"/>
    </row>
    <row r="2780" spans="27:31" ht="15">
      <c r="AA2780" s="11"/>
      <c r="AB2780" s="11"/>
      <c r="AC2780" s="11"/>
      <c r="AD2780" s="11"/>
      <c r="AE2780" s="11"/>
    </row>
    <row r="2781" spans="27:31" ht="15">
      <c r="AA2781" s="11"/>
      <c r="AB2781" s="11"/>
      <c r="AC2781" s="11"/>
      <c r="AD2781" s="11"/>
      <c r="AE2781" s="11"/>
    </row>
    <row r="2782" spans="27:31" ht="15">
      <c r="AA2782" s="11"/>
      <c r="AB2782" s="11"/>
      <c r="AC2782" s="11"/>
      <c r="AD2782" s="11"/>
      <c r="AE2782" s="11"/>
    </row>
    <row r="2783" spans="27:31" ht="15">
      <c r="AA2783" s="11"/>
      <c r="AB2783" s="11"/>
      <c r="AC2783" s="11"/>
      <c r="AD2783" s="11"/>
      <c r="AE2783" s="11"/>
    </row>
    <row r="2784" spans="27:31" ht="15">
      <c r="AA2784" s="11"/>
      <c r="AB2784" s="11"/>
      <c r="AC2784" s="11"/>
      <c r="AD2784" s="11"/>
      <c r="AE2784" s="11"/>
    </row>
    <row r="2785" spans="27:31" ht="15">
      <c r="AA2785" s="11"/>
      <c r="AB2785" s="11"/>
      <c r="AC2785" s="11"/>
      <c r="AD2785" s="11"/>
      <c r="AE2785" s="11"/>
    </row>
    <row r="2786" spans="27:31" ht="15">
      <c r="AA2786" s="11"/>
      <c r="AB2786" s="11"/>
      <c r="AC2786" s="11"/>
      <c r="AD2786" s="11"/>
      <c r="AE2786" s="11"/>
    </row>
    <row r="2787" spans="27:31" ht="15">
      <c r="AA2787" s="11"/>
      <c r="AB2787" s="11"/>
      <c r="AC2787" s="11"/>
      <c r="AD2787" s="11"/>
      <c r="AE2787" s="11"/>
    </row>
    <row r="2788" spans="27:31" ht="15">
      <c r="AA2788" s="11"/>
      <c r="AB2788" s="11"/>
      <c r="AC2788" s="11"/>
      <c r="AD2788" s="11"/>
      <c r="AE2788" s="11"/>
    </row>
    <row r="2789" spans="27:31" ht="15">
      <c r="AA2789" s="11"/>
      <c r="AB2789" s="11"/>
      <c r="AC2789" s="11"/>
      <c r="AD2789" s="11"/>
      <c r="AE2789" s="11"/>
    </row>
    <row r="2790" spans="27:31" ht="15">
      <c r="AA2790" s="11"/>
      <c r="AB2790" s="11"/>
      <c r="AC2790" s="11"/>
      <c r="AD2790" s="11"/>
      <c r="AE2790" s="11"/>
    </row>
    <row r="2791" spans="27:31" ht="15">
      <c r="AA2791" s="11"/>
      <c r="AB2791" s="11"/>
      <c r="AC2791" s="11"/>
      <c r="AD2791" s="11"/>
      <c r="AE2791" s="11"/>
    </row>
    <row r="2792" spans="27:31" ht="15">
      <c r="AA2792" s="11"/>
      <c r="AB2792" s="11"/>
      <c r="AC2792" s="11"/>
      <c r="AD2792" s="11"/>
      <c r="AE2792" s="11"/>
    </row>
    <row r="2793" spans="27:31" ht="15">
      <c r="AA2793" s="11"/>
      <c r="AB2793" s="11"/>
      <c r="AC2793" s="11"/>
      <c r="AD2793" s="11"/>
      <c r="AE2793" s="11"/>
    </row>
    <row r="2794" spans="27:31" ht="15">
      <c r="AA2794" s="11"/>
      <c r="AB2794" s="11"/>
      <c r="AC2794" s="11"/>
      <c r="AD2794" s="11"/>
      <c r="AE2794" s="11"/>
    </row>
    <row r="2795" spans="27:31" ht="15">
      <c r="AA2795" s="11"/>
      <c r="AB2795" s="11"/>
      <c r="AC2795" s="11"/>
      <c r="AD2795" s="11"/>
      <c r="AE2795" s="11"/>
    </row>
    <row r="2796" spans="27:31" ht="15">
      <c r="AA2796" s="11"/>
      <c r="AB2796" s="11"/>
      <c r="AC2796" s="11"/>
      <c r="AD2796" s="11"/>
      <c r="AE2796" s="11"/>
    </row>
    <row r="2797" spans="27:31" ht="15">
      <c r="AA2797" s="11"/>
      <c r="AB2797" s="11"/>
      <c r="AC2797" s="11"/>
      <c r="AD2797" s="11"/>
      <c r="AE2797" s="11"/>
    </row>
    <row r="2798" spans="27:31" ht="15">
      <c r="AA2798" s="11"/>
      <c r="AB2798" s="11"/>
      <c r="AC2798" s="11"/>
      <c r="AD2798" s="11"/>
      <c r="AE2798" s="11"/>
    </row>
    <row r="2799" spans="27:31" ht="15">
      <c r="AA2799" s="11"/>
      <c r="AB2799" s="11"/>
      <c r="AC2799" s="11"/>
      <c r="AD2799" s="11"/>
      <c r="AE2799" s="11"/>
    </row>
    <row r="2800" spans="27:31" ht="15">
      <c r="AA2800" s="11"/>
      <c r="AB2800" s="11"/>
      <c r="AC2800" s="11"/>
      <c r="AD2800" s="11"/>
      <c r="AE2800" s="11"/>
    </row>
    <row r="2801" spans="27:31" ht="15">
      <c r="AA2801" s="11"/>
      <c r="AB2801" s="11"/>
      <c r="AC2801" s="11"/>
      <c r="AD2801" s="11"/>
      <c r="AE2801" s="11"/>
    </row>
    <row r="2802" spans="27:31" ht="15">
      <c r="AA2802" s="11"/>
      <c r="AB2802" s="11"/>
      <c r="AC2802" s="11"/>
      <c r="AD2802" s="11"/>
      <c r="AE2802" s="11"/>
    </row>
    <row r="2803" spans="27:31" ht="15">
      <c r="AA2803" s="11"/>
      <c r="AB2803" s="11"/>
      <c r="AC2803" s="11"/>
      <c r="AD2803" s="11"/>
      <c r="AE2803" s="11"/>
    </row>
    <row r="2804" spans="27:31" ht="15">
      <c r="AA2804" s="11"/>
      <c r="AB2804" s="11"/>
      <c r="AC2804" s="11"/>
      <c r="AD2804" s="11"/>
      <c r="AE2804" s="11"/>
    </row>
    <row r="2805" spans="27:31" ht="15">
      <c r="AA2805" s="11"/>
      <c r="AB2805" s="11"/>
      <c r="AC2805" s="11"/>
      <c r="AD2805" s="11"/>
      <c r="AE2805" s="11"/>
    </row>
    <row r="2806" spans="27:31" ht="15">
      <c r="AA2806" s="11"/>
      <c r="AB2806" s="11"/>
      <c r="AC2806" s="11"/>
      <c r="AD2806" s="11"/>
      <c r="AE2806" s="11"/>
    </row>
    <row r="2807" spans="27:31" ht="15">
      <c r="AA2807" s="11"/>
      <c r="AB2807" s="11"/>
      <c r="AC2807" s="11"/>
      <c r="AD2807" s="11"/>
      <c r="AE2807" s="11"/>
    </row>
    <row r="2808" spans="27:31" ht="15">
      <c r="AA2808" s="11"/>
      <c r="AB2808" s="11"/>
      <c r="AC2808" s="11"/>
      <c r="AD2808" s="11"/>
      <c r="AE2808" s="11"/>
    </row>
    <row r="2809" spans="27:31" ht="15">
      <c r="AA2809" s="11"/>
      <c r="AB2809" s="11"/>
      <c r="AC2809" s="11"/>
      <c r="AD2809" s="11"/>
      <c r="AE2809" s="11"/>
    </row>
    <row r="2810" spans="27:31" ht="15">
      <c r="AA2810" s="11"/>
      <c r="AB2810" s="11"/>
      <c r="AC2810" s="11"/>
      <c r="AD2810" s="11"/>
      <c r="AE2810" s="11"/>
    </row>
    <row r="2811" spans="27:31" ht="15">
      <c r="AA2811" s="11"/>
      <c r="AB2811" s="11"/>
      <c r="AC2811" s="11"/>
      <c r="AD2811" s="11"/>
      <c r="AE2811" s="11"/>
    </row>
    <row r="2812" spans="27:31" ht="15">
      <c r="AA2812" s="11"/>
      <c r="AB2812" s="11"/>
      <c r="AC2812" s="11"/>
      <c r="AD2812" s="11"/>
      <c r="AE2812" s="11"/>
    </row>
    <row r="2813" spans="27:31" ht="15">
      <c r="AA2813" s="11"/>
      <c r="AB2813" s="11"/>
      <c r="AC2813" s="11"/>
      <c r="AD2813" s="11"/>
      <c r="AE2813" s="11"/>
    </row>
    <row r="2814" spans="27:31" ht="15">
      <c r="AA2814" s="11"/>
      <c r="AB2814" s="11"/>
      <c r="AC2814" s="11"/>
      <c r="AD2814" s="11"/>
      <c r="AE2814" s="11"/>
    </row>
    <row r="2815" spans="27:31" ht="15">
      <c r="AA2815" s="11"/>
      <c r="AB2815" s="11"/>
      <c r="AC2815" s="11"/>
      <c r="AD2815" s="11"/>
      <c r="AE2815" s="11"/>
    </row>
    <row r="2816" spans="27:31" ht="15">
      <c r="AA2816" s="11"/>
      <c r="AB2816" s="11"/>
      <c r="AC2816" s="11"/>
      <c r="AD2816" s="11"/>
      <c r="AE2816" s="11"/>
    </row>
    <row r="2817" spans="27:31" ht="15">
      <c r="AA2817" s="11"/>
      <c r="AB2817" s="11"/>
      <c r="AC2817" s="11"/>
      <c r="AD2817" s="11"/>
      <c r="AE2817" s="11"/>
    </row>
    <row r="2818" spans="27:31" ht="15">
      <c r="AA2818" s="11"/>
      <c r="AB2818" s="11"/>
      <c r="AC2818" s="11"/>
      <c r="AD2818" s="11"/>
      <c r="AE2818" s="11"/>
    </row>
    <row r="2819" spans="27:31" ht="15">
      <c r="AA2819" s="11"/>
      <c r="AB2819" s="11"/>
      <c r="AC2819" s="11"/>
      <c r="AD2819" s="11"/>
      <c r="AE2819" s="11"/>
    </row>
    <row r="2820" spans="27:31" ht="15">
      <c r="AA2820" s="11"/>
      <c r="AB2820" s="11"/>
      <c r="AC2820" s="11"/>
      <c r="AD2820" s="11"/>
      <c r="AE2820" s="11"/>
    </row>
    <row r="2821" spans="27:31" ht="15">
      <c r="AA2821" s="11"/>
      <c r="AB2821" s="11"/>
      <c r="AC2821" s="11"/>
      <c r="AD2821" s="11"/>
      <c r="AE2821" s="11"/>
    </row>
    <row r="2822" spans="27:31" ht="15">
      <c r="AA2822" s="11"/>
      <c r="AB2822" s="11"/>
      <c r="AC2822" s="11"/>
      <c r="AD2822" s="11"/>
      <c r="AE2822" s="11"/>
    </row>
    <row r="2823" spans="27:31" ht="15">
      <c r="AA2823" s="11"/>
      <c r="AB2823" s="11"/>
      <c r="AC2823" s="11"/>
      <c r="AD2823" s="11"/>
      <c r="AE2823" s="11"/>
    </row>
    <row r="2824" spans="27:31" ht="15">
      <c r="AA2824" s="11"/>
      <c r="AB2824" s="11"/>
      <c r="AC2824" s="11"/>
      <c r="AD2824" s="11"/>
      <c r="AE2824" s="11"/>
    </row>
    <row r="2825" spans="27:31" ht="15">
      <c r="AA2825" s="11"/>
      <c r="AB2825" s="11"/>
      <c r="AC2825" s="11"/>
      <c r="AD2825" s="11"/>
      <c r="AE2825" s="11"/>
    </row>
    <row r="2826" spans="27:31" ht="15">
      <c r="AA2826" s="11"/>
      <c r="AB2826" s="11"/>
      <c r="AC2826" s="11"/>
      <c r="AD2826" s="11"/>
      <c r="AE2826" s="11"/>
    </row>
    <row r="2827" spans="27:31" ht="15">
      <c r="AA2827" s="11"/>
      <c r="AB2827" s="11"/>
      <c r="AC2827" s="11"/>
      <c r="AD2827" s="11"/>
      <c r="AE2827" s="11"/>
    </row>
    <row r="2828" spans="27:31" ht="15">
      <c r="AA2828" s="11"/>
      <c r="AB2828" s="11"/>
      <c r="AC2828" s="11"/>
      <c r="AD2828" s="11"/>
      <c r="AE2828" s="11"/>
    </row>
    <row r="2829" spans="27:31" ht="15">
      <c r="AA2829" s="11"/>
      <c r="AB2829" s="11"/>
      <c r="AC2829" s="11"/>
      <c r="AD2829" s="11"/>
      <c r="AE2829" s="11"/>
    </row>
    <row r="2830" spans="27:31" ht="15">
      <c r="AA2830" s="11"/>
      <c r="AB2830" s="11"/>
      <c r="AC2830" s="11"/>
      <c r="AD2830" s="11"/>
      <c r="AE2830" s="11"/>
    </row>
    <row r="2831" spans="27:31" ht="15">
      <c r="AA2831" s="11"/>
      <c r="AB2831" s="11"/>
      <c r="AC2831" s="11"/>
      <c r="AD2831" s="11"/>
      <c r="AE2831" s="11"/>
    </row>
    <row r="2832" spans="27:31" ht="15">
      <c r="AA2832" s="11"/>
      <c r="AB2832" s="11"/>
      <c r="AC2832" s="11"/>
      <c r="AD2832" s="11"/>
      <c r="AE2832" s="11"/>
    </row>
    <row r="2833" spans="27:31" ht="15">
      <c r="AA2833" s="11"/>
      <c r="AB2833" s="11"/>
      <c r="AC2833" s="11"/>
      <c r="AD2833" s="11"/>
      <c r="AE2833" s="11"/>
    </row>
    <row r="2834" spans="27:31" ht="15">
      <c r="AA2834" s="11"/>
      <c r="AB2834" s="11"/>
      <c r="AC2834" s="11"/>
      <c r="AD2834" s="11"/>
      <c r="AE2834" s="11"/>
    </row>
    <row r="2835" spans="27:31" ht="15">
      <c r="AA2835" s="11"/>
      <c r="AB2835" s="11"/>
      <c r="AC2835" s="11"/>
      <c r="AD2835" s="11"/>
      <c r="AE2835" s="11"/>
    </row>
    <row r="2836" spans="27:31" ht="15">
      <c r="AA2836" s="11"/>
      <c r="AB2836" s="11"/>
      <c r="AC2836" s="11"/>
      <c r="AD2836" s="11"/>
      <c r="AE2836" s="11"/>
    </row>
    <row r="2837" spans="27:31" ht="15">
      <c r="AA2837" s="11"/>
      <c r="AB2837" s="11"/>
      <c r="AC2837" s="11"/>
      <c r="AD2837" s="11"/>
      <c r="AE2837" s="11"/>
    </row>
    <row r="2838" spans="27:31" ht="15">
      <c r="AA2838" s="11"/>
      <c r="AB2838" s="11"/>
      <c r="AC2838" s="11"/>
      <c r="AD2838" s="11"/>
      <c r="AE2838" s="11"/>
    </row>
    <row r="2839" spans="27:31" ht="15">
      <c r="AA2839" s="11"/>
      <c r="AB2839" s="11"/>
      <c r="AC2839" s="11"/>
      <c r="AD2839" s="11"/>
      <c r="AE2839" s="11"/>
    </row>
    <row r="2840" spans="27:31" ht="15">
      <c r="AA2840" s="11"/>
      <c r="AB2840" s="11"/>
      <c r="AC2840" s="11"/>
      <c r="AD2840" s="11"/>
      <c r="AE2840" s="11"/>
    </row>
    <row r="2841" spans="27:31" ht="15">
      <c r="AA2841" s="11"/>
      <c r="AB2841" s="11"/>
      <c r="AC2841" s="11"/>
      <c r="AD2841" s="11"/>
      <c r="AE2841" s="11"/>
    </row>
    <row r="2842" spans="27:31" ht="15">
      <c r="AA2842" s="11"/>
      <c r="AB2842" s="11"/>
      <c r="AC2842" s="11"/>
      <c r="AD2842" s="11"/>
      <c r="AE2842" s="11"/>
    </row>
    <row r="2843" spans="27:31" ht="15">
      <c r="AA2843" s="11"/>
      <c r="AB2843" s="11"/>
      <c r="AC2843" s="11"/>
      <c r="AD2843" s="11"/>
      <c r="AE2843" s="11"/>
    </row>
    <row r="2844" spans="27:31" ht="15">
      <c r="AA2844" s="11"/>
      <c r="AB2844" s="11"/>
      <c r="AC2844" s="11"/>
      <c r="AD2844" s="11"/>
      <c r="AE2844" s="11"/>
    </row>
    <row r="2845" spans="27:31" ht="15">
      <c r="AA2845" s="11"/>
      <c r="AB2845" s="11"/>
      <c r="AC2845" s="11"/>
      <c r="AD2845" s="11"/>
      <c r="AE2845" s="11"/>
    </row>
    <row r="2846" spans="27:31" ht="15">
      <c r="AA2846" s="11"/>
      <c r="AB2846" s="11"/>
      <c r="AC2846" s="11"/>
      <c r="AD2846" s="11"/>
      <c r="AE2846" s="11"/>
    </row>
    <row r="2847" spans="27:31" ht="15">
      <c r="AA2847" s="11"/>
      <c r="AB2847" s="11"/>
      <c r="AC2847" s="11"/>
      <c r="AD2847" s="11"/>
      <c r="AE2847" s="11"/>
    </row>
    <row r="2848" spans="27:31" ht="15">
      <c r="AA2848" s="11"/>
      <c r="AB2848" s="11"/>
      <c r="AC2848" s="11"/>
      <c r="AD2848" s="11"/>
      <c r="AE2848" s="11"/>
    </row>
    <row r="2849" spans="27:31" ht="15">
      <c r="AA2849" s="11"/>
      <c r="AB2849" s="11"/>
      <c r="AC2849" s="11"/>
      <c r="AD2849" s="11"/>
      <c r="AE2849" s="11"/>
    </row>
    <row r="2850" spans="27:31" ht="15">
      <c r="AA2850" s="11"/>
      <c r="AB2850" s="11"/>
      <c r="AC2850" s="11"/>
      <c r="AD2850" s="11"/>
      <c r="AE2850" s="11"/>
    </row>
    <row r="2851" spans="27:31" ht="15">
      <c r="AA2851" s="11"/>
      <c r="AB2851" s="11"/>
      <c r="AC2851" s="11"/>
      <c r="AD2851" s="11"/>
      <c r="AE2851" s="11"/>
    </row>
    <row r="2852" spans="27:31" ht="15">
      <c r="AA2852" s="11"/>
      <c r="AB2852" s="11"/>
      <c r="AC2852" s="11"/>
      <c r="AD2852" s="11"/>
      <c r="AE2852" s="11"/>
    </row>
    <row r="2853" spans="27:31" ht="15">
      <c r="AA2853" s="11"/>
      <c r="AB2853" s="11"/>
      <c r="AC2853" s="11"/>
      <c r="AD2853" s="11"/>
      <c r="AE2853" s="11"/>
    </row>
    <row r="2854" spans="27:31" ht="15">
      <c r="AA2854" s="11"/>
      <c r="AB2854" s="11"/>
      <c r="AC2854" s="11"/>
      <c r="AD2854" s="11"/>
      <c r="AE2854" s="11"/>
    </row>
    <row r="2855" spans="27:31" ht="15">
      <c r="AA2855" s="11"/>
      <c r="AB2855" s="11"/>
      <c r="AC2855" s="11"/>
      <c r="AD2855" s="11"/>
      <c r="AE2855" s="11"/>
    </row>
    <row r="2856" spans="27:31" ht="15">
      <c r="AA2856" s="11"/>
      <c r="AB2856" s="11"/>
      <c r="AC2856" s="11"/>
      <c r="AD2856" s="11"/>
      <c r="AE2856" s="11"/>
    </row>
    <row r="2857" spans="27:31" ht="15">
      <c r="AA2857" s="11"/>
      <c r="AB2857" s="11"/>
      <c r="AC2857" s="11"/>
      <c r="AD2857" s="11"/>
      <c r="AE2857" s="11"/>
    </row>
    <row r="2858" spans="27:31" ht="15">
      <c r="AA2858" s="11"/>
      <c r="AB2858" s="11"/>
      <c r="AC2858" s="11"/>
      <c r="AD2858" s="11"/>
      <c r="AE2858" s="11"/>
    </row>
    <row r="2859" spans="27:31" ht="15">
      <c r="AA2859" s="11"/>
      <c r="AB2859" s="11"/>
      <c r="AC2859" s="11"/>
      <c r="AD2859" s="11"/>
      <c r="AE2859" s="11"/>
    </row>
    <row r="2860" spans="27:31" ht="15">
      <c r="AA2860" s="11"/>
      <c r="AB2860" s="11"/>
      <c r="AC2860" s="11"/>
      <c r="AD2860" s="11"/>
      <c r="AE2860" s="11"/>
    </row>
    <row r="2861" spans="27:31" ht="15">
      <c r="AA2861" s="11"/>
      <c r="AB2861" s="11"/>
      <c r="AC2861" s="11"/>
      <c r="AD2861" s="11"/>
      <c r="AE2861" s="11"/>
    </row>
    <row r="2862" spans="27:31" ht="15">
      <c r="AA2862" s="11"/>
      <c r="AB2862" s="11"/>
      <c r="AC2862" s="11"/>
      <c r="AD2862" s="11"/>
      <c r="AE2862" s="11"/>
    </row>
    <row r="2863" spans="27:31" ht="15">
      <c r="AA2863" s="11"/>
      <c r="AB2863" s="11"/>
      <c r="AC2863" s="11"/>
      <c r="AD2863" s="11"/>
      <c r="AE2863" s="11"/>
    </row>
    <row r="2864" spans="27:31" ht="15">
      <c r="AA2864" s="11"/>
      <c r="AB2864" s="11"/>
      <c r="AC2864" s="11"/>
      <c r="AD2864" s="11"/>
      <c r="AE2864" s="11"/>
    </row>
    <row r="2865" spans="27:31" ht="15">
      <c r="AA2865" s="11"/>
      <c r="AB2865" s="11"/>
      <c r="AC2865" s="11"/>
      <c r="AD2865" s="11"/>
      <c r="AE2865" s="11"/>
    </row>
    <row r="2866" spans="27:31" ht="15">
      <c r="AA2866" s="11"/>
      <c r="AB2866" s="11"/>
      <c r="AC2866" s="11"/>
      <c r="AD2866" s="11"/>
      <c r="AE2866" s="11"/>
    </row>
    <row r="2867" spans="27:31" ht="15">
      <c r="AA2867" s="11"/>
      <c r="AB2867" s="11"/>
      <c r="AC2867" s="11"/>
      <c r="AD2867" s="11"/>
      <c r="AE2867" s="11"/>
    </row>
    <row r="2868" spans="27:31" ht="15">
      <c r="AA2868" s="11"/>
      <c r="AB2868" s="11"/>
      <c r="AC2868" s="11"/>
      <c r="AD2868" s="11"/>
      <c r="AE2868" s="11"/>
    </row>
    <row r="2869" spans="27:31" ht="15">
      <c r="AA2869" s="11"/>
      <c r="AB2869" s="11"/>
      <c r="AC2869" s="11"/>
      <c r="AD2869" s="11"/>
      <c r="AE2869" s="11"/>
    </row>
    <row r="2870" spans="27:31" ht="15">
      <c r="AA2870" s="11"/>
      <c r="AB2870" s="11"/>
      <c r="AC2870" s="11"/>
      <c r="AD2870" s="11"/>
      <c r="AE2870" s="11"/>
    </row>
    <row r="2871" spans="27:31" ht="15">
      <c r="AA2871" s="11"/>
      <c r="AB2871" s="11"/>
      <c r="AC2871" s="11"/>
      <c r="AD2871" s="11"/>
      <c r="AE2871" s="11"/>
    </row>
    <row r="2872" spans="27:31" ht="15">
      <c r="AA2872" s="11"/>
      <c r="AB2872" s="11"/>
      <c r="AC2872" s="11"/>
      <c r="AD2872" s="11"/>
      <c r="AE2872" s="11"/>
    </row>
    <row r="2873" spans="27:31" ht="15">
      <c r="AA2873" s="11"/>
      <c r="AB2873" s="11"/>
      <c r="AC2873" s="11"/>
      <c r="AD2873" s="11"/>
      <c r="AE2873" s="11"/>
    </row>
    <row r="2874" spans="27:31" ht="15">
      <c r="AA2874" s="11"/>
      <c r="AB2874" s="11"/>
      <c r="AC2874" s="11"/>
      <c r="AD2874" s="11"/>
      <c r="AE2874" s="11"/>
    </row>
    <row r="2875" spans="27:31" ht="15">
      <c r="AA2875" s="11"/>
      <c r="AB2875" s="11"/>
      <c r="AC2875" s="11"/>
      <c r="AD2875" s="11"/>
      <c r="AE2875" s="11"/>
    </row>
    <row r="2876" spans="27:31" ht="15">
      <c r="AA2876" s="11"/>
      <c r="AB2876" s="11"/>
      <c r="AC2876" s="11"/>
      <c r="AD2876" s="11"/>
      <c r="AE2876" s="11"/>
    </row>
    <row r="2877" spans="27:31" ht="15">
      <c r="AA2877" s="11"/>
      <c r="AB2877" s="11"/>
      <c r="AC2877" s="11"/>
      <c r="AD2877" s="11"/>
      <c r="AE2877" s="11"/>
    </row>
    <row r="2878" spans="27:31" ht="15">
      <c r="AA2878" s="11"/>
      <c r="AB2878" s="11"/>
      <c r="AC2878" s="11"/>
      <c r="AD2878" s="11"/>
      <c r="AE2878" s="11"/>
    </row>
    <row r="2879" spans="27:31" ht="15">
      <c r="AA2879" s="11"/>
      <c r="AB2879" s="11"/>
      <c r="AC2879" s="11"/>
      <c r="AD2879" s="11"/>
      <c r="AE2879" s="11"/>
    </row>
    <row r="2880" spans="27:31" ht="15">
      <c r="AA2880" s="11"/>
      <c r="AB2880" s="11"/>
      <c r="AC2880" s="11"/>
      <c r="AD2880" s="11"/>
      <c r="AE2880" s="11"/>
    </row>
    <row r="2881" spans="27:31" ht="15">
      <c r="AA2881" s="11"/>
      <c r="AB2881" s="11"/>
      <c r="AC2881" s="11"/>
      <c r="AD2881" s="11"/>
      <c r="AE2881" s="11"/>
    </row>
    <row r="2882" spans="27:31" ht="15">
      <c r="AA2882" s="11"/>
      <c r="AB2882" s="11"/>
      <c r="AC2882" s="11"/>
      <c r="AD2882" s="11"/>
      <c r="AE2882" s="11"/>
    </row>
    <row r="2883" spans="27:31" ht="15">
      <c r="AA2883" s="11"/>
      <c r="AB2883" s="11"/>
      <c r="AC2883" s="11"/>
      <c r="AD2883" s="11"/>
      <c r="AE2883" s="11"/>
    </row>
    <row r="2884" spans="27:31" ht="15">
      <c r="AA2884" s="11"/>
      <c r="AB2884" s="11"/>
      <c r="AC2884" s="11"/>
      <c r="AD2884" s="11"/>
      <c r="AE2884" s="11"/>
    </row>
    <row r="2885" spans="27:31" ht="15">
      <c r="AA2885" s="11"/>
      <c r="AB2885" s="11"/>
      <c r="AC2885" s="11"/>
      <c r="AD2885" s="11"/>
      <c r="AE2885" s="11"/>
    </row>
    <row r="2886" spans="27:31" ht="15">
      <c r="AA2886" s="11"/>
      <c r="AB2886" s="11"/>
      <c r="AC2886" s="11"/>
      <c r="AD2886" s="11"/>
      <c r="AE2886" s="11"/>
    </row>
    <row r="2887" spans="27:31" ht="15">
      <c r="AA2887" s="11"/>
      <c r="AB2887" s="11"/>
      <c r="AC2887" s="11"/>
      <c r="AD2887" s="11"/>
      <c r="AE2887" s="11"/>
    </row>
    <row r="2888" spans="27:31" ht="15">
      <c r="AA2888" s="11"/>
      <c r="AB2888" s="11"/>
      <c r="AC2888" s="11"/>
      <c r="AD2888" s="11"/>
      <c r="AE2888" s="11"/>
    </row>
    <row r="2889" spans="27:31" ht="15">
      <c r="AA2889" s="11"/>
      <c r="AB2889" s="11"/>
      <c r="AC2889" s="11"/>
      <c r="AD2889" s="11"/>
      <c r="AE2889" s="11"/>
    </row>
    <row r="2890" spans="27:31" ht="15">
      <c r="AA2890" s="11"/>
      <c r="AB2890" s="11"/>
      <c r="AC2890" s="11"/>
      <c r="AD2890" s="11"/>
      <c r="AE2890" s="11"/>
    </row>
    <row r="2891" spans="27:31" ht="15">
      <c r="AA2891" s="11"/>
      <c r="AB2891" s="11"/>
      <c r="AC2891" s="11"/>
      <c r="AD2891" s="11"/>
      <c r="AE2891" s="11"/>
    </row>
    <row r="2892" spans="27:31" ht="15">
      <c r="AA2892" s="11"/>
      <c r="AB2892" s="11"/>
      <c r="AC2892" s="11"/>
      <c r="AD2892" s="11"/>
      <c r="AE2892" s="11"/>
    </row>
    <row r="2893" spans="27:31" ht="15">
      <c r="AA2893" s="11"/>
      <c r="AB2893" s="11"/>
      <c r="AC2893" s="11"/>
      <c r="AD2893" s="11"/>
      <c r="AE2893" s="11"/>
    </row>
    <row r="2894" spans="27:31" ht="15">
      <c r="AA2894" s="11"/>
      <c r="AB2894" s="11"/>
      <c r="AC2894" s="11"/>
      <c r="AD2894" s="11"/>
      <c r="AE2894" s="11"/>
    </row>
    <row r="2895" spans="27:31" ht="15">
      <c r="AA2895" s="11"/>
      <c r="AB2895" s="11"/>
      <c r="AC2895" s="11"/>
      <c r="AD2895" s="11"/>
      <c r="AE2895" s="11"/>
    </row>
    <row r="2896" spans="27:31" ht="15">
      <c r="AA2896" s="11"/>
      <c r="AB2896" s="11"/>
      <c r="AC2896" s="11"/>
      <c r="AD2896" s="11"/>
      <c r="AE2896" s="11"/>
    </row>
    <row r="2897" spans="27:31" ht="15">
      <c r="AA2897" s="11"/>
      <c r="AB2897" s="11"/>
      <c r="AC2897" s="11"/>
      <c r="AD2897" s="11"/>
      <c r="AE2897" s="11"/>
    </row>
    <row r="2898" spans="27:31" ht="15">
      <c r="AA2898" s="11"/>
      <c r="AB2898" s="11"/>
      <c r="AC2898" s="11"/>
      <c r="AD2898" s="11"/>
      <c r="AE2898" s="11"/>
    </row>
    <row r="2899" spans="27:31" ht="15">
      <c r="AA2899" s="11"/>
      <c r="AB2899" s="11"/>
      <c r="AC2899" s="11"/>
      <c r="AD2899" s="11"/>
      <c r="AE2899" s="11"/>
    </row>
    <row r="2900" spans="27:31" ht="15">
      <c r="AA2900" s="11"/>
      <c r="AB2900" s="11"/>
      <c r="AC2900" s="11"/>
      <c r="AD2900" s="11"/>
      <c r="AE2900" s="11"/>
    </row>
    <row r="2901" spans="27:31" ht="15">
      <c r="AA2901" s="11"/>
      <c r="AB2901" s="11"/>
      <c r="AC2901" s="11"/>
      <c r="AD2901" s="11"/>
      <c r="AE2901" s="11"/>
    </row>
    <row r="2902" spans="27:31" ht="15">
      <c r="AA2902" s="11"/>
      <c r="AB2902" s="11"/>
      <c r="AC2902" s="11"/>
      <c r="AD2902" s="11"/>
      <c r="AE2902" s="11"/>
    </row>
    <row r="2903" spans="27:31" ht="15">
      <c r="AA2903" s="11"/>
      <c r="AB2903" s="11"/>
      <c r="AC2903" s="11"/>
      <c r="AD2903" s="11"/>
      <c r="AE2903" s="11"/>
    </row>
    <row r="2904" spans="27:31" ht="15">
      <c r="AA2904" s="11"/>
      <c r="AB2904" s="11"/>
      <c r="AC2904" s="11"/>
      <c r="AD2904" s="11"/>
      <c r="AE2904" s="11"/>
    </row>
    <row r="2905" spans="27:31" ht="15">
      <c r="AA2905" s="11"/>
      <c r="AB2905" s="11"/>
      <c r="AC2905" s="11"/>
      <c r="AD2905" s="11"/>
      <c r="AE2905" s="11"/>
    </row>
    <row r="2906" spans="27:31" ht="15">
      <c r="AA2906" s="11"/>
      <c r="AB2906" s="11"/>
      <c r="AC2906" s="11"/>
      <c r="AD2906" s="11"/>
      <c r="AE2906" s="11"/>
    </row>
    <row r="2907" spans="27:31" ht="15">
      <c r="AA2907" s="11"/>
      <c r="AB2907" s="11"/>
      <c r="AC2907" s="11"/>
      <c r="AD2907" s="11"/>
      <c r="AE2907" s="11"/>
    </row>
    <row r="2908" spans="27:31" ht="15">
      <c r="AA2908" s="11"/>
      <c r="AB2908" s="11"/>
      <c r="AC2908" s="11"/>
      <c r="AD2908" s="11"/>
      <c r="AE2908" s="11"/>
    </row>
    <row r="2909" spans="27:31" ht="15">
      <c r="AA2909" s="11"/>
      <c r="AB2909" s="11"/>
      <c r="AC2909" s="11"/>
      <c r="AD2909" s="11"/>
      <c r="AE2909" s="11"/>
    </row>
    <row r="2910" spans="27:31" ht="15">
      <c r="AA2910" s="11"/>
      <c r="AB2910" s="11"/>
      <c r="AC2910" s="11"/>
      <c r="AD2910" s="11"/>
      <c r="AE2910" s="11"/>
    </row>
    <row r="2911" spans="27:31" ht="15">
      <c r="AA2911" s="11"/>
      <c r="AB2911" s="11"/>
      <c r="AC2911" s="11"/>
      <c r="AD2911" s="11"/>
      <c r="AE2911" s="11"/>
    </row>
    <row r="2912" spans="27:31" ht="15">
      <c r="AA2912" s="11"/>
      <c r="AB2912" s="11"/>
      <c r="AC2912" s="11"/>
      <c r="AD2912" s="11"/>
      <c r="AE2912" s="11"/>
    </row>
    <row r="2913" spans="27:31" ht="15">
      <c r="AA2913" s="11"/>
      <c r="AB2913" s="11"/>
      <c r="AC2913" s="11"/>
      <c r="AD2913" s="11"/>
      <c r="AE2913" s="11"/>
    </row>
    <row r="2914" spans="27:31" ht="15">
      <c r="AA2914" s="11"/>
      <c r="AB2914" s="11"/>
      <c r="AC2914" s="11"/>
      <c r="AD2914" s="11"/>
      <c r="AE2914" s="11"/>
    </row>
    <row r="2915" spans="27:31" ht="15">
      <c r="AA2915" s="11"/>
      <c r="AB2915" s="11"/>
      <c r="AC2915" s="11"/>
      <c r="AD2915" s="11"/>
      <c r="AE2915" s="11"/>
    </row>
    <row r="2916" spans="27:31" ht="15">
      <c r="AA2916" s="11"/>
      <c r="AB2916" s="11"/>
      <c r="AC2916" s="11"/>
      <c r="AD2916" s="11"/>
      <c r="AE2916" s="11"/>
    </row>
    <row r="2917" spans="27:31" ht="15">
      <c r="AA2917" s="11"/>
      <c r="AB2917" s="11"/>
      <c r="AC2917" s="11"/>
      <c r="AD2917" s="11"/>
      <c r="AE2917" s="11"/>
    </row>
    <row r="2918" spans="27:31" ht="15">
      <c r="AA2918" s="11"/>
      <c r="AB2918" s="11"/>
      <c r="AC2918" s="11"/>
      <c r="AD2918" s="11"/>
      <c r="AE2918" s="11"/>
    </row>
    <row r="2919" spans="27:31" ht="15">
      <c r="AA2919" s="11"/>
      <c r="AB2919" s="11"/>
      <c r="AC2919" s="11"/>
      <c r="AD2919" s="11"/>
      <c r="AE2919" s="11"/>
    </row>
    <row r="2920" spans="27:31" ht="15">
      <c r="AA2920" s="11"/>
      <c r="AB2920" s="11"/>
      <c r="AC2920" s="11"/>
      <c r="AD2920" s="11"/>
      <c r="AE2920" s="11"/>
    </row>
    <row r="2921" spans="27:31" ht="15">
      <c r="AA2921" s="11"/>
      <c r="AB2921" s="11"/>
      <c r="AC2921" s="11"/>
      <c r="AD2921" s="11"/>
      <c r="AE2921" s="11"/>
    </row>
    <row r="2922" spans="27:31" ht="15">
      <c r="AA2922" s="11"/>
      <c r="AB2922" s="11"/>
      <c r="AC2922" s="11"/>
      <c r="AD2922" s="11"/>
      <c r="AE2922" s="11"/>
    </row>
    <row r="2923" spans="27:31" ht="15">
      <c r="AA2923" s="11"/>
      <c r="AB2923" s="11"/>
      <c r="AC2923" s="11"/>
      <c r="AD2923" s="11"/>
      <c r="AE2923" s="11"/>
    </row>
    <row r="2924" spans="27:31" ht="15">
      <c r="AA2924" s="11"/>
      <c r="AB2924" s="11"/>
      <c r="AC2924" s="11"/>
      <c r="AD2924" s="11"/>
      <c r="AE2924" s="11"/>
    </row>
    <row r="2925" spans="27:31" ht="15">
      <c r="AA2925" s="11"/>
      <c r="AB2925" s="11"/>
      <c r="AC2925" s="11"/>
      <c r="AD2925" s="11"/>
      <c r="AE2925" s="11"/>
    </row>
    <row r="2926" spans="27:31" ht="15">
      <c r="AA2926" s="11"/>
      <c r="AB2926" s="11"/>
      <c r="AC2926" s="11"/>
      <c r="AD2926" s="11"/>
      <c r="AE2926" s="11"/>
    </row>
    <row r="2927" spans="27:31" ht="15">
      <c r="AA2927" s="11"/>
      <c r="AB2927" s="11"/>
      <c r="AC2927" s="11"/>
      <c r="AD2927" s="11"/>
      <c r="AE2927" s="11"/>
    </row>
    <row r="2928" spans="27:31" ht="15">
      <c r="AA2928" s="11"/>
      <c r="AB2928" s="11"/>
      <c r="AC2928" s="11"/>
      <c r="AD2928" s="11"/>
      <c r="AE2928" s="11"/>
    </row>
    <row r="2929" spans="27:31" ht="15">
      <c r="AA2929" s="11"/>
      <c r="AB2929" s="11"/>
      <c r="AC2929" s="11"/>
      <c r="AD2929" s="11"/>
      <c r="AE2929" s="11"/>
    </row>
    <row r="2930" spans="27:31" ht="15">
      <c r="AA2930" s="11"/>
      <c r="AB2930" s="11"/>
      <c r="AC2930" s="11"/>
      <c r="AD2930" s="11"/>
      <c r="AE2930" s="11"/>
    </row>
    <row r="2931" spans="27:31" ht="15">
      <c r="AA2931" s="11"/>
      <c r="AB2931" s="11"/>
      <c r="AC2931" s="11"/>
      <c r="AD2931" s="11"/>
      <c r="AE2931" s="11"/>
    </row>
    <row r="2932" spans="27:31" ht="15">
      <c r="AA2932" s="11"/>
      <c r="AB2932" s="11"/>
      <c r="AC2932" s="11"/>
      <c r="AD2932" s="11"/>
      <c r="AE2932" s="11"/>
    </row>
    <row r="2933" spans="27:31" ht="15">
      <c r="AA2933" s="11"/>
      <c r="AB2933" s="11"/>
      <c r="AC2933" s="11"/>
      <c r="AD2933" s="11"/>
      <c r="AE2933" s="11"/>
    </row>
    <row r="2934" spans="27:31" ht="15">
      <c r="AA2934" s="11"/>
      <c r="AB2934" s="11"/>
      <c r="AC2934" s="11"/>
      <c r="AD2934" s="11"/>
      <c r="AE2934" s="11"/>
    </row>
    <row r="2935" spans="27:31" ht="15">
      <c r="AA2935" s="11"/>
      <c r="AB2935" s="11"/>
      <c r="AC2935" s="11"/>
      <c r="AD2935" s="11"/>
      <c r="AE2935" s="11"/>
    </row>
    <row r="2936" spans="27:31" ht="15">
      <c r="AA2936" s="11"/>
      <c r="AB2936" s="11"/>
      <c r="AC2936" s="11"/>
      <c r="AD2936" s="11"/>
      <c r="AE2936" s="11"/>
    </row>
    <row r="2937" spans="27:31" ht="15">
      <c r="AA2937" s="11"/>
      <c r="AB2937" s="11"/>
      <c r="AC2937" s="11"/>
      <c r="AD2937" s="11"/>
      <c r="AE2937" s="11"/>
    </row>
    <row r="2938" spans="27:31" ht="15">
      <c r="AA2938" s="11"/>
      <c r="AB2938" s="11"/>
      <c r="AC2938" s="11"/>
      <c r="AD2938" s="11"/>
      <c r="AE2938" s="11"/>
    </row>
    <row r="2939" spans="27:31" ht="15">
      <c r="AA2939" s="11"/>
      <c r="AB2939" s="11"/>
      <c r="AC2939" s="11"/>
      <c r="AD2939" s="11"/>
      <c r="AE2939" s="11"/>
    </row>
    <row r="2940" spans="27:31" ht="15">
      <c r="AA2940" s="11"/>
      <c r="AB2940" s="11"/>
      <c r="AC2940" s="11"/>
      <c r="AD2940" s="11"/>
      <c r="AE2940" s="11"/>
    </row>
    <row r="2941" spans="27:31" ht="15">
      <c r="AA2941" s="11"/>
      <c r="AB2941" s="11"/>
      <c r="AC2941" s="11"/>
      <c r="AD2941" s="11"/>
      <c r="AE2941" s="11"/>
    </row>
    <row r="2942" spans="27:31" ht="15">
      <c r="AA2942" s="11"/>
      <c r="AB2942" s="11"/>
      <c r="AC2942" s="11"/>
      <c r="AD2942" s="11"/>
      <c r="AE2942" s="11"/>
    </row>
    <row r="2943" spans="27:31" ht="15">
      <c r="AA2943" s="11"/>
      <c r="AB2943" s="11"/>
      <c r="AC2943" s="11"/>
      <c r="AD2943" s="11"/>
      <c r="AE2943" s="11"/>
    </row>
    <row r="2944" spans="27:31" ht="15">
      <c r="AA2944" s="11"/>
      <c r="AB2944" s="11"/>
      <c r="AC2944" s="11"/>
      <c r="AD2944" s="11"/>
      <c r="AE2944" s="11"/>
    </row>
    <row r="2945" spans="27:31" ht="15">
      <c r="AA2945" s="11"/>
      <c r="AB2945" s="11"/>
      <c r="AC2945" s="11"/>
      <c r="AD2945" s="11"/>
      <c r="AE2945" s="11"/>
    </row>
    <row r="2946" spans="27:31" ht="15">
      <c r="AA2946" s="11"/>
      <c r="AB2946" s="11"/>
      <c r="AC2946" s="11"/>
      <c r="AD2946" s="11"/>
      <c r="AE2946" s="11"/>
    </row>
    <row r="2947" spans="27:31" ht="15">
      <c r="AA2947" s="11"/>
      <c r="AB2947" s="11"/>
      <c r="AC2947" s="11"/>
      <c r="AD2947" s="11"/>
      <c r="AE2947" s="11"/>
    </row>
    <row r="2948" spans="27:31" ht="15">
      <c r="AA2948" s="11"/>
      <c r="AB2948" s="11"/>
      <c r="AC2948" s="11"/>
      <c r="AD2948" s="11"/>
      <c r="AE2948" s="11"/>
    </row>
    <row r="2949" spans="27:31" ht="15">
      <c r="AA2949" s="11"/>
      <c r="AB2949" s="11"/>
      <c r="AC2949" s="11"/>
      <c r="AD2949" s="11"/>
      <c r="AE2949" s="11"/>
    </row>
    <row r="2950" spans="27:31" ht="15">
      <c r="AA2950" s="11"/>
      <c r="AB2950" s="11"/>
      <c r="AC2950" s="11"/>
      <c r="AD2950" s="11"/>
      <c r="AE2950" s="11"/>
    </row>
    <row r="2951" spans="27:31" ht="15">
      <c r="AA2951" s="11"/>
      <c r="AB2951" s="11"/>
      <c r="AC2951" s="11"/>
      <c r="AD2951" s="11"/>
      <c r="AE2951" s="11"/>
    </row>
    <row r="2952" spans="27:31" ht="15">
      <c r="AA2952" s="11"/>
      <c r="AB2952" s="11"/>
      <c r="AC2952" s="11"/>
      <c r="AD2952" s="11"/>
      <c r="AE2952" s="11"/>
    </row>
    <row r="2953" spans="27:31" ht="15">
      <c r="AA2953" s="11"/>
      <c r="AB2953" s="11"/>
      <c r="AC2953" s="11"/>
      <c r="AD2953" s="11"/>
      <c r="AE2953" s="11"/>
    </row>
    <row r="2954" spans="27:31" ht="15">
      <c r="AA2954" s="11"/>
      <c r="AB2954" s="11"/>
      <c r="AC2954" s="11"/>
      <c r="AD2954" s="11"/>
      <c r="AE2954" s="11"/>
    </row>
    <row r="2955" spans="27:31" ht="15">
      <c r="AA2955" s="11"/>
      <c r="AB2955" s="11"/>
      <c r="AC2955" s="11"/>
      <c r="AD2955" s="11"/>
      <c r="AE2955" s="11"/>
    </row>
    <row r="2956" spans="27:31" ht="15">
      <c r="AA2956" s="11"/>
      <c r="AB2956" s="11"/>
      <c r="AC2956" s="11"/>
      <c r="AD2956" s="11"/>
      <c r="AE2956" s="11"/>
    </row>
    <row r="2957" spans="27:31" ht="15">
      <c r="AA2957" s="11"/>
      <c r="AB2957" s="11"/>
      <c r="AC2957" s="11"/>
      <c r="AD2957" s="11"/>
      <c r="AE2957" s="11"/>
    </row>
    <row r="2958" spans="27:31" ht="15">
      <c r="AA2958" s="11"/>
      <c r="AB2958" s="11"/>
      <c r="AC2958" s="11"/>
      <c r="AD2958" s="11"/>
      <c r="AE2958" s="11"/>
    </row>
    <row r="2959" spans="27:31" ht="15">
      <c r="AA2959" s="11"/>
      <c r="AB2959" s="11"/>
      <c r="AC2959" s="11"/>
      <c r="AD2959" s="11"/>
      <c r="AE2959" s="11"/>
    </row>
    <row r="2960" spans="27:31" ht="15">
      <c r="AA2960" s="11"/>
      <c r="AB2960" s="11"/>
      <c r="AC2960" s="11"/>
      <c r="AD2960" s="11"/>
      <c r="AE2960" s="11"/>
    </row>
    <row r="2961" spans="27:31" ht="15">
      <c r="AA2961" s="11"/>
      <c r="AB2961" s="11"/>
      <c r="AC2961" s="11"/>
      <c r="AD2961" s="11"/>
      <c r="AE2961" s="11"/>
    </row>
    <row r="2962" spans="27:31" ht="15">
      <c r="AA2962" s="11"/>
      <c r="AB2962" s="11"/>
      <c r="AC2962" s="11"/>
      <c r="AD2962" s="11"/>
      <c r="AE2962" s="11"/>
    </row>
    <row r="2963" spans="27:31" ht="15">
      <c r="AA2963" s="11"/>
      <c r="AB2963" s="11"/>
      <c r="AC2963" s="11"/>
      <c r="AD2963" s="11"/>
      <c r="AE2963" s="11"/>
    </row>
    <row r="2964" spans="27:31" ht="15">
      <c r="AA2964" s="11"/>
      <c r="AB2964" s="11"/>
      <c r="AC2964" s="11"/>
      <c r="AD2964" s="11"/>
      <c r="AE2964" s="11"/>
    </row>
    <row r="2965" spans="27:31" ht="15">
      <c r="AA2965" s="11"/>
      <c r="AB2965" s="11"/>
      <c r="AC2965" s="11"/>
      <c r="AD2965" s="11"/>
      <c r="AE2965" s="11"/>
    </row>
    <row r="2966" spans="27:31" ht="15">
      <c r="AA2966" s="11"/>
      <c r="AB2966" s="11"/>
      <c r="AC2966" s="11"/>
      <c r="AD2966" s="11"/>
      <c r="AE2966" s="11"/>
    </row>
    <row r="2967" spans="27:31" ht="15">
      <c r="AA2967" s="11"/>
      <c r="AB2967" s="11"/>
      <c r="AC2967" s="11"/>
      <c r="AD2967" s="11"/>
      <c r="AE2967" s="11"/>
    </row>
    <row r="2968" spans="27:31" ht="15">
      <c r="AA2968" s="11"/>
      <c r="AB2968" s="11"/>
      <c r="AC2968" s="11"/>
      <c r="AD2968" s="11"/>
      <c r="AE2968" s="11"/>
    </row>
    <row r="2969" spans="27:31" ht="15">
      <c r="AA2969" s="11"/>
      <c r="AB2969" s="11"/>
      <c r="AC2969" s="11"/>
      <c r="AD2969" s="11"/>
      <c r="AE2969" s="11"/>
    </row>
    <row r="2970" spans="27:31" ht="15">
      <c r="AA2970" s="11"/>
      <c r="AB2970" s="11"/>
      <c r="AC2970" s="11"/>
      <c r="AD2970" s="11"/>
      <c r="AE2970" s="11"/>
    </row>
    <row r="2971" spans="27:31" ht="15">
      <c r="AA2971" s="11"/>
      <c r="AB2971" s="11"/>
      <c r="AC2971" s="11"/>
      <c r="AD2971" s="11"/>
      <c r="AE2971" s="11"/>
    </row>
    <row r="2972" spans="27:31" ht="15">
      <c r="AA2972" s="11"/>
      <c r="AB2972" s="11"/>
      <c r="AC2972" s="11"/>
      <c r="AD2972" s="11"/>
      <c r="AE2972" s="11"/>
    </row>
    <row r="2973" spans="27:31" ht="15">
      <c r="AA2973" s="11"/>
      <c r="AB2973" s="11"/>
      <c r="AC2973" s="11"/>
      <c r="AD2973" s="11"/>
      <c r="AE2973" s="11"/>
    </row>
    <row r="2974" spans="27:31" ht="15">
      <c r="AA2974" s="11"/>
      <c r="AB2974" s="11"/>
      <c r="AC2974" s="11"/>
      <c r="AD2974" s="11"/>
      <c r="AE2974" s="11"/>
    </row>
    <row r="2975" spans="27:31" ht="15">
      <c r="AA2975" s="11"/>
      <c r="AB2975" s="11"/>
      <c r="AC2975" s="11"/>
      <c r="AD2975" s="11"/>
      <c r="AE2975" s="11"/>
    </row>
    <row r="2976" spans="27:31" ht="15">
      <c r="AA2976" s="11"/>
      <c r="AB2976" s="11"/>
      <c r="AC2976" s="11"/>
      <c r="AD2976" s="11"/>
      <c r="AE2976" s="11"/>
    </row>
    <row r="2977" spans="27:31" ht="15">
      <c r="AA2977" s="11"/>
      <c r="AB2977" s="11"/>
      <c r="AC2977" s="11"/>
      <c r="AD2977" s="11"/>
      <c r="AE2977" s="11"/>
    </row>
    <row r="2978" spans="27:31" ht="15">
      <c r="AA2978" s="11"/>
      <c r="AB2978" s="11"/>
      <c r="AC2978" s="11"/>
      <c r="AD2978" s="11"/>
      <c r="AE2978" s="11"/>
    </row>
    <row r="2979" spans="27:31" ht="15">
      <c r="AA2979" s="11"/>
      <c r="AB2979" s="11"/>
      <c r="AC2979" s="11"/>
      <c r="AD2979" s="11"/>
      <c r="AE2979" s="11"/>
    </row>
    <row r="2980" spans="27:31" ht="15">
      <c r="AA2980" s="11"/>
      <c r="AB2980" s="11"/>
      <c r="AC2980" s="11"/>
      <c r="AD2980" s="11"/>
      <c r="AE2980" s="11"/>
    </row>
    <row r="2981" spans="27:31" ht="15">
      <c r="AA2981" s="11"/>
      <c r="AB2981" s="11"/>
      <c r="AC2981" s="11"/>
      <c r="AD2981" s="11"/>
      <c r="AE2981" s="11"/>
    </row>
    <row r="2982" spans="27:31" ht="15">
      <c r="AA2982" s="11"/>
      <c r="AB2982" s="11"/>
      <c r="AC2982" s="11"/>
      <c r="AD2982" s="11"/>
      <c r="AE2982" s="11"/>
    </row>
    <row r="2983" spans="27:31" ht="15">
      <c r="AA2983" s="11"/>
      <c r="AB2983" s="11"/>
      <c r="AC2983" s="11"/>
      <c r="AD2983" s="11"/>
      <c r="AE2983" s="11"/>
    </row>
    <row r="2984" spans="27:31" ht="15">
      <c r="AA2984" s="11"/>
      <c r="AB2984" s="11"/>
      <c r="AC2984" s="11"/>
      <c r="AD2984" s="11"/>
      <c r="AE2984" s="11"/>
    </row>
    <row r="2985" spans="27:31" ht="15">
      <c r="AA2985" s="11"/>
      <c r="AB2985" s="11"/>
      <c r="AC2985" s="11"/>
      <c r="AD2985" s="11"/>
      <c r="AE2985" s="11"/>
    </row>
    <row r="2986" spans="27:31" ht="15">
      <c r="AA2986" s="11"/>
      <c r="AB2986" s="11"/>
      <c r="AC2986" s="11"/>
      <c r="AD2986" s="11"/>
      <c r="AE2986" s="11"/>
    </row>
    <row r="2987" spans="27:31" ht="15">
      <c r="AA2987" s="11"/>
      <c r="AB2987" s="11"/>
      <c r="AC2987" s="11"/>
      <c r="AD2987" s="11"/>
      <c r="AE2987" s="11"/>
    </row>
    <row r="2988" spans="27:31" ht="15">
      <c r="AA2988" s="11"/>
      <c r="AB2988" s="11"/>
      <c r="AC2988" s="11"/>
      <c r="AD2988" s="11"/>
      <c r="AE2988" s="11"/>
    </row>
    <row r="2989" spans="27:31" ht="15">
      <c r="AA2989" s="11"/>
      <c r="AB2989" s="11"/>
      <c r="AC2989" s="11"/>
      <c r="AD2989" s="11"/>
      <c r="AE2989" s="11"/>
    </row>
    <row r="2990" spans="27:31" ht="15">
      <c r="AA2990" s="11"/>
      <c r="AB2990" s="11"/>
      <c r="AC2990" s="11"/>
      <c r="AD2990" s="11"/>
      <c r="AE2990" s="11"/>
    </row>
    <row r="2991" spans="27:31" ht="15">
      <c r="AA2991" s="11"/>
      <c r="AB2991" s="11"/>
      <c r="AC2991" s="11"/>
      <c r="AD2991" s="11"/>
      <c r="AE2991" s="11"/>
    </row>
    <row r="2992" spans="27:31" ht="15">
      <c r="AA2992" s="11"/>
      <c r="AB2992" s="11"/>
      <c r="AC2992" s="11"/>
      <c r="AD2992" s="11"/>
      <c r="AE2992" s="11"/>
    </row>
    <row r="2993" spans="27:31" ht="15">
      <c r="AA2993" s="11"/>
      <c r="AB2993" s="11"/>
      <c r="AC2993" s="11"/>
      <c r="AD2993" s="11"/>
      <c r="AE2993" s="11"/>
    </row>
    <row r="2994" spans="27:31" ht="15">
      <c r="AA2994" s="11"/>
      <c r="AB2994" s="11"/>
      <c r="AC2994" s="11"/>
      <c r="AD2994" s="11"/>
      <c r="AE2994" s="11"/>
    </row>
    <row r="2995" spans="27:31" ht="15">
      <c r="AA2995" s="11"/>
      <c r="AB2995" s="11"/>
      <c r="AC2995" s="11"/>
      <c r="AD2995" s="11"/>
      <c r="AE2995" s="11"/>
    </row>
    <row r="2996" spans="27:31" ht="15">
      <c r="AA2996" s="11"/>
      <c r="AB2996" s="11"/>
      <c r="AC2996" s="11"/>
      <c r="AD2996" s="11"/>
      <c r="AE2996" s="11"/>
    </row>
    <row r="2997" spans="27:31" ht="15">
      <c r="AA2997" s="11"/>
      <c r="AB2997" s="11"/>
      <c r="AC2997" s="11"/>
      <c r="AD2997" s="11"/>
      <c r="AE2997" s="11"/>
    </row>
    <row r="2998" spans="27:31" ht="15">
      <c r="AA2998" s="11"/>
      <c r="AB2998" s="11"/>
      <c r="AC2998" s="11"/>
      <c r="AD2998" s="11"/>
      <c r="AE2998" s="11"/>
    </row>
    <row r="2999" spans="27:31" ht="15">
      <c r="AA2999" s="11"/>
      <c r="AB2999" s="11"/>
      <c r="AC2999" s="11"/>
      <c r="AD2999" s="11"/>
      <c r="AE2999" s="11"/>
    </row>
    <row r="3000" spans="27:31" ht="15">
      <c r="AA3000" s="11"/>
      <c r="AB3000" s="11"/>
      <c r="AC3000" s="11"/>
      <c r="AD3000" s="11"/>
      <c r="AE3000" s="11"/>
    </row>
    <row r="3001" spans="27:31" ht="15">
      <c r="AA3001" s="11"/>
      <c r="AB3001" s="11"/>
      <c r="AC3001" s="11"/>
      <c r="AD3001" s="11"/>
      <c r="AE3001" s="11"/>
    </row>
    <row r="3002" spans="27:31" ht="15">
      <c r="AA3002" s="11"/>
      <c r="AB3002" s="11"/>
      <c r="AC3002" s="11"/>
      <c r="AD3002" s="11"/>
      <c r="AE3002" s="11"/>
    </row>
    <row r="3003" spans="27:31" ht="15">
      <c r="AA3003" s="11"/>
      <c r="AB3003" s="11"/>
      <c r="AC3003" s="11"/>
      <c r="AD3003" s="11"/>
      <c r="AE3003" s="11"/>
    </row>
    <row r="3004" spans="27:31" ht="15">
      <c r="AA3004" s="11"/>
      <c r="AB3004" s="11"/>
      <c r="AC3004" s="11"/>
      <c r="AD3004" s="11"/>
      <c r="AE3004" s="11"/>
    </row>
    <row r="3005" spans="27:31" ht="15">
      <c r="AA3005" s="11"/>
      <c r="AB3005" s="11"/>
      <c r="AC3005" s="11"/>
      <c r="AD3005" s="11"/>
      <c r="AE3005" s="11"/>
    </row>
    <row r="3006" spans="27:31" ht="15">
      <c r="AA3006" s="11"/>
      <c r="AB3006" s="11"/>
      <c r="AC3006" s="11"/>
      <c r="AD3006" s="11"/>
      <c r="AE3006" s="11"/>
    </row>
    <row r="3007" spans="27:31" ht="15">
      <c r="AA3007" s="11"/>
      <c r="AB3007" s="11"/>
      <c r="AC3007" s="11"/>
      <c r="AD3007" s="11"/>
      <c r="AE3007" s="11"/>
    </row>
    <row r="3008" spans="27:31" ht="15">
      <c r="AA3008" s="11"/>
      <c r="AB3008" s="11"/>
      <c r="AC3008" s="11"/>
      <c r="AD3008" s="11"/>
      <c r="AE3008" s="11"/>
    </row>
    <row r="3009" spans="27:31" ht="15">
      <c r="AA3009" s="11"/>
      <c r="AB3009" s="11"/>
      <c r="AC3009" s="11"/>
      <c r="AD3009" s="11"/>
      <c r="AE3009" s="11"/>
    </row>
    <row r="3010" spans="27:31" ht="15">
      <c r="AA3010" s="11"/>
      <c r="AB3010" s="11"/>
      <c r="AC3010" s="11"/>
      <c r="AD3010" s="11"/>
      <c r="AE3010" s="11"/>
    </row>
    <row r="3011" spans="27:31" ht="15">
      <c r="AA3011" s="11"/>
      <c r="AB3011" s="11"/>
      <c r="AC3011" s="11"/>
      <c r="AD3011" s="11"/>
      <c r="AE3011" s="11"/>
    </row>
    <row r="3012" spans="27:31" ht="15">
      <c r="AA3012" s="11"/>
      <c r="AB3012" s="11"/>
      <c r="AC3012" s="11"/>
      <c r="AD3012" s="11"/>
      <c r="AE3012" s="11"/>
    </row>
    <row r="3013" spans="27:31" ht="15">
      <c r="AA3013" s="11"/>
      <c r="AB3013" s="11"/>
      <c r="AC3013" s="11"/>
      <c r="AD3013" s="11"/>
      <c r="AE3013" s="11"/>
    </row>
    <row r="3014" spans="27:31" ht="15">
      <c r="AA3014" s="11"/>
      <c r="AB3014" s="11"/>
      <c r="AC3014" s="11"/>
      <c r="AD3014" s="11"/>
      <c r="AE3014" s="11"/>
    </row>
    <row r="3015" spans="27:31" ht="15">
      <c r="AA3015" s="11"/>
      <c r="AB3015" s="11"/>
      <c r="AC3015" s="11"/>
      <c r="AD3015" s="11"/>
      <c r="AE3015" s="11"/>
    </row>
    <row r="3016" spans="27:31" ht="15">
      <c r="AA3016" s="11"/>
      <c r="AB3016" s="11"/>
      <c r="AC3016" s="11"/>
      <c r="AD3016" s="11"/>
      <c r="AE3016" s="11"/>
    </row>
    <row r="3017" spans="27:31" ht="15">
      <c r="AA3017" s="11"/>
      <c r="AB3017" s="11"/>
      <c r="AC3017" s="11"/>
      <c r="AD3017" s="11"/>
      <c r="AE3017" s="11"/>
    </row>
    <row r="3018" spans="27:31" ht="15">
      <c r="AA3018" s="11"/>
      <c r="AB3018" s="11"/>
      <c r="AC3018" s="11"/>
      <c r="AD3018" s="11"/>
      <c r="AE3018" s="11"/>
    </row>
    <row r="3019" spans="27:31" ht="15">
      <c r="AA3019" s="11"/>
      <c r="AB3019" s="11"/>
      <c r="AC3019" s="11"/>
      <c r="AD3019" s="11"/>
      <c r="AE3019" s="11"/>
    </row>
    <row r="3020" spans="27:31" ht="15">
      <c r="AA3020" s="11"/>
      <c r="AB3020" s="11"/>
      <c r="AC3020" s="11"/>
      <c r="AD3020" s="11"/>
      <c r="AE3020" s="11"/>
    </row>
    <row r="3021" spans="27:31" ht="15">
      <c r="AA3021" s="11"/>
      <c r="AB3021" s="11"/>
      <c r="AC3021" s="11"/>
      <c r="AD3021" s="11"/>
      <c r="AE3021" s="11"/>
    </row>
    <row r="3022" spans="27:31" ht="15">
      <c r="AA3022" s="11"/>
      <c r="AB3022" s="11"/>
      <c r="AC3022" s="11"/>
      <c r="AD3022" s="11"/>
      <c r="AE3022" s="11"/>
    </row>
    <row r="3023" spans="27:31" ht="15">
      <c r="AA3023" s="11"/>
      <c r="AB3023" s="11"/>
      <c r="AC3023" s="11"/>
      <c r="AD3023" s="11"/>
      <c r="AE3023" s="11"/>
    </row>
    <row r="3024" spans="27:31" ht="15">
      <c r="AA3024" s="11"/>
      <c r="AB3024" s="11"/>
      <c r="AC3024" s="11"/>
      <c r="AD3024" s="11"/>
      <c r="AE3024" s="11"/>
    </row>
    <row r="3025" spans="27:31" ht="15">
      <c r="AA3025" s="11"/>
      <c r="AB3025" s="11"/>
      <c r="AC3025" s="11"/>
      <c r="AD3025" s="11"/>
      <c r="AE3025" s="11"/>
    </row>
    <row r="3026" spans="27:31" ht="15">
      <c r="AA3026" s="11"/>
      <c r="AB3026" s="11"/>
      <c r="AC3026" s="11"/>
      <c r="AD3026" s="11"/>
      <c r="AE3026" s="11"/>
    </row>
    <row r="3027" spans="27:31" ht="15">
      <c r="AA3027" s="11"/>
      <c r="AB3027" s="11"/>
      <c r="AC3027" s="11"/>
      <c r="AD3027" s="11"/>
      <c r="AE3027" s="11"/>
    </row>
    <row r="3028" spans="27:31" ht="15">
      <c r="AA3028" s="11"/>
      <c r="AB3028" s="11"/>
      <c r="AC3028" s="11"/>
      <c r="AD3028" s="11"/>
      <c r="AE3028" s="11"/>
    </row>
    <row r="3029" spans="27:31" ht="15">
      <c r="AA3029" s="11"/>
      <c r="AB3029" s="11"/>
      <c r="AC3029" s="11"/>
      <c r="AD3029" s="11"/>
      <c r="AE3029" s="11"/>
    </row>
    <row r="3030" spans="27:31" ht="15">
      <c r="AA3030" s="11"/>
      <c r="AB3030" s="11"/>
      <c r="AC3030" s="11"/>
      <c r="AD3030" s="11"/>
      <c r="AE3030" s="11"/>
    </row>
    <row r="3031" spans="27:31" ht="15">
      <c r="AA3031" s="11"/>
      <c r="AB3031" s="11"/>
      <c r="AC3031" s="11"/>
      <c r="AD3031" s="11"/>
      <c r="AE3031" s="11"/>
    </row>
    <row r="3032" spans="27:31" ht="15">
      <c r="AA3032" s="11"/>
      <c r="AB3032" s="11"/>
      <c r="AC3032" s="11"/>
      <c r="AD3032" s="11"/>
      <c r="AE3032" s="11"/>
    </row>
    <row r="3033" spans="27:31" ht="15">
      <c r="AA3033" s="11"/>
      <c r="AB3033" s="11"/>
      <c r="AC3033" s="11"/>
      <c r="AD3033" s="11"/>
      <c r="AE3033" s="11"/>
    </row>
    <row r="3034" spans="27:31" ht="15">
      <c r="AA3034" s="11"/>
      <c r="AB3034" s="11"/>
      <c r="AC3034" s="11"/>
      <c r="AD3034" s="11"/>
      <c r="AE3034" s="11"/>
    </row>
    <row r="3035" spans="27:31" ht="15">
      <c r="AA3035" s="11"/>
      <c r="AB3035" s="11"/>
      <c r="AC3035" s="11"/>
      <c r="AD3035" s="11"/>
      <c r="AE3035" s="11"/>
    </row>
    <row r="3036" spans="27:31" ht="15">
      <c r="AA3036" s="11"/>
      <c r="AB3036" s="11"/>
      <c r="AC3036" s="11"/>
      <c r="AD3036" s="11"/>
      <c r="AE3036" s="11"/>
    </row>
    <row r="3037" spans="27:31" ht="15">
      <c r="AA3037" s="11"/>
      <c r="AB3037" s="11"/>
      <c r="AC3037" s="11"/>
      <c r="AD3037" s="11"/>
      <c r="AE3037" s="11"/>
    </row>
    <row r="3038" spans="27:31" ht="15">
      <c r="AA3038" s="11"/>
      <c r="AB3038" s="11"/>
      <c r="AC3038" s="11"/>
      <c r="AD3038" s="11"/>
      <c r="AE3038" s="11"/>
    </row>
    <row r="3039" spans="27:31" ht="15">
      <c r="AA3039" s="11"/>
      <c r="AB3039" s="11"/>
      <c r="AC3039" s="11"/>
      <c r="AD3039" s="11"/>
      <c r="AE3039" s="11"/>
    </row>
    <row r="3040" spans="27:31" ht="15">
      <c r="AA3040" s="11"/>
      <c r="AB3040" s="11"/>
      <c r="AC3040" s="11"/>
      <c r="AD3040" s="11"/>
      <c r="AE3040" s="11"/>
    </row>
    <row r="3041" spans="27:31" ht="15">
      <c r="AA3041" s="11"/>
      <c r="AB3041" s="11"/>
      <c r="AC3041" s="11"/>
      <c r="AD3041" s="11"/>
      <c r="AE3041" s="11"/>
    </row>
    <row r="3042" spans="27:31" ht="15">
      <c r="AA3042" s="11"/>
      <c r="AB3042" s="11"/>
      <c r="AC3042" s="11"/>
      <c r="AD3042" s="11"/>
      <c r="AE3042" s="11"/>
    </row>
    <row r="3043" spans="27:31" ht="15">
      <c r="AA3043" s="11"/>
      <c r="AB3043" s="11"/>
      <c r="AC3043" s="11"/>
      <c r="AD3043" s="11"/>
      <c r="AE3043" s="11"/>
    </row>
    <row r="3044" spans="27:31" ht="15">
      <c r="AA3044" s="11"/>
      <c r="AB3044" s="11"/>
      <c r="AC3044" s="11"/>
      <c r="AD3044" s="11"/>
      <c r="AE3044" s="11"/>
    </row>
    <row r="3045" spans="27:31" ht="15">
      <c r="AA3045" s="11"/>
      <c r="AB3045" s="11"/>
      <c r="AC3045" s="11"/>
      <c r="AD3045" s="11"/>
      <c r="AE3045" s="11"/>
    </row>
    <row r="3046" spans="27:31" ht="15">
      <c r="AA3046" s="11"/>
      <c r="AB3046" s="11"/>
      <c r="AC3046" s="11"/>
      <c r="AD3046" s="11"/>
      <c r="AE3046" s="11"/>
    </row>
    <row r="3047" spans="27:31" ht="15">
      <c r="AA3047" s="11"/>
      <c r="AB3047" s="11"/>
      <c r="AC3047" s="11"/>
      <c r="AD3047" s="11"/>
      <c r="AE3047" s="11"/>
    </row>
    <row r="3048" spans="27:31" ht="15">
      <c r="AA3048" s="11"/>
      <c r="AB3048" s="11"/>
      <c r="AC3048" s="11"/>
      <c r="AD3048" s="11"/>
      <c r="AE3048" s="11"/>
    </row>
    <row r="3049" spans="27:31" ht="15">
      <c r="AA3049" s="11"/>
      <c r="AB3049" s="11"/>
      <c r="AC3049" s="11"/>
      <c r="AD3049" s="11"/>
      <c r="AE3049" s="11"/>
    </row>
    <row r="3050" spans="27:31" ht="15">
      <c r="AA3050" s="11"/>
      <c r="AB3050" s="11"/>
      <c r="AC3050" s="11"/>
      <c r="AD3050" s="11"/>
      <c r="AE3050" s="11"/>
    </row>
    <row r="3051" spans="27:31" ht="15">
      <c r="AA3051" s="11"/>
      <c r="AB3051" s="11"/>
      <c r="AC3051" s="11"/>
      <c r="AD3051" s="11"/>
      <c r="AE3051" s="11"/>
    </row>
    <row r="3052" spans="27:31" ht="15">
      <c r="AA3052" s="11"/>
      <c r="AB3052" s="11"/>
      <c r="AC3052" s="11"/>
      <c r="AD3052" s="11"/>
      <c r="AE3052" s="11"/>
    </row>
    <row r="3053" spans="27:31" ht="15">
      <c r="AA3053" s="11"/>
      <c r="AB3053" s="11"/>
      <c r="AC3053" s="11"/>
      <c r="AD3053" s="11"/>
      <c r="AE3053" s="11"/>
    </row>
    <row r="3054" spans="27:31" ht="15">
      <c r="AA3054" s="11"/>
      <c r="AB3054" s="11"/>
      <c r="AC3054" s="11"/>
      <c r="AD3054" s="11"/>
      <c r="AE3054" s="11"/>
    </row>
    <row r="3055" spans="27:31" ht="15">
      <c r="AA3055" s="11"/>
      <c r="AB3055" s="11"/>
      <c r="AC3055" s="11"/>
      <c r="AD3055" s="11"/>
      <c r="AE3055" s="11"/>
    </row>
    <row r="3056" spans="27:31" ht="15">
      <c r="AA3056" s="11"/>
      <c r="AB3056" s="11"/>
      <c r="AC3056" s="11"/>
      <c r="AD3056" s="11"/>
      <c r="AE3056" s="11"/>
    </row>
    <row r="3057" spans="27:31" ht="15">
      <c r="AA3057" s="11"/>
      <c r="AB3057" s="11"/>
      <c r="AC3057" s="11"/>
      <c r="AD3057" s="11"/>
      <c r="AE3057" s="11"/>
    </row>
    <row r="3058" spans="27:31" ht="15">
      <c r="AA3058" s="11"/>
      <c r="AB3058" s="11"/>
      <c r="AC3058" s="11"/>
      <c r="AD3058" s="11"/>
      <c r="AE3058" s="11"/>
    </row>
    <row r="3059" spans="27:31" ht="15">
      <c r="AA3059" s="11"/>
      <c r="AB3059" s="11"/>
      <c r="AC3059" s="11"/>
      <c r="AD3059" s="11"/>
      <c r="AE3059" s="11"/>
    </row>
    <row r="3060" spans="27:31" ht="15">
      <c r="AA3060" s="11"/>
      <c r="AB3060" s="11"/>
      <c r="AC3060" s="11"/>
      <c r="AD3060" s="11"/>
      <c r="AE3060" s="11"/>
    </row>
    <row r="3061" spans="27:31" ht="15">
      <c r="AA3061" s="11"/>
      <c r="AB3061" s="11"/>
      <c r="AC3061" s="11"/>
      <c r="AD3061" s="11"/>
      <c r="AE3061" s="11"/>
    </row>
    <row r="3062" spans="27:31" ht="15">
      <c r="AA3062" s="11"/>
      <c r="AB3062" s="11"/>
      <c r="AC3062" s="11"/>
      <c r="AD3062" s="11"/>
      <c r="AE3062" s="11"/>
    </row>
    <row r="3063" spans="27:31" ht="15">
      <c r="AA3063" s="11"/>
      <c r="AB3063" s="11"/>
      <c r="AC3063" s="11"/>
      <c r="AD3063" s="11"/>
      <c r="AE3063" s="11"/>
    </row>
    <row r="3064" spans="27:31" ht="15">
      <c r="AA3064" s="11"/>
      <c r="AB3064" s="11"/>
      <c r="AC3064" s="11"/>
      <c r="AD3064" s="11"/>
      <c r="AE3064" s="11"/>
    </row>
    <row r="3065" spans="27:31" ht="15">
      <c r="AA3065" s="11"/>
      <c r="AB3065" s="11"/>
      <c r="AC3065" s="11"/>
      <c r="AD3065" s="11"/>
      <c r="AE3065" s="11"/>
    </row>
    <row r="3066" spans="27:31" ht="15">
      <c r="AA3066" s="11"/>
      <c r="AB3066" s="11"/>
      <c r="AC3066" s="11"/>
      <c r="AD3066" s="11"/>
      <c r="AE3066" s="11"/>
    </row>
    <row r="3067" spans="27:31" ht="15">
      <c r="AA3067" s="11"/>
      <c r="AB3067" s="11"/>
      <c r="AC3067" s="11"/>
      <c r="AD3067" s="11"/>
      <c r="AE3067" s="11"/>
    </row>
    <row r="3068" spans="27:31" ht="15">
      <c r="AA3068" s="11"/>
      <c r="AB3068" s="11"/>
      <c r="AC3068" s="11"/>
      <c r="AD3068" s="11"/>
      <c r="AE3068" s="11"/>
    </row>
    <row r="3069" spans="27:31" ht="15">
      <c r="AA3069" s="11"/>
      <c r="AB3069" s="11"/>
      <c r="AC3069" s="11"/>
      <c r="AD3069" s="11"/>
      <c r="AE3069" s="11"/>
    </row>
    <row r="3070" spans="27:31" ht="15">
      <c r="AA3070" s="11"/>
      <c r="AB3070" s="11"/>
      <c r="AC3070" s="11"/>
      <c r="AD3070" s="11"/>
      <c r="AE3070" s="11"/>
    </row>
    <row r="3071" spans="27:31" ht="15">
      <c r="AA3071" s="11"/>
      <c r="AB3071" s="11"/>
      <c r="AC3071" s="11"/>
      <c r="AD3071" s="11"/>
      <c r="AE3071" s="11"/>
    </row>
    <row r="3072" spans="27:31" ht="15">
      <c r="AA3072" s="11"/>
      <c r="AB3072" s="11"/>
      <c r="AC3072" s="11"/>
      <c r="AD3072" s="11"/>
      <c r="AE3072" s="11"/>
    </row>
    <row r="3073" spans="27:31" ht="15">
      <c r="AA3073" s="11"/>
      <c r="AB3073" s="11"/>
      <c r="AC3073" s="11"/>
      <c r="AD3073" s="11"/>
      <c r="AE3073" s="11"/>
    </row>
    <row r="3074" spans="27:31" ht="15">
      <c r="AA3074" s="11"/>
      <c r="AB3074" s="11"/>
      <c r="AC3074" s="11"/>
      <c r="AD3074" s="11"/>
      <c r="AE3074" s="11"/>
    </row>
    <row r="3075" spans="27:31" ht="15">
      <c r="AA3075" s="11"/>
      <c r="AB3075" s="11"/>
      <c r="AC3075" s="11"/>
      <c r="AD3075" s="11"/>
      <c r="AE3075" s="11"/>
    </row>
    <row r="3076" spans="27:31" ht="15">
      <c r="AA3076" s="11"/>
      <c r="AB3076" s="11"/>
      <c r="AC3076" s="11"/>
      <c r="AD3076" s="11"/>
      <c r="AE3076" s="11"/>
    </row>
    <row r="3077" spans="27:31" ht="15">
      <c r="AA3077" s="11"/>
      <c r="AB3077" s="11"/>
      <c r="AC3077" s="11"/>
      <c r="AD3077" s="11"/>
      <c r="AE3077" s="11"/>
    </row>
    <row r="3078" spans="27:31" ht="15">
      <c r="AA3078" s="11"/>
      <c r="AB3078" s="11"/>
      <c r="AC3078" s="11"/>
      <c r="AD3078" s="11"/>
      <c r="AE3078" s="11"/>
    </row>
    <row r="3079" spans="27:31" ht="15">
      <c r="AA3079" s="11"/>
      <c r="AB3079" s="11"/>
      <c r="AC3079" s="11"/>
      <c r="AD3079" s="11"/>
      <c r="AE3079" s="11"/>
    </row>
    <row r="3080" spans="27:31" ht="15">
      <c r="AA3080" s="11"/>
      <c r="AB3080" s="11"/>
      <c r="AC3080" s="11"/>
      <c r="AD3080" s="11"/>
      <c r="AE3080" s="11"/>
    </row>
    <row r="3081" spans="27:31" ht="15">
      <c r="AA3081" s="11"/>
      <c r="AB3081" s="11"/>
      <c r="AC3081" s="11"/>
      <c r="AD3081" s="11"/>
      <c r="AE3081" s="11"/>
    </row>
    <row r="3082" spans="27:31" ht="15">
      <c r="AA3082" s="11"/>
      <c r="AB3082" s="11"/>
      <c r="AC3082" s="11"/>
      <c r="AD3082" s="11"/>
      <c r="AE3082" s="11"/>
    </row>
    <row r="3083" spans="27:31" ht="15">
      <c r="AA3083" s="11"/>
      <c r="AB3083" s="11"/>
      <c r="AC3083" s="11"/>
      <c r="AD3083" s="11"/>
      <c r="AE3083" s="11"/>
    </row>
    <row r="3084" spans="27:31" ht="15">
      <c r="AA3084" s="11"/>
      <c r="AB3084" s="11"/>
      <c r="AC3084" s="11"/>
      <c r="AD3084" s="11"/>
      <c r="AE3084" s="11"/>
    </row>
    <row r="3085" spans="27:31" ht="15">
      <c r="AA3085" s="11"/>
      <c r="AB3085" s="11"/>
      <c r="AC3085" s="11"/>
      <c r="AD3085" s="11"/>
      <c r="AE3085" s="11"/>
    </row>
    <row r="3086" spans="27:31" ht="15">
      <c r="AA3086" s="11"/>
      <c r="AB3086" s="11"/>
      <c r="AC3086" s="11"/>
      <c r="AD3086" s="11"/>
      <c r="AE3086" s="11"/>
    </row>
    <row r="3087" spans="27:31" ht="15">
      <c r="AA3087" s="11"/>
      <c r="AB3087" s="11"/>
      <c r="AC3087" s="11"/>
      <c r="AD3087" s="11"/>
      <c r="AE3087" s="11"/>
    </row>
    <row r="3088" spans="27:31" ht="15">
      <c r="AA3088" s="11"/>
      <c r="AB3088" s="11"/>
      <c r="AC3088" s="11"/>
      <c r="AD3088" s="11"/>
      <c r="AE3088" s="11"/>
    </row>
    <row r="3089" spans="27:31" ht="15">
      <c r="AA3089" s="11"/>
      <c r="AB3089" s="11"/>
      <c r="AC3089" s="11"/>
      <c r="AD3089" s="11"/>
      <c r="AE3089" s="11"/>
    </row>
    <row r="3090" spans="27:31" ht="15">
      <c r="AA3090" s="11"/>
      <c r="AB3090" s="11"/>
      <c r="AC3090" s="11"/>
      <c r="AD3090" s="11"/>
      <c r="AE3090" s="11"/>
    </row>
    <row r="3091" spans="27:31" ht="15">
      <c r="AA3091" s="11"/>
      <c r="AB3091" s="11"/>
      <c r="AC3091" s="11"/>
      <c r="AD3091" s="11"/>
      <c r="AE3091" s="11"/>
    </row>
    <row r="3092" spans="27:31" ht="15">
      <c r="AA3092" s="11"/>
      <c r="AB3092" s="11"/>
      <c r="AC3092" s="11"/>
      <c r="AD3092" s="11"/>
      <c r="AE3092" s="11"/>
    </row>
    <row r="3093" spans="27:31" ht="15">
      <c r="AA3093" s="11"/>
      <c r="AB3093" s="11"/>
      <c r="AC3093" s="11"/>
      <c r="AD3093" s="11"/>
      <c r="AE3093" s="11"/>
    </row>
    <row r="3094" spans="27:31" ht="15">
      <c r="AA3094" s="11"/>
      <c r="AB3094" s="11"/>
      <c r="AC3094" s="11"/>
      <c r="AD3094" s="11"/>
      <c r="AE3094" s="11"/>
    </row>
    <row r="3095" spans="27:31" ht="15">
      <c r="AA3095" s="11"/>
      <c r="AB3095" s="11"/>
      <c r="AC3095" s="11"/>
      <c r="AD3095" s="11"/>
      <c r="AE3095" s="11"/>
    </row>
    <row r="3096" spans="27:31" ht="15">
      <c r="AA3096" s="11"/>
      <c r="AB3096" s="11"/>
      <c r="AC3096" s="11"/>
      <c r="AD3096" s="11"/>
      <c r="AE3096" s="11"/>
    </row>
    <row r="3097" spans="27:31" ht="15">
      <c r="AA3097" s="11"/>
      <c r="AB3097" s="11"/>
      <c r="AC3097" s="11"/>
      <c r="AD3097" s="11"/>
      <c r="AE3097" s="11"/>
    </row>
    <row r="3098" spans="27:31" ht="15">
      <c r="AA3098" s="11"/>
      <c r="AB3098" s="11"/>
      <c r="AC3098" s="11"/>
      <c r="AD3098" s="11"/>
      <c r="AE3098" s="11"/>
    </row>
    <row r="3099" spans="27:31" ht="15">
      <c r="AA3099" s="11"/>
      <c r="AB3099" s="11"/>
      <c r="AC3099" s="11"/>
      <c r="AD3099" s="11"/>
      <c r="AE3099" s="11"/>
    </row>
    <row r="3100" spans="27:31" ht="15">
      <c r="AA3100" s="11"/>
      <c r="AB3100" s="11"/>
      <c r="AC3100" s="11"/>
      <c r="AD3100" s="11"/>
      <c r="AE3100" s="11"/>
    </row>
    <row r="3101" spans="27:31" ht="15">
      <c r="AA3101" s="11"/>
      <c r="AB3101" s="11"/>
      <c r="AC3101" s="11"/>
      <c r="AD3101" s="11"/>
      <c r="AE3101" s="11"/>
    </row>
    <row r="3102" spans="27:31" ht="15">
      <c r="AA3102" s="11"/>
      <c r="AB3102" s="11"/>
      <c r="AC3102" s="11"/>
      <c r="AD3102" s="11"/>
      <c r="AE3102" s="11"/>
    </row>
    <row r="3103" spans="27:31" ht="15">
      <c r="AA3103" s="11"/>
      <c r="AB3103" s="11"/>
      <c r="AC3103" s="11"/>
      <c r="AD3103" s="11"/>
      <c r="AE3103" s="11"/>
    </row>
    <row r="3104" spans="27:31" ht="15">
      <c r="AA3104" s="11"/>
      <c r="AB3104" s="11"/>
      <c r="AC3104" s="11"/>
      <c r="AD3104" s="11"/>
      <c r="AE3104" s="11"/>
    </row>
    <row r="3105" spans="27:31" ht="15">
      <c r="AA3105" s="11"/>
      <c r="AB3105" s="11"/>
      <c r="AC3105" s="11"/>
      <c r="AD3105" s="11"/>
      <c r="AE3105" s="11"/>
    </row>
    <row r="3106" spans="27:31" ht="15">
      <c r="AA3106" s="11"/>
      <c r="AB3106" s="11"/>
      <c r="AC3106" s="11"/>
      <c r="AD3106" s="11"/>
      <c r="AE3106" s="11"/>
    </row>
    <row r="3107" spans="27:31" ht="15">
      <c r="AA3107" s="11"/>
      <c r="AB3107" s="11"/>
      <c r="AC3107" s="11"/>
      <c r="AD3107" s="11"/>
      <c r="AE3107" s="11"/>
    </row>
    <row r="3108" spans="27:31" ht="15">
      <c r="AA3108" s="11"/>
      <c r="AB3108" s="11"/>
      <c r="AC3108" s="11"/>
      <c r="AD3108" s="11"/>
      <c r="AE3108" s="11"/>
    </row>
    <row r="3109" spans="27:31" ht="15">
      <c r="AA3109" s="11"/>
      <c r="AB3109" s="11"/>
      <c r="AC3109" s="11"/>
      <c r="AD3109" s="11"/>
      <c r="AE3109" s="11"/>
    </row>
    <row r="3110" spans="27:31" ht="15">
      <c r="AA3110" s="11"/>
      <c r="AB3110" s="11"/>
      <c r="AC3110" s="11"/>
      <c r="AD3110" s="11"/>
      <c r="AE3110" s="11"/>
    </row>
    <row r="3111" spans="27:31" ht="15">
      <c r="AA3111" s="11"/>
      <c r="AB3111" s="11"/>
      <c r="AC3111" s="11"/>
      <c r="AD3111" s="11"/>
      <c r="AE3111" s="11"/>
    </row>
    <row r="3112" spans="27:31" ht="15">
      <c r="AA3112" s="11"/>
      <c r="AB3112" s="11"/>
      <c r="AC3112" s="11"/>
      <c r="AD3112" s="11"/>
      <c r="AE3112" s="11"/>
    </row>
    <row r="3113" spans="27:31" ht="15">
      <c r="AA3113" s="11"/>
      <c r="AB3113" s="11"/>
      <c r="AC3113" s="11"/>
      <c r="AD3113" s="11"/>
      <c r="AE3113" s="11"/>
    </row>
    <row r="3114" spans="27:31" ht="15">
      <c r="AA3114" s="11"/>
      <c r="AB3114" s="11"/>
      <c r="AC3114" s="11"/>
      <c r="AD3114" s="11"/>
      <c r="AE3114" s="11"/>
    </row>
    <row r="3115" spans="27:31" ht="15">
      <c r="AA3115" s="11"/>
      <c r="AB3115" s="11"/>
      <c r="AC3115" s="11"/>
      <c r="AD3115" s="11"/>
      <c r="AE3115" s="11"/>
    </row>
    <row r="3116" spans="27:31" ht="15">
      <c r="AA3116" s="11"/>
      <c r="AB3116" s="11"/>
      <c r="AC3116" s="11"/>
      <c r="AD3116" s="11"/>
      <c r="AE3116" s="11"/>
    </row>
    <row r="3117" spans="27:31" ht="15">
      <c r="AA3117" s="11"/>
      <c r="AB3117" s="11"/>
      <c r="AC3117" s="11"/>
      <c r="AD3117" s="11"/>
      <c r="AE3117" s="11"/>
    </row>
    <row r="3118" spans="27:31" ht="15">
      <c r="AA3118" s="11"/>
      <c r="AB3118" s="11"/>
      <c r="AC3118" s="11"/>
      <c r="AD3118" s="11"/>
      <c r="AE3118" s="11"/>
    </row>
    <row r="3119" spans="27:31" ht="15">
      <c r="AA3119" s="11"/>
      <c r="AB3119" s="11"/>
      <c r="AC3119" s="11"/>
      <c r="AD3119" s="11"/>
      <c r="AE3119" s="11"/>
    </row>
    <row r="3120" spans="27:31" ht="15">
      <c r="AA3120" s="11"/>
      <c r="AB3120" s="11"/>
      <c r="AC3120" s="11"/>
      <c r="AD3120" s="11"/>
      <c r="AE3120" s="11"/>
    </row>
    <row r="3121" spans="27:31" ht="15">
      <c r="AA3121" s="11"/>
      <c r="AB3121" s="11"/>
      <c r="AC3121" s="11"/>
      <c r="AD3121" s="11"/>
      <c r="AE3121" s="11"/>
    </row>
    <row r="3122" spans="27:31" ht="15">
      <c r="AA3122" s="11"/>
      <c r="AB3122" s="11"/>
      <c r="AC3122" s="11"/>
      <c r="AD3122" s="11"/>
      <c r="AE3122" s="11"/>
    </row>
    <row r="3123" spans="27:31" ht="15">
      <c r="AA3123" s="11"/>
      <c r="AB3123" s="11"/>
      <c r="AC3123" s="11"/>
      <c r="AD3123" s="11"/>
      <c r="AE3123" s="11"/>
    </row>
    <row r="3124" spans="27:31" ht="15">
      <c r="AA3124" s="11"/>
      <c r="AB3124" s="11"/>
      <c r="AC3124" s="11"/>
      <c r="AD3124" s="11"/>
      <c r="AE3124" s="11"/>
    </row>
    <row r="3125" spans="27:31" ht="15">
      <c r="AA3125" s="11"/>
      <c r="AB3125" s="11"/>
      <c r="AC3125" s="11"/>
      <c r="AD3125" s="11"/>
      <c r="AE3125" s="11"/>
    </row>
    <row r="3126" spans="27:31" ht="15">
      <c r="AA3126" s="11"/>
      <c r="AB3126" s="11"/>
      <c r="AC3126" s="11"/>
      <c r="AD3126" s="11"/>
      <c r="AE3126" s="11"/>
    </row>
    <row r="3127" spans="27:31" ht="15">
      <c r="AA3127" s="11"/>
      <c r="AB3127" s="11"/>
      <c r="AC3127" s="11"/>
      <c r="AD3127" s="11"/>
      <c r="AE3127" s="11"/>
    </row>
    <row r="3128" spans="27:31" ht="15">
      <c r="AA3128" s="11"/>
      <c r="AB3128" s="11"/>
      <c r="AC3128" s="11"/>
      <c r="AD3128" s="11"/>
      <c r="AE3128" s="11"/>
    </row>
    <row r="3129" spans="27:31" ht="15">
      <c r="AA3129" s="11"/>
      <c r="AB3129" s="11"/>
      <c r="AC3129" s="11"/>
      <c r="AD3129" s="11"/>
      <c r="AE3129" s="11"/>
    </row>
    <row r="3130" spans="27:31" ht="15">
      <c r="AA3130" s="11"/>
      <c r="AB3130" s="11"/>
      <c r="AC3130" s="11"/>
      <c r="AD3130" s="11"/>
      <c r="AE3130" s="11"/>
    </row>
    <row r="3131" spans="27:31" ht="15">
      <c r="AA3131" s="11"/>
      <c r="AB3131" s="11"/>
      <c r="AC3131" s="11"/>
      <c r="AD3131" s="11"/>
      <c r="AE3131" s="11"/>
    </row>
    <row r="3132" spans="27:31" ht="15">
      <c r="AA3132" s="11"/>
      <c r="AB3132" s="11"/>
      <c r="AC3132" s="11"/>
      <c r="AD3132" s="11"/>
      <c r="AE3132" s="11"/>
    </row>
    <row r="3133" spans="27:31" ht="15">
      <c r="AA3133" s="11"/>
      <c r="AB3133" s="11"/>
      <c r="AC3133" s="11"/>
      <c r="AD3133" s="11"/>
      <c r="AE3133" s="11"/>
    </row>
    <row r="3134" spans="27:31" ht="15">
      <c r="AA3134" s="11"/>
      <c r="AB3134" s="11"/>
      <c r="AC3134" s="11"/>
      <c r="AD3134" s="11"/>
      <c r="AE3134" s="11"/>
    </row>
    <row r="3135" spans="27:31" ht="15">
      <c r="AA3135" s="11"/>
      <c r="AB3135" s="11"/>
      <c r="AC3135" s="11"/>
      <c r="AD3135" s="11"/>
      <c r="AE3135" s="11"/>
    </row>
    <row r="3136" spans="27:31" ht="15">
      <c r="AA3136" s="11"/>
      <c r="AB3136" s="11"/>
      <c r="AC3136" s="11"/>
      <c r="AD3136" s="11"/>
      <c r="AE3136" s="11"/>
    </row>
  </sheetData>
  <mergeCells count="17">
    <mergeCell ref="A3:BM3"/>
    <mergeCell ref="BI77:BM77"/>
    <mergeCell ref="A1:BM1"/>
    <mergeCell ref="A2:BM2"/>
    <mergeCell ref="A5:BM7"/>
    <mergeCell ref="A8:BM8"/>
    <mergeCell ref="AW13:BA13"/>
    <mergeCell ref="K12:O12"/>
    <mergeCell ref="K77:O77"/>
    <mergeCell ref="AS13:AU13"/>
    <mergeCell ref="AW78:BA78"/>
    <mergeCell ref="AO78:AQ78"/>
    <mergeCell ref="AO13:AQ13"/>
    <mergeCell ref="A9:BM9"/>
    <mergeCell ref="K13:O13"/>
    <mergeCell ref="AS78:AU78"/>
    <mergeCell ref="K78:O78"/>
  </mergeCells>
  <printOptions horizontalCentered="1"/>
  <pageMargins left="0.75" right="0.75" top="0.7" bottom="0.4" header="0.5" footer="0.25"/>
  <pageSetup errors="blank" horizontalDpi="600" verticalDpi="600" orientation="landscape" scale="28" r:id="rId1"/>
  <headerFooter alignWithMargins="0">
    <oddFooter>&amp;C&amp;"Times New Roman,Regular"&amp;20EXHIBIT C-2. Overall Program Increases/Offsets by Appropriation&amp;"Arial,Regular"
</oddFooter>
  </headerFooter>
  <rowBreaks count="1" manualBreakCount="1">
    <brk id="76" max="255" man="1"/>
  </rowBreaks>
  <colBreaks count="1" manualBreakCount="1">
    <brk id="53" min="4" max="100" man="1"/>
  </colBreaks>
</worksheet>
</file>

<file path=xl/worksheets/sheet2.xml><?xml version="1.0" encoding="utf-8"?>
<worksheet xmlns="http://schemas.openxmlformats.org/spreadsheetml/2006/main" xmlns:r="http://schemas.openxmlformats.org/officeDocument/2006/relationships">
  <dimension ref="A1:HS3129"/>
  <sheetViews>
    <sheetView showOutlineSymbols="0" view="pageBreakPreview" zoomScale="60" zoomScaleNormal="87" workbookViewId="0" topLeftCell="A13">
      <selection activeCell="C47" sqref="C47"/>
    </sheetView>
  </sheetViews>
  <sheetFormatPr defaultColWidth="8.88671875" defaultRowHeight="15"/>
  <cols>
    <col min="1" max="1" width="3.6640625" style="1" customWidth="1"/>
    <col min="2" max="2" width="42.4453125" style="1" customWidth="1"/>
    <col min="3" max="3" width="20.10546875" style="1" customWidth="1"/>
    <col min="4" max="4" width="3.99609375" style="1" customWidth="1"/>
    <col min="5" max="6" width="6.77734375" style="1" hidden="1" customWidth="1"/>
    <col min="7" max="9" width="12.77734375" style="1" hidden="1" customWidth="1"/>
    <col min="10" max="10" width="4.5546875" style="1" hidden="1" customWidth="1"/>
    <col min="11" max="12" width="4.88671875" style="1" hidden="1" customWidth="1"/>
    <col min="13" max="15" width="11.77734375" style="1" hidden="1" customWidth="1"/>
    <col min="16" max="16" width="4.5546875" style="1" hidden="1" customWidth="1"/>
    <col min="17" max="17" width="6.88671875" style="1" hidden="1" customWidth="1"/>
    <col min="18" max="18" width="7.21484375" style="1" hidden="1" customWidth="1"/>
    <col min="19" max="21" width="11.77734375" style="1" hidden="1" customWidth="1"/>
    <col min="22" max="22" width="2.99609375" style="1" hidden="1" customWidth="1"/>
    <col min="23" max="24" width="11.77734375" style="1" hidden="1" customWidth="1"/>
    <col min="25" max="25" width="3.10546875" style="1" hidden="1" customWidth="1"/>
    <col min="26" max="26" width="2.4453125" style="1" hidden="1" customWidth="1"/>
    <col min="27" max="28" width="5.77734375" style="1" hidden="1" customWidth="1"/>
    <col min="29" max="31" width="11.77734375" style="1" hidden="1" customWidth="1"/>
    <col min="32" max="32" width="4.6640625" style="1" hidden="1" customWidth="1"/>
    <col min="33" max="33" width="5.6640625" style="1" hidden="1" customWidth="1"/>
    <col min="34" max="34" width="5.77734375" style="1" hidden="1" customWidth="1"/>
    <col min="35" max="37" width="11.77734375" style="1" hidden="1" customWidth="1"/>
    <col min="38" max="38" width="12.77734375" style="1" hidden="1" customWidth="1"/>
    <col min="39" max="39" width="2.5546875" style="1" hidden="1" customWidth="1"/>
    <col min="40" max="40" width="2.88671875" style="1" hidden="1" customWidth="1"/>
    <col min="41" max="41" width="2.10546875" style="1" hidden="1" customWidth="1"/>
    <col min="42" max="42" width="10.99609375" style="1" hidden="1" customWidth="1"/>
    <col min="43" max="44" width="10.77734375" style="1" hidden="1" customWidth="1"/>
    <col min="45" max="45" width="2.21484375" style="1" hidden="1" customWidth="1"/>
    <col min="46" max="47" width="5.77734375" style="1" customWidth="1"/>
    <col min="48" max="48" width="12.4453125" style="1" customWidth="1"/>
    <col min="49" max="49" width="11.99609375" style="1" customWidth="1"/>
    <col min="50" max="50" width="13.10546875" style="1" customWidth="1"/>
    <col min="51" max="51" width="4.5546875" style="1" customWidth="1"/>
    <col min="52" max="52" width="5.77734375" style="1" customWidth="1"/>
    <col min="53" max="53" width="7.77734375" style="1" customWidth="1"/>
    <col min="54" max="56" width="12.77734375" style="1" customWidth="1"/>
    <col min="57" max="57" width="4.99609375" style="1" customWidth="1"/>
    <col min="58" max="58" width="6.3359375" style="1" customWidth="1"/>
    <col min="59" max="59" width="7.10546875" style="1" customWidth="1"/>
    <col min="60" max="60" width="14.4453125" style="1" customWidth="1"/>
    <col min="61" max="62" width="12.77734375" style="1" customWidth="1"/>
    <col min="63" max="63" width="3.21484375" style="1" customWidth="1"/>
    <col min="64" max="64" width="13.10546875" style="1" customWidth="1"/>
    <col min="65" max="65" width="12.6640625" style="1" customWidth="1"/>
    <col min="66" max="66" width="13.4453125" style="1" customWidth="1"/>
    <col min="67" max="67" width="6.4453125" style="1" customWidth="1"/>
    <col min="68" max="16384" width="8.88671875" style="1" customWidth="1"/>
  </cols>
  <sheetData>
    <row r="1" spans="1:63" ht="13.5" customHeight="1">
      <c r="A1" s="211" t="s">
        <v>134</v>
      </c>
      <c r="B1" s="211"/>
      <c r="C1" s="211"/>
      <c r="D1" s="211"/>
      <c r="E1" s="211"/>
      <c r="F1" s="211"/>
      <c r="G1" s="211"/>
      <c r="H1" s="211"/>
      <c r="I1" s="211"/>
      <c r="J1" s="211"/>
      <c r="K1" s="211"/>
      <c r="L1" s="211"/>
      <c r="M1" s="211"/>
      <c r="N1" s="211"/>
      <c r="O1" s="211"/>
      <c r="P1" s="211"/>
      <c r="Q1" s="211"/>
      <c r="R1" s="211"/>
      <c r="S1" s="211"/>
      <c r="T1" s="211"/>
      <c r="U1" s="211"/>
      <c r="V1" s="211"/>
      <c r="W1" s="211"/>
      <c r="X1" s="211"/>
      <c r="Y1" s="211"/>
      <c r="Z1" s="211"/>
      <c r="AA1" s="211"/>
      <c r="AB1" s="211"/>
      <c r="AC1" s="211"/>
      <c r="AD1" s="211"/>
      <c r="AE1" s="211"/>
      <c r="AF1" s="211"/>
      <c r="AG1" s="211"/>
      <c r="AH1" s="211"/>
      <c r="AI1" s="211"/>
      <c r="AJ1" s="211"/>
      <c r="AK1" s="211"/>
      <c r="AL1" s="211"/>
      <c r="AM1" s="211"/>
      <c r="AN1" s="211"/>
      <c r="AO1" s="211"/>
      <c r="AP1" s="211"/>
      <c r="AQ1" s="211"/>
      <c r="AR1" s="211"/>
      <c r="AS1" s="211"/>
      <c r="AT1" s="211"/>
      <c r="AU1" s="211"/>
      <c r="AV1" s="211"/>
      <c r="AW1" s="211"/>
      <c r="AX1" s="211"/>
      <c r="AY1" s="211"/>
      <c r="AZ1" s="211"/>
      <c r="BA1" s="211"/>
      <c r="BB1" s="211"/>
      <c r="BC1" s="211"/>
      <c r="BD1" s="211"/>
      <c r="BE1" s="211"/>
      <c r="BF1" s="211"/>
      <c r="BG1" s="211"/>
      <c r="BH1" s="211"/>
      <c r="BI1" s="211"/>
      <c r="BJ1" s="211"/>
      <c r="BK1" s="57"/>
    </row>
    <row r="2" spans="1:63" ht="13.5" customHeight="1">
      <c r="A2" s="211"/>
      <c r="B2" s="211"/>
      <c r="C2" s="211"/>
      <c r="D2" s="211"/>
      <c r="E2" s="211"/>
      <c r="F2" s="211"/>
      <c r="G2" s="211"/>
      <c r="H2" s="211"/>
      <c r="I2" s="211"/>
      <c r="J2" s="211"/>
      <c r="K2" s="211"/>
      <c r="L2" s="211"/>
      <c r="M2" s="211"/>
      <c r="N2" s="211"/>
      <c r="O2" s="211"/>
      <c r="P2" s="211"/>
      <c r="Q2" s="211"/>
      <c r="R2" s="211"/>
      <c r="S2" s="211"/>
      <c r="T2" s="211"/>
      <c r="U2" s="211"/>
      <c r="V2" s="211"/>
      <c r="W2" s="211"/>
      <c r="X2" s="211"/>
      <c r="Y2" s="211"/>
      <c r="Z2" s="211"/>
      <c r="AA2" s="211"/>
      <c r="AB2" s="211"/>
      <c r="AC2" s="211"/>
      <c r="AD2" s="211"/>
      <c r="AE2" s="211"/>
      <c r="AF2" s="211"/>
      <c r="AG2" s="211"/>
      <c r="AH2" s="211"/>
      <c r="AI2" s="211"/>
      <c r="AJ2" s="211"/>
      <c r="AK2" s="211"/>
      <c r="AL2" s="211"/>
      <c r="AM2" s="211"/>
      <c r="AN2" s="211"/>
      <c r="AO2" s="211"/>
      <c r="AP2" s="211"/>
      <c r="AQ2" s="211"/>
      <c r="AR2" s="211"/>
      <c r="AS2" s="211"/>
      <c r="AT2" s="211"/>
      <c r="AU2" s="211"/>
      <c r="AV2" s="211"/>
      <c r="AW2" s="211"/>
      <c r="AX2" s="211"/>
      <c r="AY2" s="211"/>
      <c r="AZ2" s="211"/>
      <c r="BA2" s="211"/>
      <c r="BB2" s="211"/>
      <c r="BC2" s="211"/>
      <c r="BD2" s="211"/>
      <c r="BE2" s="211"/>
      <c r="BF2" s="211"/>
      <c r="BG2" s="211"/>
      <c r="BH2" s="211"/>
      <c r="BI2" s="211"/>
      <c r="BJ2" s="211"/>
      <c r="BK2" s="57"/>
    </row>
    <row r="3" spans="1:63" ht="13.5" customHeight="1">
      <c r="A3" s="211"/>
      <c r="B3" s="211"/>
      <c r="C3" s="211"/>
      <c r="D3" s="211"/>
      <c r="E3" s="211"/>
      <c r="F3" s="211"/>
      <c r="G3" s="211"/>
      <c r="H3" s="211"/>
      <c r="I3" s="211"/>
      <c r="J3" s="211"/>
      <c r="K3" s="211"/>
      <c r="L3" s="211"/>
      <c r="M3" s="211"/>
      <c r="N3" s="211"/>
      <c r="O3" s="211"/>
      <c r="P3" s="211"/>
      <c r="Q3" s="211"/>
      <c r="R3" s="211"/>
      <c r="S3" s="211"/>
      <c r="T3" s="211"/>
      <c r="U3" s="211"/>
      <c r="V3" s="211"/>
      <c r="W3" s="211"/>
      <c r="X3" s="211"/>
      <c r="Y3" s="211"/>
      <c r="Z3" s="211"/>
      <c r="AA3" s="211"/>
      <c r="AB3" s="211"/>
      <c r="AC3" s="211"/>
      <c r="AD3" s="211"/>
      <c r="AE3" s="211"/>
      <c r="AF3" s="211"/>
      <c r="AG3" s="211"/>
      <c r="AH3" s="211"/>
      <c r="AI3" s="211"/>
      <c r="AJ3" s="211"/>
      <c r="AK3" s="211"/>
      <c r="AL3" s="211"/>
      <c r="AM3" s="211"/>
      <c r="AN3" s="211"/>
      <c r="AO3" s="211"/>
      <c r="AP3" s="211"/>
      <c r="AQ3" s="211"/>
      <c r="AR3" s="211"/>
      <c r="AS3" s="211"/>
      <c r="AT3" s="211"/>
      <c r="AU3" s="211"/>
      <c r="AV3" s="211"/>
      <c r="AW3" s="211"/>
      <c r="AX3" s="211"/>
      <c r="AY3" s="211"/>
      <c r="AZ3" s="211"/>
      <c r="BA3" s="211"/>
      <c r="BB3" s="211"/>
      <c r="BC3" s="211"/>
      <c r="BD3" s="211"/>
      <c r="BE3" s="211"/>
      <c r="BF3" s="211"/>
      <c r="BG3" s="211"/>
      <c r="BH3" s="211"/>
      <c r="BI3" s="211"/>
      <c r="BJ3" s="211"/>
      <c r="BK3" s="57"/>
    </row>
    <row r="4" spans="1:63" ht="19.5" customHeight="1">
      <c r="A4" s="212" t="s">
        <v>43</v>
      </c>
      <c r="B4" s="212"/>
      <c r="C4" s="212"/>
      <c r="D4" s="212"/>
      <c r="E4" s="212"/>
      <c r="F4" s="212"/>
      <c r="G4" s="212"/>
      <c r="H4" s="212"/>
      <c r="I4" s="212"/>
      <c r="J4" s="212"/>
      <c r="K4" s="212"/>
      <c r="L4" s="212"/>
      <c r="M4" s="212"/>
      <c r="N4" s="212"/>
      <c r="O4" s="212"/>
      <c r="P4" s="212"/>
      <c r="Q4" s="212"/>
      <c r="R4" s="212"/>
      <c r="S4" s="212"/>
      <c r="T4" s="212"/>
      <c r="U4" s="212"/>
      <c r="V4" s="212"/>
      <c r="W4" s="212"/>
      <c r="X4" s="212"/>
      <c r="Y4" s="212"/>
      <c r="Z4" s="212"/>
      <c r="AA4" s="212"/>
      <c r="AB4" s="212"/>
      <c r="AC4" s="212"/>
      <c r="AD4" s="212"/>
      <c r="AE4" s="212"/>
      <c r="AF4" s="212"/>
      <c r="AG4" s="212"/>
      <c r="AH4" s="212"/>
      <c r="AI4" s="212"/>
      <c r="AJ4" s="212"/>
      <c r="AK4" s="212"/>
      <c r="AL4" s="212"/>
      <c r="AM4" s="212"/>
      <c r="AN4" s="212"/>
      <c r="AO4" s="212"/>
      <c r="AP4" s="212"/>
      <c r="AQ4" s="212"/>
      <c r="AR4" s="212"/>
      <c r="AS4" s="212"/>
      <c r="AT4" s="212"/>
      <c r="AU4" s="212"/>
      <c r="AV4" s="212"/>
      <c r="AW4" s="212"/>
      <c r="AX4" s="212"/>
      <c r="AY4" s="212"/>
      <c r="AZ4" s="212"/>
      <c r="BA4" s="212"/>
      <c r="BB4" s="212"/>
      <c r="BC4" s="212"/>
      <c r="BD4" s="212"/>
      <c r="BE4" s="212"/>
      <c r="BF4" s="212"/>
      <c r="BG4" s="212"/>
      <c r="BH4" s="212"/>
      <c r="BI4" s="212"/>
      <c r="BJ4" s="212"/>
      <c r="BK4" s="57"/>
    </row>
    <row r="5" spans="1:63" ht="19.5" customHeight="1">
      <c r="A5" s="213" t="s">
        <v>30</v>
      </c>
      <c r="B5" s="213"/>
      <c r="C5" s="213"/>
      <c r="D5" s="213"/>
      <c r="E5" s="213"/>
      <c r="F5" s="213"/>
      <c r="G5" s="213"/>
      <c r="H5" s="213"/>
      <c r="I5" s="213"/>
      <c r="J5" s="213"/>
      <c r="K5" s="213"/>
      <c r="L5" s="213"/>
      <c r="M5" s="213"/>
      <c r="N5" s="213"/>
      <c r="O5" s="213"/>
      <c r="P5" s="213"/>
      <c r="Q5" s="213"/>
      <c r="R5" s="213"/>
      <c r="S5" s="213"/>
      <c r="T5" s="213"/>
      <c r="U5" s="213"/>
      <c r="V5" s="213"/>
      <c r="W5" s="213"/>
      <c r="X5" s="213"/>
      <c r="Y5" s="213"/>
      <c r="Z5" s="213"/>
      <c r="AA5" s="213"/>
      <c r="AB5" s="213"/>
      <c r="AC5" s="213"/>
      <c r="AD5" s="213"/>
      <c r="AE5" s="213"/>
      <c r="AF5" s="213"/>
      <c r="AG5" s="213"/>
      <c r="AH5" s="213"/>
      <c r="AI5" s="213"/>
      <c r="AJ5" s="213"/>
      <c r="AK5" s="213"/>
      <c r="AL5" s="213"/>
      <c r="AM5" s="213"/>
      <c r="AN5" s="213"/>
      <c r="AO5" s="213"/>
      <c r="AP5" s="213"/>
      <c r="AQ5" s="213"/>
      <c r="AR5" s="213"/>
      <c r="AS5" s="213"/>
      <c r="AT5" s="213"/>
      <c r="AU5" s="213"/>
      <c r="AV5" s="213"/>
      <c r="AW5" s="213"/>
      <c r="AX5" s="213"/>
      <c r="AY5" s="213"/>
      <c r="AZ5" s="213"/>
      <c r="BA5" s="213"/>
      <c r="BB5" s="213"/>
      <c r="BC5" s="213"/>
      <c r="BD5" s="213"/>
      <c r="BE5" s="213"/>
      <c r="BF5" s="213"/>
      <c r="BG5" s="213"/>
      <c r="BH5" s="213"/>
      <c r="BI5" s="213"/>
      <c r="BJ5" s="213"/>
      <c r="BK5" s="57"/>
    </row>
    <row r="6" spans="1:63" ht="19.5" customHeight="1">
      <c r="A6" s="102"/>
      <c r="B6" s="102"/>
      <c r="C6" s="102"/>
      <c r="D6" s="102"/>
      <c r="E6" s="102"/>
      <c r="F6" s="102"/>
      <c r="G6" s="102"/>
      <c r="H6" s="102"/>
      <c r="I6" s="102"/>
      <c r="J6" s="102"/>
      <c r="K6" s="102"/>
      <c r="L6" s="102"/>
      <c r="M6" s="102"/>
      <c r="N6" s="102"/>
      <c r="O6" s="102"/>
      <c r="P6" s="102"/>
      <c r="Q6" s="102"/>
      <c r="R6" s="102"/>
      <c r="S6" s="102"/>
      <c r="T6" s="102"/>
      <c r="U6" s="102"/>
      <c r="V6" s="102"/>
      <c r="W6" s="102"/>
      <c r="X6" s="102"/>
      <c r="Y6" s="102"/>
      <c r="Z6" s="102"/>
      <c r="AA6" s="102"/>
      <c r="AB6" s="102"/>
      <c r="AC6" s="102"/>
      <c r="AD6" s="102"/>
      <c r="AE6" s="102"/>
      <c r="AF6" s="102"/>
      <c r="AG6" s="102"/>
      <c r="AH6" s="102"/>
      <c r="AI6" s="102"/>
      <c r="AJ6" s="102"/>
      <c r="AK6" s="102"/>
      <c r="AL6" s="102"/>
      <c r="AM6" s="102"/>
      <c r="AN6" s="102"/>
      <c r="AO6" s="102"/>
      <c r="AP6" s="102"/>
      <c r="AQ6" s="102"/>
      <c r="AR6" s="102"/>
      <c r="AS6" s="102"/>
      <c r="AT6" s="102"/>
      <c r="AU6" s="102"/>
      <c r="AV6" s="102"/>
      <c r="AW6" s="102"/>
      <c r="AX6" s="102"/>
      <c r="AY6" s="102"/>
      <c r="AZ6" s="102"/>
      <c r="BA6" s="102"/>
      <c r="BB6" s="102"/>
      <c r="BC6" s="102"/>
      <c r="BD6" s="102"/>
      <c r="BE6" s="102"/>
      <c r="BF6" s="102"/>
      <c r="BG6" s="102"/>
      <c r="BH6" s="102"/>
      <c r="BI6" s="102"/>
      <c r="BJ6" s="102"/>
      <c r="BK6" s="57"/>
    </row>
    <row r="7" spans="1:63" ht="13.5" customHeight="1">
      <c r="A7" s="101"/>
      <c r="B7" s="101"/>
      <c r="C7" s="101"/>
      <c r="D7" s="101"/>
      <c r="E7" s="101"/>
      <c r="F7" s="101"/>
      <c r="G7" s="101"/>
      <c r="H7" s="101"/>
      <c r="I7" s="101"/>
      <c r="J7" s="101"/>
      <c r="K7" s="101"/>
      <c r="L7" s="101"/>
      <c r="M7" s="101"/>
      <c r="N7" s="101"/>
      <c r="O7" s="101"/>
      <c r="P7" s="101"/>
      <c r="Q7" s="101"/>
      <c r="R7" s="101"/>
      <c r="S7" s="101"/>
      <c r="T7" s="101"/>
      <c r="U7" s="101"/>
      <c r="V7" s="101"/>
      <c r="W7" s="101"/>
      <c r="X7" s="101"/>
      <c r="Y7" s="101"/>
      <c r="Z7" s="101"/>
      <c r="AA7" s="101"/>
      <c r="AB7" s="101"/>
      <c r="AC7" s="101"/>
      <c r="AD7" s="101"/>
      <c r="AE7" s="101"/>
      <c r="AF7" s="101"/>
      <c r="AG7" s="101"/>
      <c r="AH7" s="101"/>
      <c r="AI7" s="101"/>
      <c r="AJ7" s="101"/>
      <c r="AK7" s="101"/>
      <c r="AL7" s="101"/>
      <c r="AM7" s="101"/>
      <c r="AN7" s="101"/>
      <c r="AO7" s="101"/>
      <c r="AP7" s="101"/>
      <c r="AQ7" s="101"/>
      <c r="AR7" s="101"/>
      <c r="AS7" s="101"/>
      <c r="AT7" s="101"/>
      <c r="AU7" s="101"/>
      <c r="AV7" s="101"/>
      <c r="AW7" s="101"/>
      <c r="AX7" s="101"/>
      <c r="AY7" s="101"/>
      <c r="AZ7" s="101"/>
      <c r="BA7" s="101"/>
      <c r="BB7" s="101"/>
      <c r="BC7" s="101"/>
      <c r="BD7" s="101"/>
      <c r="BE7" s="101"/>
      <c r="BF7" s="101"/>
      <c r="BG7" s="101"/>
      <c r="BH7" s="101"/>
      <c r="BI7" s="101"/>
      <c r="BJ7" s="101"/>
      <c r="BK7" s="57"/>
    </row>
    <row r="8" spans="1:72" ht="20.25">
      <c r="A8" s="44"/>
      <c r="B8" s="44"/>
      <c r="C8" s="44"/>
      <c r="D8" s="58"/>
      <c r="E8" s="103" t="s">
        <v>40</v>
      </c>
      <c r="F8" s="103"/>
      <c r="G8" s="103"/>
      <c r="H8" s="103"/>
      <c r="I8" s="103"/>
      <c r="J8" s="44"/>
      <c r="K8" s="208" t="s">
        <v>135</v>
      </c>
      <c r="L8" s="208"/>
      <c r="M8" s="208"/>
      <c r="N8" s="208"/>
      <c r="O8" s="208"/>
      <c r="P8" s="44"/>
      <c r="Q8" s="59" t="s">
        <v>1</v>
      </c>
      <c r="R8" s="59"/>
      <c r="S8" s="59" t="s">
        <v>28</v>
      </c>
      <c r="T8" s="59"/>
      <c r="U8" s="59"/>
      <c r="V8" s="59"/>
      <c r="W8" s="59" t="s">
        <v>29</v>
      </c>
      <c r="X8" s="59"/>
      <c r="Y8" s="59"/>
      <c r="Z8" s="44"/>
      <c r="AA8" s="59" t="s">
        <v>2</v>
      </c>
      <c r="AB8" s="59"/>
      <c r="AC8" s="59"/>
      <c r="AD8" s="59"/>
      <c r="AE8" s="59"/>
      <c r="AF8" s="44"/>
      <c r="AG8" s="103" t="s">
        <v>136</v>
      </c>
      <c r="AH8" s="103"/>
      <c r="AI8" s="103"/>
      <c r="AJ8" s="103"/>
      <c r="AK8" s="103"/>
      <c r="AL8" s="44"/>
      <c r="AM8" s="44"/>
      <c r="AN8" s="210" t="s">
        <v>28</v>
      </c>
      <c r="AO8" s="210"/>
      <c r="AP8" s="210"/>
      <c r="AQ8" s="210"/>
      <c r="AR8" s="210"/>
      <c r="AS8" s="44"/>
      <c r="AY8" s="44"/>
      <c r="BE8" s="44"/>
      <c r="BK8" s="60"/>
      <c r="BL8" s="59"/>
      <c r="BM8" s="59"/>
      <c r="BN8" s="59"/>
      <c r="BP8" s="59"/>
      <c r="BQ8" s="59"/>
      <c r="BR8" s="59"/>
      <c r="BS8" s="59"/>
      <c r="BT8" s="59"/>
    </row>
    <row r="9" spans="1:72" ht="20.25">
      <c r="A9" s="104"/>
      <c r="B9" s="105"/>
      <c r="C9" s="105"/>
      <c r="D9" s="58"/>
      <c r="E9" s="58" t="s">
        <v>4</v>
      </c>
      <c r="F9" s="58" t="s">
        <v>5</v>
      </c>
      <c r="G9" s="58" t="s">
        <v>6</v>
      </c>
      <c r="H9" s="58" t="s">
        <v>7</v>
      </c>
      <c r="I9" s="58" t="s">
        <v>8</v>
      </c>
      <c r="J9" s="44"/>
      <c r="K9" s="58" t="s">
        <v>4</v>
      </c>
      <c r="L9" s="58" t="s">
        <v>5</v>
      </c>
      <c r="M9" s="58" t="s">
        <v>6</v>
      </c>
      <c r="N9" s="58" t="s">
        <v>7</v>
      </c>
      <c r="O9" s="58" t="s">
        <v>8</v>
      </c>
      <c r="P9" s="58"/>
      <c r="Q9" s="58" t="s">
        <v>4</v>
      </c>
      <c r="R9" s="58" t="s">
        <v>5</v>
      </c>
      <c r="S9" s="58" t="s">
        <v>6</v>
      </c>
      <c r="T9" s="58" t="s">
        <v>7</v>
      </c>
      <c r="U9" s="58" t="s">
        <v>8</v>
      </c>
      <c r="V9" s="58"/>
      <c r="W9" s="58" t="s">
        <v>6</v>
      </c>
      <c r="X9" s="58" t="s">
        <v>7</v>
      </c>
      <c r="Y9" s="58"/>
      <c r="Z9" s="44"/>
      <c r="AA9" s="58" t="s">
        <v>4</v>
      </c>
      <c r="AB9" s="58" t="s">
        <v>5</v>
      </c>
      <c r="AC9" s="58" t="s">
        <v>6</v>
      </c>
      <c r="AD9" s="58" t="s">
        <v>7</v>
      </c>
      <c r="AE9" s="58" t="s">
        <v>8</v>
      </c>
      <c r="AF9" s="44"/>
      <c r="AG9" s="58" t="s">
        <v>4</v>
      </c>
      <c r="AH9" s="58" t="s">
        <v>5</v>
      </c>
      <c r="AI9" s="58" t="s">
        <v>6</v>
      </c>
      <c r="AJ9" s="58" t="s">
        <v>7</v>
      </c>
      <c r="AK9" s="58" t="s">
        <v>8</v>
      </c>
      <c r="AL9" s="44"/>
      <c r="AM9" s="44"/>
      <c r="AN9" s="44"/>
      <c r="AO9" s="44"/>
      <c r="AP9" s="44"/>
      <c r="AQ9" s="44"/>
      <c r="AR9" s="44"/>
      <c r="AS9" s="44"/>
      <c r="AT9" s="210" t="s">
        <v>42</v>
      </c>
      <c r="AU9" s="210"/>
      <c r="AV9" s="210"/>
      <c r="AW9" s="210"/>
      <c r="AX9" s="210"/>
      <c r="AY9" s="44"/>
      <c r="AZ9" s="210" t="s">
        <v>137</v>
      </c>
      <c r="BA9" s="210"/>
      <c r="BB9" s="210"/>
      <c r="BC9" s="210"/>
      <c r="BD9" s="210"/>
      <c r="BE9" s="44"/>
      <c r="BF9" s="103" t="s">
        <v>3</v>
      </c>
      <c r="BG9" s="103"/>
      <c r="BH9" s="103"/>
      <c r="BI9" s="103"/>
      <c r="BJ9" s="103"/>
      <c r="BK9" s="57"/>
      <c r="BL9" s="58"/>
      <c r="BM9" s="58"/>
      <c r="BN9" s="58"/>
      <c r="BP9" s="58"/>
      <c r="BQ9" s="58"/>
      <c r="BR9" s="58"/>
      <c r="BS9" s="58"/>
      <c r="BT9" s="58"/>
    </row>
    <row r="10" spans="1:66" ht="20.25">
      <c r="A10" s="106" t="s">
        <v>34</v>
      </c>
      <c r="B10" s="107"/>
      <c r="C10" s="107"/>
      <c r="D10" s="45"/>
      <c r="E10" s="45"/>
      <c r="F10" s="45"/>
      <c r="G10" s="45"/>
      <c r="H10" s="45"/>
      <c r="I10" s="45"/>
      <c r="J10" s="44"/>
      <c r="K10" s="45" t="s">
        <v>0</v>
      </c>
      <c r="L10" s="45" t="s">
        <v>0</v>
      </c>
      <c r="M10" s="42"/>
      <c r="N10" s="42"/>
      <c r="O10" s="42"/>
      <c r="P10" s="42"/>
      <c r="Q10" s="45"/>
      <c r="R10" s="45"/>
      <c r="S10" s="45" t="s">
        <v>0</v>
      </c>
      <c r="T10" s="45" t="s">
        <v>0</v>
      </c>
      <c r="U10" s="45" t="s">
        <v>0</v>
      </c>
      <c r="V10" s="45"/>
      <c r="W10" s="108"/>
      <c r="X10" s="45"/>
      <c r="Y10" s="45"/>
      <c r="Z10" s="44"/>
      <c r="AA10" s="45"/>
      <c r="AB10" s="45"/>
      <c r="AC10" s="45"/>
      <c r="AD10" s="45"/>
      <c r="AE10" s="45"/>
      <c r="AF10" s="44"/>
      <c r="AG10" s="45"/>
      <c r="AH10" s="45"/>
      <c r="AI10" s="45"/>
      <c r="AJ10" s="45"/>
      <c r="AK10" s="45"/>
      <c r="AL10" s="44"/>
      <c r="AM10" s="44"/>
      <c r="AN10" s="44"/>
      <c r="AO10" s="44"/>
      <c r="AP10" s="44"/>
      <c r="AQ10" s="44"/>
      <c r="AR10" s="44"/>
      <c r="AS10" s="44"/>
      <c r="AT10" s="58" t="s">
        <v>4</v>
      </c>
      <c r="AU10" s="58" t="s">
        <v>5</v>
      </c>
      <c r="AV10" s="58" t="s">
        <v>6</v>
      </c>
      <c r="AW10" s="58" t="s">
        <v>7</v>
      </c>
      <c r="AX10" s="58" t="s">
        <v>8</v>
      </c>
      <c r="AY10" s="44"/>
      <c r="AZ10" s="58" t="s">
        <v>4</v>
      </c>
      <c r="BA10" s="58" t="s">
        <v>5</v>
      </c>
      <c r="BB10" s="58" t="s">
        <v>6</v>
      </c>
      <c r="BC10" s="58" t="s">
        <v>7</v>
      </c>
      <c r="BD10" s="58" t="s">
        <v>8</v>
      </c>
      <c r="BE10" s="44"/>
      <c r="BF10" s="58" t="s">
        <v>4</v>
      </c>
      <c r="BG10" s="58" t="s">
        <v>5</v>
      </c>
      <c r="BH10" s="58" t="s">
        <v>6</v>
      </c>
      <c r="BI10" s="58" t="s">
        <v>7</v>
      </c>
      <c r="BJ10" s="58" t="s">
        <v>8</v>
      </c>
      <c r="BK10" s="57"/>
      <c r="BL10" s="57"/>
      <c r="BM10" s="57"/>
      <c r="BN10" s="57"/>
    </row>
    <row r="11" spans="1:66" ht="20.25">
      <c r="A11" s="107" t="s">
        <v>78</v>
      </c>
      <c r="B11" s="44"/>
      <c r="C11" s="107"/>
      <c r="D11" s="45"/>
      <c r="E11" s="45">
        <v>118</v>
      </c>
      <c r="F11" s="45">
        <v>118</v>
      </c>
      <c r="G11" s="45">
        <v>54298</v>
      </c>
      <c r="H11" s="45">
        <v>17678</v>
      </c>
      <c r="I11" s="45">
        <f>SUM(G11:H11)</f>
        <v>71976</v>
      </c>
      <c r="J11" s="44"/>
      <c r="K11" s="41">
        <v>0</v>
      </c>
      <c r="L11" s="41">
        <v>0</v>
      </c>
      <c r="M11" s="42">
        <v>0</v>
      </c>
      <c r="N11" s="42">
        <v>0</v>
      </c>
      <c r="O11" s="42">
        <v>0</v>
      </c>
      <c r="P11" s="42"/>
      <c r="Q11" s="45">
        <v>0</v>
      </c>
      <c r="R11" s="45">
        <v>0</v>
      </c>
      <c r="S11" s="41">
        <v>0</v>
      </c>
      <c r="T11" s="47">
        <v>228</v>
      </c>
      <c r="U11" s="41">
        <f>SUM(S11+T11)</f>
        <v>228</v>
      </c>
      <c r="V11" s="41"/>
      <c r="W11" s="99">
        <v>0</v>
      </c>
      <c r="X11" s="47">
        <v>2724</v>
      </c>
      <c r="Y11" s="47"/>
      <c r="Z11" s="44"/>
      <c r="AA11" s="45">
        <v>136</v>
      </c>
      <c r="AB11" s="45">
        <v>136</v>
      </c>
      <c r="AC11" s="45">
        <f>G11+S11+M11</f>
        <v>54298</v>
      </c>
      <c r="AD11" s="45">
        <f>H11+T11+X11</f>
        <v>20630</v>
      </c>
      <c r="AE11" s="45">
        <f>AC11+AD11</f>
        <v>74928</v>
      </c>
      <c r="AF11" s="44"/>
      <c r="AG11" s="45">
        <v>100</v>
      </c>
      <c r="AH11" s="45">
        <v>100</v>
      </c>
      <c r="AI11" s="45">
        <f>56241-11010</f>
        <v>45231</v>
      </c>
      <c r="AJ11" s="45">
        <f>18010-5000-2000</f>
        <v>11010</v>
      </c>
      <c r="AK11" s="45">
        <f>SUM(AI11+AJ11)</f>
        <v>56241</v>
      </c>
      <c r="AL11" s="44">
        <v>76705</v>
      </c>
      <c r="AM11" s="44"/>
      <c r="AN11" s="44"/>
      <c r="AO11" s="44"/>
      <c r="AP11" s="44">
        <v>0</v>
      </c>
      <c r="AQ11" s="48">
        <v>1201</v>
      </c>
      <c r="AR11" s="48">
        <f>SUM(AP11:AQ11)</f>
        <v>1201</v>
      </c>
      <c r="AS11" s="44"/>
      <c r="AT11" s="42">
        <v>118</v>
      </c>
      <c r="AU11" s="42">
        <v>118</v>
      </c>
      <c r="AV11" s="42">
        <v>45932</v>
      </c>
      <c r="AW11" s="42">
        <v>22500</v>
      </c>
      <c r="AX11" s="42">
        <f>AW11+AV11</f>
        <v>68432</v>
      </c>
      <c r="AY11" s="42"/>
      <c r="AZ11" s="42">
        <f>SUM(AM11+AT11)</f>
        <v>118</v>
      </c>
      <c r="BA11" s="42">
        <f>SUM(AN11+AU11)</f>
        <v>118</v>
      </c>
      <c r="BB11" s="42">
        <f>55700-10700</f>
        <v>45000</v>
      </c>
      <c r="BC11" s="42">
        <v>22500</v>
      </c>
      <c r="BD11" s="42">
        <f>SUM(BB11:BC11)</f>
        <v>67500</v>
      </c>
      <c r="BE11" s="42"/>
      <c r="BF11" s="48">
        <f>AT11-AZ11</f>
        <v>0</v>
      </c>
      <c r="BG11" s="48">
        <f>AU11-BA11</f>
        <v>0</v>
      </c>
      <c r="BH11" s="48">
        <f aca="true" t="shared" si="0" ref="BH11:BI21">BB11-AV11</f>
        <v>-932</v>
      </c>
      <c r="BI11" s="48">
        <f t="shared" si="0"/>
        <v>0</v>
      </c>
      <c r="BJ11" s="48">
        <f aca="true" t="shared" si="1" ref="BJ11:BJ16">BH11+BI11</f>
        <v>-932</v>
      </c>
      <c r="BK11" s="57"/>
      <c r="BL11" s="40"/>
      <c r="BM11" s="40"/>
      <c r="BN11" s="40"/>
    </row>
    <row r="12" spans="1:66" ht="20.25">
      <c r="A12" s="107" t="s">
        <v>77</v>
      </c>
      <c r="B12" s="44"/>
      <c r="C12" s="107"/>
      <c r="D12" s="45"/>
      <c r="E12" s="45">
        <v>78</v>
      </c>
      <c r="F12" s="45">
        <v>78</v>
      </c>
      <c r="G12" s="45">
        <v>34553</v>
      </c>
      <c r="H12" s="45">
        <v>11686</v>
      </c>
      <c r="I12" s="45">
        <f aca="true" t="shared" si="2" ref="I12:I22">SUM(G12:H12)</f>
        <v>46239</v>
      </c>
      <c r="J12" s="44"/>
      <c r="K12" s="41">
        <v>0</v>
      </c>
      <c r="L12" s="41">
        <v>0</v>
      </c>
      <c r="M12" s="42">
        <v>0</v>
      </c>
      <c r="N12" s="42">
        <v>0</v>
      </c>
      <c r="O12" s="42">
        <v>0</v>
      </c>
      <c r="P12" s="42"/>
      <c r="Q12" s="45">
        <v>0</v>
      </c>
      <c r="R12" s="45">
        <v>0</v>
      </c>
      <c r="S12" s="41">
        <v>0</v>
      </c>
      <c r="T12" s="47">
        <v>144</v>
      </c>
      <c r="U12" s="41">
        <f>SUM(S12+T12)</f>
        <v>144</v>
      </c>
      <c r="V12" s="41"/>
      <c r="W12" s="99">
        <v>0</v>
      </c>
      <c r="X12" s="47">
        <v>1723</v>
      </c>
      <c r="Y12" s="47"/>
      <c r="Z12" s="44"/>
      <c r="AA12" s="45">
        <v>86</v>
      </c>
      <c r="AB12" s="45">
        <v>86</v>
      </c>
      <c r="AC12" s="45">
        <f>G12+S12+M12</f>
        <v>34553</v>
      </c>
      <c r="AD12" s="45">
        <f>H12+T12+X12</f>
        <v>13553</v>
      </c>
      <c r="AE12" s="45">
        <f>AC12+AD12</f>
        <v>48106</v>
      </c>
      <c r="AF12" s="44"/>
      <c r="AG12" s="45">
        <v>78</v>
      </c>
      <c r="AH12" s="45">
        <v>78</v>
      </c>
      <c r="AI12" s="45">
        <f>59812-14915</f>
        <v>44897</v>
      </c>
      <c r="AJ12" s="45">
        <f>14052+863</f>
        <v>14915</v>
      </c>
      <c r="AK12" s="45">
        <f>SUM(AI12+AJ12)</f>
        <v>59812</v>
      </c>
      <c r="AL12" s="44">
        <v>62775</v>
      </c>
      <c r="AM12" s="44"/>
      <c r="AN12" s="44"/>
      <c r="AO12" s="44"/>
      <c r="AP12" s="44">
        <v>850</v>
      </c>
      <c r="AQ12" s="48">
        <v>937</v>
      </c>
      <c r="AR12" s="48">
        <f aca="true" t="shared" si="3" ref="AR12:AR22">SUM(AP12:AQ12)</f>
        <v>1787</v>
      </c>
      <c r="AS12" s="44"/>
      <c r="AT12" s="42">
        <v>78</v>
      </c>
      <c r="AU12" s="42">
        <v>78</v>
      </c>
      <c r="AV12" s="42">
        <v>26247</v>
      </c>
      <c r="AW12" s="42">
        <v>14873</v>
      </c>
      <c r="AX12" s="42">
        <f aca="true" t="shared" si="4" ref="AX12:AX21">AW12+AV12</f>
        <v>41120</v>
      </c>
      <c r="AY12" s="42"/>
      <c r="AZ12" s="42">
        <f>SUM(AM12+AT12)</f>
        <v>78</v>
      </c>
      <c r="BA12" s="42">
        <f>SUM(AN12+AU12)</f>
        <v>78</v>
      </c>
      <c r="BB12" s="42">
        <f>61500-16500</f>
        <v>45000</v>
      </c>
      <c r="BC12" s="42">
        <v>14873</v>
      </c>
      <c r="BD12" s="42">
        <f>SUM(BB12:BC12)</f>
        <v>59873</v>
      </c>
      <c r="BE12" s="42"/>
      <c r="BF12" s="48">
        <f>AT12-AZ12</f>
        <v>0</v>
      </c>
      <c r="BG12" s="48">
        <f>AU12-BA12</f>
        <v>0</v>
      </c>
      <c r="BH12" s="48">
        <f t="shared" si="0"/>
        <v>18753</v>
      </c>
      <c r="BI12" s="48">
        <f t="shared" si="0"/>
        <v>0</v>
      </c>
      <c r="BJ12" s="48">
        <f t="shared" si="1"/>
        <v>18753</v>
      </c>
      <c r="BK12" s="57"/>
      <c r="BL12" s="40"/>
      <c r="BM12" s="40"/>
      <c r="BN12" s="40"/>
    </row>
    <row r="13" spans="1:66" ht="20.25">
      <c r="A13" s="107" t="s">
        <v>44</v>
      </c>
      <c r="B13" s="44"/>
      <c r="C13" s="107"/>
      <c r="D13" s="41"/>
      <c r="E13" s="45">
        <v>0</v>
      </c>
      <c r="F13" s="45">
        <v>0</v>
      </c>
      <c r="G13" s="45">
        <v>8885</v>
      </c>
      <c r="H13" s="45">
        <v>0</v>
      </c>
      <c r="I13" s="45">
        <f t="shared" si="2"/>
        <v>8885</v>
      </c>
      <c r="J13" s="44"/>
      <c r="K13" s="47">
        <v>0</v>
      </c>
      <c r="L13" s="47">
        <v>0</v>
      </c>
      <c r="M13" s="44">
        <v>0</v>
      </c>
      <c r="N13" s="44">
        <v>0</v>
      </c>
      <c r="O13" s="44">
        <v>0</v>
      </c>
      <c r="P13" s="42"/>
      <c r="Q13" s="47"/>
      <c r="R13" s="47"/>
      <c r="S13" s="47">
        <v>0</v>
      </c>
      <c r="T13" s="47">
        <v>0</v>
      </c>
      <c r="U13" s="41">
        <v>0</v>
      </c>
      <c r="V13" s="41"/>
      <c r="W13" s="99">
        <v>0</v>
      </c>
      <c r="X13" s="47">
        <v>0</v>
      </c>
      <c r="Y13" s="47"/>
      <c r="Z13" s="44"/>
      <c r="AA13" s="45">
        <v>0</v>
      </c>
      <c r="AB13" s="45">
        <v>0</v>
      </c>
      <c r="AC13" s="45">
        <f>G13+S13+M13</f>
        <v>8885</v>
      </c>
      <c r="AD13" s="45">
        <f>H13+T13+X13</f>
        <v>0</v>
      </c>
      <c r="AE13" s="45">
        <f>AC13+AD13</f>
        <v>8885</v>
      </c>
      <c r="AF13" s="44"/>
      <c r="AG13" s="45">
        <v>0</v>
      </c>
      <c r="AH13" s="45">
        <v>0</v>
      </c>
      <c r="AI13" s="45">
        <v>0</v>
      </c>
      <c r="AJ13" s="45">
        <v>0</v>
      </c>
      <c r="AK13" s="45">
        <f>SUM(AI13+AJ13)</f>
        <v>0</v>
      </c>
      <c r="AL13" s="44"/>
      <c r="AM13" s="44"/>
      <c r="AN13" s="44"/>
      <c r="AO13" s="44"/>
      <c r="AP13" s="44">
        <v>0</v>
      </c>
      <c r="AQ13" s="48">
        <v>0</v>
      </c>
      <c r="AR13" s="48">
        <f t="shared" si="3"/>
        <v>0</v>
      </c>
      <c r="AS13" s="44"/>
      <c r="AT13" s="42">
        <v>2</v>
      </c>
      <c r="AU13" s="42">
        <v>2</v>
      </c>
      <c r="AV13" s="42">
        <v>5624</v>
      </c>
      <c r="AW13" s="42">
        <v>380</v>
      </c>
      <c r="AX13" s="42">
        <f t="shared" si="4"/>
        <v>6004</v>
      </c>
      <c r="AY13" s="42"/>
      <c r="AZ13" s="42">
        <v>0</v>
      </c>
      <c r="BA13" s="42">
        <v>0</v>
      </c>
      <c r="BB13" s="42">
        <v>0</v>
      </c>
      <c r="BC13" s="42">
        <v>0</v>
      </c>
      <c r="BD13" s="42">
        <f>SUM(BB13:BC13)</f>
        <v>0</v>
      </c>
      <c r="BE13" s="42"/>
      <c r="BF13" s="48">
        <f>AZ13-AT13</f>
        <v>-2</v>
      </c>
      <c r="BG13" s="48">
        <f>BA13-AU13</f>
        <v>-2</v>
      </c>
      <c r="BH13" s="48">
        <f t="shared" si="0"/>
        <v>-5624</v>
      </c>
      <c r="BI13" s="48">
        <f t="shared" si="0"/>
        <v>-380</v>
      </c>
      <c r="BJ13" s="48">
        <f t="shared" si="1"/>
        <v>-6004</v>
      </c>
      <c r="BK13" s="57"/>
      <c r="BL13" s="40"/>
      <c r="BM13" s="40"/>
      <c r="BN13" s="40"/>
    </row>
    <row r="14" spans="1:66" ht="20.25">
      <c r="A14" s="107" t="s">
        <v>32</v>
      </c>
      <c r="B14" s="44"/>
      <c r="C14" s="107"/>
      <c r="D14" s="41"/>
      <c r="E14" s="45">
        <v>0</v>
      </c>
      <c r="F14" s="45">
        <v>0</v>
      </c>
      <c r="G14" s="45">
        <v>1975</v>
      </c>
      <c r="H14" s="45">
        <v>0</v>
      </c>
      <c r="I14" s="45">
        <f t="shared" si="2"/>
        <v>1975</v>
      </c>
      <c r="J14" s="44"/>
      <c r="K14" s="47"/>
      <c r="L14" s="47"/>
      <c r="M14" s="44"/>
      <c r="N14" s="44"/>
      <c r="O14" s="44"/>
      <c r="P14" s="42"/>
      <c r="Q14" s="47"/>
      <c r="R14" s="47"/>
      <c r="S14" s="47"/>
      <c r="T14" s="47"/>
      <c r="U14" s="41"/>
      <c r="V14" s="41"/>
      <c r="W14" s="99"/>
      <c r="X14" s="47"/>
      <c r="Y14" s="47"/>
      <c r="Z14" s="44"/>
      <c r="AA14" s="45"/>
      <c r="AB14" s="45"/>
      <c r="AC14" s="45"/>
      <c r="AD14" s="45"/>
      <c r="AE14" s="45"/>
      <c r="AF14" s="44"/>
      <c r="AG14" s="45">
        <v>3</v>
      </c>
      <c r="AH14" s="45">
        <v>3</v>
      </c>
      <c r="AI14" s="45">
        <v>9000</v>
      </c>
      <c r="AJ14" s="45">
        <v>960</v>
      </c>
      <c r="AK14" s="45">
        <v>9960</v>
      </c>
      <c r="AL14" s="44"/>
      <c r="AM14" s="44"/>
      <c r="AN14" s="44"/>
      <c r="AO14" s="44"/>
      <c r="AP14" s="44">
        <v>0</v>
      </c>
      <c r="AQ14" s="48">
        <v>36</v>
      </c>
      <c r="AR14" s="48">
        <f t="shared" si="3"/>
        <v>36</v>
      </c>
      <c r="AS14" s="44"/>
      <c r="AT14" s="42">
        <v>1</v>
      </c>
      <c r="AU14" s="42">
        <v>1</v>
      </c>
      <c r="AV14" s="42">
        <v>6989</v>
      </c>
      <c r="AW14" s="42">
        <v>190</v>
      </c>
      <c r="AX14" s="42">
        <f t="shared" si="4"/>
        <v>7179</v>
      </c>
      <c r="AY14" s="42"/>
      <c r="AZ14" s="42">
        <v>0</v>
      </c>
      <c r="BA14" s="42">
        <v>0</v>
      </c>
      <c r="BB14" s="42">
        <v>0</v>
      </c>
      <c r="BC14" s="42">
        <v>0</v>
      </c>
      <c r="BD14" s="42">
        <f>SUM(BB14:BC14)</f>
        <v>0</v>
      </c>
      <c r="BE14" s="42"/>
      <c r="BF14" s="48">
        <f aca="true" t="shared" si="5" ref="BF14:BF21">AZ14-AT14</f>
        <v>-1</v>
      </c>
      <c r="BG14" s="48">
        <f>BA14-AU14</f>
        <v>-1</v>
      </c>
      <c r="BH14" s="48">
        <f t="shared" si="0"/>
        <v>-6989</v>
      </c>
      <c r="BI14" s="48">
        <f t="shared" si="0"/>
        <v>-190</v>
      </c>
      <c r="BJ14" s="48">
        <f t="shared" si="1"/>
        <v>-7179</v>
      </c>
      <c r="BK14" s="57"/>
      <c r="BL14" s="40"/>
      <c r="BM14" s="40"/>
      <c r="BN14" s="40"/>
    </row>
    <row r="15" spans="1:66" ht="20.25">
      <c r="A15" s="107" t="s">
        <v>80</v>
      </c>
      <c r="B15" s="44"/>
      <c r="C15" s="107"/>
      <c r="D15" s="45"/>
      <c r="E15" s="45">
        <v>3</v>
      </c>
      <c r="F15" s="45">
        <v>3</v>
      </c>
      <c r="G15" s="45">
        <v>8885</v>
      </c>
      <c r="H15" s="45">
        <v>449</v>
      </c>
      <c r="I15" s="45">
        <f t="shared" si="2"/>
        <v>9334</v>
      </c>
      <c r="J15" s="44"/>
      <c r="K15" s="41"/>
      <c r="L15" s="41"/>
      <c r="M15" s="42"/>
      <c r="N15" s="42"/>
      <c r="O15" s="42"/>
      <c r="P15" s="42"/>
      <c r="Q15" s="45"/>
      <c r="R15" s="45"/>
      <c r="S15" s="41"/>
      <c r="T15" s="47"/>
      <c r="U15" s="41"/>
      <c r="V15" s="41"/>
      <c r="W15" s="99"/>
      <c r="X15" s="47"/>
      <c r="Y15" s="47"/>
      <c r="Z15" s="44"/>
      <c r="AA15" s="45"/>
      <c r="AB15" s="45"/>
      <c r="AC15" s="45"/>
      <c r="AD15" s="45"/>
      <c r="AE15" s="45"/>
      <c r="AF15" s="44"/>
      <c r="AG15" s="45">
        <v>3</v>
      </c>
      <c r="AH15" s="45">
        <v>3</v>
      </c>
      <c r="AI15" s="45">
        <v>0</v>
      </c>
      <c r="AJ15" s="45" t="s">
        <v>138</v>
      </c>
      <c r="AK15" s="45">
        <v>0</v>
      </c>
      <c r="AL15" s="44"/>
      <c r="AM15" s="44"/>
      <c r="AN15" s="44"/>
      <c r="AO15" s="44"/>
      <c r="AP15" s="44">
        <v>0</v>
      </c>
      <c r="AQ15" s="48">
        <v>36</v>
      </c>
      <c r="AR15" s="48">
        <f t="shared" si="3"/>
        <v>36</v>
      </c>
      <c r="AS15" s="44"/>
      <c r="AT15" s="42">
        <v>3</v>
      </c>
      <c r="AU15" s="42">
        <v>3</v>
      </c>
      <c r="AV15" s="42">
        <v>3749</v>
      </c>
      <c r="AW15" s="42">
        <v>572</v>
      </c>
      <c r="AX15" s="42">
        <f t="shared" si="4"/>
        <v>4321</v>
      </c>
      <c r="AY15" s="42"/>
      <c r="AZ15" s="42">
        <v>0</v>
      </c>
      <c r="BA15" s="42">
        <v>0</v>
      </c>
      <c r="BB15" s="42">
        <v>0</v>
      </c>
      <c r="BC15" s="41">
        <v>0</v>
      </c>
      <c r="BD15" s="41">
        <v>0</v>
      </c>
      <c r="BE15" s="42"/>
      <c r="BF15" s="48">
        <f t="shared" si="5"/>
        <v>-3</v>
      </c>
      <c r="BG15" s="48">
        <f>BA15-AU15</f>
        <v>-3</v>
      </c>
      <c r="BH15" s="48">
        <f t="shared" si="0"/>
        <v>-3749</v>
      </c>
      <c r="BI15" s="48">
        <f t="shared" si="0"/>
        <v>-572</v>
      </c>
      <c r="BJ15" s="48">
        <f t="shared" si="1"/>
        <v>-4321</v>
      </c>
      <c r="BK15" s="57"/>
      <c r="BL15" s="40"/>
      <c r="BM15" s="40"/>
      <c r="BN15" s="40"/>
    </row>
    <row r="16" spans="1:66" ht="20.25">
      <c r="A16" s="107" t="s">
        <v>45</v>
      </c>
      <c r="B16" s="44"/>
      <c r="C16" s="107"/>
      <c r="D16" s="45"/>
      <c r="E16" s="45">
        <v>8</v>
      </c>
      <c r="F16" s="45">
        <v>8</v>
      </c>
      <c r="G16" s="45">
        <v>39719</v>
      </c>
      <c r="H16" s="45">
        <v>1199</v>
      </c>
      <c r="I16" s="45">
        <f t="shared" si="2"/>
        <v>40918</v>
      </c>
      <c r="J16" s="44"/>
      <c r="K16" s="41"/>
      <c r="L16" s="41"/>
      <c r="M16" s="42"/>
      <c r="N16" s="42"/>
      <c r="O16" s="42"/>
      <c r="P16" s="42"/>
      <c r="Q16" s="45"/>
      <c r="R16" s="45"/>
      <c r="S16" s="41"/>
      <c r="T16" s="47"/>
      <c r="U16" s="41"/>
      <c r="V16" s="41"/>
      <c r="W16" s="99"/>
      <c r="X16" s="47"/>
      <c r="Y16" s="47"/>
      <c r="Z16" s="44"/>
      <c r="AA16" s="45"/>
      <c r="AB16" s="45"/>
      <c r="AC16" s="45"/>
      <c r="AD16" s="45"/>
      <c r="AE16" s="45"/>
      <c r="AF16" s="44"/>
      <c r="AG16" s="45">
        <v>8</v>
      </c>
      <c r="AH16" s="45">
        <v>8</v>
      </c>
      <c r="AI16" s="45">
        <v>38000</v>
      </c>
      <c r="AJ16" s="45">
        <v>1676</v>
      </c>
      <c r="AK16" s="45">
        <v>39676</v>
      </c>
      <c r="AL16" s="44"/>
      <c r="AM16" s="44"/>
      <c r="AN16" s="44"/>
      <c r="AO16" s="44"/>
      <c r="AP16" s="44">
        <v>0</v>
      </c>
      <c r="AQ16" s="48">
        <v>96</v>
      </c>
      <c r="AR16" s="48">
        <f t="shared" si="3"/>
        <v>96</v>
      </c>
      <c r="AS16" s="44"/>
      <c r="AT16" s="42">
        <v>8</v>
      </c>
      <c r="AU16" s="42">
        <v>8</v>
      </c>
      <c r="AV16" s="42">
        <f>38068+32</f>
        <v>38100</v>
      </c>
      <c r="AW16" s="42">
        <v>1525</v>
      </c>
      <c r="AX16" s="42">
        <f t="shared" si="4"/>
        <v>39625</v>
      </c>
      <c r="AY16" s="42"/>
      <c r="AZ16" s="42">
        <f>SUM(AM16+AT16)</f>
        <v>8</v>
      </c>
      <c r="BA16" s="42">
        <f>SUM(AN16+AU16)</f>
        <v>8</v>
      </c>
      <c r="BB16" s="42">
        <f>38469-1800</f>
        <v>36669</v>
      </c>
      <c r="BC16" s="42">
        <v>1525</v>
      </c>
      <c r="BD16" s="42">
        <f>SUM(BB16:BC16)</f>
        <v>38194</v>
      </c>
      <c r="BE16" s="42"/>
      <c r="BF16" s="48">
        <f t="shared" si="5"/>
        <v>0</v>
      </c>
      <c r="BG16" s="48">
        <f>BA16-AU16</f>
        <v>0</v>
      </c>
      <c r="BH16" s="48">
        <f t="shared" si="0"/>
        <v>-1431</v>
      </c>
      <c r="BI16" s="48">
        <v>0</v>
      </c>
      <c r="BJ16" s="48">
        <f t="shared" si="1"/>
        <v>-1431</v>
      </c>
      <c r="BK16" s="57"/>
      <c r="BL16" s="40"/>
      <c r="BM16" s="40"/>
      <c r="BN16" s="40"/>
    </row>
    <row r="17" spans="1:66" ht="20.25">
      <c r="A17" s="107" t="s">
        <v>46</v>
      </c>
      <c r="B17" s="44"/>
      <c r="C17" s="107"/>
      <c r="D17" s="45"/>
      <c r="E17" s="45">
        <v>9</v>
      </c>
      <c r="F17" s="45">
        <v>9</v>
      </c>
      <c r="G17" s="45">
        <v>47387</v>
      </c>
      <c r="H17" s="45">
        <v>1347</v>
      </c>
      <c r="I17" s="45">
        <f t="shared" si="2"/>
        <v>48734</v>
      </c>
      <c r="J17" s="44"/>
      <c r="K17" s="47">
        <v>0</v>
      </c>
      <c r="L17" s="47">
        <v>0</v>
      </c>
      <c r="M17" s="44">
        <v>0</v>
      </c>
      <c r="N17" s="44">
        <v>0</v>
      </c>
      <c r="O17" s="44">
        <v>0</v>
      </c>
      <c r="P17" s="42"/>
      <c r="Q17" s="47">
        <v>0</v>
      </c>
      <c r="R17" s="47">
        <v>0</v>
      </c>
      <c r="S17" s="47">
        <v>0</v>
      </c>
      <c r="T17" s="47">
        <v>32</v>
      </c>
      <c r="U17" s="41">
        <f>S17+T17</f>
        <v>32</v>
      </c>
      <c r="V17" s="41"/>
      <c r="W17" s="99">
        <v>0</v>
      </c>
      <c r="X17" s="47">
        <v>380</v>
      </c>
      <c r="Y17" s="47"/>
      <c r="Z17" s="44"/>
      <c r="AA17" s="45">
        <v>19</v>
      </c>
      <c r="AB17" s="45">
        <v>19</v>
      </c>
      <c r="AC17" s="45">
        <f>G17+S17+M17+W17</f>
        <v>47387</v>
      </c>
      <c r="AD17" s="45">
        <f>H17+T17+X17</f>
        <v>1759</v>
      </c>
      <c r="AE17" s="45">
        <f>AC17+AD17</f>
        <v>49146</v>
      </c>
      <c r="AF17" s="44"/>
      <c r="AG17" s="45">
        <v>9</v>
      </c>
      <c r="AH17" s="45">
        <v>9</v>
      </c>
      <c r="AI17" s="45">
        <f>50928-1928</f>
        <v>49000</v>
      </c>
      <c r="AJ17" s="45">
        <f>1620+308</f>
        <v>1928</v>
      </c>
      <c r="AK17" s="45">
        <f>SUM(AI17+AJ17)</f>
        <v>50928</v>
      </c>
      <c r="AL17" s="44">
        <v>38812</v>
      </c>
      <c r="AM17" s="44"/>
      <c r="AN17" s="44"/>
      <c r="AO17" s="44"/>
      <c r="AP17" s="44">
        <v>0</v>
      </c>
      <c r="AQ17" s="48">
        <v>108</v>
      </c>
      <c r="AR17" s="48">
        <f t="shared" si="3"/>
        <v>108</v>
      </c>
      <c r="AS17" s="44"/>
      <c r="AT17" s="42">
        <v>9</v>
      </c>
      <c r="AU17" s="42">
        <v>9</v>
      </c>
      <c r="AV17" s="42">
        <v>51090</v>
      </c>
      <c r="AW17" s="42">
        <v>1716</v>
      </c>
      <c r="AX17" s="42">
        <f t="shared" si="4"/>
        <v>52806</v>
      </c>
      <c r="AY17" s="42"/>
      <c r="AZ17" s="42">
        <v>0</v>
      </c>
      <c r="BA17" s="42">
        <v>0</v>
      </c>
      <c r="BB17" s="42">
        <v>0</v>
      </c>
      <c r="BC17" s="42">
        <v>0</v>
      </c>
      <c r="BD17" s="42">
        <f>SUM(BB17:BC17)</f>
        <v>0</v>
      </c>
      <c r="BE17" s="42"/>
      <c r="BF17" s="48">
        <f t="shared" si="5"/>
        <v>-9</v>
      </c>
      <c r="BG17" s="48">
        <f>BA17-AU17</f>
        <v>-9</v>
      </c>
      <c r="BH17" s="48">
        <f t="shared" si="0"/>
        <v>-51090</v>
      </c>
      <c r="BI17" s="48">
        <f t="shared" si="0"/>
        <v>-1716</v>
      </c>
      <c r="BJ17" s="48">
        <f>BH17+BI17</f>
        <v>-52806</v>
      </c>
      <c r="BK17" s="57"/>
      <c r="BL17" s="40"/>
      <c r="BM17" s="40"/>
      <c r="BN17" s="40"/>
    </row>
    <row r="18" spans="1:66" ht="20.25">
      <c r="A18" s="107" t="s">
        <v>47</v>
      </c>
      <c r="B18" s="44"/>
      <c r="C18" s="107"/>
      <c r="D18" s="45"/>
      <c r="E18" s="45">
        <v>0</v>
      </c>
      <c r="F18" s="45">
        <v>0</v>
      </c>
      <c r="G18" s="45">
        <v>0</v>
      </c>
      <c r="H18" s="45">
        <v>0</v>
      </c>
      <c r="I18" s="45">
        <f t="shared" si="2"/>
        <v>0</v>
      </c>
      <c r="J18" s="44"/>
      <c r="K18" s="41"/>
      <c r="L18" s="41"/>
      <c r="M18" s="42"/>
      <c r="N18" s="42"/>
      <c r="O18" s="42"/>
      <c r="P18" s="42"/>
      <c r="Q18" s="45"/>
      <c r="R18" s="45"/>
      <c r="S18" s="41"/>
      <c r="T18" s="47"/>
      <c r="U18" s="41"/>
      <c r="V18" s="41"/>
      <c r="W18" s="99"/>
      <c r="X18" s="47"/>
      <c r="Y18" s="47"/>
      <c r="Z18" s="44"/>
      <c r="AA18" s="45"/>
      <c r="AB18" s="45"/>
      <c r="AC18" s="45"/>
      <c r="AD18" s="45"/>
      <c r="AE18" s="45"/>
      <c r="AF18" s="44"/>
      <c r="AG18" s="45">
        <v>1</v>
      </c>
      <c r="AH18" s="45">
        <v>1</v>
      </c>
      <c r="AI18" s="45">
        <v>814</v>
      </c>
      <c r="AJ18" s="45">
        <v>178</v>
      </c>
      <c r="AK18" s="45">
        <v>992</v>
      </c>
      <c r="AL18" s="44"/>
      <c r="AM18" s="44"/>
      <c r="AN18" s="44"/>
      <c r="AO18" s="44"/>
      <c r="AP18" s="44">
        <v>0</v>
      </c>
      <c r="AQ18" s="48">
        <v>12</v>
      </c>
      <c r="AR18" s="48">
        <f t="shared" si="3"/>
        <v>12</v>
      </c>
      <c r="AS18" s="44"/>
      <c r="AT18" s="42">
        <v>0</v>
      </c>
      <c r="AU18" s="42">
        <f>SUM(AF18)</f>
        <v>0</v>
      </c>
      <c r="AV18" s="42">
        <v>0</v>
      </c>
      <c r="AW18" s="42">
        <v>0</v>
      </c>
      <c r="AX18" s="42">
        <f t="shared" si="4"/>
        <v>0</v>
      </c>
      <c r="AY18" s="42"/>
      <c r="AZ18" s="42">
        <f>SUM(AM18+AT18)</f>
        <v>0</v>
      </c>
      <c r="BA18" s="42">
        <f>SUM(AN18+AU18)</f>
        <v>0</v>
      </c>
      <c r="BB18" s="42">
        <f>SUM(AO18+AV18)</f>
        <v>0</v>
      </c>
      <c r="BC18" s="42">
        <v>0</v>
      </c>
      <c r="BD18" s="42">
        <f>SUM(BB18:BC18)</f>
        <v>0</v>
      </c>
      <c r="BE18" s="42"/>
      <c r="BF18" s="48">
        <f t="shared" si="5"/>
        <v>0</v>
      </c>
      <c r="BG18" s="48">
        <f>AU18-BA18</f>
        <v>0</v>
      </c>
      <c r="BH18" s="48">
        <f t="shared" si="0"/>
        <v>0</v>
      </c>
      <c r="BI18" s="48">
        <v>0</v>
      </c>
      <c r="BJ18" s="48">
        <v>0</v>
      </c>
      <c r="BK18" s="57"/>
      <c r="BL18" s="40"/>
      <c r="BM18" s="40"/>
      <c r="BN18" s="40"/>
    </row>
    <row r="19" spans="1:66" ht="20.25">
      <c r="A19" s="107" t="s">
        <v>95</v>
      </c>
      <c r="B19" s="44"/>
      <c r="C19" s="107"/>
      <c r="D19" s="45"/>
      <c r="E19" s="45"/>
      <c r="F19" s="45"/>
      <c r="G19" s="45"/>
      <c r="H19" s="45"/>
      <c r="I19" s="45"/>
      <c r="J19" s="44"/>
      <c r="K19" s="41"/>
      <c r="L19" s="41"/>
      <c r="M19" s="42"/>
      <c r="N19" s="42"/>
      <c r="O19" s="42"/>
      <c r="P19" s="42"/>
      <c r="Q19" s="45"/>
      <c r="R19" s="45"/>
      <c r="S19" s="41"/>
      <c r="T19" s="47"/>
      <c r="U19" s="41"/>
      <c r="V19" s="41"/>
      <c r="W19" s="99"/>
      <c r="X19" s="47"/>
      <c r="Y19" s="47"/>
      <c r="Z19" s="44"/>
      <c r="AA19" s="45"/>
      <c r="AB19" s="45"/>
      <c r="AC19" s="45"/>
      <c r="AD19" s="45"/>
      <c r="AE19" s="45"/>
      <c r="AF19" s="44"/>
      <c r="AG19" s="45"/>
      <c r="AH19" s="45"/>
      <c r="AI19" s="45"/>
      <c r="AJ19" s="45"/>
      <c r="AK19" s="45"/>
      <c r="AL19" s="44"/>
      <c r="AM19" s="44"/>
      <c r="AN19" s="44"/>
      <c r="AO19" s="44"/>
      <c r="AP19" s="44"/>
      <c r="AQ19" s="48"/>
      <c r="AR19" s="48"/>
      <c r="AS19" s="44"/>
      <c r="AT19" s="42">
        <v>0</v>
      </c>
      <c r="AU19" s="42">
        <f>SUM(AF19)</f>
        <v>0</v>
      </c>
      <c r="AV19" s="42">
        <v>0</v>
      </c>
      <c r="AW19" s="42">
        <v>0</v>
      </c>
      <c r="AX19" s="42">
        <f t="shared" si="4"/>
        <v>0</v>
      </c>
      <c r="AY19" s="42"/>
      <c r="AZ19" s="42">
        <v>0</v>
      </c>
      <c r="BA19" s="42">
        <v>0</v>
      </c>
      <c r="BB19" s="42">
        <v>0</v>
      </c>
      <c r="BC19" s="42">
        <v>0</v>
      </c>
      <c r="BD19" s="42"/>
      <c r="BE19" s="42"/>
      <c r="BF19" s="48">
        <f t="shared" si="5"/>
        <v>0</v>
      </c>
      <c r="BG19" s="48">
        <f>BA19-AU19</f>
        <v>0</v>
      </c>
      <c r="BH19" s="48">
        <f t="shared" si="0"/>
        <v>0</v>
      </c>
      <c r="BI19" s="48">
        <f t="shared" si="0"/>
        <v>0</v>
      </c>
      <c r="BJ19" s="48">
        <f>BH19+BI19</f>
        <v>0</v>
      </c>
      <c r="BK19" s="57"/>
      <c r="BL19" s="40"/>
      <c r="BM19" s="40"/>
      <c r="BN19" s="40"/>
    </row>
    <row r="20" spans="1:66" ht="20.25">
      <c r="A20" s="107" t="s">
        <v>94</v>
      </c>
      <c r="B20" s="44"/>
      <c r="C20" s="107"/>
      <c r="D20" s="45"/>
      <c r="E20" s="45"/>
      <c r="F20" s="45"/>
      <c r="G20" s="45"/>
      <c r="H20" s="45"/>
      <c r="I20" s="45"/>
      <c r="J20" s="44"/>
      <c r="K20" s="41"/>
      <c r="L20" s="41"/>
      <c r="M20" s="42"/>
      <c r="N20" s="42"/>
      <c r="O20" s="42"/>
      <c r="P20" s="42"/>
      <c r="Q20" s="45"/>
      <c r="R20" s="45"/>
      <c r="S20" s="41"/>
      <c r="T20" s="47"/>
      <c r="U20" s="41"/>
      <c r="V20" s="41"/>
      <c r="W20" s="99"/>
      <c r="X20" s="47"/>
      <c r="Y20" s="47"/>
      <c r="Z20" s="44"/>
      <c r="AA20" s="45"/>
      <c r="AB20" s="45"/>
      <c r="AC20" s="45"/>
      <c r="AD20" s="45"/>
      <c r="AE20" s="45"/>
      <c r="AF20" s="44"/>
      <c r="AG20" s="45"/>
      <c r="AH20" s="45"/>
      <c r="AI20" s="45"/>
      <c r="AJ20" s="45"/>
      <c r="AK20" s="45"/>
      <c r="AL20" s="44"/>
      <c r="AM20" s="44"/>
      <c r="AN20" s="44"/>
      <c r="AO20" s="44"/>
      <c r="AP20" s="44"/>
      <c r="AQ20" s="48"/>
      <c r="AR20" s="48"/>
      <c r="AS20" s="44"/>
      <c r="AT20" s="42">
        <v>0</v>
      </c>
      <c r="AU20" s="42">
        <f>SUM(AF20)</f>
        <v>0</v>
      </c>
      <c r="AV20" s="42">
        <v>2344</v>
      </c>
      <c r="AW20" s="42">
        <v>0</v>
      </c>
      <c r="AX20" s="42">
        <f t="shared" si="4"/>
        <v>2344</v>
      </c>
      <c r="AY20" s="42"/>
      <c r="AZ20" s="42">
        <v>0</v>
      </c>
      <c r="BA20" s="42">
        <v>0</v>
      </c>
      <c r="BB20" s="42">
        <v>0</v>
      </c>
      <c r="BC20" s="42">
        <v>0</v>
      </c>
      <c r="BD20" s="42"/>
      <c r="BE20" s="42"/>
      <c r="BF20" s="48">
        <f t="shared" si="5"/>
        <v>0</v>
      </c>
      <c r="BG20" s="48">
        <f>BA20-AU20</f>
        <v>0</v>
      </c>
      <c r="BH20" s="48">
        <f t="shared" si="0"/>
        <v>-2344</v>
      </c>
      <c r="BI20" s="48">
        <f t="shared" si="0"/>
        <v>0</v>
      </c>
      <c r="BJ20" s="48">
        <f>BH20+BI20</f>
        <v>-2344</v>
      </c>
      <c r="BK20" s="57"/>
      <c r="BL20" s="40"/>
      <c r="BM20" s="40"/>
      <c r="BN20" s="40"/>
    </row>
    <row r="21" spans="1:66" ht="20.25">
      <c r="A21" s="107" t="s">
        <v>93</v>
      </c>
      <c r="B21" s="44"/>
      <c r="C21" s="107"/>
      <c r="D21" s="45"/>
      <c r="E21" s="45"/>
      <c r="F21" s="45"/>
      <c r="G21" s="45"/>
      <c r="H21" s="45"/>
      <c r="I21" s="45"/>
      <c r="J21" s="44"/>
      <c r="K21" s="41"/>
      <c r="L21" s="41"/>
      <c r="M21" s="42"/>
      <c r="N21" s="42"/>
      <c r="O21" s="42"/>
      <c r="P21" s="42"/>
      <c r="Q21" s="45"/>
      <c r="R21" s="45"/>
      <c r="S21" s="41"/>
      <c r="T21" s="47"/>
      <c r="U21" s="41"/>
      <c r="V21" s="41"/>
      <c r="W21" s="99"/>
      <c r="X21" s="47"/>
      <c r="Y21" s="47"/>
      <c r="Z21" s="44"/>
      <c r="AA21" s="45"/>
      <c r="AB21" s="45"/>
      <c r="AC21" s="45"/>
      <c r="AD21" s="45"/>
      <c r="AE21" s="45"/>
      <c r="AF21" s="44"/>
      <c r="AG21" s="45"/>
      <c r="AH21" s="45"/>
      <c r="AI21" s="45"/>
      <c r="AJ21" s="45"/>
      <c r="AK21" s="45"/>
      <c r="AL21" s="44"/>
      <c r="AM21" s="44"/>
      <c r="AN21" s="44"/>
      <c r="AO21" s="44"/>
      <c r="AP21" s="44"/>
      <c r="AQ21" s="48"/>
      <c r="AR21" s="48"/>
      <c r="AS21" s="44"/>
      <c r="AT21" s="42">
        <v>0</v>
      </c>
      <c r="AU21" s="42">
        <f>SUM(AF21)</f>
        <v>0</v>
      </c>
      <c r="AV21" s="42">
        <v>1406</v>
      </c>
      <c r="AW21" s="42">
        <v>0</v>
      </c>
      <c r="AX21" s="42">
        <f t="shared" si="4"/>
        <v>1406</v>
      </c>
      <c r="AY21" s="42"/>
      <c r="AZ21" s="42">
        <v>0</v>
      </c>
      <c r="BA21" s="42">
        <v>0</v>
      </c>
      <c r="BB21" s="42">
        <v>0</v>
      </c>
      <c r="BC21" s="42">
        <v>0</v>
      </c>
      <c r="BD21" s="42"/>
      <c r="BE21" s="42"/>
      <c r="BF21" s="48">
        <f t="shared" si="5"/>
        <v>0</v>
      </c>
      <c r="BG21" s="48">
        <f>BA21-AU21</f>
        <v>0</v>
      </c>
      <c r="BH21" s="48">
        <f t="shared" si="0"/>
        <v>-1406</v>
      </c>
      <c r="BI21" s="48">
        <f t="shared" si="0"/>
        <v>0</v>
      </c>
      <c r="BJ21" s="48">
        <f>BH21+BI21</f>
        <v>-1406</v>
      </c>
      <c r="BK21" s="57"/>
      <c r="BL21" s="40"/>
      <c r="BM21" s="40"/>
      <c r="BN21" s="40"/>
    </row>
    <row r="22" spans="1:66" ht="20.25">
      <c r="A22" s="107" t="s">
        <v>48</v>
      </c>
      <c r="B22" s="44"/>
      <c r="C22" s="109"/>
      <c r="D22" s="67"/>
      <c r="E22" s="67">
        <v>62</v>
      </c>
      <c r="F22" s="67">
        <v>62</v>
      </c>
      <c r="G22" s="67">
        <v>0</v>
      </c>
      <c r="H22" s="67">
        <v>9290</v>
      </c>
      <c r="I22" s="67">
        <f t="shared" si="2"/>
        <v>9290</v>
      </c>
      <c r="J22" s="110"/>
      <c r="K22" s="62"/>
      <c r="L22" s="62"/>
      <c r="M22" s="63"/>
      <c r="N22" s="63"/>
      <c r="O22" s="63"/>
      <c r="P22" s="63"/>
      <c r="Q22" s="67"/>
      <c r="R22" s="67"/>
      <c r="S22" s="62"/>
      <c r="T22" s="68"/>
      <c r="U22" s="62"/>
      <c r="V22" s="62"/>
      <c r="W22" s="111"/>
      <c r="X22" s="68"/>
      <c r="Y22" s="68"/>
      <c r="Z22" s="110"/>
      <c r="AA22" s="67"/>
      <c r="AB22" s="67"/>
      <c r="AC22" s="67"/>
      <c r="AD22" s="67"/>
      <c r="AE22" s="67"/>
      <c r="AF22" s="110"/>
      <c r="AG22" s="67">
        <v>58</v>
      </c>
      <c r="AH22" s="67">
        <v>58</v>
      </c>
      <c r="AI22" s="67">
        <v>0</v>
      </c>
      <c r="AJ22" s="67">
        <v>10466</v>
      </c>
      <c r="AK22" s="67">
        <v>10466</v>
      </c>
      <c r="AL22" s="110"/>
      <c r="AM22" s="110"/>
      <c r="AN22" s="110"/>
      <c r="AO22" s="110"/>
      <c r="AP22" s="110">
        <v>0</v>
      </c>
      <c r="AQ22" s="75">
        <f>58*12</f>
        <v>696</v>
      </c>
      <c r="AR22" s="75">
        <f t="shared" si="3"/>
        <v>696</v>
      </c>
      <c r="AS22" s="110"/>
      <c r="AT22" s="42">
        <v>62</v>
      </c>
      <c r="AU22" s="42">
        <v>62</v>
      </c>
      <c r="AV22" s="63">
        <v>0</v>
      </c>
      <c r="AW22" s="63">
        <v>11600</v>
      </c>
      <c r="AX22" s="63">
        <f>SUM(AV22:AW22)</f>
        <v>11600</v>
      </c>
      <c r="AY22" s="42"/>
      <c r="AZ22" s="63">
        <f>SUM(AM22+AT22)</f>
        <v>62</v>
      </c>
      <c r="BA22" s="63">
        <f>SUM(AN22+AU22)</f>
        <v>62</v>
      </c>
      <c r="BB22" s="63">
        <f>SUM(AO22+AV22)</f>
        <v>0</v>
      </c>
      <c r="BC22" s="63">
        <v>11600</v>
      </c>
      <c r="BD22" s="63">
        <f>SUM(BB22:BC22)</f>
        <v>11600</v>
      </c>
      <c r="BE22" s="42"/>
      <c r="BF22" s="75">
        <f>AT22-AZ22</f>
        <v>0</v>
      </c>
      <c r="BG22" s="75">
        <f>AU22-BA22</f>
        <v>0</v>
      </c>
      <c r="BH22" s="75">
        <f>BB22-AV22</f>
        <v>0</v>
      </c>
      <c r="BI22" s="75">
        <v>0</v>
      </c>
      <c r="BJ22" s="111">
        <f>BH22+BI22</f>
        <v>0</v>
      </c>
      <c r="BK22" s="57"/>
      <c r="BL22" s="40"/>
      <c r="BM22" s="40"/>
      <c r="BN22" s="40"/>
    </row>
    <row r="23" spans="1:66" ht="20.25">
      <c r="A23" s="107"/>
      <c r="B23" s="107"/>
      <c r="C23" s="59" t="s">
        <v>9</v>
      </c>
      <c r="D23" s="46"/>
      <c r="E23" s="46">
        <f aca="true" t="shared" si="6" ref="E23:AK23">SUM(E11:E22)</f>
        <v>278</v>
      </c>
      <c r="F23" s="46">
        <f t="shared" si="6"/>
        <v>278</v>
      </c>
      <c r="G23" s="46">
        <f t="shared" si="6"/>
        <v>195702</v>
      </c>
      <c r="H23" s="46">
        <f t="shared" si="6"/>
        <v>41649</v>
      </c>
      <c r="I23" s="46">
        <f t="shared" si="6"/>
        <v>237351</v>
      </c>
      <c r="J23" s="46">
        <f t="shared" si="6"/>
        <v>0</v>
      </c>
      <c r="K23" s="46">
        <f t="shared" si="6"/>
        <v>0</v>
      </c>
      <c r="L23" s="46">
        <f t="shared" si="6"/>
        <v>0</v>
      </c>
      <c r="M23" s="46">
        <f t="shared" si="6"/>
        <v>0</v>
      </c>
      <c r="N23" s="46">
        <f t="shared" si="6"/>
        <v>0</v>
      </c>
      <c r="O23" s="46">
        <f t="shared" si="6"/>
        <v>0</v>
      </c>
      <c r="P23" s="46">
        <f t="shared" si="6"/>
        <v>0</v>
      </c>
      <c r="Q23" s="46">
        <f t="shared" si="6"/>
        <v>0</v>
      </c>
      <c r="R23" s="46">
        <f t="shared" si="6"/>
        <v>0</v>
      </c>
      <c r="S23" s="46">
        <f t="shared" si="6"/>
        <v>0</v>
      </c>
      <c r="T23" s="46">
        <f t="shared" si="6"/>
        <v>404</v>
      </c>
      <c r="U23" s="46">
        <f t="shared" si="6"/>
        <v>404</v>
      </c>
      <c r="V23" s="46">
        <f t="shared" si="6"/>
        <v>0</v>
      </c>
      <c r="W23" s="46">
        <f t="shared" si="6"/>
        <v>0</v>
      </c>
      <c r="X23" s="46">
        <f t="shared" si="6"/>
        <v>4827</v>
      </c>
      <c r="Y23" s="46">
        <f t="shared" si="6"/>
        <v>0</v>
      </c>
      <c r="Z23" s="46">
        <f t="shared" si="6"/>
        <v>0</v>
      </c>
      <c r="AA23" s="46">
        <f t="shared" si="6"/>
        <v>241</v>
      </c>
      <c r="AB23" s="46">
        <f t="shared" si="6"/>
        <v>241</v>
      </c>
      <c r="AC23" s="46">
        <f t="shared" si="6"/>
        <v>145123</v>
      </c>
      <c r="AD23" s="46">
        <f t="shared" si="6"/>
        <v>35942</v>
      </c>
      <c r="AE23" s="46">
        <f t="shared" si="6"/>
        <v>181065</v>
      </c>
      <c r="AF23" s="46">
        <f t="shared" si="6"/>
        <v>0</v>
      </c>
      <c r="AG23" s="46">
        <f t="shared" si="6"/>
        <v>260</v>
      </c>
      <c r="AH23" s="46">
        <f t="shared" si="6"/>
        <v>260</v>
      </c>
      <c r="AI23" s="46">
        <f t="shared" si="6"/>
        <v>186942</v>
      </c>
      <c r="AJ23" s="46">
        <f t="shared" si="6"/>
        <v>41133</v>
      </c>
      <c r="AK23" s="46">
        <f t="shared" si="6"/>
        <v>228075</v>
      </c>
      <c r="AL23" s="44">
        <f>SUM(AL12:AL22)</f>
        <v>101587</v>
      </c>
      <c r="AM23" s="44"/>
      <c r="AN23" s="44"/>
      <c r="AO23" s="44"/>
      <c r="AP23" s="44">
        <f>SUM(AP12:AP22)</f>
        <v>850</v>
      </c>
      <c r="AQ23" s="48">
        <f>SUM(AQ11:AQ22)</f>
        <v>3122</v>
      </c>
      <c r="AR23" s="48">
        <f>SUM(AR11:AR22)</f>
        <v>3972</v>
      </c>
      <c r="AS23" s="44"/>
      <c r="AT23" s="69">
        <f>SUM(AT11:AT22)</f>
        <v>281</v>
      </c>
      <c r="AU23" s="69">
        <f>SUM(AU11:AU22)</f>
        <v>281</v>
      </c>
      <c r="AV23" s="69">
        <f>SUM(AV11:AV22)</f>
        <v>181481</v>
      </c>
      <c r="AW23" s="69">
        <f>SUM(AW11:AW22)</f>
        <v>53356</v>
      </c>
      <c r="AX23" s="69">
        <f>SUM(AX11:AX22)</f>
        <v>234837</v>
      </c>
      <c r="AY23" s="69"/>
      <c r="AZ23" s="69">
        <f>SUM(AZ11:AZ22)</f>
        <v>266</v>
      </c>
      <c r="BA23" s="69">
        <f>SUM(BA11:BA22)</f>
        <v>266</v>
      </c>
      <c r="BB23" s="69">
        <f>SUM(BB11:BB22)</f>
        <v>126669</v>
      </c>
      <c r="BC23" s="69">
        <f>SUM(BC11:BC22)</f>
        <v>50498</v>
      </c>
      <c r="BD23" s="69">
        <f>SUM(BD11:BD22)</f>
        <v>177167</v>
      </c>
      <c r="BE23" s="42"/>
      <c r="BF23" s="70">
        <f>SUM(BF11:BF22)</f>
        <v>-15</v>
      </c>
      <c r="BG23" s="70">
        <f>SUM(BG11:BG22)</f>
        <v>-15</v>
      </c>
      <c r="BH23" s="70">
        <f>SUM(BH11:BH22)</f>
        <v>-54812</v>
      </c>
      <c r="BI23" s="70">
        <f>SUM(BI11:BI22)</f>
        <v>-2858</v>
      </c>
      <c r="BJ23" s="70">
        <f>SUM(BJ11:BJ22)</f>
        <v>-57670</v>
      </c>
      <c r="BK23" s="57"/>
      <c r="BL23" s="40"/>
      <c r="BM23" s="40"/>
      <c r="BN23" s="40"/>
    </row>
    <row r="24" spans="1:66" ht="20.25">
      <c r="A24" s="107"/>
      <c r="B24" s="107"/>
      <c r="C24" s="59"/>
      <c r="D24" s="46"/>
      <c r="E24" s="46"/>
      <c r="F24" s="46"/>
      <c r="G24" s="46"/>
      <c r="H24" s="46"/>
      <c r="I24" s="46"/>
      <c r="J24" s="44"/>
      <c r="K24" s="46"/>
      <c r="L24" s="46"/>
      <c r="M24" s="69"/>
      <c r="N24" s="42"/>
      <c r="O24" s="46"/>
      <c r="P24" s="46"/>
      <c r="Q24" s="65"/>
      <c r="R24" s="65"/>
      <c r="S24" s="46"/>
      <c r="T24" s="65"/>
      <c r="U24" s="46"/>
      <c r="V24" s="46"/>
      <c r="W24" s="70"/>
      <c r="X24" s="46"/>
      <c r="Y24" s="46"/>
      <c r="Z24" s="44"/>
      <c r="AA24" s="46"/>
      <c r="AB24" s="46"/>
      <c r="AC24" s="46"/>
      <c r="AD24" s="73"/>
      <c r="AE24" s="46"/>
      <c r="AF24" s="44"/>
      <c r="AG24" s="46"/>
      <c r="AH24" s="46"/>
      <c r="AI24" s="46"/>
      <c r="AJ24" s="46"/>
      <c r="AK24" s="46"/>
      <c r="AL24" s="44"/>
      <c r="AM24" s="44"/>
      <c r="AN24" s="44"/>
      <c r="AO24" s="44"/>
      <c r="AP24" s="44"/>
      <c r="AQ24" s="48"/>
      <c r="AR24" s="48"/>
      <c r="AS24" s="44"/>
      <c r="AT24" s="44"/>
      <c r="AU24" s="44"/>
      <c r="AV24" s="44"/>
      <c r="AW24" s="44"/>
      <c r="AX24" s="44"/>
      <c r="AY24" s="44"/>
      <c r="AZ24" s="44"/>
      <c r="BA24" s="44"/>
      <c r="BB24" s="44"/>
      <c r="BC24" s="44"/>
      <c r="BD24" s="44"/>
      <c r="BE24" s="44"/>
      <c r="BF24" s="72"/>
      <c r="BG24" s="72"/>
      <c r="BH24" s="72"/>
      <c r="BI24" s="112"/>
      <c r="BJ24" s="113"/>
      <c r="BK24" s="57"/>
      <c r="BL24" s="40"/>
      <c r="BM24" s="40"/>
      <c r="BN24" s="40"/>
    </row>
    <row r="25" spans="1:66" ht="20.25">
      <c r="A25" s="106" t="s">
        <v>35</v>
      </c>
      <c r="B25" s="107"/>
      <c r="C25" s="104"/>
      <c r="D25" s="46"/>
      <c r="E25" s="46"/>
      <c r="F25" s="46"/>
      <c r="G25" s="46"/>
      <c r="H25" s="46"/>
      <c r="I25" s="46"/>
      <c r="J25" s="44"/>
      <c r="K25" s="46"/>
      <c r="L25" s="46"/>
      <c r="M25" s="42"/>
      <c r="N25" s="42"/>
      <c r="O25" s="42"/>
      <c r="P25" s="42"/>
      <c r="Q25" s="46"/>
      <c r="R25" s="46"/>
      <c r="S25" s="46"/>
      <c r="T25" s="46"/>
      <c r="U25" s="46"/>
      <c r="V25" s="46"/>
      <c r="W25" s="46"/>
      <c r="X25" s="46"/>
      <c r="Y25" s="46"/>
      <c r="Z25" s="44"/>
      <c r="AA25" s="46"/>
      <c r="AB25" s="46"/>
      <c r="AC25" s="46"/>
      <c r="AD25" s="46"/>
      <c r="AE25" s="46"/>
      <c r="AF25" s="44"/>
      <c r="AG25" s="46"/>
      <c r="AH25" s="46"/>
      <c r="AI25" s="46"/>
      <c r="AJ25" s="46"/>
      <c r="AK25" s="46"/>
      <c r="AL25" s="44"/>
      <c r="AM25" s="44"/>
      <c r="AN25" s="44"/>
      <c r="AO25" s="44"/>
      <c r="AP25" s="44"/>
      <c r="AQ25" s="48"/>
      <c r="AR25" s="48"/>
      <c r="AS25" s="44"/>
      <c r="AT25" s="44"/>
      <c r="AU25" s="44"/>
      <c r="AV25" s="44"/>
      <c r="AW25" s="44"/>
      <c r="AX25" s="44"/>
      <c r="AY25" s="44"/>
      <c r="AZ25" s="44"/>
      <c r="BA25" s="44"/>
      <c r="BB25" s="44"/>
      <c r="BC25" s="44"/>
      <c r="BD25" s="44"/>
      <c r="BE25" s="44"/>
      <c r="BF25" s="48"/>
      <c r="BG25" s="48"/>
      <c r="BH25" s="48"/>
      <c r="BI25" s="48"/>
      <c r="BJ25" s="48"/>
      <c r="BK25" s="57"/>
      <c r="BL25" s="40"/>
      <c r="BM25" s="40"/>
      <c r="BN25" s="40"/>
    </row>
    <row r="26" spans="1:66" ht="20.25">
      <c r="A26" s="114" t="s">
        <v>139</v>
      </c>
      <c r="B26" s="107"/>
      <c r="C26" s="104"/>
      <c r="D26" s="46"/>
      <c r="E26" s="46"/>
      <c r="F26" s="46"/>
      <c r="G26" s="46"/>
      <c r="H26" s="46"/>
      <c r="I26" s="46"/>
      <c r="J26" s="44"/>
      <c r="K26" s="46"/>
      <c r="L26" s="46"/>
      <c r="M26" s="42"/>
      <c r="N26" s="42"/>
      <c r="O26" s="42"/>
      <c r="P26" s="42"/>
      <c r="Q26" s="46"/>
      <c r="R26" s="46"/>
      <c r="S26" s="46"/>
      <c r="T26" s="46"/>
      <c r="U26" s="46"/>
      <c r="V26" s="46"/>
      <c r="W26" s="46"/>
      <c r="X26" s="46"/>
      <c r="Y26" s="46"/>
      <c r="Z26" s="44"/>
      <c r="AA26" s="46"/>
      <c r="AB26" s="46"/>
      <c r="AC26" s="46"/>
      <c r="AD26" s="46"/>
      <c r="AE26" s="46"/>
      <c r="AF26" s="44"/>
      <c r="AG26" s="46"/>
      <c r="AH26" s="46"/>
      <c r="AI26" s="46"/>
      <c r="AJ26" s="46"/>
      <c r="AK26" s="46"/>
      <c r="AL26" s="44"/>
      <c r="AM26" s="44"/>
      <c r="AN26" s="44"/>
      <c r="AO26" s="44"/>
      <c r="AP26" s="44"/>
      <c r="AQ26" s="48"/>
      <c r="AR26" s="48"/>
      <c r="AS26" s="44"/>
      <c r="AT26" s="44">
        <v>0</v>
      </c>
      <c r="AU26" s="44">
        <v>0</v>
      </c>
      <c r="AV26" s="44">
        <v>0</v>
      </c>
      <c r="AW26" s="44">
        <v>0</v>
      </c>
      <c r="AX26" s="44">
        <v>0</v>
      </c>
      <c r="AY26" s="44"/>
      <c r="AZ26" s="44">
        <v>106</v>
      </c>
      <c r="BA26" s="44">
        <v>106</v>
      </c>
      <c r="BB26" s="42">
        <v>180000</v>
      </c>
      <c r="BC26" s="42">
        <v>20212</v>
      </c>
      <c r="BD26" s="42">
        <f>SUM(BB26:BC26)</f>
        <v>200212</v>
      </c>
      <c r="BE26" s="44"/>
      <c r="BF26" s="48">
        <v>106</v>
      </c>
      <c r="BG26" s="48">
        <v>106</v>
      </c>
      <c r="BH26" s="48">
        <f>BB26-AV26</f>
        <v>180000</v>
      </c>
      <c r="BI26" s="48">
        <f aca="true" t="shared" si="7" ref="BI26:BI69">BC26-AW26</f>
        <v>20212</v>
      </c>
      <c r="BJ26" s="48">
        <f aca="true" t="shared" si="8" ref="BJ26:BJ69">BH26+BI26</f>
        <v>200212</v>
      </c>
      <c r="BK26" s="57"/>
      <c r="BL26" s="40"/>
      <c r="BM26" s="40"/>
      <c r="BN26" s="40"/>
    </row>
    <row r="27" spans="1:66" ht="20.25">
      <c r="A27" s="114" t="s">
        <v>140</v>
      </c>
      <c r="B27" s="115"/>
      <c r="C27" s="104"/>
      <c r="D27" s="46"/>
      <c r="E27" s="46"/>
      <c r="F27" s="46"/>
      <c r="G27" s="46"/>
      <c r="H27" s="46"/>
      <c r="I27" s="46"/>
      <c r="J27" s="44"/>
      <c r="K27" s="46"/>
      <c r="L27" s="46"/>
      <c r="M27" s="42"/>
      <c r="N27" s="42"/>
      <c r="O27" s="42"/>
      <c r="P27" s="42"/>
      <c r="Q27" s="46"/>
      <c r="R27" s="46"/>
      <c r="S27" s="46"/>
      <c r="T27" s="46"/>
      <c r="U27" s="46"/>
      <c r="V27" s="46"/>
      <c r="W27" s="46"/>
      <c r="X27" s="46"/>
      <c r="Y27" s="46"/>
      <c r="Z27" s="44"/>
      <c r="AA27" s="46"/>
      <c r="AB27" s="46"/>
      <c r="AC27" s="46"/>
      <c r="AD27" s="46"/>
      <c r="AE27" s="46"/>
      <c r="AF27" s="44"/>
      <c r="AG27" s="46"/>
      <c r="AH27" s="46"/>
      <c r="AI27" s="46"/>
      <c r="AJ27" s="46"/>
      <c r="AK27" s="46"/>
      <c r="AL27" s="44"/>
      <c r="AM27" s="44"/>
      <c r="AN27" s="44"/>
      <c r="AO27" s="44"/>
      <c r="AP27" s="44"/>
      <c r="AQ27" s="48"/>
      <c r="AR27" s="48"/>
      <c r="AS27" s="44"/>
      <c r="AT27" s="44">
        <v>0</v>
      </c>
      <c r="AU27" s="44">
        <v>0</v>
      </c>
      <c r="AV27" s="44">
        <v>0</v>
      </c>
      <c r="AW27" s="44">
        <v>0</v>
      </c>
      <c r="AX27" s="44">
        <v>0</v>
      </c>
      <c r="AY27" s="44"/>
      <c r="AZ27" s="44">
        <v>153</v>
      </c>
      <c r="BA27" s="44">
        <v>153</v>
      </c>
      <c r="BB27" s="42">
        <f>350000-38315</f>
        <v>311685</v>
      </c>
      <c r="BC27" s="42">
        <v>29175</v>
      </c>
      <c r="BD27" s="42">
        <f>SUM(BB27:BC27)</f>
        <v>340860</v>
      </c>
      <c r="BE27" s="44"/>
      <c r="BF27" s="48">
        <v>153</v>
      </c>
      <c r="BG27" s="48">
        <v>153</v>
      </c>
      <c r="BH27" s="48">
        <f>BB27-AV27</f>
        <v>311685</v>
      </c>
      <c r="BI27" s="48">
        <f t="shared" si="7"/>
        <v>29175</v>
      </c>
      <c r="BJ27" s="48">
        <f t="shared" si="8"/>
        <v>340860</v>
      </c>
      <c r="BK27" s="57"/>
      <c r="BL27" s="40"/>
      <c r="BM27" s="40"/>
      <c r="BN27" s="40"/>
    </row>
    <row r="28" spans="1:66" ht="20.25">
      <c r="A28" s="107" t="s">
        <v>49</v>
      </c>
      <c r="B28" s="44"/>
      <c r="C28" s="107"/>
      <c r="D28" s="46"/>
      <c r="E28" s="45">
        <v>55</v>
      </c>
      <c r="F28" s="45">
        <v>55</v>
      </c>
      <c r="G28" s="45">
        <v>387600</v>
      </c>
      <c r="H28" s="45">
        <v>8241</v>
      </c>
      <c r="I28" s="45">
        <f aca="true" t="shared" si="9" ref="I28:I37">SUM(G28:H28)</f>
        <v>395841</v>
      </c>
      <c r="J28" s="44"/>
      <c r="K28" s="45">
        <v>0</v>
      </c>
      <c r="L28" s="45">
        <v>0</v>
      </c>
      <c r="M28" s="42">
        <v>0</v>
      </c>
      <c r="N28" s="42">
        <v>0</v>
      </c>
      <c r="O28" s="42">
        <v>0</v>
      </c>
      <c r="P28" s="42"/>
      <c r="Q28" s="45">
        <v>0</v>
      </c>
      <c r="R28" s="45">
        <v>0</v>
      </c>
      <c r="S28" s="45">
        <v>0</v>
      </c>
      <c r="T28" s="47">
        <v>131</v>
      </c>
      <c r="U28" s="41">
        <f aca="true" t="shared" si="10" ref="U28:U37">SUM(S28+T28)</f>
        <v>131</v>
      </c>
      <c r="V28" s="41"/>
      <c r="W28" s="99">
        <v>-629</v>
      </c>
      <c r="X28" s="47">
        <v>1561</v>
      </c>
      <c r="Y28" s="47"/>
      <c r="Z28" s="44"/>
      <c r="AA28" s="45">
        <v>78</v>
      </c>
      <c r="AB28" s="45">
        <v>78</v>
      </c>
      <c r="AC28" s="45">
        <v>594073</v>
      </c>
      <c r="AD28" s="45">
        <v>13631</v>
      </c>
      <c r="AE28" s="45">
        <f aca="true" t="shared" si="11" ref="AE28:AE49">AC28+AD28</f>
        <v>607704</v>
      </c>
      <c r="AF28" s="44"/>
      <c r="AG28" s="45">
        <v>42</v>
      </c>
      <c r="AH28" s="45">
        <v>42</v>
      </c>
      <c r="AI28" s="45">
        <v>0</v>
      </c>
      <c r="AJ28" s="45" t="s">
        <v>141</v>
      </c>
      <c r="AK28" s="45" t="s">
        <v>142</v>
      </c>
      <c r="AL28" s="44">
        <v>0</v>
      </c>
      <c r="AM28" s="44"/>
      <c r="AN28" s="44"/>
      <c r="AO28" s="44"/>
      <c r="AP28" s="44">
        <v>0</v>
      </c>
      <c r="AQ28" s="48">
        <f>42*12</f>
        <v>504</v>
      </c>
      <c r="AR28" s="48">
        <f aca="true" t="shared" si="12" ref="AR28:AR68">SUM(AP28:AQ28)</f>
        <v>504</v>
      </c>
      <c r="AS28" s="44"/>
      <c r="AT28" s="42">
        <v>55</v>
      </c>
      <c r="AU28" s="42">
        <v>55</v>
      </c>
      <c r="AV28" s="42">
        <v>424072</v>
      </c>
      <c r="AW28" s="41">
        <v>10490</v>
      </c>
      <c r="AX28" s="42">
        <f aca="true" t="shared" si="13" ref="AX28:AX69">SUM(AV28:AW28)</f>
        <v>434562</v>
      </c>
      <c r="AY28" s="42"/>
      <c r="AZ28" s="42">
        <v>0</v>
      </c>
      <c r="BA28" s="42">
        <v>0</v>
      </c>
      <c r="BB28" s="42">
        <v>0</v>
      </c>
      <c r="BC28" s="42">
        <v>0</v>
      </c>
      <c r="BD28" s="41">
        <v>0</v>
      </c>
      <c r="BE28" s="42"/>
      <c r="BF28" s="48">
        <f aca="true" t="shared" si="14" ref="BF28:BF69">AZ28-AT28</f>
        <v>-55</v>
      </c>
      <c r="BG28" s="48">
        <f aca="true" t="shared" si="15" ref="BG28:BG69">BA28-AU28</f>
        <v>-55</v>
      </c>
      <c r="BH28" s="48">
        <f aca="true" t="shared" si="16" ref="BH28:BH69">BB28-AV28</f>
        <v>-424072</v>
      </c>
      <c r="BI28" s="48">
        <f t="shared" si="7"/>
        <v>-10490</v>
      </c>
      <c r="BJ28" s="48">
        <f t="shared" si="8"/>
        <v>-434562</v>
      </c>
      <c r="BK28" s="57"/>
      <c r="BL28" s="40"/>
      <c r="BM28" s="40"/>
      <c r="BN28" s="40"/>
    </row>
    <row r="29" spans="1:66" ht="20.25">
      <c r="A29" s="107" t="s">
        <v>50</v>
      </c>
      <c r="B29" s="107"/>
      <c r="C29" s="44"/>
      <c r="D29" s="46"/>
      <c r="E29" s="116">
        <v>0</v>
      </c>
      <c r="F29" s="116">
        <v>0</v>
      </c>
      <c r="G29" s="41" t="s">
        <v>41</v>
      </c>
      <c r="H29" s="45">
        <v>0</v>
      </c>
      <c r="I29" s="45" t="s">
        <v>41</v>
      </c>
      <c r="J29" s="44"/>
      <c r="K29" s="45">
        <v>0</v>
      </c>
      <c r="L29" s="45">
        <v>0</v>
      </c>
      <c r="M29" s="42">
        <v>0</v>
      </c>
      <c r="N29" s="42">
        <v>0</v>
      </c>
      <c r="O29" s="42">
        <v>0</v>
      </c>
      <c r="P29" s="42"/>
      <c r="Q29" s="45">
        <v>0</v>
      </c>
      <c r="R29" s="45">
        <v>0</v>
      </c>
      <c r="S29" s="45">
        <v>0</v>
      </c>
      <c r="T29" s="47">
        <f>SUM(F29*$T$120)</f>
        <v>0</v>
      </c>
      <c r="U29" s="41">
        <f t="shared" si="10"/>
        <v>0</v>
      </c>
      <c r="V29" s="41"/>
      <c r="W29" s="99">
        <v>0</v>
      </c>
      <c r="X29" s="47">
        <f>SUM(AA29*$X$122)</f>
        <v>0</v>
      </c>
      <c r="Y29" s="47"/>
      <c r="Z29" s="44"/>
      <c r="AA29" s="116">
        <v>0</v>
      </c>
      <c r="AB29" s="116">
        <v>0</v>
      </c>
      <c r="AC29" s="45" t="e">
        <f>G29+S29+M29+W29</f>
        <v>#VALUE!</v>
      </c>
      <c r="AD29" s="45">
        <f>H29+T29+X29</f>
        <v>0</v>
      </c>
      <c r="AE29" s="45" t="e">
        <f t="shared" si="11"/>
        <v>#VALUE!</v>
      </c>
      <c r="AF29" s="44"/>
      <c r="AG29" s="116">
        <v>4</v>
      </c>
      <c r="AH29" s="116">
        <v>4</v>
      </c>
      <c r="AI29" s="41">
        <f>59512-1512-700</f>
        <v>57300</v>
      </c>
      <c r="AJ29" s="45">
        <f>721+791+700</f>
        <v>2212</v>
      </c>
      <c r="AK29" s="45">
        <f>SUM(AI29+AJ29)</f>
        <v>59512</v>
      </c>
      <c r="AL29" s="44">
        <v>60000</v>
      </c>
      <c r="AM29" s="44"/>
      <c r="AN29" s="44"/>
      <c r="AO29" s="44"/>
      <c r="AP29" s="44">
        <v>0</v>
      </c>
      <c r="AQ29" s="48">
        <v>48</v>
      </c>
      <c r="AR29" s="48">
        <f t="shared" si="12"/>
        <v>48</v>
      </c>
      <c r="AS29" s="44"/>
      <c r="AT29" s="42">
        <v>0</v>
      </c>
      <c r="AU29" s="42">
        <v>0</v>
      </c>
      <c r="AV29" s="42">
        <v>74565</v>
      </c>
      <c r="AW29" s="42">
        <v>0</v>
      </c>
      <c r="AX29" s="42">
        <f t="shared" si="13"/>
        <v>74565</v>
      </c>
      <c r="AY29" s="42"/>
      <c r="AZ29" s="42">
        <v>0</v>
      </c>
      <c r="BA29" s="42">
        <v>0</v>
      </c>
      <c r="BB29" s="42">
        <v>0</v>
      </c>
      <c r="BC29" s="42">
        <v>0</v>
      </c>
      <c r="BD29" s="42">
        <f>SUM(BB29:BC29)</f>
        <v>0</v>
      </c>
      <c r="BE29" s="42"/>
      <c r="BF29" s="48">
        <f t="shared" si="14"/>
        <v>0</v>
      </c>
      <c r="BG29" s="48">
        <f t="shared" si="15"/>
        <v>0</v>
      </c>
      <c r="BH29" s="48">
        <f t="shared" si="16"/>
        <v>-74565</v>
      </c>
      <c r="BI29" s="48">
        <f t="shared" si="7"/>
        <v>0</v>
      </c>
      <c r="BJ29" s="48">
        <f t="shared" si="8"/>
        <v>-74565</v>
      </c>
      <c r="BK29" s="57"/>
      <c r="BL29" s="40"/>
      <c r="BM29" s="40"/>
      <c r="BN29" s="40"/>
    </row>
    <row r="30" spans="1:66" ht="20.25">
      <c r="A30" s="107" t="s">
        <v>10</v>
      </c>
      <c r="B30" s="107"/>
      <c r="C30" s="107"/>
      <c r="D30" s="46"/>
      <c r="E30" s="41">
        <v>0</v>
      </c>
      <c r="F30" s="41">
        <v>0</v>
      </c>
      <c r="G30" s="45">
        <v>0</v>
      </c>
      <c r="H30" s="45">
        <v>0</v>
      </c>
      <c r="I30" s="45">
        <f t="shared" si="9"/>
        <v>0</v>
      </c>
      <c r="J30" s="44"/>
      <c r="K30" s="45">
        <v>0</v>
      </c>
      <c r="L30" s="45">
        <v>0</v>
      </c>
      <c r="M30" s="42">
        <v>0</v>
      </c>
      <c r="N30" s="42">
        <v>0</v>
      </c>
      <c r="O30" s="42">
        <v>0</v>
      </c>
      <c r="P30" s="42"/>
      <c r="Q30" s="45">
        <v>0</v>
      </c>
      <c r="R30" s="45">
        <v>0</v>
      </c>
      <c r="S30" s="45">
        <v>0</v>
      </c>
      <c r="T30" s="47">
        <f>SUM(F30*$T$120)</f>
        <v>0</v>
      </c>
      <c r="U30" s="41">
        <f t="shared" si="10"/>
        <v>0</v>
      </c>
      <c r="V30" s="41"/>
      <c r="W30" s="99">
        <v>0</v>
      </c>
      <c r="X30" s="47">
        <v>0</v>
      </c>
      <c r="Y30" s="47"/>
      <c r="Z30" s="44"/>
      <c r="AA30" s="41">
        <v>0</v>
      </c>
      <c r="AB30" s="41">
        <v>0</v>
      </c>
      <c r="AC30" s="45">
        <f>G30+S30+M30+W30</f>
        <v>0</v>
      </c>
      <c r="AD30" s="45">
        <f>H30+T30+X30</f>
        <v>0</v>
      </c>
      <c r="AE30" s="45">
        <f t="shared" si="11"/>
        <v>0</v>
      </c>
      <c r="AF30" s="44"/>
      <c r="AG30" s="41">
        <v>2</v>
      </c>
      <c r="AH30" s="41">
        <v>2</v>
      </c>
      <c r="AI30" s="45">
        <f>4960-360</f>
        <v>4600</v>
      </c>
      <c r="AJ30" s="45">
        <v>360</v>
      </c>
      <c r="AK30" s="45">
        <f>SUM(AI30+AJ30)</f>
        <v>4960</v>
      </c>
      <c r="AL30" s="44">
        <v>16016</v>
      </c>
      <c r="AM30" s="44"/>
      <c r="AN30" s="44"/>
      <c r="AO30" s="44"/>
      <c r="AP30" s="44">
        <v>0</v>
      </c>
      <c r="AQ30" s="48">
        <v>24</v>
      </c>
      <c r="AR30" s="48">
        <f t="shared" si="12"/>
        <v>24</v>
      </c>
      <c r="AS30" s="44"/>
      <c r="AT30" s="42">
        <v>0</v>
      </c>
      <c r="AU30" s="42">
        <v>0</v>
      </c>
      <c r="AV30" s="42">
        <v>0</v>
      </c>
      <c r="AW30" s="42">
        <v>0</v>
      </c>
      <c r="AX30" s="42">
        <f t="shared" si="13"/>
        <v>0</v>
      </c>
      <c r="AY30" s="42"/>
      <c r="AZ30" s="42">
        <v>0</v>
      </c>
      <c r="BA30" s="42">
        <v>0</v>
      </c>
      <c r="BB30" s="42">
        <v>0</v>
      </c>
      <c r="BC30" s="42">
        <v>0</v>
      </c>
      <c r="BD30" s="42">
        <f>SUM(BB30:BC30)</f>
        <v>0</v>
      </c>
      <c r="BE30" s="42"/>
      <c r="BF30" s="48">
        <f t="shared" si="14"/>
        <v>0</v>
      </c>
      <c r="BG30" s="48">
        <f t="shared" si="15"/>
        <v>0</v>
      </c>
      <c r="BH30" s="48">
        <f t="shared" si="16"/>
        <v>0</v>
      </c>
      <c r="BI30" s="48">
        <f t="shared" si="7"/>
        <v>0</v>
      </c>
      <c r="BJ30" s="48">
        <f t="shared" si="8"/>
        <v>0</v>
      </c>
      <c r="BK30" s="57"/>
      <c r="BL30" s="40"/>
      <c r="BM30" s="40"/>
      <c r="BN30" s="40"/>
    </row>
    <row r="31" spans="1:66" ht="20.25">
      <c r="A31" s="107" t="s">
        <v>96</v>
      </c>
      <c r="B31" s="107"/>
      <c r="C31" s="107"/>
      <c r="D31" s="46"/>
      <c r="E31" s="41"/>
      <c r="F31" s="41"/>
      <c r="G31" s="45"/>
      <c r="H31" s="45"/>
      <c r="I31" s="45"/>
      <c r="J31" s="44"/>
      <c r="K31" s="45"/>
      <c r="L31" s="45"/>
      <c r="M31" s="42"/>
      <c r="N31" s="42"/>
      <c r="O31" s="42"/>
      <c r="P31" s="42"/>
      <c r="Q31" s="45"/>
      <c r="R31" s="45"/>
      <c r="S31" s="45"/>
      <c r="T31" s="47"/>
      <c r="U31" s="41"/>
      <c r="V31" s="41"/>
      <c r="W31" s="99"/>
      <c r="X31" s="47"/>
      <c r="Y31" s="47"/>
      <c r="Z31" s="44"/>
      <c r="AA31" s="41"/>
      <c r="AB31" s="41"/>
      <c r="AC31" s="45"/>
      <c r="AD31" s="45"/>
      <c r="AE31" s="45"/>
      <c r="AF31" s="44"/>
      <c r="AG31" s="41"/>
      <c r="AH31" s="41"/>
      <c r="AI31" s="45"/>
      <c r="AJ31" s="45"/>
      <c r="AK31" s="45"/>
      <c r="AL31" s="44"/>
      <c r="AM31" s="44"/>
      <c r="AN31" s="44"/>
      <c r="AO31" s="44"/>
      <c r="AP31" s="44"/>
      <c r="AQ31" s="48"/>
      <c r="AR31" s="48"/>
      <c r="AS31" s="44"/>
      <c r="AT31" s="42">
        <v>0</v>
      </c>
      <c r="AU31" s="42">
        <v>0</v>
      </c>
      <c r="AV31" s="42">
        <v>2331</v>
      </c>
      <c r="AW31" s="42">
        <v>0</v>
      </c>
      <c r="AX31" s="42">
        <f t="shared" si="13"/>
        <v>2331</v>
      </c>
      <c r="AY31" s="42"/>
      <c r="AZ31" s="42">
        <v>0</v>
      </c>
      <c r="BA31" s="42">
        <v>0</v>
      </c>
      <c r="BB31" s="42">
        <v>0</v>
      </c>
      <c r="BC31" s="42">
        <v>0</v>
      </c>
      <c r="BD31" s="42">
        <v>0</v>
      </c>
      <c r="BE31" s="42"/>
      <c r="BF31" s="48">
        <f t="shared" si="14"/>
        <v>0</v>
      </c>
      <c r="BG31" s="48">
        <f t="shared" si="15"/>
        <v>0</v>
      </c>
      <c r="BH31" s="48">
        <f t="shared" si="16"/>
        <v>-2331</v>
      </c>
      <c r="BI31" s="48">
        <f t="shared" si="7"/>
        <v>0</v>
      </c>
      <c r="BJ31" s="48">
        <f t="shared" si="8"/>
        <v>-2331</v>
      </c>
      <c r="BK31" s="57"/>
      <c r="BL31" s="40"/>
      <c r="BM31" s="40"/>
      <c r="BN31" s="40"/>
    </row>
    <row r="32" spans="1:66" ht="20.25">
      <c r="A32" s="107" t="s">
        <v>86</v>
      </c>
      <c r="B32" s="107"/>
      <c r="C32" s="107"/>
      <c r="D32" s="46"/>
      <c r="E32" s="41"/>
      <c r="F32" s="41"/>
      <c r="G32" s="45"/>
      <c r="H32" s="45"/>
      <c r="I32" s="45"/>
      <c r="J32" s="44"/>
      <c r="K32" s="45"/>
      <c r="L32" s="45"/>
      <c r="M32" s="42"/>
      <c r="N32" s="42"/>
      <c r="O32" s="42"/>
      <c r="P32" s="42"/>
      <c r="Q32" s="45"/>
      <c r="R32" s="45"/>
      <c r="S32" s="45"/>
      <c r="T32" s="47"/>
      <c r="U32" s="41"/>
      <c r="V32" s="41"/>
      <c r="W32" s="99"/>
      <c r="X32" s="47"/>
      <c r="Y32" s="47"/>
      <c r="Z32" s="44"/>
      <c r="AA32" s="41"/>
      <c r="AB32" s="41"/>
      <c r="AC32" s="45"/>
      <c r="AD32" s="45"/>
      <c r="AE32" s="45"/>
      <c r="AF32" s="44"/>
      <c r="AG32" s="41"/>
      <c r="AH32" s="41"/>
      <c r="AI32" s="45"/>
      <c r="AJ32" s="45"/>
      <c r="AK32" s="45"/>
      <c r="AL32" s="44"/>
      <c r="AM32" s="44"/>
      <c r="AN32" s="44"/>
      <c r="AO32" s="44"/>
      <c r="AP32" s="44"/>
      <c r="AQ32" s="48"/>
      <c r="AR32" s="48"/>
      <c r="AS32" s="44"/>
      <c r="AT32" s="42">
        <v>0</v>
      </c>
      <c r="AU32" s="42">
        <v>0</v>
      </c>
      <c r="AV32" s="42">
        <v>0</v>
      </c>
      <c r="AW32" s="42">
        <v>0</v>
      </c>
      <c r="AX32" s="42">
        <f t="shared" si="13"/>
        <v>0</v>
      </c>
      <c r="AY32" s="42"/>
      <c r="AZ32" s="42">
        <v>0</v>
      </c>
      <c r="BA32" s="42">
        <v>0</v>
      </c>
      <c r="BB32" s="42">
        <v>0</v>
      </c>
      <c r="BC32" s="42">
        <v>0</v>
      </c>
      <c r="BD32" s="42">
        <v>0</v>
      </c>
      <c r="BE32" s="42"/>
      <c r="BF32" s="48">
        <f t="shared" si="14"/>
        <v>0</v>
      </c>
      <c r="BG32" s="48">
        <f t="shared" si="15"/>
        <v>0</v>
      </c>
      <c r="BH32" s="48">
        <f t="shared" si="16"/>
        <v>0</v>
      </c>
      <c r="BI32" s="48">
        <f t="shared" si="7"/>
        <v>0</v>
      </c>
      <c r="BJ32" s="48">
        <f t="shared" si="8"/>
        <v>0</v>
      </c>
      <c r="BK32" s="57"/>
      <c r="BL32" s="40"/>
      <c r="BM32" s="40"/>
      <c r="BN32" s="40"/>
    </row>
    <row r="33" spans="1:66" ht="20.25">
      <c r="A33" s="107" t="s">
        <v>14</v>
      </c>
      <c r="B33" s="44"/>
      <c r="C33" s="107"/>
      <c r="D33" s="46"/>
      <c r="E33" s="45">
        <v>0</v>
      </c>
      <c r="F33" s="45">
        <v>0</v>
      </c>
      <c r="G33" s="45">
        <v>376918</v>
      </c>
      <c r="H33" s="45">
        <v>0</v>
      </c>
      <c r="I33" s="45">
        <f t="shared" si="9"/>
        <v>376918</v>
      </c>
      <c r="J33" s="44"/>
      <c r="K33" s="45">
        <v>0</v>
      </c>
      <c r="L33" s="45">
        <v>0</v>
      </c>
      <c r="M33" s="42">
        <v>0</v>
      </c>
      <c r="N33" s="42">
        <v>0</v>
      </c>
      <c r="O33" s="42">
        <v>0</v>
      </c>
      <c r="P33" s="42"/>
      <c r="Q33" s="45">
        <v>0</v>
      </c>
      <c r="R33" s="45">
        <v>0</v>
      </c>
      <c r="S33" s="45">
        <v>0</v>
      </c>
      <c r="T33" s="47">
        <v>7</v>
      </c>
      <c r="U33" s="41">
        <f t="shared" si="10"/>
        <v>7</v>
      </c>
      <c r="V33" s="41"/>
      <c r="W33" s="99">
        <v>0</v>
      </c>
      <c r="X33" s="47">
        <v>79</v>
      </c>
      <c r="Y33" s="47"/>
      <c r="Z33" s="44"/>
      <c r="AA33" s="45">
        <v>4</v>
      </c>
      <c r="AB33" s="45">
        <v>4</v>
      </c>
      <c r="AC33" s="45">
        <f>G33+S33+M33</f>
        <v>376918</v>
      </c>
      <c r="AD33" s="45">
        <f>H33+T33+X33</f>
        <v>86</v>
      </c>
      <c r="AE33" s="45">
        <f t="shared" si="11"/>
        <v>377004</v>
      </c>
      <c r="AF33" s="44"/>
      <c r="AG33" s="45">
        <v>0</v>
      </c>
      <c r="AH33" s="45">
        <v>0</v>
      </c>
      <c r="AI33" s="45">
        <v>0</v>
      </c>
      <c r="AJ33" s="45">
        <v>0</v>
      </c>
      <c r="AK33" s="45">
        <v>0</v>
      </c>
      <c r="AL33" s="44"/>
      <c r="AM33" s="44"/>
      <c r="AN33" s="44"/>
      <c r="AO33" s="44"/>
      <c r="AP33" s="44">
        <v>0</v>
      </c>
      <c r="AQ33" s="48">
        <v>0</v>
      </c>
      <c r="AR33" s="48">
        <f t="shared" si="12"/>
        <v>0</v>
      </c>
      <c r="AS33" s="44"/>
      <c r="AT33" s="42">
        <f>SUM(AG33+AN33)</f>
        <v>0</v>
      </c>
      <c r="AU33" s="42">
        <f>SUM(AH33+AO33)</f>
        <v>0</v>
      </c>
      <c r="AV33" s="42">
        <v>226487</v>
      </c>
      <c r="AW33" s="42">
        <v>0</v>
      </c>
      <c r="AX33" s="42">
        <f t="shared" si="13"/>
        <v>226487</v>
      </c>
      <c r="AY33" s="42"/>
      <c r="AZ33" s="42">
        <v>0</v>
      </c>
      <c r="BA33" s="42">
        <v>0</v>
      </c>
      <c r="BB33" s="42">
        <v>0</v>
      </c>
      <c r="BC33" s="42">
        <v>0</v>
      </c>
      <c r="BD33" s="42">
        <v>0</v>
      </c>
      <c r="BE33" s="42"/>
      <c r="BF33" s="48">
        <f t="shared" si="14"/>
        <v>0</v>
      </c>
      <c r="BG33" s="48">
        <f t="shared" si="15"/>
        <v>0</v>
      </c>
      <c r="BH33" s="48">
        <f t="shared" si="16"/>
        <v>-226487</v>
      </c>
      <c r="BI33" s="48">
        <f t="shared" si="7"/>
        <v>0</v>
      </c>
      <c r="BJ33" s="48">
        <f t="shared" si="8"/>
        <v>-226487</v>
      </c>
      <c r="BK33" s="57"/>
      <c r="BL33" s="40"/>
      <c r="BM33" s="40"/>
      <c r="BN33" s="40"/>
    </row>
    <row r="34" spans="1:66" ht="20.25">
      <c r="A34" s="107" t="s">
        <v>12</v>
      </c>
      <c r="B34" s="44"/>
      <c r="C34" s="107"/>
      <c r="D34" s="46"/>
      <c r="E34" s="45">
        <v>8</v>
      </c>
      <c r="F34" s="45">
        <v>8</v>
      </c>
      <c r="G34" s="45">
        <v>27920</v>
      </c>
      <c r="H34" s="45">
        <v>1199</v>
      </c>
      <c r="I34" s="45">
        <f t="shared" si="9"/>
        <v>29119</v>
      </c>
      <c r="J34" s="44"/>
      <c r="K34" s="45">
        <v>0</v>
      </c>
      <c r="L34" s="45">
        <v>0</v>
      </c>
      <c r="M34" s="42">
        <v>0</v>
      </c>
      <c r="N34" s="42">
        <v>0</v>
      </c>
      <c r="O34" s="42">
        <v>0</v>
      </c>
      <c r="P34" s="42"/>
      <c r="Q34" s="45">
        <v>0</v>
      </c>
      <c r="R34" s="45">
        <v>0</v>
      </c>
      <c r="S34" s="45">
        <v>0</v>
      </c>
      <c r="T34" s="47">
        <v>8</v>
      </c>
      <c r="U34" s="41">
        <f t="shared" si="10"/>
        <v>8</v>
      </c>
      <c r="V34" s="41"/>
      <c r="W34" s="99">
        <v>0</v>
      </c>
      <c r="X34" s="47">
        <v>101</v>
      </c>
      <c r="Y34" s="47"/>
      <c r="Z34" s="44"/>
      <c r="AA34" s="45">
        <f>2+3</f>
        <v>5</v>
      </c>
      <c r="AB34" s="45">
        <f>2+3</f>
        <v>5</v>
      </c>
      <c r="AC34" s="45">
        <f>G34+S34+M34+W34</f>
        <v>27920</v>
      </c>
      <c r="AD34" s="45">
        <f>H34+T34+X34</f>
        <v>1308</v>
      </c>
      <c r="AE34" s="45">
        <f t="shared" si="11"/>
        <v>29228</v>
      </c>
      <c r="AF34" s="44"/>
      <c r="AG34" s="45">
        <v>8</v>
      </c>
      <c r="AH34" s="45">
        <v>8</v>
      </c>
      <c r="AI34" s="45">
        <f>29757-1757</f>
        <v>28000</v>
      </c>
      <c r="AJ34" s="45">
        <f>1442+180+135</f>
        <v>1757</v>
      </c>
      <c r="AK34" s="45">
        <f>SUM(AI34+AJ34)</f>
        <v>29757</v>
      </c>
      <c r="AL34" s="44">
        <v>48418</v>
      </c>
      <c r="AM34" s="44"/>
      <c r="AN34" s="44"/>
      <c r="AO34" s="44"/>
      <c r="AP34" s="44">
        <v>0</v>
      </c>
      <c r="AQ34" s="48">
        <v>96</v>
      </c>
      <c r="AR34" s="48">
        <f t="shared" si="12"/>
        <v>96</v>
      </c>
      <c r="AS34" s="44"/>
      <c r="AT34" s="42">
        <f>SUM(AG34+AN34)</f>
        <v>8</v>
      </c>
      <c r="AU34" s="42">
        <f>SUM(AH34+AO34)</f>
        <v>8</v>
      </c>
      <c r="AV34" s="42">
        <v>32157</v>
      </c>
      <c r="AW34" s="42">
        <v>1525</v>
      </c>
      <c r="AX34" s="42">
        <f t="shared" si="13"/>
        <v>33682</v>
      </c>
      <c r="AY34" s="42"/>
      <c r="AZ34" s="42">
        <v>0</v>
      </c>
      <c r="BA34" s="42">
        <v>0</v>
      </c>
      <c r="BB34" s="42">
        <v>0</v>
      </c>
      <c r="BC34" s="42">
        <v>0</v>
      </c>
      <c r="BD34" s="42">
        <v>0</v>
      </c>
      <c r="BE34" s="42"/>
      <c r="BF34" s="48">
        <f t="shared" si="14"/>
        <v>-8</v>
      </c>
      <c r="BG34" s="48">
        <f t="shared" si="15"/>
        <v>-8</v>
      </c>
      <c r="BH34" s="48">
        <f t="shared" si="16"/>
        <v>-32157</v>
      </c>
      <c r="BI34" s="48">
        <f t="shared" si="7"/>
        <v>-1525</v>
      </c>
      <c r="BJ34" s="48">
        <f t="shared" si="8"/>
        <v>-33682</v>
      </c>
      <c r="BK34" s="57"/>
      <c r="BL34" s="40"/>
      <c r="BM34" s="40"/>
      <c r="BN34" s="40"/>
    </row>
    <row r="35" spans="1:66" ht="20.25">
      <c r="A35" s="107" t="s">
        <v>85</v>
      </c>
      <c r="B35" s="44"/>
      <c r="C35" s="107"/>
      <c r="D35" s="46"/>
      <c r="E35" s="45"/>
      <c r="F35" s="45"/>
      <c r="G35" s="45"/>
      <c r="H35" s="45"/>
      <c r="I35" s="45"/>
      <c r="J35" s="44"/>
      <c r="K35" s="45"/>
      <c r="L35" s="45"/>
      <c r="M35" s="42"/>
      <c r="N35" s="42"/>
      <c r="O35" s="42"/>
      <c r="P35" s="42"/>
      <c r="Q35" s="45"/>
      <c r="R35" s="45"/>
      <c r="S35" s="45"/>
      <c r="T35" s="47"/>
      <c r="U35" s="41"/>
      <c r="V35" s="41"/>
      <c r="W35" s="99"/>
      <c r="X35" s="47"/>
      <c r="Y35" s="47"/>
      <c r="Z35" s="44"/>
      <c r="AA35" s="45"/>
      <c r="AB35" s="45"/>
      <c r="AC35" s="45"/>
      <c r="AD35" s="45"/>
      <c r="AE35" s="45"/>
      <c r="AF35" s="44"/>
      <c r="AG35" s="45"/>
      <c r="AH35" s="45"/>
      <c r="AI35" s="45"/>
      <c r="AJ35" s="45"/>
      <c r="AK35" s="45"/>
      <c r="AL35" s="44"/>
      <c r="AM35" s="44"/>
      <c r="AN35" s="44"/>
      <c r="AO35" s="44"/>
      <c r="AP35" s="44"/>
      <c r="AQ35" s="48"/>
      <c r="AR35" s="48"/>
      <c r="AS35" s="44"/>
      <c r="AT35" s="42">
        <v>0</v>
      </c>
      <c r="AU35" s="42">
        <v>0</v>
      </c>
      <c r="AV35" s="42">
        <v>0</v>
      </c>
      <c r="AW35" s="42">
        <v>0</v>
      </c>
      <c r="AX35" s="42">
        <f t="shared" si="13"/>
        <v>0</v>
      </c>
      <c r="AY35" s="42"/>
      <c r="AZ35" s="42">
        <v>0</v>
      </c>
      <c r="BA35" s="42">
        <v>0</v>
      </c>
      <c r="BB35" s="42">
        <v>0</v>
      </c>
      <c r="BC35" s="42">
        <v>0</v>
      </c>
      <c r="BD35" s="42">
        <v>0</v>
      </c>
      <c r="BE35" s="42"/>
      <c r="BF35" s="48">
        <f t="shared" si="14"/>
        <v>0</v>
      </c>
      <c r="BG35" s="48">
        <f t="shared" si="15"/>
        <v>0</v>
      </c>
      <c r="BH35" s="48">
        <f t="shared" si="16"/>
        <v>0</v>
      </c>
      <c r="BI35" s="48">
        <f t="shared" si="7"/>
        <v>0</v>
      </c>
      <c r="BJ35" s="48">
        <f t="shared" si="8"/>
        <v>0</v>
      </c>
      <c r="BK35" s="57"/>
      <c r="BL35" s="40"/>
      <c r="BM35" s="40"/>
      <c r="BN35" s="40"/>
    </row>
    <row r="36" spans="1:66" ht="20.25">
      <c r="A36" s="107" t="s">
        <v>84</v>
      </c>
      <c r="B36" s="44"/>
      <c r="C36" s="107"/>
      <c r="D36" s="46"/>
      <c r="E36" s="45">
        <v>1</v>
      </c>
      <c r="F36" s="45">
        <v>1</v>
      </c>
      <c r="G36" s="45">
        <v>8376</v>
      </c>
      <c r="H36" s="45">
        <v>150</v>
      </c>
      <c r="I36" s="45">
        <f t="shared" si="9"/>
        <v>8526</v>
      </c>
      <c r="J36" s="44"/>
      <c r="K36" s="45">
        <v>0</v>
      </c>
      <c r="L36" s="45">
        <v>0</v>
      </c>
      <c r="M36" s="42">
        <v>0</v>
      </c>
      <c r="N36" s="42">
        <v>0</v>
      </c>
      <c r="O36" s="42">
        <v>0</v>
      </c>
      <c r="P36" s="42"/>
      <c r="Q36" s="45">
        <v>0</v>
      </c>
      <c r="R36" s="45">
        <v>0</v>
      </c>
      <c r="S36" s="45">
        <v>0</v>
      </c>
      <c r="T36" s="47">
        <v>7</v>
      </c>
      <c r="U36" s="41">
        <f t="shared" si="10"/>
        <v>7</v>
      </c>
      <c r="V36" s="41"/>
      <c r="W36" s="99">
        <v>0</v>
      </c>
      <c r="X36" s="47">
        <v>80</v>
      </c>
      <c r="Y36" s="47"/>
      <c r="Z36" s="44"/>
      <c r="AA36" s="45">
        <v>4</v>
      </c>
      <c r="AB36" s="45">
        <v>4</v>
      </c>
      <c r="AC36" s="45">
        <f>G36+S36+M36</f>
        <v>8376</v>
      </c>
      <c r="AD36" s="45">
        <f>H36+T36+X36</f>
        <v>237</v>
      </c>
      <c r="AE36" s="45">
        <f t="shared" si="11"/>
        <v>8613</v>
      </c>
      <c r="AF36" s="44"/>
      <c r="AG36" s="45">
        <v>1</v>
      </c>
      <c r="AH36" s="45">
        <v>1</v>
      </c>
      <c r="AI36" s="45">
        <v>0</v>
      </c>
      <c r="AJ36" s="45" t="s">
        <v>143</v>
      </c>
      <c r="AK36" s="45">
        <v>0</v>
      </c>
      <c r="AL36" s="44"/>
      <c r="AM36" s="44"/>
      <c r="AN36" s="44"/>
      <c r="AO36" s="44"/>
      <c r="AP36" s="44">
        <v>0</v>
      </c>
      <c r="AQ36" s="48">
        <v>12</v>
      </c>
      <c r="AR36" s="48">
        <f t="shared" si="12"/>
        <v>12</v>
      </c>
      <c r="AS36" s="44"/>
      <c r="AT36" s="42">
        <f aca="true" t="shared" si="17" ref="AT36:AU38">SUM(AG36+AN36)</f>
        <v>1</v>
      </c>
      <c r="AU36" s="42">
        <f t="shared" si="17"/>
        <v>1</v>
      </c>
      <c r="AV36" s="42">
        <v>0</v>
      </c>
      <c r="AW36" s="41">
        <v>190</v>
      </c>
      <c r="AX36" s="42">
        <f t="shared" si="13"/>
        <v>190</v>
      </c>
      <c r="AY36" s="42"/>
      <c r="AZ36" s="42">
        <v>0</v>
      </c>
      <c r="BA36" s="42">
        <v>0</v>
      </c>
      <c r="BB36" s="42">
        <v>0</v>
      </c>
      <c r="BC36" s="42">
        <v>0</v>
      </c>
      <c r="BD36" s="41">
        <v>0</v>
      </c>
      <c r="BE36" s="42"/>
      <c r="BF36" s="48">
        <f t="shared" si="14"/>
        <v>-1</v>
      </c>
      <c r="BG36" s="48">
        <f t="shared" si="15"/>
        <v>-1</v>
      </c>
      <c r="BH36" s="48">
        <f t="shared" si="16"/>
        <v>0</v>
      </c>
      <c r="BI36" s="48">
        <f t="shared" si="7"/>
        <v>-190</v>
      </c>
      <c r="BJ36" s="48">
        <f t="shared" si="8"/>
        <v>-190</v>
      </c>
      <c r="BK36" s="57"/>
      <c r="BL36" s="40"/>
      <c r="BM36" s="40"/>
      <c r="BN36" s="40"/>
    </row>
    <row r="37" spans="1:66" ht="20.25">
      <c r="A37" s="107" t="s">
        <v>13</v>
      </c>
      <c r="B37" s="107"/>
      <c r="C37" s="44"/>
      <c r="D37" s="46"/>
      <c r="E37" s="116">
        <v>1</v>
      </c>
      <c r="F37" s="116">
        <v>1</v>
      </c>
      <c r="G37" s="45">
        <v>7445</v>
      </c>
      <c r="H37" s="45">
        <v>150</v>
      </c>
      <c r="I37" s="45">
        <f t="shared" si="9"/>
        <v>7595</v>
      </c>
      <c r="J37" s="44"/>
      <c r="K37" s="45">
        <v>0</v>
      </c>
      <c r="L37" s="45">
        <v>0</v>
      </c>
      <c r="M37" s="42">
        <v>0</v>
      </c>
      <c r="N37" s="42">
        <v>0</v>
      </c>
      <c r="O37" s="42">
        <v>0</v>
      </c>
      <c r="P37" s="42"/>
      <c r="Q37" s="45">
        <v>0</v>
      </c>
      <c r="R37" s="45">
        <v>0</v>
      </c>
      <c r="S37" s="45">
        <v>0</v>
      </c>
      <c r="T37" s="47">
        <v>3</v>
      </c>
      <c r="U37" s="41">
        <f t="shared" si="10"/>
        <v>3</v>
      </c>
      <c r="V37" s="41"/>
      <c r="W37" s="99">
        <v>0</v>
      </c>
      <c r="X37" s="47">
        <v>41</v>
      </c>
      <c r="Y37" s="47"/>
      <c r="Z37" s="44"/>
      <c r="AA37" s="116">
        <v>2</v>
      </c>
      <c r="AB37" s="116">
        <v>2</v>
      </c>
      <c r="AC37" s="45">
        <f>G37+S37+M37+W37</f>
        <v>7445</v>
      </c>
      <c r="AD37" s="45">
        <v>350</v>
      </c>
      <c r="AE37" s="45">
        <f t="shared" si="11"/>
        <v>7795</v>
      </c>
      <c r="AF37" s="44"/>
      <c r="AG37" s="116">
        <v>1</v>
      </c>
      <c r="AH37" s="116">
        <v>1</v>
      </c>
      <c r="AI37" s="45">
        <v>0</v>
      </c>
      <c r="AJ37" s="45" t="s">
        <v>143</v>
      </c>
      <c r="AK37" s="45"/>
      <c r="AL37" s="44"/>
      <c r="AM37" s="44"/>
      <c r="AN37" s="44"/>
      <c r="AO37" s="44"/>
      <c r="AP37" s="44">
        <v>0</v>
      </c>
      <c r="AQ37" s="48">
        <v>12</v>
      </c>
      <c r="AR37" s="48">
        <f t="shared" si="12"/>
        <v>12</v>
      </c>
      <c r="AS37" s="44"/>
      <c r="AT37" s="42">
        <f t="shared" si="17"/>
        <v>1</v>
      </c>
      <c r="AU37" s="42">
        <f t="shared" si="17"/>
        <v>1</v>
      </c>
      <c r="AV37" s="42">
        <v>0</v>
      </c>
      <c r="AW37" s="41">
        <v>190</v>
      </c>
      <c r="AX37" s="42">
        <f t="shared" si="13"/>
        <v>190</v>
      </c>
      <c r="AY37" s="42"/>
      <c r="AZ37" s="42">
        <v>0</v>
      </c>
      <c r="BA37" s="42">
        <v>0</v>
      </c>
      <c r="BB37" s="42">
        <v>0</v>
      </c>
      <c r="BC37" s="42">
        <v>0</v>
      </c>
      <c r="BD37" s="41">
        <v>0</v>
      </c>
      <c r="BE37" s="42"/>
      <c r="BF37" s="48">
        <f t="shared" si="14"/>
        <v>-1</v>
      </c>
      <c r="BG37" s="48">
        <f t="shared" si="15"/>
        <v>-1</v>
      </c>
      <c r="BH37" s="48">
        <f t="shared" si="16"/>
        <v>0</v>
      </c>
      <c r="BI37" s="48">
        <f t="shared" si="7"/>
        <v>-190</v>
      </c>
      <c r="BJ37" s="48">
        <f t="shared" si="8"/>
        <v>-190</v>
      </c>
      <c r="BK37" s="57"/>
      <c r="BL37" s="40"/>
      <c r="BM37" s="40"/>
      <c r="BN37" s="40"/>
    </row>
    <row r="38" spans="1:66" ht="20.25">
      <c r="A38" s="107" t="s">
        <v>51</v>
      </c>
      <c r="B38" s="44"/>
      <c r="C38" s="107"/>
      <c r="D38" s="67"/>
      <c r="E38" s="45">
        <v>0</v>
      </c>
      <c r="F38" s="45">
        <v>0</v>
      </c>
      <c r="G38" s="45">
        <v>4653</v>
      </c>
      <c r="H38" s="45">
        <v>0</v>
      </c>
      <c r="I38" s="45">
        <f>SUM(G38+H38)</f>
        <v>4653</v>
      </c>
      <c r="J38" s="44"/>
      <c r="K38" s="47">
        <v>0</v>
      </c>
      <c r="L38" s="47">
        <v>0</v>
      </c>
      <c r="M38" s="42">
        <v>0</v>
      </c>
      <c r="N38" s="42">
        <v>0</v>
      </c>
      <c r="O38" s="42">
        <v>0</v>
      </c>
      <c r="P38" s="42"/>
      <c r="Q38" s="47">
        <v>0</v>
      </c>
      <c r="R38" s="47">
        <v>0</v>
      </c>
      <c r="S38" s="47">
        <v>0</v>
      </c>
      <c r="T38" s="47">
        <v>7</v>
      </c>
      <c r="U38" s="41">
        <f>S38+T38</f>
        <v>7</v>
      </c>
      <c r="V38" s="41"/>
      <c r="W38" s="99">
        <v>0</v>
      </c>
      <c r="X38" s="47">
        <v>79</v>
      </c>
      <c r="Y38" s="47"/>
      <c r="Z38" s="44"/>
      <c r="AA38" s="45">
        <v>4</v>
      </c>
      <c r="AB38" s="45">
        <v>4</v>
      </c>
      <c r="AC38" s="45">
        <f aca="true" t="shared" si="18" ref="AC38:AC49">G38+S38+M38</f>
        <v>4653</v>
      </c>
      <c r="AD38" s="45">
        <f>H38+T38+X38</f>
        <v>86</v>
      </c>
      <c r="AE38" s="45">
        <f t="shared" si="11"/>
        <v>4739</v>
      </c>
      <c r="AF38" s="44"/>
      <c r="AG38" s="45">
        <v>0</v>
      </c>
      <c r="AH38" s="45">
        <v>0</v>
      </c>
      <c r="AI38" s="45">
        <v>0</v>
      </c>
      <c r="AJ38" s="45">
        <v>0</v>
      </c>
      <c r="AK38" s="45">
        <f>SUM(AI38+AJ38)</f>
        <v>0</v>
      </c>
      <c r="AL38" s="44"/>
      <c r="AM38" s="44"/>
      <c r="AN38" s="44"/>
      <c r="AO38" s="44"/>
      <c r="AP38" s="44">
        <v>0</v>
      </c>
      <c r="AQ38" s="48">
        <v>0</v>
      </c>
      <c r="AR38" s="48">
        <f t="shared" si="12"/>
        <v>0</v>
      </c>
      <c r="AS38" s="44"/>
      <c r="AT38" s="42">
        <f t="shared" si="17"/>
        <v>0</v>
      </c>
      <c r="AU38" s="42">
        <f t="shared" si="17"/>
        <v>0</v>
      </c>
      <c r="AV38" s="42">
        <f>SUM(AI38+AP38)</f>
        <v>0</v>
      </c>
      <c r="AW38" s="42">
        <v>0</v>
      </c>
      <c r="AX38" s="42">
        <f t="shared" si="13"/>
        <v>0</v>
      </c>
      <c r="AY38" s="42"/>
      <c r="AZ38" s="42">
        <v>0</v>
      </c>
      <c r="BA38" s="42">
        <v>0</v>
      </c>
      <c r="BB38" s="42">
        <v>0</v>
      </c>
      <c r="BC38" s="42">
        <v>0</v>
      </c>
      <c r="BD38" s="42">
        <v>0</v>
      </c>
      <c r="BE38" s="42"/>
      <c r="BF38" s="48">
        <f t="shared" si="14"/>
        <v>0</v>
      </c>
      <c r="BG38" s="48">
        <f t="shared" si="15"/>
        <v>0</v>
      </c>
      <c r="BH38" s="48">
        <f t="shared" si="16"/>
        <v>0</v>
      </c>
      <c r="BI38" s="48">
        <f t="shared" si="7"/>
        <v>0</v>
      </c>
      <c r="BJ38" s="48">
        <f t="shared" si="8"/>
        <v>0</v>
      </c>
      <c r="BK38" s="57"/>
      <c r="BL38" s="40"/>
      <c r="BM38" s="40"/>
      <c r="BN38" s="40"/>
    </row>
    <row r="39" spans="1:66" ht="20.25">
      <c r="A39" s="107" t="s">
        <v>15</v>
      </c>
      <c r="B39" s="44"/>
      <c r="C39" s="107"/>
      <c r="D39" s="46"/>
      <c r="E39" s="45">
        <v>39</v>
      </c>
      <c r="F39" s="45">
        <v>39</v>
      </c>
      <c r="G39" s="45">
        <v>189256</v>
      </c>
      <c r="H39" s="45">
        <v>5843</v>
      </c>
      <c r="I39" s="45">
        <f>SUM(G39:H39)</f>
        <v>195099</v>
      </c>
      <c r="J39" s="44"/>
      <c r="K39" s="45">
        <v>0</v>
      </c>
      <c r="L39" s="45">
        <v>0</v>
      </c>
      <c r="M39" s="42">
        <v>0</v>
      </c>
      <c r="N39" s="42">
        <v>0</v>
      </c>
      <c r="O39" s="42">
        <v>0</v>
      </c>
      <c r="P39" s="42"/>
      <c r="Q39" s="45">
        <v>0</v>
      </c>
      <c r="R39" s="45">
        <v>0</v>
      </c>
      <c r="S39" s="45">
        <v>0</v>
      </c>
      <c r="T39" s="47">
        <v>65</v>
      </c>
      <c r="U39" s="41">
        <f>SUM(S39+T39)</f>
        <v>65</v>
      </c>
      <c r="V39" s="41"/>
      <c r="W39" s="99">
        <v>0</v>
      </c>
      <c r="X39" s="47">
        <v>781</v>
      </c>
      <c r="Y39" s="47"/>
      <c r="Z39" s="44"/>
      <c r="AA39" s="45">
        <v>39</v>
      </c>
      <c r="AB39" s="45">
        <v>39</v>
      </c>
      <c r="AC39" s="45">
        <f t="shared" si="18"/>
        <v>189256</v>
      </c>
      <c r="AD39" s="45">
        <f>H39+T39+X39</f>
        <v>6689</v>
      </c>
      <c r="AE39" s="45">
        <f t="shared" si="11"/>
        <v>195945</v>
      </c>
      <c r="AF39" s="44"/>
      <c r="AG39" s="45">
        <v>36</v>
      </c>
      <c r="AH39" s="45">
        <v>36</v>
      </c>
      <c r="AI39" s="45">
        <v>0</v>
      </c>
      <c r="AJ39" s="45" t="s">
        <v>144</v>
      </c>
      <c r="AK39" s="45" t="s">
        <v>145</v>
      </c>
      <c r="AL39" s="44"/>
      <c r="AM39" s="44"/>
      <c r="AN39" s="44"/>
      <c r="AO39" s="44"/>
      <c r="AP39" s="44">
        <v>0</v>
      </c>
      <c r="AQ39" s="48">
        <f>36*12</f>
        <v>432</v>
      </c>
      <c r="AR39" s="48">
        <f t="shared" si="12"/>
        <v>432</v>
      </c>
      <c r="AS39" s="44"/>
      <c r="AT39" s="42">
        <v>39</v>
      </c>
      <c r="AU39" s="42">
        <v>39</v>
      </c>
      <c r="AV39" s="42">
        <v>109622</v>
      </c>
      <c r="AW39" s="41">
        <v>7437</v>
      </c>
      <c r="AX39" s="42">
        <f t="shared" si="13"/>
        <v>117059</v>
      </c>
      <c r="AY39" s="42"/>
      <c r="AZ39" s="42">
        <v>0</v>
      </c>
      <c r="BA39" s="42">
        <v>0</v>
      </c>
      <c r="BB39" s="42">
        <v>0</v>
      </c>
      <c r="BC39" s="42">
        <v>0</v>
      </c>
      <c r="BD39" s="41">
        <v>0</v>
      </c>
      <c r="BE39" s="42"/>
      <c r="BF39" s="48">
        <f t="shared" si="14"/>
        <v>-39</v>
      </c>
      <c r="BG39" s="48">
        <f t="shared" si="15"/>
        <v>-39</v>
      </c>
      <c r="BH39" s="48">
        <f t="shared" si="16"/>
        <v>-109622</v>
      </c>
      <c r="BI39" s="48">
        <f t="shared" si="7"/>
        <v>-7437</v>
      </c>
      <c r="BJ39" s="48">
        <f t="shared" si="8"/>
        <v>-117059</v>
      </c>
      <c r="BK39" s="57"/>
      <c r="BL39" s="40"/>
      <c r="BM39" s="40"/>
      <c r="BN39" s="40"/>
    </row>
    <row r="40" spans="1:66" ht="20.25">
      <c r="A40" s="107" t="s">
        <v>97</v>
      </c>
      <c r="B40" s="44"/>
      <c r="C40" s="107"/>
      <c r="D40" s="46"/>
      <c r="E40" s="45"/>
      <c r="F40" s="45"/>
      <c r="G40" s="45"/>
      <c r="H40" s="45"/>
      <c r="I40" s="45"/>
      <c r="J40" s="44"/>
      <c r="K40" s="45"/>
      <c r="L40" s="45"/>
      <c r="M40" s="42"/>
      <c r="N40" s="42"/>
      <c r="O40" s="42"/>
      <c r="P40" s="42"/>
      <c r="Q40" s="45"/>
      <c r="R40" s="45"/>
      <c r="S40" s="45"/>
      <c r="T40" s="47"/>
      <c r="U40" s="41"/>
      <c r="V40" s="41"/>
      <c r="W40" s="99"/>
      <c r="X40" s="47"/>
      <c r="Y40" s="47"/>
      <c r="Z40" s="44"/>
      <c r="AA40" s="45"/>
      <c r="AB40" s="45"/>
      <c r="AC40" s="45"/>
      <c r="AD40" s="45"/>
      <c r="AE40" s="45"/>
      <c r="AF40" s="44"/>
      <c r="AG40" s="45"/>
      <c r="AH40" s="45"/>
      <c r="AI40" s="45"/>
      <c r="AJ40" s="45"/>
      <c r="AK40" s="45"/>
      <c r="AL40" s="44"/>
      <c r="AM40" s="44"/>
      <c r="AN40" s="44"/>
      <c r="AO40" s="44"/>
      <c r="AP40" s="44"/>
      <c r="AQ40" s="48"/>
      <c r="AR40" s="48"/>
      <c r="AS40" s="44"/>
      <c r="AT40" s="42">
        <v>2</v>
      </c>
      <c r="AU40" s="42">
        <v>2</v>
      </c>
      <c r="AV40" s="42">
        <v>695</v>
      </c>
      <c r="AW40" s="41">
        <v>380</v>
      </c>
      <c r="AX40" s="42">
        <f t="shared" si="13"/>
        <v>1075</v>
      </c>
      <c r="AY40" s="42"/>
      <c r="AZ40" s="42">
        <v>0</v>
      </c>
      <c r="BA40" s="42">
        <v>0</v>
      </c>
      <c r="BB40" s="42">
        <v>0</v>
      </c>
      <c r="BC40" s="42">
        <v>0</v>
      </c>
      <c r="BD40" s="41">
        <v>0</v>
      </c>
      <c r="BE40" s="42"/>
      <c r="BF40" s="48">
        <f t="shared" si="14"/>
        <v>-2</v>
      </c>
      <c r="BG40" s="48">
        <f t="shared" si="15"/>
        <v>-2</v>
      </c>
      <c r="BH40" s="48">
        <f t="shared" si="16"/>
        <v>-695</v>
      </c>
      <c r="BI40" s="48">
        <f t="shared" si="7"/>
        <v>-380</v>
      </c>
      <c r="BJ40" s="48">
        <f t="shared" si="8"/>
        <v>-1075</v>
      </c>
      <c r="BK40" s="57"/>
      <c r="BL40" s="40"/>
      <c r="BM40" s="40"/>
      <c r="BN40" s="40"/>
    </row>
    <row r="41" spans="1:66" ht="20.25">
      <c r="A41" s="107" t="s">
        <v>98</v>
      </c>
      <c r="B41" s="44"/>
      <c r="C41" s="107"/>
      <c r="D41" s="46"/>
      <c r="E41" s="45"/>
      <c r="F41" s="45"/>
      <c r="G41" s="45"/>
      <c r="H41" s="45"/>
      <c r="I41" s="45"/>
      <c r="J41" s="44"/>
      <c r="K41" s="45"/>
      <c r="L41" s="45"/>
      <c r="M41" s="42"/>
      <c r="N41" s="42"/>
      <c r="O41" s="42"/>
      <c r="P41" s="42"/>
      <c r="Q41" s="45"/>
      <c r="R41" s="45"/>
      <c r="S41" s="45"/>
      <c r="T41" s="47"/>
      <c r="U41" s="41"/>
      <c r="V41" s="41"/>
      <c r="W41" s="99"/>
      <c r="X41" s="47"/>
      <c r="Y41" s="47"/>
      <c r="Z41" s="44"/>
      <c r="AA41" s="45"/>
      <c r="AB41" s="45"/>
      <c r="AC41" s="45"/>
      <c r="AD41" s="45"/>
      <c r="AE41" s="45"/>
      <c r="AF41" s="44"/>
      <c r="AG41" s="45"/>
      <c r="AH41" s="45"/>
      <c r="AI41" s="45"/>
      <c r="AJ41" s="45"/>
      <c r="AK41" s="45"/>
      <c r="AL41" s="44"/>
      <c r="AM41" s="44"/>
      <c r="AN41" s="44"/>
      <c r="AO41" s="44"/>
      <c r="AP41" s="44"/>
      <c r="AQ41" s="48"/>
      <c r="AR41" s="48"/>
      <c r="AS41" s="44"/>
      <c r="AT41" s="42">
        <v>5</v>
      </c>
      <c r="AU41" s="42">
        <v>5</v>
      </c>
      <c r="AV41" s="42">
        <v>11186</v>
      </c>
      <c r="AW41" s="41">
        <v>954</v>
      </c>
      <c r="AX41" s="42">
        <f t="shared" si="13"/>
        <v>12140</v>
      </c>
      <c r="AY41" s="42"/>
      <c r="AZ41" s="42">
        <v>0</v>
      </c>
      <c r="BA41" s="42">
        <v>0</v>
      </c>
      <c r="BB41" s="42">
        <v>0</v>
      </c>
      <c r="BC41" s="42">
        <v>0</v>
      </c>
      <c r="BD41" s="41">
        <v>0</v>
      </c>
      <c r="BE41" s="42"/>
      <c r="BF41" s="48">
        <f t="shared" si="14"/>
        <v>-5</v>
      </c>
      <c r="BG41" s="48">
        <f t="shared" si="15"/>
        <v>-5</v>
      </c>
      <c r="BH41" s="48">
        <f t="shared" si="16"/>
        <v>-11186</v>
      </c>
      <c r="BI41" s="48">
        <f t="shared" si="7"/>
        <v>-954</v>
      </c>
      <c r="BJ41" s="48">
        <f t="shared" si="8"/>
        <v>-12140</v>
      </c>
      <c r="BK41" s="57"/>
      <c r="BL41" s="40"/>
      <c r="BM41" s="40"/>
      <c r="BN41" s="40"/>
    </row>
    <row r="42" spans="1:66" ht="20.25">
      <c r="A42" s="107" t="s">
        <v>25</v>
      </c>
      <c r="B42" s="44"/>
      <c r="C42" s="107"/>
      <c r="D42" s="41"/>
      <c r="E42" s="45">
        <v>0</v>
      </c>
      <c r="F42" s="45">
        <v>0</v>
      </c>
      <c r="G42" s="45">
        <v>9772</v>
      </c>
      <c r="H42" s="45">
        <v>0</v>
      </c>
      <c r="I42" s="45">
        <f>SUM(G42+H42)</f>
        <v>9772</v>
      </c>
      <c r="J42" s="44"/>
      <c r="K42" s="47">
        <v>0</v>
      </c>
      <c r="L42" s="47">
        <v>0</v>
      </c>
      <c r="M42" s="44">
        <v>0</v>
      </c>
      <c r="N42" s="44">
        <v>0</v>
      </c>
      <c r="O42" s="44">
        <v>0</v>
      </c>
      <c r="P42" s="42"/>
      <c r="Q42" s="47">
        <v>0</v>
      </c>
      <c r="R42" s="47">
        <v>0</v>
      </c>
      <c r="S42" s="47">
        <v>0</v>
      </c>
      <c r="T42" s="47">
        <v>0</v>
      </c>
      <c r="U42" s="41">
        <f>S42+T42</f>
        <v>0</v>
      </c>
      <c r="V42" s="41"/>
      <c r="W42" s="99">
        <v>0</v>
      </c>
      <c r="X42" s="47">
        <v>0</v>
      </c>
      <c r="Y42" s="47"/>
      <c r="Z42" s="44"/>
      <c r="AA42" s="45">
        <v>0</v>
      </c>
      <c r="AB42" s="45">
        <v>0</v>
      </c>
      <c r="AC42" s="45">
        <f t="shared" si="18"/>
        <v>9772</v>
      </c>
      <c r="AD42" s="45">
        <f>H42+T42+X42</f>
        <v>0</v>
      </c>
      <c r="AE42" s="45">
        <f t="shared" si="11"/>
        <v>9772</v>
      </c>
      <c r="AF42" s="44"/>
      <c r="AG42" s="45">
        <v>1</v>
      </c>
      <c r="AH42" s="45">
        <v>1</v>
      </c>
      <c r="AI42" s="45">
        <f>1488-178</f>
        <v>1310</v>
      </c>
      <c r="AJ42" s="45">
        <v>178</v>
      </c>
      <c r="AK42" s="45">
        <f>SUM(AI42+AJ42)</f>
        <v>1488</v>
      </c>
      <c r="AL42" s="44"/>
      <c r="AM42" s="44"/>
      <c r="AN42" s="44"/>
      <c r="AO42" s="44"/>
      <c r="AP42" s="44">
        <v>0</v>
      </c>
      <c r="AQ42" s="48">
        <v>12</v>
      </c>
      <c r="AR42" s="48">
        <f t="shared" si="12"/>
        <v>12</v>
      </c>
      <c r="AS42" s="44"/>
      <c r="AT42" s="42">
        <v>0</v>
      </c>
      <c r="AU42" s="42">
        <v>0</v>
      </c>
      <c r="AV42" s="42">
        <v>0</v>
      </c>
      <c r="AW42" s="42">
        <v>0</v>
      </c>
      <c r="AX42" s="42">
        <f t="shared" si="13"/>
        <v>0</v>
      </c>
      <c r="AY42" s="42"/>
      <c r="AZ42" s="42">
        <v>0</v>
      </c>
      <c r="BA42" s="42">
        <v>0</v>
      </c>
      <c r="BB42" s="42">
        <v>0</v>
      </c>
      <c r="BC42" s="42">
        <v>0</v>
      </c>
      <c r="BD42" s="42">
        <v>0</v>
      </c>
      <c r="BE42" s="42"/>
      <c r="BF42" s="48">
        <f t="shared" si="14"/>
        <v>0</v>
      </c>
      <c r="BG42" s="48">
        <f t="shared" si="15"/>
        <v>0</v>
      </c>
      <c r="BH42" s="48">
        <f t="shared" si="16"/>
        <v>0</v>
      </c>
      <c r="BI42" s="48">
        <f t="shared" si="7"/>
        <v>0</v>
      </c>
      <c r="BJ42" s="48">
        <f t="shared" si="8"/>
        <v>0</v>
      </c>
      <c r="BK42" s="57"/>
      <c r="BL42" s="40"/>
      <c r="BM42" s="40"/>
      <c r="BN42" s="40"/>
    </row>
    <row r="43" spans="1:66" ht="20.25">
      <c r="A43" s="107" t="s">
        <v>24</v>
      </c>
      <c r="B43" s="44"/>
      <c r="C43" s="107"/>
      <c r="D43" s="46"/>
      <c r="E43" s="45">
        <v>14</v>
      </c>
      <c r="F43" s="45">
        <v>14</v>
      </c>
      <c r="G43" s="45">
        <v>9306</v>
      </c>
      <c r="H43" s="45">
        <v>2098</v>
      </c>
      <c r="I43" s="45">
        <f>SUM(G43+H43)</f>
        <v>11404</v>
      </c>
      <c r="J43" s="44"/>
      <c r="K43" s="68">
        <v>0</v>
      </c>
      <c r="L43" s="68">
        <v>0</v>
      </c>
      <c r="M43" s="63">
        <v>0</v>
      </c>
      <c r="N43" s="63">
        <v>0</v>
      </c>
      <c r="O43" s="63">
        <v>0</v>
      </c>
      <c r="P43" s="42"/>
      <c r="Q43" s="68">
        <v>0</v>
      </c>
      <c r="R43" s="68">
        <v>0</v>
      </c>
      <c r="S43" s="68">
        <v>0</v>
      </c>
      <c r="T43" s="68">
        <v>13</v>
      </c>
      <c r="U43" s="62">
        <f>S43+T43</f>
        <v>13</v>
      </c>
      <c r="V43" s="62"/>
      <c r="W43" s="111">
        <v>0</v>
      </c>
      <c r="X43" s="68">
        <v>161</v>
      </c>
      <c r="Y43" s="68"/>
      <c r="Z43" s="44"/>
      <c r="AA43" s="67">
        <v>8</v>
      </c>
      <c r="AB43" s="67">
        <v>8</v>
      </c>
      <c r="AC43" s="67">
        <f t="shared" si="18"/>
        <v>9306</v>
      </c>
      <c r="AD43" s="67">
        <v>1398</v>
      </c>
      <c r="AE43" s="67">
        <f t="shared" si="11"/>
        <v>10704</v>
      </c>
      <c r="AF43" s="44"/>
      <c r="AG43" s="45">
        <v>10</v>
      </c>
      <c r="AH43" s="45">
        <v>10</v>
      </c>
      <c r="AI43" s="45">
        <v>0</v>
      </c>
      <c r="AJ43" s="45" t="s">
        <v>146</v>
      </c>
      <c r="AK43" s="45">
        <v>0</v>
      </c>
      <c r="AL43" s="44">
        <v>44119</v>
      </c>
      <c r="AM43" s="44"/>
      <c r="AN43" s="44"/>
      <c r="AO43" s="44"/>
      <c r="AP43" s="44">
        <v>0</v>
      </c>
      <c r="AQ43" s="48">
        <f>12*10</f>
        <v>120</v>
      </c>
      <c r="AR43" s="48">
        <f t="shared" si="12"/>
        <v>120</v>
      </c>
      <c r="AS43" s="44"/>
      <c r="AT43" s="42">
        <v>14</v>
      </c>
      <c r="AU43" s="42">
        <v>14</v>
      </c>
      <c r="AV43" s="42">
        <v>3263</v>
      </c>
      <c r="AW43" s="41">
        <v>2668</v>
      </c>
      <c r="AX43" s="42">
        <f t="shared" si="13"/>
        <v>5931</v>
      </c>
      <c r="AY43" s="42"/>
      <c r="AZ43" s="42">
        <v>0</v>
      </c>
      <c r="BA43" s="42">
        <v>0</v>
      </c>
      <c r="BB43" s="42">
        <v>0</v>
      </c>
      <c r="BC43" s="42">
        <v>0</v>
      </c>
      <c r="BD43" s="41">
        <v>0</v>
      </c>
      <c r="BE43" s="42"/>
      <c r="BF43" s="48">
        <f t="shared" si="14"/>
        <v>-14</v>
      </c>
      <c r="BG43" s="48">
        <f t="shared" si="15"/>
        <v>-14</v>
      </c>
      <c r="BH43" s="48">
        <f t="shared" si="16"/>
        <v>-3263</v>
      </c>
      <c r="BI43" s="48">
        <f t="shared" si="7"/>
        <v>-2668</v>
      </c>
      <c r="BJ43" s="48">
        <f t="shared" si="8"/>
        <v>-5931</v>
      </c>
      <c r="BK43" s="57"/>
      <c r="BL43" s="40"/>
      <c r="BM43" s="40"/>
      <c r="BN43" s="40"/>
    </row>
    <row r="44" spans="1:66" ht="20.25">
      <c r="A44" s="107" t="s">
        <v>23</v>
      </c>
      <c r="B44" s="44"/>
      <c r="C44" s="107"/>
      <c r="D44" s="45"/>
      <c r="E44" s="45">
        <v>18</v>
      </c>
      <c r="F44" s="45">
        <v>18</v>
      </c>
      <c r="G44" s="45">
        <v>9306</v>
      </c>
      <c r="H44" s="45">
        <v>2697</v>
      </c>
      <c r="I44" s="45">
        <f>SUM(G44+H44)</f>
        <v>12003</v>
      </c>
      <c r="J44" s="44"/>
      <c r="K44" s="47">
        <v>0</v>
      </c>
      <c r="L44" s="47">
        <v>0</v>
      </c>
      <c r="M44" s="42">
        <v>0</v>
      </c>
      <c r="N44" s="42">
        <v>0</v>
      </c>
      <c r="O44" s="42">
        <v>0</v>
      </c>
      <c r="P44" s="42"/>
      <c r="Q44" s="47">
        <v>0</v>
      </c>
      <c r="R44" s="47">
        <v>0</v>
      </c>
      <c r="S44" s="47">
        <v>0</v>
      </c>
      <c r="T44" s="47">
        <v>25</v>
      </c>
      <c r="U44" s="41">
        <f>S44+T44</f>
        <v>25</v>
      </c>
      <c r="V44" s="41"/>
      <c r="W44" s="99">
        <v>0</v>
      </c>
      <c r="X44" s="47">
        <v>300</v>
      </c>
      <c r="Y44" s="47"/>
      <c r="Z44" s="44"/>
      <c r="AA44" s="45">
        <v>15</v>
      </c>
      <c r="AB44" s="45">
        <v>15</v>
      </c>
      <c r="AC44" s="45">
        <f t="shared" si="18"/>
        <v>9306</v>
      </c>
      <c r="AD44" s="45">
        <f>H44+T44+X44</f>
        <v>3022</v>
      </c>
      <c r="AE44" s="45">
        <f t="shared" si="11"/>
        <v>12328</v>
      </c>
      <c r="AF44" s="44"/>
      <c r="AG44" s="45">
        <v>18</v>
      </c>
      <c r="AH44" s="45">
        <v>18</v>
      </c>
      <c r="AI44" s="45">
        <f>69186-9186</f>
        <v>60000</v>
      </c>
      <c r="AJ44" s="45">
        <f>3243+1801+4142</f>
        <v>9186</v>
      </c>
      <c r="AK44" s="45">
        <f>SUM(AI44+AJ44)</f>
        <v>69186</v>
      </c>
      <c r="AL44" s="44">
        <v>70060</v>
      </c>
      <c r="AM44" s="44"/>
      <c r="AN44" s="44"/>
      <c r="AO44" s="44"/>
      <c r="AP44" s="44">
        <v>0</v>
      </c>
      <c r="AQ44" s="48">
        <f>18*12</f>
        <v>216</v>
      </c>
      <c r="AR44" s="48">
        <f t="shared" si="12"/>
        <v>216</v>
      </c>
      <c r="AS44" s="44"/>
      <c r="AT44" s="42">
        <v>18</v>
      </c>
      <c r="AU44" s="42">
        <f>SUM(AH44+AO44)</f>
        <v>18</v>
      </c>
      <c r="AV44" s="42">
        <v>25633</v>
      </c>
      <c r="AW44" s="42">
        <v>3429</v>
      </c>
      <c r="AX44" s="42">
        <f t="shared" si="13"/>
        <v>29062</v>
      </c>
      <c r="AY44" s="42"/>
      <c r="AZ44" s="42">
        <v>0</v>
      </c>
      <c r="BA44" s="42">
        <v>0</v>
      </c>
      <c r="BB44" s="42">
        <v>0</v>
      </c>
      <c r="BC44" s="42">
        <v>0</v>
      </c>
      <c r="BD44" s="42">
        <v>0</v>
      </c>
      <c r="BE44" s="42"/>
      <c r="BF44" s="48">
        <f t="shared" si="14"/>
        <v>-18</v>
      </c>
      <c r="BG44" s="48">
        <f t="shared" si="15"/>
        <v>-18</v>
      </c>
      <c r="BH44" s="48">
        <f t="shared" si="16"/>
        <v>-25633</v>
      </c>
      <c r="BI44" s="48">
        <f t="shared" si="7"/>
        <v>-3429</v>
      </c>
      <c r="BJ44" s="48">
        <f t="shared" si="8"/>
        <v>-29062</v>
      </c>
      <c r="BK44" s="57"/>
      <c r="BL44" s="40"/>
      <c r="BM44" s="40"/>
      <c r="BN44" s="40"/>
    </row>
    <row r="45" spans="1:66" ht="20.25">
      <c r="A45" s="107" t="s">
        <v>16</v>
      </c>
      <c r="B45" s="44"/>
      <c r="C45" s="107"/>
      <c r="D45" s="46"/>
      <c r="E45" s="116">
        <v>1</v>
      </c>
      <c r="F45" s="116">
        <v>1</v>
      </c>
      <c r="G45" s="41">
        <v>6980</v>
      </c>
      <c r="H45" s="45">
        <v>150</v>
      </c>
      <c r="I45" s="45">
        <f>SUM(G45:H45)</f>
        <v>7130</v>
      </c>
      <c r="J45" s="44"/>
      <c r="K45" s="45">
        <v>0</v>
      </c>
      <c r="L45" s="45">
        <v>0</v>
      </c>
      <c r="M45" s="42">
        <v>0</v>
      </c>
      <c r="N45" s="42">
        <v>0</v>
      </c>
      <c r="O45" s="42">
        <v>0</v>
      </c>
      <c r="P45" s="42"/>
      <c r="Q45" s="45">
        <v>0</v>
      </c>
      <c r="R45" s="45">
        <v>0</v>
      </c>
      <c r="S45" s="45">
        <v>0</v>
      </c>
      <c r="T45" s="47">
        <v>2</v>
      </c>
      <c r="U45" s="41">
        <f>SUM(S45+T45)</f>
        <v>2</v>
      </c>
      <c r="V45" s="41"/>
      <c r="W45" s="99">
        <v>0</v>
      </c>
      <c r="X45" s="47">
        <v>20</v>
      </c>
      <c r="Y45" s="47"/>
      <c r="Z45" s="44"/>
      <c r="AA45" s="116">
        <v>1</v>
      </c>
      <c r="AB45" s="116">
        <v>1</v>
      </c>
      <c r="AC45" s="45">
        <f t="shared" si="18"/>
        <v>6980</v>
      </c>
      <c r="AD45" s="45">
        <f>H45+T45+X45</f>
        <v>172</v>
      </c>
      <c r="AE45" s="45">
        <f t="shared" si="11"/>
        <v>7152</v>
      </c>
      <c r="AF45" s="44"/>
      <c r="AG45" s="116">
        <v>3</v>
      </c>
      <c r="AH45" s="116">
        <v>3</v>
      </c>
      <c r="AI45" s="41">
        <f>9919-919</f>
        <v>9000</v>
      </c>
      <c r="AJ45" s="45">
        <f>540+379</f>
        <v>919</v>
      </c>
      <c r="AK45" s="45">
        <f>SUM(AI45+AJ45)</f>
        <v>9919</v>
      </c>
      <c r="AL45" s="44">
        <v>5000</v>
      </c>
      <c r="AM45" s="44"/>
      <c r="AN45" s="44"/>
      <c r="AO45" s="44"/>
      <c r="AP45" s="44">
        <v>0</v>
      </c>
      <c r="AQ45" s="48">
        <v>36</v>
      </c>
      <c r="AR45" s="48">
        <f t="shared" si="12"/>
        <v>36</v>
      </c>
      <c r="AS45" s="44"/>
      <c r="AT45" s="42">
        <v>1</v>
      </c>
      <c r="AU45" s="42">
        <v>1</v>
      </c>
      <c r="AV45" s="42">
        <v>4661</v>
      </c>
      <c r="AW45" s="42">
        <v>215</v>
      </c>
      <c r="AX45" s="42">
        <f t="shared" si="13"/>
        <v>4876</v>
      </c>
      <c r="AY45" s="42"/>
      <c r="AZ45" s="42">
        <v>0</v>
      </c>
      <c r="BA45" s="42">
        <v>0</v>
      </c>
      <c r="BB45" s="42">
        <v>0</v>
      </c>
      <c r="BC45" s="42">
        <v>0</v>
      </c>
      <c r="BD45" s="42">
        <v>0</v>
      </c>
      <c r="BE45" s="42"/>
      <c r="BF45" s="48">
        <f t="shared" si="14"/>
        <v>-1</v>
      </c>
      <c r="BG45" s="48">
        <f t="shared" si="15"/>
        <v>-1</v>
      </c>
      <c r="BH45" s="48">
        <f t="shared" si="16"/>
        <v>-4661</v>
      </c>
      <c r="BI45" s="48">
        <f t="shared" si="7"/>
        <v>-215</v>
      </c>
      <c r="BJ45" s="48">
        <f t="shared" si="8"/>
        <v>-4876</v>
      </c>
      <c r="BK45" s="57"/>
      <c r="BL45" s="40"/>
      <c r="BM45" s="40"/>
      <c r="BN45" s="40"/>
    </row>
    <row r="46" spans="1:66" ht="20.25">
      <c r="A46" s="107" t="s">
        <v>52</v>
      </c>
      <c r="B46" s="44"/>
      <c r="C46" s="107"/>
      <c r="D46" s="46"/>
      <c r="E46" s="45">
        <v>7</v>
      </c>
      <c r="F46" s="45">
        <v>7</v>
      </c>
      <c r="G46" s="41">
        <v>16915</v>
      </c>
      <c r="H46" s="45">
        <v>1049</v>
      </c>
      <c r="I46" s="45">
        <f>SUM(G46:H46)</f>
        <v>17964</v>
      </c>
      <c r="J46" s="44"/>
      <c r="K46" s="45">
        <v>0</v>
      </c>
      <c r="L46" s="45">
        <v>0</v>
      </c>
      <c r="M46" s="42">
        <v>0</v>
      </c>
      <c r="N46" s="42">
        <v>0</v>
      </c>
      <c r="O46" s="42">
        <v>0</v>
      </c>
      <c r="P46" s="42"/>
      <c r="Q46" s="45">
        <v>0</v>
      </c>
      <c r="R46" s="45">
        <v>0</v>
      </c>
      <c r="S46" s="45">
        <v>0</v>
      </c>
      <c r="T46" s="47">
        <v>7</v>
      </c>
      <c r="U46" s="41">
        <f>SUM(S46+T46)</f>
        <v>7</v>
      </c>
      <c r="V46" s="41"/>
      <c r="W46" s="99">
        <v>0</v>
      </c>
      <c r="X46" s="47">
        <v>80</v>
      </c>
      <c r="Y46" s="47"/>
      <c r="Z46" s="44"/>
      <c r="AA46" s="45">
        <v>4</v>
      </c>
      <c r="AB46" s="45">
        <v>4</v>
      </c>
      <c r="AC46" s="45">
        <f t="shared" si="18"/>
        <v>16915</v>
      </c>
      <c r="AD46" s="45">
        <f>H46+T46+X46</f>
        <v>1136</v>
      </c>
      <c r="AE46" s="45">
        <f t="shared" si="11"/>
        <v>18051</v>
      </c>
      <c r="AF46" s="44"/>
      <c r="AG46" s="45">
        <v>3</v>
      </c>
      <c r="AH46" s="45">
        <v>3</v>
      </c>
      <c r="AI46" s="41">
        <f>1984-500</f>
        <v>1484</v>
      </c>
      <c r="AJ46" s="45">
        <v>500</v>
      </c>
      <c r="AK46" s="45">
        <f>SUM(AI46+AJ46)</f>
        <v>1984</v>
      </c>
      <c r="AL46" s="44">
        <v>10175</v>
      </c>
      <c r="AM46" s="44"/>
      <c r="AN46" s="44"/>
      <c r="AO46" s="44"/>
      <c r="AP46" s="44">
        <v>0</v>
      </c>
      <c r="AQ46" s="48">
        <v>36</v>
      </c>
      <c r="AR46" s="48">
        <f t="shared" si="12"/>
        <v>36</v>
      </c>
      <c r="AS46" s="44"/>
      <c r="AT46" s="42">
        <v>7</v>
      </c>
      <c r="AU46" s="42">
        <v>7</v>
      </c>
      <c r="AV46" s="42">
        <v>10664</v>
      </c>
      <c r="AW46" s="42">
        <v>1334</v>
      </c>
      <c r="AX46" s="42">
        <f t="shared" si="13"/>
        <v>11998</v>
      </c>
      <c r="AY46" s="42"/>
      <c r="AZ46" s="42">
        <v>0</v>
      </c>
      <c r="BA46" s="42">
        <v>0</v>
      </c>
      <c r="BB46" s="42">
        <v>0</v>
      </c>
      <c r="BC46" s="42">
        <v>0</v>
      </c>
      <c r="BD46" s="42">
        <v>0</v>
      </c>
      <c r="BE46" s="42"/>
      <c r="BF46" s="48">
        <f t="shared" si="14"/>
        <v>-7</v>
      </c>
      <c r="BG46" s="48">
        <f t="shared" si="15"/>
        <v>-7</v>
      </c>
      <c r="BH46" s="48">
        <f t="shared" si="16"/>
        <v>-10664</v>
      </c>
      <c r="BI46" s="48">
        <f t="shared" si="7"/>
        <v>-1334</v>
      </c>
      <c r="BJ46" s="48">
        <f t="shared" si="8"/>
        <v>-11998</v>
      </c>
      <c r="BK46" s="57"/>
      <c r="BL46" s="40"/>
      <c r="BM46" s="40"/>
      <c r="BN46" s="40"/>
    </row>
    <row r="47" spans="1:66" ht="20.25">
      <c r="A47" s="107" t="s">
        <v>99</v>
      </c>
      <c r="B47" s="44"/>
      <c r="C47" s="107"/>
      <c r="D47" s="46"/>
      <c r="E47" s="45"/>
      <c r="F47" s="45"/>
      <c r="G47" s="41"/>
      <c r="H47" s="45"/>
      <c r="I47" s="45"/>
      <c r="J47" s="44"/>
      <c r="K47" s="45"/>
      <c r="L47" s="45"/>
      <c r="M47" s="42"/>
      <c r="N47" s="42"/>
      <c r="O47" s="42"/>
      <c r="P47" s="42"/>
      <c r="Q47" s="45"/>
      <c r="R47" s="45"/>
      <c r="S47" s="45"/>
      <c r="T47" s="47"/>
      <c r="U47" s="41"/>
      <c r="V47" s="41"/>
      <c r="W47" s="99"/>
      <c r="X47" s="47"/>
      <c r="Y47" s="47"/>
      <c r="Z47" s="44"/>
      <c r="AA47" s="45"/>
      <c r="AB47" s="45"/>
      <c r="AC47" s="45"/>
      <c r="AD47" s="45"/>
      <c r="AE47" s="45"/>
      <c r="AF47" s="44"/>
      <c r="AG47" s="45"/>
      <c r="AH47" s="45"/>
      <c r="AI47" s="41"/>
      <c r="AJ47" s="45"/>
      <c r="AK47" s="45"/>
      <c r="AL47" s="44"/>
      <c r="AM47" s="44"/>
      <c r="AN47" s="44"/>
      <c r="AO47" s="44"/>
      <c r="AP47" s="44"/>
      <c r="AQ47" s="48"/>
      <c r="AR47" s="48"/>
      <c r="AS47" s="44"/>
      <c r="AT47" s="42">
        <v>0</v>
      </c>
      <c r="AU47" s="42">
        <v>0</v>
      </c>
      <c r="AV47" s="42">
        <v>0</v>
      </c>
      <c r="AW47" s="42">
        <v>0</v>
      </c>
      <c r="AX47" s="42">
        <f t="shared" si="13"/>
        <v>0</v>
      </c>
      <c r="AY47" s="42"/>
      <c r="AZ47" s="42">
        <v>0</v>
      </c>
      <c r="BA47" s="42">
        <v>0</v>
      </c>
      <c r="BB47" s="42">
        <v>0</v>
      </c>
      <c r="BC47" s="42">
        <v>0</v>
      </c>
      <c r="BD47" s="42">
        <v>0</v>
      </c>
      <c r="BE47" s="42"/>
      <c r="BF47" s="48">
        <f t="shared" si="14"/>
        <v>0</v>
      </c>
      <c r="BG47" s="48">
        <f t="shared" si="15"/>
        <v>0</v>
      </c>
      <c r="BH47" s="48">
        <f t="shared" si="16"/>
        <v>0</v>
      </c>
      <c r="BI47" s="48">
        <f t="shared" si="7"/>
        <v>0</v>
      </c>
      <c r="BJ47" s="48">
        <f t="shared" si="8"/>
        <v>0</v>
      </c>
      <c r="BK47" s="57"/>
      <c r="BL47" s="40"/>
      <c r="BM47" s="40"/>
      <c r="BN47" s="40"/>
    </row>
    <row r="48" spans="1:66" ht="20.25">
      <c r="A48" s="107" t="s">
        <v>100</v>
      </c>
      <c r="B48" s="44"/>
      <c r="C48" s="107"/>
      <c r="D48" s="46"/>
      <c r="E48" s="45"/>
      <c r="F48" s="45"/>
      <c r="G48" s="41"/>
      <c r="H48" s="45"/>
      <c r="I48" s="45"/>
      <c r="J48" s="44"/>
      <c r="K48" s="45"/>
      <c r="L48" s="45"/>
      <c r="M48" s="42"/>
      <c r="N48" s="42"/>
      <c r="O48" s="42"/>
      <c r="P48" s="42"/>
      <c r="Q48" s="45"/>
      <c r="R48" s="45"/>
      <c r="S48" s="45"/>
      <c r="T48" s="47"/>
      <c r="U48" s="41"/>
      <c r="V48" s="41"/>
      <c r="W48" s="99"/>
      <c r="X48" s="47"/>
      <c r="Y48" s="47"/>
      <c r="Z48" s="44"/>
      <c r="AA48" s="45"/>
      <c r="AB48" s="45"/>
      <c r="AC48" s="45"/>
      <c r="AD48" s="45"/>
      <c r="AE48" s="45"/>
      <c r="AF48" s="44"/>
      <c r="AG48" s="45"/>
      <c r="AH48" s="45"/>
      <c r="AI48" s="41"/>
      <c r="AJ48" s="45"/>
      <c r="AK48" s="45"/>
      <c r="AL48" s="44"/>
      <c r="AM48" s="44"/>
      <c r="AN48" s="44"/>
      <c r="AO48" s="44"/>
      <c r="AP48" s="44"/>
      <c r="AQ48" s="48"/>
      <c r="AR48" s="48"/>
      <c r="AS48" s="44"/>
      <c r="AT48" s="42">
        <v>0</v>
      </c>
      <c r="AU48" s="42">
        <v>0</v>
      </c>
      <c r="AV48" s="42">
        <v>0</v>
      </c>
      <c r="AW48" s="42">
        <v>0</v>
      </c>
      <c r="AX48" s="42">
        <f t="shared" si="13"/>
        <v>0</v>
      </c>
      <c r="AY48" s="42"/>
      <c r="AZ48" s="42">
        <v>0</v>
      </c>
      <c r="BA48" s="42">
        <v>0</v>
      </c>
      <c r="BB48" s="42">
        <v>0</v>
      </c>
      <c r="BC48" s="42">
        <v>0</v>
      </c>
      <c r="BD48" s="42">
        <v>0</v>
      </c>
      <c r="BE48" s="42"/>
      <c r="BF48" s="48">
        <f t="shared" si="14"/>
        <v>0</v>
      </c>
      <c r="BG48" s="48">
        <f t="shared" si="15"/>
        <v>0</v>
      </c>
      <c r="BH48" s="48">
        <f t="shared" si="16"/>
        <v>0</v>
      </c>
      <c r="BI48" s="48">
        <f t="shared" si="7"/>
        <v>0</v>
      </c>
      <c r="BJ48" s="48">
        <f t="shared" si="8"/>
        <v>0</v>
      </c>
      <c r="BK48" s="57"/>
      <c r="BL48" s="40"/>
      <c r="BM48" s="40"/>
      <c r="BN48" s="40"/>
    </row>
    <row r="49" spans="1:66" ht="20.25">
      <c r="A49" s="107" t="s">
        <v>53</v>
      </c>
      <c r="B49" s="44"/>
      <c r="C49" s="107"/>
      <c r="D49" s="46"/>
      <c r="E49" s="45">
        <v>2</v>
      </c>
      <c r="F49" s="45">
        <v>2</v>
      </c>
      <c r="G49" s="45">
        <v>9306</v>
      </c>
      <c r="H49" s="45">
        <v>300</v>
      </c>
      <c r="I49" s="45">
        <f>SUM(G49:H49)</f>
        <v>9606</v>
      </c>
      <c r="J49" s="44"/>
      <c r="K49" s="45">
        <v>0</v>
      </c>
      <c r="L49" s="45">
        <v>0</v>
      </c>
      <c r="M49" s="42">
        <v>0</v>
      </c>
      <c r="N49" s="42">
        <v>0</v>
      </c>
      <c r="O49" s="42">
        <v>0</v>
      </c>
      <c r="P49" s="42"/>
      <c r="Q49" s="45">
        <v>0</v>
      </c>
      <c r="R49" s="45">
        <v>0</v>
      </c>
      <c r="S49" s="45">
        <v>0</v>
      </c>
      <c r="T49" s="47">
        <v>3</v>
      </c>
      <c r="U49" s="41">
        <f>SUM(S49+T49)</f>
        <v>3</v>
      </c>
      <c r="V49" s="41"/>
      <c r="W49" s="99">
        <v>0</v>
      </c>
      <c r="X49" s="47">
        <v>41</v>
      </c>
      <c r="Y49" s="47"/>
      <c r="Z49" s="44"/>
      <c r="AA49" s="116">
        <v>2</v>
      </c>
      <c r="AB49" s="116">
        <v>2</v>
      </c>
      <c r="AC49" s="45">
        <f t="shared" si="18"/>
        <v>9306</v>
      </c>
      <c r="AD49" s="45">
        <f>H49+T49+X49</f>
        <v>344</v>
      </c>
      <c r="AE49" s="45">
        <f t="shared" si="11"/>
        <v>9650</v>
      </c>
      <c r="AF49" s="44"/>
      <c r="AG49" s="45">
        <v>2</v>
      </c>
      <c r="AH49" s="45">
        <v>2</v>
      </c>
      <c r="AI49" s="45">
        <v>0</v>
      </c>
      <c r="AJ49" s="45" t="s">
        <v>147</v>
      </c>
      <c r="AK49" s="45"/>
      <c r="AL49" s="44">
        <v>6232</v>
      </c>
      <c r="AM49" s="44"/>
      <c r="AN49" s="44"/>
      <c r="AO49" s="44"/>
      <c r="AP49" s="44">
        <v>0</v>
      </c>
      <c r="AQ49" s="48">
        <v>24</v>
      </c>
      <c r="AR49" s="48">
        <f t="shared" si="12"/>
        <v>24</v>
      </c>
      <c r="AS49" s="44"/>
      <c r="AT49" s="42">
        <v>2</v>
      </c>
      <c r="AU49" s="42">
        <f>SUM(AH49+AO49)</f>
        <v>2</v>
      </c>
      <c r="AV49" s="42">
        <v>933</v>
      </c>
      <c r="AW49" s="41">
        <v>381</v>
      </c>
      <c r="AX49" s="42">
        <f t="shared" si="13"/>
        <v>1314</v>
      </c>
      <c r="AY49" s="42"/>
      <c r="AZ49" s="42">
        <v>0</v>
      </c>
      <c r="BA49" s="42">
        <v>0</v>
      </c>
      <c r="BB49" s="42">
        <v>0</v>
      </c>
      <c r="BC49" s="42">
        <v>0</v>
      </c>
      <c r="BD49" s="41">
        <v>0</v>
      </c>
      <c r="BE49" s="42"/>
      <c r="BF49" s="48">
        <f t="shared" si="14"/>
        <v>-2</v>
      </c>
      <c r="BG49" s="48">
        <f t="shared" si="15"/>
        <v>-2</v>
      </c>
      <c r="BH49" s="48">
        <f t="shared" si="16"/>
        <v>-933</v>
      </c>
      <c r="BI49" s="48">
        <f t="shared" si="7"/>
        <v>-381</v>
      </c>
      <c r="BJ49" s="48">
        <f t="shared" si="8"/>
        <v>-1314</v>
      </c>
      <c r="BK49" s="57"/>
      <c r="BL49" s="40"/>
      <c r="BM49" s="40"/>
      <c r="BN49" s="40"/>
    </row>
    <row r="50" spans="1:66" ht="20.25">
      <c r="A50" s="107" t="s">
        <v>39</v>
      </c>
      <c r="B50" s="44"/>
      <c r="C50" s="107"/>
      <c r="D50" s="46"/>
      <c r="E50" s="45">
        <v>0</v>
      </c>
      <c r="F50" s="45">
        <v>0</v>
      </c>
      <c r="G50" s="45">
        <v>791</v>
      </c>
      <c r="H50" s="45">
        <v>0</v>
      </c>
      <c r="I50" s="45">
        <f aca="true" t="shared" si="19" ref="I50:I68">SUM(G50:H50)</f>
        <v>791</v>
      </c>
      <c r="J50" s="44"/>
      <c r="K50" s="45"/>
      <c r="L50" s="45"/>
      <c r="M50" s="42"/>
      <c r="N50" s="42"/>
      <c r="O50" s="42"/>
      <c r="P50" s="42"/>
      <c r="Q50" s="45"/>
      <c r="R50" s="45"/>
      <c r="S50" s="45"/>
      <c r="T50" s="47"/>
      <c r="U50" s="41"/>
      <c r="V50" s="41"/>
      <c r="W50" s="99"/>
      <c r="X50" s="47"/>
      <c r="Y50" s="47"/>
      <c r="Z50" s="44"/>
      <c r="AA50" s="116"/>
      <c r="AB50" s="116"/>
      <c r="AC50" s="45"/>
      <c r="AD50" s="45"/>
      <c r="AE50" s="45"/>
      <c r="AF50" s="44"/>
      <c r="AG50" s="45">
        <v>0</v>
      </c>
      <c r="AH50" s="45">
        <v>0</v>
      </c>
      <c r="AI50" s="45">
        <v>0</v>
      </c>
      <c r="AJ50" s="45">
        <v>0</v>
      </c>
      <c r="AK50" s="45">
        <v>0</v>
      </c>
      <c r="AL50" s="44"/>
      <c r="AM50" s="44"/>
      <c r="AN50" s="44"/>
      <c r="AO50" s="44"/>
      <c r="AP50" s="44">
        <v>0</v>
      </c>
      <c r="AQ50" s="48">
        <v>0</v>
      </c>
      <c r="AR50" s="48">
        <f t="shared" si="12"/>
        <v>0</v>
      </c>
      <c r="AS50" s="44"/>
      <c r="AT50" s="42">
        <v>0</v>
      </c>
      <c r="AU50" s="42">
        <f>SUM(AH50+AO50)</f>
        <v>0</v>
      </c>
      <c r="AV50" s="42">
        <v>467</v>
      </c>
      <c r="AW50" s="42">
        <v>0</v>
      </c>
      <c r="AX50" s="42">
        <f t="shared" si="13"/>
        <v>467</v>
      </c>
      <c r="AY50" s="42"/>
      <c r="AZ50" s="42">
        <v>0</v>
      </c>
      <c r="BA50" s="42">
        <v>0</v>
      </c>
      <c r="BB50" s="42">
        <v>0</v>
      </c>
      <c r="BC50" s="42">
        <v>0</v>
      </c>
      <c r="BD50" s="42">
        <v>0</v>
      </c>
      <c r="BE50" s="42"/>
      <c r="BF50" s="48">
        <f t="shared" si="14"/>
        <v>0</v>
      </c>
      <c r="BG50" s="48">
        <f t="shared" si="15"/>
        <v>0</v>
      </c>
      <c r="BH50" s="48">
        <f t="shared" si="16"/>
        <v>-467</v>
      </c>
      <c r="BI50" s="48">
        <f t="shared" si="7"/>
        <v>0</v>
      </c>
      <c r="BJ50" s="48">
        <f t="shared" si="8"/>
        <v>-467</v>
      </c>
      <c r="BK50" s="57"/>
      <c r="BL50" s="40"/>
      <c r="BM50" s="40"/>
      <c r="BN50" s="40"/>
    </row>
    <row r="51" spans="1:66" ht="20.25">
      <c r="A51" s="107" t="s">
        <v>31</v>
      </c>
      <c r="B51" s="44"/>
      <c r="C51" s="107"/>
      <c r="D51" s="46"/>
      <c r="E51" s="45">
        <v>2</v>
      </c>
      <c r="F51" s="45">
        <v>2</v>
      </c>
      <c r="G51" s="45">
        <v>931</v>
      </c>
      <c r="H51" s="45">
        <v>300</v>
      </c>
      <c r="I51" s="45">
        <f t="shared" si="19"/>
        <v>1231</v>
      </c>
      <c r="J51" s="44"/>
      <c r="K51" s="45">
        <v>0</v>
      </c>
      <c r="L51" s="45">
        <v>0</v>
      </c>
      <c r="M51" s="42">
        <v>0</v>
      </c>
      <c r="N51" s="42">
        <v>0</v>
      </c>
      <c r="O51" s="42">
        <v>0</v>
      </c>
      <c r="P51" s="42"/>
      <c r="Q51" s="45"/>
      <c r="R51" s="45"/>
      <c r="S51" s="45">
        <v>0</v>
      </c>
      <c r="T51" s="47">
        <v>0</v>
      </c>
      <c r="U51" s="41">
        <f>SUM(S51+T51)</f>
        <v>0</v>
      </c>
      <c r="V51" s="41"/>
      <c r="W51" s="99">
        <v>0</v>
      </c>
      <c r="X51" s="47">
        <v>0</v>
      </c>
      <c r="Y51" s="47"/>
      <c r="Z51" s="44"/>
      <c r="AA51" s="116">
        <v>0</v>
      </c>
      <c r="AB51" s="116">
        <v>0</v>
      </c>
      <c r="AC51" s="45">
        <f>G51+S51+M51</f>
        <v>931</v>
      </c>
      <c r="AD51" s="45">
        <f>H51+T51+X51</f>
        <v>300</v>
      </c>
      <c r="AE51" s="45">
        <f>AC51+AD51</f>
        <v>1231</v>
      </c>
      <c r="AF51" s="44"/>
      <c r="AG51" s="45">
        <v>5</v>
      </c>
      <c r="AH51" s="45">
        <v>5</v>
      </c>
      <c r="AI51" s="45">
        <f>14879-1379</f>
        <v>13500</v>
      </c>
      <c r="AJ51" s="45">
        <v>1379</v>
      </c>
      <c r="AK51" s="45">
        <f>SUM(AI51+AJ51)</f>
        <v>14879</v>
      </c>
      <c r="AL51" s="44"/>
      <c r="AM51" s="44"/>
      <c r="AN51" s="44"/>
      <c r="AO51" s="44"/>
      <c r="AP51" s="44">
        <v>0</v>
      </c>
      <c r="AQ51" s="48">
        <f>5*12</f>
        <v>60</v>
      </c>
      <c r="AR51" s="48">
        <f t="shared" si="12"/>
        <v>60</v>
      </c>
      <c r="AS51" s="44"/>
      <c r="AT51" s="42">
        <v>2</v>
      </c>
      <c r="AU51" s="42">
        <v>2</v>
      </c>
      <c r="AV51" s="42">
        <v>4195</v>
      </c>
      <c r="AW51" s="42">
        <v>381</v>
      </c>
      <c r="AX51" s="42">
        <f t="shared" si="13"/>
        <v>4576</v>
      </c>
      <c r="AY51" s="42"/>
      <c r="AZ51" s="42">
        <v>0</v>
      </c>
      <c r="BA51" s="42">
        <v>0</v>
      </c>
      <c r="BB51" s="42">
        <v>0</v>
      </c>
      <c r="BC51" s="42">
        <v>0</v>
      </c>
      <c r="BD51" s="42">
        <v>0</v>
      </c>
      <c r="BE51" s="42"/>
      <c r="BF51" s="48">
        <f t="shared" si="14"/>
        <v>-2</v>
      </c>
      <c r="BG51" s="48">
        <f t="shared" si="15"/>
        <v>-2</v>
      </c>
      <c r="BH51" s="48">
        <f t="shared" si="16"/>
        <v>-4195</v>
      </c>
      <c r="BI51" s="48">
        <f t="shared" si="7"/>
        <v>-381</v>
      </c>
      <c r="BJ51" s="48">
        <f t="shared" si="8"/>
        <v>-4576</v>
      </c>
      <c r="BK51" s="57"/>
      <c r="BL51" s="40"/>
      <c r="BM51" s="40"/>
      <c r="BN51" s="40"/>
    </row>
    <row r="52" spans="1:66" ht="20.25">
      <c r="A52" s="107" t="s">
        <v>54</v>
      </c>
      <c r="B52" s="44"/>
      <c r="C52" s="107"/>
      <c r="D52" s="67"/>
      <c r="E52" s="45">
        <v>14</v>
      </c>
      <c r="F52" s="45">
        <v>14</v>
      </c>
      <c r="G52" s="45">
        <v>4653</v>
      </c>
      <c r="H52" s="45">
        <v>2098</v>
      </c>
      <c r="I52" s="45">
        <f t="shared" si="19"/>
        <v>6751</v>
      </c>
      <c r="J52" s="44"/>
      <c r="K52" s="47">
        <v>14</v>
      </c>
      <c r="L52" s="47">
        <v>14</v>
      </c>
      <c r="M52" s="42">
        <f>11600-2142</f>
        <v>9458</v>
      </c>
      <c r="N52" s="42">
        <v>2142</v>
      </c>
      <c r="O52" s="42">
        <f>SUM(M52:N52)</f>
        <v>11600</v>
      </c>
      <c r="P52" s="42"/>
      <c r="Q52" s="47">
        <v>0</v>
      </c>
      <c r="R52" s="47">
        <v>0</v>
      </c>
      <c r="S52" s="47">
        <v>0</v>
      </c>
      <c r="T52" s="47">
        <v>0</v>
      </c>
      <c r="U52" s="41">
        <v>0</v>
      </c>
      <c r="V52" s="41"/>
      <c r="W52" s="99">
        <v>0</v>
      </c>
      <c r="X52" s="47">
        <v>0</v>
      </c>
      <c r="Y52" s="47"/>
      <c r="Z52" s="44"/>
      <c r="AA52" s="45">
        <v>14</v>
      </c>
      <c r="AB52" s="45">
        <v>14</v>
      </c>
      <c r="AC52" s="45">
        <f>G52+S52+M52</f>
        <v>14111</v>
      </c>
      <c r="AD52" s="45">
        <f>H52+T52+X52+N52</f>
        <v>4240</v>
      </c>
      <c r="AE52" s="45">
        <f>AC52+AD52</f>
        <v>18351</v>
      </c>
      <c r="AF52" s="44"/>
      <c r="AG52" s="45">
        <v>14</v>
      </c>
      <c r="AH52" s="45">
        <v>14</v>
      </c>
      <c r="AI52" s="45">
        <f>10713-2713</f>
        <v>8000</v>
      </c>
      <c r="AJ52" s="45">
        <f>2522+191</f>
        <v>2713</v>
      </c>
      <c r="AK52" s="45">
        <f>SUM(AI52+AJ52)</f>
        <v>10713</v>
      </c>
      <c r="AL52" s="44">
        <v>19100</v>
      </c>
      <c r="AM52" s="44"/>
      <c r="AN52" s="44"/>
      <c r="AO52" s="44"/>
      <c r="AP52" s="44">
        <v>0</v>
      </c>
      <c r="AQ52" s="48">
        <f>14*12</f>
        <v>168</v>
      </c>
      <c r="AR52" s="48">
        <f t="shared" si="12"/>
        <v>168</v>
      </c>
      <c r="AS52" s="44"/>
      <c r="AT52" s="42">
        <v>0</v>
      </c>
      <c r="AU52" s="42">
        <v>0</v>
      </c>
      <c r="AV52" s="42">
        <v>0</v>
      </c>
      <c r="AW52" s="42">
        <v>0</v>
      </c>
      <c r="AX52" s="42">
        <f t="shared" si="13"/>
        <v>0</v>
      </c>
      <c r="AY52" s="42"/>
      <c r="AZ52" s="42">
        <v>0</v>
      </c>
      <c r="BA52" s="42">
        <v>0</v>
      </c>
      <c r="BB52" s="42">
        <v>0</v>
      </c>
      <c r="BC52" s="42">
        <v>0</v>
      </c>
      <c r="BD52" s="42">
        <v>0</v>
      </c>
      <c r="BE52" s="42"/>
      <c r="BF52" s="48">
        <f t="shared" si="14"/>
        <v>0</v>
      </c>
      <c r="BG52" s="48">
        <f t="shared" si="15"/>
        <v>0</v>
      </c>
      <c r="BH52" s="48">
        <f t="shared" si="16"/>
        <v>0</v>
      </c>
      <c r="BI52" s="48">
        <f t="shared" si="7"/>
        <v>0</v>
      </c>
      <c r="BJ52" s="48">
        <f t="shared" si="8"/>
        <v>0</v>
      </c>
      <c r="BK52" s="57"/>
      <c r="BL52" s="40"/>
      <c r="BM52" s="40"/>
      <c r="BN52" s="40"/>
    </row>
    <row r="53" spans="1:66" ht="20.25">
      <c r="A53" s="107" t="s">
        <v>33</v>
      </c>
      <c r="B53" s="44"/>
      <c r="C53" s="107"/>
      <c r="D53" s="46"/>
      <c r="E53" s="45">
        <v>0</v>
      </c>
      <c r="F53" s="45">
        <v>0</v>
      </c>
      <c r="G53" s="45">
        <v>4653</v>
      </c>
      <c r="H53" s="45">
        <v>0</v>
      </c>
      <c r="I53" s="45">
        <f t="shared" si="19"/>
        <v>4653</v>
      </c>
      <c r="J53" s="44"/>
      <c r="K53" s="45"/>
      <c r="L53" s="45"/>
      <c r="M53" s="42"/>
      <c r="N53" s="42"/>
      <c r="O53" s="42"/>
      <c r="P53" s="42"/>
      <c r="Q53" s="45"/>
      <c r="R53" s="45"/>
      <c r="S53" s="45"/>
      <c r="T53" s="47"/>
      <c r="U53" s="41"/>
      <c r="V53" s="41"/>
      <c r="W53" s="99"/>
      <c r="X53" s="47"/>
      <c r="Y53" s="47"/>
      <c r="Z53" s="44"/>
      <c r="AA53" s="116"/>
      <c r="AB53" s="116"/>
      <c r="AC53" s="45"/>
      <c r="AD53" s="45"/>
      <c r="AE53" s="45"/>
      <c r="AF53" s="44"/>
      <c r="AG53" s="45">
        <v>0</v>
      </c>
      <c r="AH53" s="45">
        <v>0</v>
      </c>
      <c r="AI53" s="45"/>
      <c r="AJ53" s="45">
        <v>0</v>
      </c>
      <c r="AK53" s="45"/>
      <c r="AL53" s="44"/>
      <c r="AM53" s="44"/>
      <c r="AN53" s="44"/>
      <c r="AO53" s="44"/>
      <c r="AP53" s="44">
        <v>0</v>
      </c>
      <c r="AQ53" s="48">
        <v>0</v>
      </c>
      <c r="AR53" s="48">
        <f t="shared" si="12"/>
        <v>0</v>
      </c>
      <c r="AS53" s="44"/>
      <c r="AT53" s="42">
        <v>0</v>
      </c>
      <c r="AU53" s="42">
        <f>SUM(AH53+AO53)</f>
        <v>0</v>
      </c>
      <c r="AV53" s="42">
        <v>4660</v>
      </c>
      <c r="AW53" s="42">
        <v>0</v>
      </c>
      <c r="AX53" s="42">
        <f t="shared" si="13"/>
        <v>4660</v>
      </c>
      <c r="AY53" s="42"/>
      <c r="AZ53" s="42">
        <v>0</v>
      </c>
      <c r="BA53" s="42">
        <v>0</v>
      </c>
      <c r="BB53" s="42">
        <v>0</v>
      </c>
      <c r="BC53" s="42">
        <v>0</v>
      </c>
      <c r="BD53" s="42">
        <v>0</v>
      </c>
      <c r="BE53" s="42"/>
      <c r="BF53" s="48">
        <f t="shared" si="14"/>
        <v>0</v>
      </c>
      <c r="BG53" s="48">
        <f t="shared" si="15"/>
        <v>0</v>
      </c>
      <c r="BH53" s="48">
        <f t="shared" si="16"/>
        <v>-4660</v>
      </c>
      <c r="BI53" s="48">
        <f t="shared" si="7"/>
        <v>0</v>
      </c>
      <c r="BJ53" s="48">
        <f t="shared" si="8"/>
        <v>-4660</v>
      </c>
      <c r="BK53" s="57"/>
      <c r="BL53" s="40"/>
      <c r="BM53" s="40"/>
      <c r="BN53" s="40"/>
    </row>
    <row r="54" spans="1:66" ht="20.25">
      <c r="A54" s="107" t="s">
        <v>55</v>
      </c>
      <c r="B54" s="44"/>
      <c r="C54" s="107"/>
      <c r="D54" s="41"/>
      <c r="E54" s="45">
        <v>0</v>
      </c>
      <c r="F54" s="45">
        <v>0</v>
      </c>
      <c r="G54" s="45">
        <v>0</v>
      </c>
      <c r="H54" s="45">
        <v>0</v>
      </c>
      <c r="I54" s="45">
        <f t="shared" si="19"/>
        <v>0</v>
      </c>
      <c r="J54" s="44"/>
      <c r="K54" s="47"/>
      <c r="L54" s="47"/>
      <c r="M54" s="44"/>
      <c r="N54" s="44"/>
      <c r="O54" s="44"/>
      <c r="P54" s="42"/>
      <c r="Q54" s="47"/>
      <c r="R54" s="47"/>
      <c r="S54" s="47"/>
      <c r="T54" s="47"/>
      <c r="U54" s="41"/>
      <c r="V54" s="41"/>
      <c r="W54" s="99"/>
      <c r="X54" s="47"/>
      <c r="Y54" s="47"/>
      <c r="Z54" s="44"/>
      <c r="AA54" s="45"/>
      <c r="AB54" s="45"/>
      <c r="AC54" s="45"/>
      <c r="AD54" s="45"/>
      <c r="AE54" s="45"/>
      <c r="AF54" s="44"/>
      <c r="AG54" s="45">
        <v>2</v>
      </c>
      <c r="AH54" s="45">
        <v>2</v>
      </c>
      <c r="AI54" s="45">
        <v>1623</v>
      </c>
      <c r="AJ54" s="45">
        <v>361</v>
      </c>
      <c r="AK54" s="45">
        <v>1984</v>
      </c>
      <c r="AL54" s="44"/>
      <c r="AM54" s="44"/>
      <c r="AN54" s="44"/>
      <c r="AO54" s="44"/>
      <c r="AP54" s="44">
        <v>0</v>
      </c>
      <c r="AQ54" s="48">
        <v>24</v>
      </c>
      <c r="AR54" s="48">
        <f t="shared" si="12"/>
        <v>24</v>
      </c>
      <c r="AS54" s="44"/>
      <c r="AT54" s="42">
        <f>SUM(AG54+AN54)</f>
        <v>2</v>
      </c>
      <c r="AU54" s="42">
        <f>SUM(AH54+AO54)</f>
        <v>2</v>
      </c>
      <c r="AV54" s="42">
        <v>1850</v>
      </c>
      <c r="AW54" s="42">
        <v>381</v>
      </c>
      <c r="AX54" s="42">
        <f t="shared" si="13"/>
        <v>2231</v>
      </c>
      <c r="AY54" s="42"/>
      <c r="AZ54" s="42">
        <v>0</v>
      </c>
      <c r="BA54" s="42">
        <v>0</v>
      </c>
      <c r="BB54" s="42">
        <v>0</v>
      </c>
      <c r="BC54" s="42">
        <v>0</v>
      </c>
      <c r="BD54" s="42">
        <v>0</v>
      </c>
      <c r="BE54" s="42"/>
      <c r="BF54" s="48">
        <f t="shared" si="14"/>
        <v>-2</v>
      </c>
      <c r="BG54" s="48">
        <f t="shared" si="15"/>
        <v>-2</v>
      </c>
      <c r="BH54" s="48">
        <f t="shared" si="16"/>
        <v>-1850</v>
      </c>
      <c r="BI54" s="48">
        <f t="shared" si="7"/>
        <v>-381</v>
      </c>
      <c r="BJ54" s="48">
        <f t="shared" si="8"/>
        <v>-2231</v>
      </c>
      <c r="BK54" s="57"/>
      <c r="BL54" s="40"/>
      <c r="BM54" s="40"/>
      <c r="BN54" s="40"/>
    </row>
    <row r="55" spans="1:66" ht="20.25">
      <c r="A55" s="107" t="s">
        <v>101</v>
      </c>
      <c r="B55" s="44"/>
      <c r="C55" s="107"/>
      <c r="D55" s="41"/>
      <c r="E55" s="45"/>
      <c r="F55" s="45"/>
      <c r="G55" s="45"/>
      <c r="H55" s="45"/>
      <c r="I55" s="45"/>
      <c r="J55" s="44"/>
      <c r="K55" s="47"/>
      <c r="L55" s="47"/>
      <c r="M55" s="44"/>
      <c r="N55" s="44"/>
      <c r="O55" s="44"/>
      <c r="P55" s="42"/>
      <c r="Q55" s="47"/>
      <c r="R55" s="47"/>
      <c r="S55" s="47"/>
      <c r="T55" s="47"/>
      <c r="U55" s="41"/>
      <c r="V55" s="41"/>
      <c r="W55" s="99"/>
      <c r="X55" s="47"/>
      <c r="Y55" s="47"/>
      <c r="Z55" s="44"/>
      <c r="AA55" s="45"/>
      <c r="AB55" s="45"/>
      <c r="AC55" s="45"/>
      <c r="AD55" s="45"/>
      <c r="AE55" s="45"/>
      <c r="AF55" s="44"/>
      <c r="AG55" s="45"/>
      <c r="AH55" s="45"/>
      <c r="AI55" s="45"/>
      <c r="AJ55" s="45"/>
      <c r="AK55" s="45"/>
      <c r="AL55" s="44"/>
      <c r="AM55" s="44"/>
      <c r="AN55" s="44"/>
      <c r="AO55" s="44"/>
      <c r="AP55" s="44"/>
      <c r="AQ55" s="48"/>
      <c r="AR55" s="48"/>
      <c r="AS55" s="44"/>
      <c r="AT55" s="42">
        <v>0</v>
      </c>
      <c r="AU55" s="42">
        <v>0</v>
      </c>
      <c r="AV55" s="42">
        <v>234</v>
      </c>
      <c r="AW55" s="42">
        <v>0</v>
      </c>
      <c r="AX55" s="42">
        <f t="shared" si="13"/>
        <v>234</v>
      </c>
      <c r="AY55" s="42"/>
      <c r="AZ55" s="42">
        <v>0</v>
      </c>
      <c r="BA55" s="42">
        <v>0</v>
      </c>
      <c r="BB55" s="42">
        <v>0</v>
      </c>
      <c r="BC55" s="42">
        <v>0</v>
      </c>
      <c r="BD55" s="42">
        <v>0</v>
      </c>
      <c r="BE55" s="42"/>
      <c r="BF55" s="48">
        <f t="shared" si="14"/>
        <v>0</v>
      </c>
      <c r="BG55" s="48">
        <f t="shared" si="15"/>
        <v>0</v>
      </c>
      <c r="BH55" s="48">
        <f t="shared" si="16"/>
        <v>-234</v>
      </c>
      <c r="BI55" s="48">
        <f t="shared" si="7"/>
        <v>0</v>
      </c>
      <c r="BJ55" s="48">
        <f t="shared" si="8"/>
        <v>-234</v>
      </c>
      <c r="BK55" s="57"/>
      <c r="BL55" s="40"/>
      <c r="BM55" s="40"/>
      <c r="BN55" s="40"/>
    </row>
    <row r="56" spans="1:66" ht="20.25">
      <c r="A56" s="107" t="s">
        <v>56</v>
      </c>
      <c r="B56" s="44"/>
      <c r="C56" s="107"/>
      <c r="D56" s="46"/>
      <c r="E56" s="45">
        <v>12</v>
      </c>
      <c r="F56" s="45">
        <v>12</v>
      </c>
      <c r="G56" s="45">
        <v>0</v>
      </c>
      <c r="H56" s="45">
        <v>1797</v>
      </c>
      <c r="I56" s="45">
        <f t="shared" si="19"/>
        <v>1797</v>
      </c>
      <c r="J56" s="44"/>
      <c r="K56" s="45">
        <v>0</v>
      </c>
      <c r="L56" s="45">
        <v>0</v>
      </c>
      <c r="M56" s="42">
        <v>0</v>
      </c>
      <c r="N56" s="42">
        <v>0</v>
      </c>
      <c r="O56" s="42">
        <v>0</v>
      </c>
      <c r="P56" s="42"/>
      <c r="Q56" s="45">
        <v>0</v>
      </c>
      <c r="R56" s="45">
        <v>0</v>
      </c>
      <c r="S56" s="45">
        <v>0</v>
      </c>
      <c r="T56" s="47">
        <v>17</v>
      </c>
      <c r="U56" s="41">
        <f>SUM(S56+T56)</f>
        <v>17</v>
      </c>
      <c r="V56" s="41"/>
      <c r="W56" s="99">
        <v>0</v>
      </c>
      <c r="X56" s="47">
        <v>201</v>
      </c>
      <c r="Y56" s="47"/>
      <c r="Z56" s="44"/>
      <c r="AA56" s="45">
        <v>10</v>
      </c>
      <c r="AB56" s="45">
        <v>10</v>
      </c>
      <c r="AC56" s="45">
        <f>G56+S56+M56+W56</f>
        <v>0</v>
      </c>
      <c r="AD56" s="45">
        <f>H56+T56+X56</f>
        <v>2015</v>
      </c>
      <c r="AE56" s="45">
        <f>AC56+AD56</f>
        <v>2015</v>
      </c>
      <c r="AF56" s="44"/>
      <c r="AG56" s="45">
        <v>16</v>
      </c>
      <c r="AH56" s="45">
        <v>16</v>
      </c>
      <c r="AI56" s="45">
        <f>58523-3523</f>
        <v>55000</v>
      </c>
      <c r="AJ56" s="45">
        <f>2523+1000</f>
        <v>3523</v>
      </c>
      <c r="AK56" s="45">
        <f>SUM(AI56+AJ56)</f>
        <v>58523</v>
      </c>
      <c r="AL56" s="44">
        <v>73792</v>
      </c>
      <c r="AM56" s="44"/>
      <c r="AN56" s="44"/>
      <c r="AO56" s="44"/>
      <c r="AP56" s="44">
        <v>0</v>
      </c>
      <c r="AQ56" s="48">
        <f>16*12</f>
        <v>192</v>
      </c>
      <c r="AR56" s="48">
        <f t="shared" si="12"/>
        <v>192</v>
      </c>
      <c r="AS56" s="44"/>
      <c r="AT56" s="42">
        <v>12</v>
      </c>
      <c r="AU56" s="42">
        <v>12</v>
      </c>
      <c r="AV56" s="42">
        <v>11489</v>
      </c>
      <c r="AW56" s="42">
        <v>2287</v>
      </c>
      <c r="AX56" s="42">
        <f t="shared" si="13"/>
        <v>13776</v>
      </c>
      <c r="AY56" s="42"/>
      <c r="AZ56" s="42">
        <v>0</v>
      </c>
      <c r="BA56" s="42">
        <v>0</v>
      </c>
      <c r="BB56" s="42">
        <v>0</v>
      </c>
      <c r="BC56" s="42">
        <v>0</v>
      </c>
      <c r="BD56" s="42">
        <v>0</v>
      </c>
      <c r="BE56" s="42"/>
      <c r="BF56" s="48">
        <f t="shared" si="14"/>
        <v>-12</v>
      </c>
      <c r="BG56" s="48">
        <f t="shared" si="15"/>
        <v>-12</v>
      </c>
      <c r="BH56" s="48">
        <f t="shared" si="16"/>
        <v>-11489</v>
      </c>
      <c r="BI56" s="48">
        <f t="shared" si="7"/>
        <v>-2287</v>
      </c>
      <c r="BJ56" s="48">
        <f t="shared" si="8"/>
        <v>-13776</v>
      </c>
      <c r="BK56" s="57"/>
      <c r="BL56" s="40"/>
      <c r="BM56" s="40"/>
      <c r="BN56" s="40"/>
    </row>
    <row r="57" spans="1:66" ht="20.25">
      <c r="A57" s="107" t="s">
        <v>57</v>
      </c>
      <c r="B57" s="44"/>
      <c r="C57" s="107"/>
      <c r="D57" s="46"/>
      <c r="E57" s="45">
        <v>0</v>
      </c>
      <c r="F57" s="45">
        <v>0</v>
      </c>
      <c r="G57" s="45">
        <v>0</v>
      </c>
      <c r="H57" s="45">
        <v>0</v>
      </c>
      <c r="I57" s="45">
        <f t="shared" si="19"/>
        <v>0</v>
      </c>
      <c r="J57" s="44"/>
      <c r="K57" s="45"/>
      <c r="L57" s="45"/>
      <c r="M57" s="42"/>
      <c r="N57" s="42"/>
      <c r="O57" s="42"/>
      <c r="P57" s="42"/>
      <c r="Q57" s="45"/>
      <c r="R57" s="45"/>
      <c r="S57" s="45"/>
      <c r="T57" s="47"/>
      <c r="U57" s="41"/>
      <c r="V57" s="41"/>
      <c r="W57" s="99"/>
      <c r="X57" s="47"/>
      <c r="Y57" s="47"/>
      <c r="Z57" s="44"/>
      <c r="AA57" s="116"/>
      <c r="AB57" s="116"/>
      <c r="AC57" s="45"/>
      <c r="AD57" s="45"/>
      <c r="AE57" s="45"/>
      <c r="AF57" s="44"/>
      <c r="AG57" s="45">
        <v>5</v>
      </c>
      <c r="AH57" s="45">
        <v>5</v>
      </c>
      <c r="AI57" s="45">
        <f>14879-1379</f>
        <v>13500</v>
      </c>
      <c r="AJ57" s="45">
        <f>721+180+361+117</f>
        <v>1379</v>
      </c>
      <c r="AK57" s="45">
        <f>SUM(AI57:AJ57)</f>
        <v>14879</v>
      </c>
      <c r="AL57" s="44"/>
      <c r="AM57" s="44"/>
      <c r="AN57" s="44"/>
      <c r="AO57" s="44"/>
      <c r="AP57" s="44">
        <v>0</v>
      </c>
      <c r="AQ57" s="48">
        <f>5*12</f>
        <v>60</v>
      </c>
      <c r="AR57" s="48">
        <f t="shared" si="12"/>
        <v>60</v>
      </c>
      <c r="AS57" s="44"/>
      <c r="AT57" s="42">
        <v>0</v>
      </c>
      <c r="AU57" s="42">
        <v>0</v>
      </c>
      <c r="AV57" s="42">
        <v>25463</v>
      </c>
      <c r="AW57" s="42">
        <v>0</v>
      </c>
      <c r="AX57" s="42">
        <f t="shared" si="13"/>
        <v>25463</v>
      </c>
      <c r="AY57" s="42"/>
      <c r="AZ57" s="42">
        <v>0</v>
      </c>
      <c r="BA57" s="42">
        <v>0</v>
      </c>
      <c r="BB57" s="42">
        <v>0</v>
      </c>
      <c r="BC57" s="42">
        <v>0</v>
      </c>
      <c r="BD57" s="42">
        <v>0</v>
      </c>
      <c r="BE57" s="42"/>
      <c r="BF57" s="48">
        <f t="shared" si="14"/>
        <v>0</v>
      </c>
      <c r="BG57" s="48">
        <f t="shared" si="15"/>
        <v>0</v>
      </c>
      <c r="BH57" s="48">
        <f t="shared" si="16"/>
        <v>-25463</v>
      </c>
      <c r="BI57" s="48">
        <f t="shared" si="7"/>
        <v>0</v>
      </c>
      <c r="BJ57" s="48">
        <f t="shared" si="8"/>
        <v>-25463</v>
      </c>
      <c r="BK57" s="57"/>
      <c r="BL57" s="40"/>
      <c r="BM57" s="40"/>
      <c r="BN57" s="40"/>
    </row>
    <row r="58" spans="1:66" ht="20.25">
      <c r="A58" s="107" t="s">
        <v>58</v>
      </c>
      <c r="B58" s="44"/>
      <c r="C58" s="107"/>
      <c r="D58" s="46"/>
      <c r="E58" s="45">
        <v>2</v>
      </c>
      <c r="F58" s="45">
        <v>2</v>
      </c>
      <c r="G58" s="45">
        <v>0</v>
      </c>
      <c r="H58" s="45">
        <v>300</v>
      </c>
      <c r="I58" s="45">
        <f t="shared" si="19"/>
        <v>300</v>
      </c>
      <c r="J58" s="44"/>
      <c r="K58" s="45">
        <v>0</v>
      </c>
      <c r="L58" s="45">
        <v>0</v>
      </c>
      <c r="M58" s="42">
        <v>0</v>
      </c>
      <c r="N58" s="42">
        <v>0</v>
      </c>
      <c r="O58" s="42">
        <v>0</v>
      </c>
      <c r="P58" s="42"/>
      <c r="Q58" s="45"/>
      <c r="R58" s="45"/>
      <c r="S58" s="45">
        <v>0</v>
      </c>
      <c r="T58" s="47">
        <f>SUM(F58*$T$120)</f>
        <v>3.34986</v>
      </c>
      <c r="U58" s="41">
        <f>SUM(S58+T58)</f>
        <v>3.34986</v>
      </c>
      <c r="V58" s="41"/>
      <c r="W58" s="99">
        <v>0</v>
      </c>
      <c r="X58" s="47">
        <v>0</v>
      </c>
      <c r="Y58" s="47"/>
      <c r="Z58" s="44"/>
      <c r="AA58" s="45"/>
      <c r="AB58" s="45"/>
      <c r="AC58" s="45">
        <v>5573</v>
      </c>
      <c r="AD58" s="45">
        <v>361</v>
      </c>
      <c r="AE58" s="45">
        <v>5934</v>
      </c>
      <c r="AF58" s="44"/>
      <c r="AG58" s="45">
        <v>2</v>
      </c>
      <c r="AH58" s="45">
        <v>2</v>
      </c>
      <c r="AI58" s="45">
        <v>2577</v>
      </c>
      <c r="AJ58" s="45">
        <v>361</v>
      </c>
      <c r="AK58" s="45">
        <v>2938</v>
      </c>
      <c r="AL58" s="44">
        <v>2962</v>
      </c>
      <c r="AM58" s="44"/>
      <c r="AN58" s="44"/>
      <c r="AO58" s="44"/>
      <c r="AP58" s="44">
        <v>0</v>
      </c>
      <c r="AQ58" s="48">
        <v>24</v>
      </c>
      <c r="AR58" s="48">
        <f t="shared" si="12"/>
        <v>24</v>
      </c>
      <c r="AS58" s="44"/>
      <c r="AT58" s="42">
        <f aca="true" t="shared" si="20" ref="AT58:AU60">SUM(AG58+AN58)</f>
        <v>2</v>
      </c>
      <c r="AU58" s="42">
        <f t="shared" si="20"/>
        <v>2</v>
      </c>
      <c r="AV58" s="42">
        <v>0</v>
      </c>
      <c r="AW58" s="42">
        <v>381</v>
      </c>
      <c r="AX58" s="42">
        <f t="shared" si="13"/>
        <v>381</v>
      </c>
      <c r="AY58" s="42"/>
      <c r="AZ58" s="42">
        <v>0</v>
      </c>
      <c r="BA58" s="42">
        <v>0</v>
      </c>
      <c r="BB58" s="42">
        <v>0</v>
      </c>
      <c r="BC58" s="42">
        <v>0</v>
      </c>
      <c r="BD58" s="42">
        <f>SUM(BB58:BC58)</f>
        <v>0</v>
      </c>
      <c r="BE58" s="42"/>
      <c r="BF58" s="48">
        <f t="shared" si="14"/>
        <v>-2</v>
      </c>
      <c r="BG58" s="48">
        <f t="shared" si="15"/>
        <v>-2</v>
      </c>
      <c r="BH58" s="48">
        <f t="shared" si="16"/>
        <v>0</v>
      </c>
      <c r="BI58" s="48">
        <f t="shared" si="7"/>
        <v>-381</v>
      </c>
      <c r="BJ58" s="48">
        <f t="shared" si="8"/>
        <v>-381</v>
      </c>
      <c r="BK58" s="57"/>
      <c r="BL58" s="40"/>
      <c r="BM58" s="40"/>
      <c r="BN58" s="40"/>
    </row>
    <row r="59" spans="1:66" ht="20.25">
      <c r="A59" s="107" t="s">
        <v>59</v>
      </c>
      <c r="B59" s="44"/>
      <c r="C59" s="107"/>
      <c r="D59" s="46"/>
      <c r="E59" s="45">
        <v>10</v>
      </c>
      <c r="F59" s="45">
        <v>10</v>
      </c>
      <c r="G59" s="45">
        <v>0</v>
      </c>
      <c r="H59" s="45">
        <v>1498</v>
      </c>
      <c r="I59" s="45">
        <f t="shared" si="19"/>
        <v>1498</v>
      </c>
      <c r="J59" s="44"/>
      <c r="K59" s="45"/>
      <c r="L59" s="45"/>
      <c r="M59" s="42"/>
      <c r="N59" s="42"/>
      <c r="O59" s="42"/>
      <c r="P59" s="42"/>
      <c r="Q59" s="45"/>
      <c r="R59" s="45"/>
      <c r="S59" s="45"/>
      <c r="T59" s="47"/>
      <c r="U59" s="41"/>
      <c r="V59" s="41"/>
      <c r="W59" s="99"/>
      <c r="X59" s="47"/>
      <c r="Y59" s="47"/>
      <c r="Z59" s="44"/>
      <c r="AA59" s="45">
        <v>11</v>
      </c>
      <c r="AB59" s="45">
        <v>11</v>
      </c>
      <c r="AC59" s="45">
        <v>32948</v>
      </c>
      <c r="AD59" s="45">
        <v>2040</v>
      </c>
      <c r="AE59" s="45">
        <v>34988</v>
      </c>
      <c r="AF59" s="44"/>
      <c r="AG59" s="45">
        <v>10</v>
      </c>
      <c r="AH59" s="45">
        <v>10</v>
      </c>
      <c r="AI59" s="45">
        <v>35379</v>
      </c>
      <c r="AJ59" s="45">
        <v>3801</v>
      </c>
      <c r="AK59" s="45">
        <v>39180</v>
      </c>
      <c r="AL59" s="44">
        <v>58180</v>
      </c>
      <c r="AM59" s="44"/>
      <c r="AN59" s="44"/>
      <c r="AO59" s="44"/>
      <c r="AP59" s="44">
        <v>0</v>
      </c>
      <c r="AQ59" s="48">
        <v>120</v>
      </c>
      <c r="AR59" s="48">
        <f t="shared" si="12"/>
        <v>120</v>
      </c>
      <c r="AS59" s="44"/>
      <c r="AT59" s="42">
        <f t="shared" si="20"/>
        <v>10</v>
      </c>
      <c r="AU59" s="42">
        <f t="shared" si="20"/>
        <v>10</v>
      </c>
      <c r="AV59" s="42">
        <v>5266</v>
      </c>
      <c r="AW59" s="42">
        <v>1906</v>
      </c>
      <c r="AX59" s="42">
        <f t="shared" si="13"/>
        <v>7172</v>
      </c>
      <c r="AY59" s="42"/>
      <c r="AZ59" s="42">
        <v>0</v>
      </c>
      <c r="BA59" s="42">
        <v>0</v>
      </c>
      <c r="BB59" s="42">
        <v>0</v>
      </c>
      <c r="BC59" s="42">
        <v>0</v>
      </c>
      <c r="BD59" s="42">
        <v>0</v>
      </c>
      <c r="BE59" s="42"/>
      <c r="BF59" s="48">
        <f t="shared" si="14"/>
        <v>-10</v>
      </c>
      <c r="BG59" s="48">
        <f t="shared" si="15"/>
        <v>-10</v>
      </c>
      <c r="BH59" s="48">
        <f t="shared" si="16"/>
        <v>-5266</v>
      </c>
      <c r="BI59" s="48">
        <f t="shared" si="7"/>
        <v>-1906</v>
      </c>
      <c r="BJ59" s="48">
        <f t="shared" si="8"/>
        <v>-7172</v>
      </c>
      <c r="BK59" s="57"/>
      <c r="BL59" s="40"/>
      <c r="BM59" s="40"/>
      <c r="BN59" s="40"/>
    </row>
    <row r="60" spans="1:66" ht="20.25">
      <c r="A60" s="107" t="s">
        <v>38</v>
      </c>
      <c r="B60" s="44"/>
      <c r="C60" s="107"/>
      <c r="D60" s="46"/>
      <c r="E60" s="45">
        <v>0</v>
      </c>
      <c r="F60" s="45">
        <v>0</v>
      </c>
      <c r="G60" s="45">
        <v>125000</v>
      </c>
      <c r="H60" s="45">
        <v>0</v>
      </c>
      <c r="I60" s="45">
        <f t="shared" si="19"/>
        <v>125000</v>
      </c>
      <c r="J60" s="44"/>
      <c r="K60" s="45"/>
      <c r="L60" s="45"/>
      <c r="M60" s="42"/>
      <c r="N60" s="42"/>
      <c r="O60" s="42"/>
      <c r="P60" s="42"/>
      <c r="Q60" s="45"/>
      <c r="R60" s="45"/>
      <c r="S60" s="45"/>
      <c r="T60" s="47"/>
      <c r="U60" s="41"/>
      <c r="V60" s="41"/>
      <c r="W60" s="99"/>
      <c r="X60" s="47"/>
      <c r="Y60" s="47"/>
      <c r="Z60" s="44"/>
      <c r="AA60" s="45"/>
      <c r="AB60" s="45"/>
      <c r="AC60" s="45"/>
      <c r="AD60" s="45"/>
      <c r="AE60" s="45"/>
      <c r="AF60" s="44"/>
      <c r="AG60" s="45">
        <v>0</v>
      </c>
      <c r="AH60" s="45">
        <v>0</v>
      </c>
      <c r="AI60" s="45">
        <v>0</v>
      </c>
      <c r="AJ60" s="45">
        <v>0</v>
      </c>
      <c r="AK60" s="45">
        <v>0</v>
      </c>
      <c r="AL60" s="44"/>
      <c r="AM60" s="44"/>
      <c r="AN60" s="44"/>
      <c r="AO60" s="44"/>
      <c r="AP60" s="44">
        <v>0</v>
      </c>
      <c r="AQ60" s="48">
        <v>0</v>
      </c>
      <c r="AR60" s="48">
        <f t="shared" si="12"/>
        <v>0</v>
      </c>
      <c r="AS60" s="44"/>
      <c r="AT60" s="42">
        <f t="shared" si="20"/>
        <v>0</v>
      </c>
      <c r="AU60" s="42">
        <f t="shared" si="20"/>
        <v>0</v>
      </c>
      <c r="AV60" s="42">
        <v>0</v>
      </c>
      <c r="AW60" s="42">
        <v>0</v>
      </c>
      <c r="AX60" s="42">
        <f t="shared" si="13"/>
        <v>0</v>
      </c>
      <c r="AY60" s="42"/>
      <c r="AZ60" s="42">
        <v>0</v>
      </c>
      <c r="BA60" s="42">
        <v>0</v>
      </c>
      <c r="BB60" s="42">
        <v>0</v>
      </c>
      <c r="BC60" s="42">
        <v>0</v>
      </c>
      <c r="BD60" s="42">
        <v>0</v>
      </c>
      <c r="BE60" s="42"/>
      <c r="BF60" s="48">
        <f t="shared" si="14"/>
        <v>0</v>
      </c>
      <c r="BG60" s="48">
        <f t="shared" si="15"/>
        <v>0</v>
      </c>
      <c r="BH60" s="48">
        <f t="shared" si="16"/>
        <v>0</v>
      </c>
      <c r="BI60" s="48">
        <f t="shared" si="7"/>
        <v>0</v>
      </c>
      <c r="BJ60" s="48">
        <f t="shared" si="8"/>
        <v>0</v>
      </c>
      <c r="BK60" s="57"/>
      <c r="BL60" s="40"/>
      <c r="BM60" s="40"/>
      <c r="BN60" s="40"/>
    </row>
    <row r="61" spans="1:66" ht="20.25">
      <c r="A61" s="107" t="s">
        <v>148</v>
      </c>
      <c r="B61" s="107"/>
      <c r="C61" s="107"/>
      <c r="D61" s="46"/>
      <c r="E61" s="45">
        <v>0</v>
      </c>
      <c r="F61" s="45">
        <v>0</v>
      </c>
      <c r="G61" s="45">
        <v>0</v>
      </c>
      <c r="H61" s="45">
        <v>0</v>
      </c>
      <c r="I61" s="45">
        <f t="shared" si="19"/>
        <v>0</v>
      </c>
      <c r="J61" s="44"/>
      <c r="K61" s="45"/>
      <c r="L61" s="45"/>
      <c r="M61" s="42"/>
      <c r="N61" s="42"/>
      <c r="O61" s="42"/>
      <c r="P61" s="42"/>
      <c r="Q61" s="45"/>
      <c r="R61" s="45"/>
      <c r="S61" s="45"/>
      <c r="T61" s="47"/>
      <c r="U61" s="41"/>
      <c r="V61" s="41"/>
      <c r="W61" s="99"/>
      <c r="X61" s="47"/>
      <c r="Y61" s="47"/>
      <c r="Z61" s="44"/>
      <c r="AA61" s="116"/>
      <c r="AB61" s="116"/>
      <c r="AC61" s="45"/>
      <c r="AD61" s="45"/>
      <c r="AE61" s="45"/>
      <c r="AF61" s="44"/>
      <c r="AG61" s="45">
        <v>4</v>
      </c>
      <c r="AH61" s="45">
        <v>4</v>
      </c>
      <c r="AI61" s="45">
        <f>20000-1250</f>
        <v>18750</v>
      </c>
      <c r="AJ61" s="45">
        <v>1250</v>
      </c>
      <c r="AK61" s="45">
        <v>20000</v>
      </c>
      <c r="AL61" s="44"/>
      <c r="AM61" s="44"/>
      <c r="AN61" s="44"/>
      <c r="AO61" s="44"/>
      <c r="AP61" s="44">
        <v>0</v>
      </c>
      <c r="AQ61" s="48">
        <v>48</v>
      </c>
      <c r="AR61" s="48">
        <f t="shared" si="12"/>
        <v>48</v>
      </c>
      <c r="AS61" s="44"/>
      <c r="AT61" s="42">
        <v>1</v>
      </c>
      <c r="AU61" s="42">
        <v>1</v>
      </c>
      <c r="AV61" s="42">
        <v>0</v>
      </c>
      <c r="AW61" s="42">
        <v>190</v>
      </c>
      <c r="AX61" s="42">
        <f t="shared" si="13"/>
        <v>190</v>
      </c>
      <c r="AY61" s="42"/>
      <c r="AZ61" s="42">
        <v>0</v>
      </c>
      <c r="BA61" s="42">
        <v>0</v>
      </c>
      <c r="BB61" s="42">
        <v>0</v>
      </c>
      <c r="BC61" s="42">
        <v>0</v>
      </c>
      <c r="BD61" s="42">
        <v>0</v>
      </c>
      <c r="BE61" s="42"/>
      <c r="BF61" s="48">
        <f t="shared" si="14"/>
        <v>-1</v>
      </c>
      <c r="BG61" s="48">
        <f t="shared" si="15"/>
        <v>-1</v>
      </c>
      <c r="BH61" s="48">
        <f t="shared" si="16"/>
        <v>0</v>
      </c>
      <c r="BI61" s="48">
        <f t="shared" si="7"/>
        <v>-190</v>
      </c>
      <c r="BJ61" s="48">
        <f t="shared" si="8"/>
        <v>-190</v>
      </c>
      <c r="BK61" s="57"/>
      <c r="BL61" s="40"/>
      <c r="BM61" s="40"/>
      <c r="BN61" s="40"/>
    </row>
    <row r="62" spans="1:66" ht="20.25">
      <c r="A62" s="107" t="s">
        <v>149</v>
      </c>
      <c r="B62" s="44"/>
      <c r="C62" s="107"/>
      <c r="D62" s="45"/>
      <c r="E62" s="41">
        <v>2</v>
      </c>
      <c r="F62" s="41">
        <v>2</v>
      </c>
      <c r="G62" s="41">
        <v>0</v>
      </c>
      <c r="H62" s="45">
        <v>300</v>
      </c>
      <c r="I62" s="45">
        <f t="shared" si="19"/>
        <v>300</v>
      </c>
      <c r="J62" s="44"/>
      <c r="K62" s="47">
        <v>0</v>
      </c>
      <c r="L62" s="47">
        <v>0</v>
      </c>
      <c r="M62" s="48">
        <v>1899</v>
      </c>
      <c r="N62" s="44">
        <v>0</v>
      </c>
      <c r="O62" s="48">
        <v>1899</v>
      </c>
      <c r="P62" s="42"/>
      <c r="Q62" s="47">
        <v>0</v>
      </c>
      <c r="R62" s="47">
        <v>0</v>
      </c>
      <c r="S62" s="47">
        <v>0</v>
      </c>
      <c r="T62" s="47">
        <v>3</v>
      </c>
      <c r="U62" s="41">
        <f>S62+T62</f>
        <v>3</v>
      </c>
      <c r="V62" s="41"/>
      <c r="W62" s="99">
        <v>-81</v>
      </c>
      <c r="X62" s="47">
        <v>41</v>
      </c>
      <c r="Y62" s="47"/>
      <c r="Z62" s="44"/>
      <c r="AA62" s="45">
        <v>2</v>
      </c>
      <c r="AB62" s="45">
        <v>2</v>
      </c>
      <c r="AC62" s="45">
        <f aca="true" t="shared" si="21" ref="AC62:AC68">G62+S62+M62+W62</f>
        <v>1818</v>
      </c>
      <c r="AD62" s="45">
        <f>H62+T62+X62</f>
        <v>344</v>
      </c>
      <c r="AE62" s="45">
        <f aca="true" t="shared" si="22" ref="AE62:AE68">AC62+AD62</f>
        <v>2162</v>
      </c>
      <c r="AF62" s="44"/>
      <c r="AG62" s="41">
        <v>2</v>
      </c>
      <c r="AH62" s="41">
        <v>2</v>
      </c>
      <c r="AI62" s="41">
        <f>2263-361</f>
        <v>1902</v>
      </c>
      <c r="AJ62" s="45">
        <v>361</v>
      </c>
      <c r="AK62" s="45">
        <f>SUM(AI62+AJ62)</f>
        <v>2263</v>
      </c>
      <c r="AL62" s="44">
        <v>2287</v>
      </c>
      <c r="AM62" s="44"/>
      <c r="AN62" s="44"/>
      <c r="AO62" s="44"/>
      <c r="AP62" s="44">
        <v>0</v>
      </c>
      <c r="AQ62" s="48">
        <v>24</v>
      </c>
      <c r="AR62" s="48">
        <f t="shared" si="12"/>
        <v>24</v>
      </c>
      <c r="AS62" s="44"/>
      <c r="AT62" s="42">
        <v>2</v>
      </c>
      <c r="AU62" s="42">
        <f>SUM(AH62+AO62)</f>
        <v>2</v>
      </c>
      <c r="AV62" s="42">
        <v>0</v>
      </c>
      <c r="AW62" s="42">
        <v>381</v>
      </c>
      <c r="AX62" s="42">
        <f t="shared" si="13"/>
        <v>381</v>
      </c>
      <c r="AY62" s="42"/>
      <c r="AZ62" s="42">
        <v>0</v>
      </c>
      <c r="BA62" s="42">
        <v>0</v>
      </c>
      <c r="BB62" s="42">
        <v>0</v>
      </c>
      <c r="BC62" s="42">
        <v>0</v>
      </c>
      <c r="BD62" s="42">
        <v>0</v>
      </c>
      <c r="BE62" s="42"/>
      <c r="BF62" s="48">
        <f t="shared" si="14"/>
        <v>-2</v>
      </c>
      <c r="BG62" s="48">
        <f t="shared" si="15"/>
        <v>-2</v>
      </c>
      <c r="BH62" s="48">
        <f t="shared" si="16"/>
        <v>0</v>
      </c>
      <c r="BI62" s="48">
        <f t="shared" si="7"/>
        <v>-381</v>
      </c>
      <c r="BJ62" s="48">
        <f t="shared" si="8"/>
        <v>-381</v>
      </c>
      <c r="BK62" s="57"/>
      <c r="BL62" s="40"/>
      <c r="BM62" s="40"/>
      <c r="BN62" s="40"/>
    </row>
    <row r="63" spans="1:66" ht="20.25">
      <c r="A63" s="107" t="s">
        <v>60</v>
      </c>
      <c r="B63" s="44"/>
      <c r="C63" s="107"/>
      <c r="D63" s="45"/>
      <c r="E63" s="41">
        <v>2</v>
      </c>
      <c r="F63" s="41">
        <v>2</v>
      </c>
      <c r="G63" s="41">
        <v>0</v>
      </c>
      <c r="H63" s="45">
        <v>300</v>
      </c>
      <c r="I63" s="45">
        <f t="shared" si="19"/>
        <v>300</v>
      </c>
      <c r="J63" s="44"/>
      <c r="K63" s="47">
        <v>0</v>
      </c>
      <c r="L63" s="47">
        <v>0</v>
      </c>
      <c r="M63" s="48">
        <v>11738</v>
      </c>
      <c r="N63" s="44">
        <v>0</v>
      </c>
      <c r="O63" s="48">
        <v>11738</v>
      </c>
      <c r="P63" s="42"/>
      <c r="Q63" s="47">
        <v>0</v>
      </c>
      <c r="R63" s="47">
        <v>0</v>
      </c>
      <c r="S63" s="47">
        <v>0</v>
      </c>
      <c r="T63" s="47">
        <v>3</v>
      </c>
      <c r="U63" s="41">
        <f>S63+T63</f>
        <v>3</v>
      </c>
      <c r="V63" s="41"/>
      <c r="W63" s="99">
        <v>-499</v>
      </c>
      <c r="X63" s="47">
        <v>41</v>
      </c>
      <c r="Y63" s="47"/>
      <c r="Z63" s="44"/>
      <c r="AA63" s="45">
        <v>2</v>
      </c>
      <c r="AB63" s="45">
        <v>2</v>
      </c>
      <c r="AC63" s="45">
        <f t="shared" si="21"/>
        <v>11239</v>
      </c>
      <c r="AD63" s="45">
        <f>H63+T63+X63</f>
        <v>344</v>
      </c>
      <c r="AE63" s="45">
        <f t="shared" si="22"/>
        <v>11583</v>
      </c>
      <c r="AF63" s="44"/>
      <c r="AG63" s="41">
        <v>2</v>
      </c>
      <c r="AH63" s="41">
        <v>2</v>
      </c>
      <c r="AI63" s="41">
        <f>11750-750</f>
        <v>11000</v>
      </c>
      <c r="AJ63" s="45">
        <f>361+389</f>
        <v>750</v>
      </c>
      <c r="AK63" s="45">
        <f>SUM(AI63+AJ63)</f>
        <v>11750</v>
      </c>
      <c r="AL63" s="44">
        <v>11846</v>
      </c>
      <c r="AM63" s="44"/>
      <c r="AN63" s="44"/>
      <c r="AO63" s="44"/>
      <c r="AP63" s="44">
        <v>0</v>
      </c>
      <c r="AQ63" s="48">
        <v>24</v>
      </c>
      <c r="AR63" s="48">
        <f t="shared" si="12"/>
        <v>24</v>
      </c>
      <c r="AS63" s="44"/>
      <c r="AT63" s="42">
        <v>2</v>
      </c>
      <c r="AU63" s="42">
        <f>SUM(AH63+AO63)</f>
        <v>2</v>
      </c>
      <c r="AV63" s="42">
        <v>0</v>
      </c>
      <c r="AW63" s="42">
        <v>381</v>
      </c>
      <c r="AX63" s="42">
        <f t="shared" si="13"/>
        <v>381</v>
      </c>
      <c r="AY63" s="42"/>
      <c r="AZ63" s="42">
        <v>0</v>
      </c>
      <c r="BA63" s="42">
        <v>0</v>
      </c>
      <c r="BB63" s="42">
        <v>0</v>
      </c>
      <c r="BC63" s="42">
        <v>0</v>
      </c>
      <c r="BD63" s="42">
        <v>0</v>
      </c>
      <c r="BE63" s="42"/>
      <c r="BF63" s="48">
        <f t="shared" si="14"/>
        <v>-2</v>
      </c>
      <c r="BG63" s="48">
        <f t="shared" si="15"/>
        <v>-2</v>
      </c>
      <c r="BH63" s="48">
        <f t="shared" si="16"/>
        <v>0</v>
      </c>
      <c r="BI63" s="48">
        <f t="shared" si="7"/>
        <v>-381</v>
      </c>
      <c r="BJ63" s="48">
        <f t="shared" si="8"/>
        <v>-381</v>
      </c>
      <c r="BK63" s="57"/>
      <c r="BL63" s="40"/>
      <c r="BM63" s="40"/>
      <c r="BN63" s="40"/>
    </row>
    <row r="64" spans="1:66" ht="20.25">
      <c r="A64" s="107" t="s">
        <v>61</v>
      </c>
      <c r="B64" s="107"/>
      <c r="C64" s="107"/>
      <c r="D64" s="46"/>
      <c r="E64" s="45">
        <v>3</v>
      </c>
      <c r="F64" s="45">
        <v>3</v>
      </c>
      <c r="G64" s="45">
        <v>0</v>
      </c>
      <c r="H64" s="45">
        <v>449</v>
      </c>
      <c r="I64" s="45">
        <f t="shared" si="19"/>
        <v>449</v>
      </c>
      <c r="J64" s="44"/>
      <c r="K64" s="45">
        <v>0</v>
      </c>
      <c r="L64" s="45">
        <v>0</v>
      </c>
      <c r="M64" s="42">
        <v>4356</v>
      </c>
      <c r="N64" s="42">
        <v>0</v>
      </c>
      <c r="O64" s="42">
        <v>4356</v>
      </c>
      <c r="P64" s="42"/>
      <c r="Q64" s="45">
        <v>0</v>
      </c>
      <c r="R64" s="45">
        <v>0</v>
      </c>
      <c r="S64" s="45">
        <v>0</v>
      </c>
      <c r="T64" s="47">
        <v>5</v>
      </c>
      <c r="U64" s="41">
        <f>SUM(S64+T64)</f>
        <v>5</v>
      </c>
      <c r="V64" s="41"/>
      <c r="W64" s="99">
        <v>-185</v>
      </c>
      <c r="X64" s="47">
        <v>60</v>
      </c>
      <c r="Y64" s="47"/>
      <c r="Z64" s="44"/>
      <c r="AA64" s="45">
        <v>3</v>
      </c>
      <c r="AB64" s="45">
        <v>3</v>
      </c>
      <c r="AC64" s="45">
        <f t="shared" si="21"/>
        <v>4171</v>
      </c>
      <c r="AD64" s="45">
        <f>H64+T64+X64</f>
        <v>514</v>
      </c>
      <c r="AE64" s="45">
        <f t="shared" si="22"/>
        <v>4685</v>
      </c>
      <c r="AF64" s="44"/>
      <c r="AG64" s="45">
        <v>3</v>
      </c>
      <c r="AH64" s="45">
        <v>3</v>
      </c>
      <c r="AI64" s="45">
        <f>4918-540</f>
        <v>4378</v>
      </c>
      <c r="AJ64" s="45">
        <v>540</v>
      </c>
      <c r="AK64" s="45">
        <f>SUM(AI64+AJ64)</f>
        <v>4918</v>
      </c>
      <c r="AL64" s="44">
        <v>4958</v>
      </c>
      <c r="AM64" s="44"/>
      <c r="AN64" s="44"/>
      <c r="AO64" s="44"/>
      <c r="AP64" s="44">
        <v>0</v>
      </c>
      <c r="AQ64" s="48">
        <v>36</v>
      </c>
      <c r="AR64" s="48">
        <f t="shared" si="12"/>
        <v>36</v>
      </c>
      <c r="AS64" s="44"/>
      <c r="AT64" s="42">
        <f>SUM(AG64+AN64)</f>
        <v>3</v>
      </c>
      <c r="AU64" s="42">
        <f>SUM(AH64+AO64)</f>
        <v>3</v>
      </c>
      <c r="AV64" s="42">
        <v>0</v>
      </c>
      <c r="AW64" s="42">
        <v>572</v>
      </c>
      <c r="AX64" s="42">
        <f t="shared" si="13"/>
        <v>572</v>
      </c>
      <c r="AY64" s="42"/>
      <c r="AZ64" s="42">
        <v>0</v>
      </c>
      <c r="BA64" s="42">
        <v>0</v>
      </c>
      <c r="BB64" s="42">
        <v>0</v>
      </c>
      <c r="BC64" s="42">
        <v>0</v>
      </c>
      <c r="BD64" s="42">
        <f>SUM(BB64:BC64)</f>
        <v>0</v>
      </c>
      <c r="BE64" s="42"/>
      <c r="BF64" s="48">
        <f t="shared" si="14"/>
        <v>-3</v>
      </c>
      <c r="BG64" s="48">
        <f t="shared" si="15"/>
        <v>-3</v>
      </c>
      <c r="BH64" s="48">
        <f t="shared" si="16"/>
        <v>0</v>
      </c>
      <c r="BI64" s="48">
        <f t="shared" si="7"/>
        <v>-572</v>
      </c>
      <c r="BJ64" s="48">
        <f t="shared" si="8"/>
        <v>-572</v>
      </c>
      <c r="BK64" s="57"/>
      <c r="BL64" s="40"/>
      <c r="BM64" s="40"/>
      <c r="BN64" s="40"/>
    </row>
    <row r="65" spans="1:66" ht="20.25">
      <c r="A65" s="107" t="s">
        <v>62</v>
      </c>
      <c r="B65" s="44"/>
      <c r="C65" s="107"/>
      <c r="D65" s="46"/>
      <c r="E65" s="45">
        <v>2</v>
      </c>
      <c r="F65" s="45">
        <v>2</v>
      </c>
      <c r="G65" s="45">
        <v>0</v>
      </c>
      <c r="H65" s="45">
        <v>300</v>
      </c>
      <c r="I65" s="45">
        <f t="shared" si="19"/>
        <v>300</v>
      </c>
      <c r="J65" s="44"/>
      <c r="K65" s="45">
        <v>0</v>
      </c>
      <c r="L65" s="45">
        <v>0</v>
      </c>
      <c r="M65" s="42">
        <v>24666</v>
      </c>
      <c r="N65" s="42">
        <v>0</v>
      </c>
      <c r="O65" s="42">
        <v>24666</v>
      </c>
      <c r="P65" s="42"/>
      <c r="Q65" s="45">
        <v>0</v>
      </c>
      <c r="R65" s="45">
        <v>0</v>
      </c>
      <c r="S65" s="45">
        <v>0</v>
      </c>
      <c r="T65" s="47">
        <v>3</v>
      </c>
      <c r="U65" s="41">
        <f>SUM(S65+T65)</f>
        <v>3</v>
      </c>
      <c r="V65" s="41"/>
      <c r="W65" s="99">
        <v>-1235</v>
      </c>
      <c r="X65" s="47">
        <v>41</v>
      </c>
      <c r="Y65" s="47"/>
      <c r="Z65" s="44"/>
      <c r="AA65" s="45">
        <v>2</v>
      </c>
      <c r="AB65" s="45">
        <v>2</v>
      </c>
      <c r="AC65" s="45">
        <f t="shared" si="21"/>
        <v>23431</v>
      </c>
      <c r="AD65" s="45">
        <v>350</v>
      </c>
      <c r="AE65" s="45">
        <f t="shared" si="22"/>
        <v>23781</v>
      </c>
      <c r="AF65" s="44"/>
      <c r="AG65" s="45">
        <v>2</v>
      </c>
      <c r="AH65" s="45">
        <v>2</v>
      </c>
      <c r="AI65" s="45">
        <f>9820-820</f>
        <v>9000</v>
      </c>
      <c r="AJ65" s="45">
        <f>361+459</f>
        <v>820</v>
      </c>
      <c r="AK65" s="45">
        <f>SUM(AI65+AJ65)</f>
        <v>9820</v>
      </c>
      <c r="AL65" s="44">
        <v>29939</v>
      </c>
      <c r="AM65" s="44"/>
      <c r="AN65" s="44"/>
      <c r="AO65" s="44"/>
      <c r="AP65" s="44">
        <v>0</v>
      </c>
      <c r="AQ65" s="48">
        <v>24</v>
      </c>
      <c r="AR65" s="48">
        <f t="shared" si="12"/>
        <v>24</v>
      </c>
      <c r="AS65" s="44"/>
      <c r="AT65" s="42">
        <f>SUM(AG65+AN65)</f>
        <v>2</v>
      </c>
      <c r="AU65" s="42">
        <f>SUM(AH65+AO65)</f>
        <v>2</v>
      </c>
      <c r="AV65" s="42">
        <v>24075</v>
      </c>
      <c r="AW65" s="42">
        <v>381</v>
      </c>
      <c r="AX65" s="42">
        <f t="shared" si="13"/>
        <v>24456</v>
      </c>
      <c r="AY65" s="42"/>
      <c r="AZ65" s="42">
        <v>0</v>
      </c>
      <c r="BA65" s="42">
        <v>0</v>
      </c>
      <c r="BB65" s="42">
        <v>0</v>
      </c>
      <c r="BC65" s="42">
        <v>0</v>
      </c>
      <c r="BD65" s="42">
        <v>0</v>
      </c>
      <c r="BE65" s="42"/>
      <c r="BF65" s="48">
        <f t="shared" si="14"/>
        <v>-2</v>
      </c>
      <c r="BG65" s="48">
        <f t="shared" si="15"/>
        <v>-2</v>
      </c>
      <c r="BH65" s="48">
        <f t="shared" si="16"/>
        <v>-24075</v>
      </c>
      <c r="BI65" s="48">
        <f t="shared" si="7"/>
        <v>-381</v>
      </c>
      <c r="BJ65" s="48">
        <f t="shared" si="8"/>
        <v>-24456</v>
      </c>
      <c r="BK65" s="40"/>
      <c r="BL65" s="40"/>
      <c r="BM65" s="40"/>
      <c r="BN65" s="40"/>
    </row>
    <row r="66" spans="1:69" ht="20.25">
      <c r="A66" s="107" t="s">
        <v>11</v>
      </c>
      <c r="B66" s="44"/>
      <c r="C66" s="107"/>
      <c r="D66" s="46"/>
      <c r="E66" s="45">
        <v>7</v>
      </c>
      <c r="F66" s="45">
        <v>7</v>
      </c>
      <c r="G66" s="45">
        <v>0</v>
      </c>
      <c r="H66" s="45">
        <v>1049</v>
      </c>
      <c r="I66" s="45">
        <f t="shared" si="19"/>
        <v>1049</v>
      </c>
      <c r="J66" s="44"/>
      <c r="K66" s="45">
        <v>0</v>
      </c>
      <c r="L66" s="45">
        <v>0</v>
      </c>
      <c r="M66" s="42">
        <v>14800</v>
      </c>
      <c r="N66" s="42">
        <v>0</v>
      </c>
      <c r="O66" s="42">
        <v>14800</v>
      </c>
      <c r="P66" s="42"/>
      <c r="Q66" s="45">
        <v>0</v>
      </c>
      <c r="R66" s="45">
        <v>0</v>
      </c>
      <c r="S66" s="45">
        <v>0</v>
      </c>
      <c r="T66" s="47">
        <v>20</v>
      </c>
      <c r="U66" s="41">
        <f>SUM(S66+T66)</f>
        <v>20</v>
      </c>
      <c r="V66" s="41"/>
      <c r="W66" s="99">
        <v>-741</v>
      </c>
      <c r="X66" s="47">
        <v>240</v>
      </c>
      <c r="Y66" s="47"/>
      <c r="Z66" s="44"/>
      <c r="AA66" s="45">
        <v>12</v>
      </c>
      <c r="AB66" s="45">
        <v>12</v>
      </c>
      <c r="AC66" s="45">
        <f t="shared" si="21"/>
        <v>14059</v>
      </c>
      <c r="AD66" s="45">
        <f>H66+T66+X66</f>
        <v>1309</v>
      </c>
      <c r="AE66" s="45">
        <f t="shared" si="22"/>
        <v>15368</v>
      </c>
      <c r="AF66" s="44"/>
      <c r="AG66" s="45">
        <v>3</v>
      </c>
      <c r="AH66" s="45">
        <v>3</v>
      </c>
      <c r="AI66" s="45">
        <v>0</v>
      </c>
      <c r="AJ66" s="45" t="s">
        <v>138</v>
      </c>
      <c r="AK66" s="45"/>
      <c r="AL66" s="44"/>
      <c r="AM66" s="44"/>
      <c r="AN66" s="44"/>
      <c r="AO66" s="44"/>
      <c r="AP66" s="44">
        <v>0</v>
      </c>
      <c r="AQ66" s="48">
        <v>36</v>
      </c>
      <c r="AR66" s="48">
        <f t="shared" si="12"/>
        <v>36</v>
      </c>
      <c r="AS66" s="44"/>
      <c r="AT66" s="42">
        <v>0</v>
      </c>
      <c r="AU66" s="42">
        <v>0</v>
      </c>
      <c r="AV66" s="42">
        <v>0</v>
      </c>
      <c r="AW66" s="42">
        <v>0</v>
      </c>
      <c r="AX66" s="42">
        <f t="shared" si="13"/>
        <v>0</v>
      </c>
      <c r="AY66" s="42"/>
      <c r="AZ66" s="42">
        <v>0</v>
      </c>
      <c r="BA66" s="42">
        <v>0</v>
      </c>
      <c r="BB66" s="42">
        <v>0</v>
      </c>
      <c r="BC66" s="42">
        <v>0</v>
      </c>
      <c r="BD66" s="42">
        <f>SUM(BB66:BC66)</f>
        <v>0</v>
      </c>
      <c r="BE66" s="42"/>
      <c r="BF66" s="48">
        <f t="shared" si="14"/>
        <v>0</v>
      </c>
      <c r="BG66" s="48">
        <f t="shared" si="15"/>
        <v>0</v>
      </c>
      <c r="BH66" s="48">
        <f t="shared" si="16"/>
        <v>0</v>
      </c>
      <c r="BI66" s="48">
        <f t="shared" si="7"/>
        <v>0</v>
      </c>
      <c r="BJ66" s="48">
        <f t="shared" si="8"/>
        <v>0</v>
      </c>
      <c r="BK66" s="45"/>
      <c r="BL66" s="117"/>
      <c r="BM66" s="117"/>
      <c r="BN66" s="118"/>
      <c r="BP66" s="19"/>
      <c r="BQ66" s="19"/>
    </row>
    <row r="67" spans="1:69" ht="20.25">
      <c r="A67" s="107" t="s">
        <v>63</v>
      </c>
      <c r="B67" s="107"/>
      <c r="C67" s="44"/>
      <c r="D67" s="45"/>
      <c r="E67" s="45">
        <v>10</v>
      </c>
      <c r="F67" s="45">
        <v>10</v>
      </c>
      <c r="G67" s="45">
        <v>0</v>
      </c>
      <c r="H67" s="45">
        <v>1498</v>
      </c>
      <c r="I67" s="45">
        <f t="shared" si="19"/>
        <v>1498</v>
      </c>
      <c r="J67" s="44"/>
      <c r="K67" s="47">
        <v>0</v>
      </c>
      <c r="L67" s="47">
        <v>0</v>
      </c>
      <c r="M67" s="42">
        <v>108531</v>
      </c>
      <c r="N67" s="42"/>
      <c r="O67" s="42">
        <v>108531</v>
      </c>
      <c r="P67" s="42"/>
      <c r="Q67" s="47">
        <v>0</v>
      </c>
      <c r="R67" s="47">
        <v>0</v>
      </c>
      <c r="S67" s="47">
        <v>0</v>
      </c>
      <c r="T67" s="47">
        <v>12</v>
      </c>
      <c r="U67" s="41">
        <f>SUM(S67+T67)</f>
        <v>12</v>
      </c>
      <c r="V67" s="41"/>
      <c r="W67" s="99">
        <v>-5433</v>
      </c>
      <c r="X67" s="47">
        <v>140</v>
      </c>
      <c r="Y67" s="47"/>
      <c r="Z67" s="44"/>
      <c r="AA67" s="45">
        <v>7</v>
      </c>
      <c r="AB67" s="45">
        <v>7</v>
      </c>
      <c r="AC67" s="45">
        <f t="shared" si="21"/>
        <v>103098</v>
      </c>
      <c r="AD67" s="45">
        <f>H67+T67+X67</f>
        <v>1650</v>
      </c>
      <c r="AE67" s="45">
        <f t="shared" si="22"/>
        <v>104748</v>
      </c>
      <c r="AF67" s="44"/>
      <c r="AG67" s="45">
        <v>28</v>
      </c>
      <c r="AH67" s="45">
        <v>28</v>
      </c>
      <c r="AI67" s="45">
        <f>175568-15568+1250</f>
        <v>161250</v>
      </c>
      <c r="AJ67" s="45">
        <f>5043+5000+2000+3525-1250</f>
        <v>14318</v>
      </c>
      <c r="AK67" s="45">
        <f>SUM(AI67+AJ67)</f>
        <v>175568</v>
      </c>
      <c r="AL67" s="44">
        <v>177057</v>
      </c>
      <c r="AM67" s="44"/>
      <c r="AN67" s="44"/>
      <c r="AO67" s="44"/>
      <c r="AP67" s="44">
        <v>0</v>
      </c>
      <c r="AQ67" s="48">
        <f>28*12</f>
        <v>336</v>
      </c>
      <c r="AR67" s="48">
        <f t="shared" si="12"/>
        <v>336</v>
      </c>
      <c r="AS67" s="44"/>
      <c r="AT67" s="42">
        <v>10</v>
      </c>
      <c r="AU67" s="42">
        <v>10</v>
      </c>
      <c r="AV67" s="42">
        <v>162565</v>
      </c>
      <c r="AW67" s="42">
        <v>1906</v>
      </c>
      <c r="AX67" s="42">
        <f t="shared" si="13"/>
        <v>164471</v>
      </c>
      <c r="AY67" s="42"/>
      <c r="AZ67" s="42">
        <v>0</v>
      </c>
      <c r="BA67" s="42">
        <v>0</v>
      </c>
      <c r="BB67" s="42">
        <v>0</v>
      </c>
      <c r="BC67" s="42">
        <v>0</v>
      </c>
      <c r="BD67" s="42">
        <v>0</v>
      </c>
      <c r="BE67" s="42"/>
      <c r="BF67" s="48">
        <f t="shared" si="14"/>
        <v>-10</v>
      </c>
      <c r="BG67" s="48">
        <f t="shared" si="15"/>
        <v>-10</v>
      </c>
      <c r="BH67" s="48">
        <f t="shared" si="16"/>
        <v>-162565</v>
      </c>
      <c r="BI67" s="48">
        <f t="shared" si="7"/>
        <v>-1906</v>
      </c>
      <c r="BJ67" s="48">
        <f t="shared" si="8"/>
        <v>-164471</v>
      </c>
      <c r="BK67" s="45"/>
      <c r="BL67" s="117"/>
      <c r="BM67" s="117"/>
      <c r="BN67" s="118"/>
      <c r="BP67" s="19"/>
      <c r="BQ67" s="19"/>
    </row>
    <row r="68" spans="1:69" ht="20.25">
      <c r="A68" s="107" t="s">
        <v>81</v>
      </c>
      <c r="B68" s="107"/>
      <c r="C68" s="107"/>
      <c r="D68" s="46"/>
      <c r="E68" s="119">
        <v>3</v>
      </c>
      <c r="F68" s="119">
        <v>3</v>
      </c>
      <c r="G68" s="67">
        <v>0</v>
      </c>
      <c r="H68" s="67">
        <v>449</v>
      </c>
      <c r="I68" s="67">
        <f t="shared" si="19"/>
        <v>449</v>
      </c>
      <c r="J68" s="110"/>
      <c r="K68" s="67">
        <v>0</v>
      </c>
      <c r="L68" s="67">
        <v>0</v>
      </c>
      <c r="M68" s="63">
        <v>9866</v>
      </c>
      <c r="N68" s="63">
        <v>0</v>
      </c>
      <c r="O68" s="63">
        <v>9866</v>
      </c>
      <c r="P68" s="63"/>
      <c r="Q68" s="67">
        <v>0</v>
      </c>
      <c r="R68" s="67">
        <v>0</v>
      </c>
      <c r="S68" s="67">
        <v>0</v>
      </c>
      <c r="T68" s="68">
        <f>SUM(F68*$T$120)</f>
        <v>5.02479</v>
      </c>
      <c r="U68" s="62">
        <f>SUM(S68+T68)</f>
        <v>5.02479</v>
      </c>
      <c r="V68" s="62"/>
      <c r="W68" s="111">
        <v>-197</v>
      </c>
      <c r="X68" s="68">
        <v>0</v>
      </c>
      <c r="Y68" s="68"/>
      <c r="Z68" s="110"/>
      <c r="AA68" s="119">
        <v>0</v>
      </c>
      <c r="AB68" s="119">
        <v>0</v>
      </c>
      <c r="AC68" s="67">
        <f t="shared" si="21"/>
        <v>9669</v>
      </c>
      <c r="AD68" s="67">
        <f>H68+T68+X68</f>
        <v>454.02479</v>
      </c>
      <c r="AE68" s="67">
        <f t="shared" si="22"/>
        <v>10123.02479</v>
      </c>
      <c r="AF68" s="110"/>
      <c r="AG68" s="119">
        <v>4</v>
      </c>
      <c r="AH68" s="119">
        <v>4</v>
      </c>
      <c r="AI68" s="67">
        <f>14879-1379</f>
        <v>13500</v>
      </c>
      <c r="AJ68" s="67">
        <v>1379</v>
      </c>
      <c r="AK68" s="67">
        <f>SUM(AI68+AJ68)</f>
        <v>14879</v>
      </c>
      <c r="AL68" s="110">
        <v>15000</v>
      </c>
      <c r="AM68" s="110"/>
      <c r="AN68" s="110"/>
      <c r="AO68" s="110"/>
      <c r="AP68" s="110">
        <v>0</v>
      </c>
      <c r="AQ68" s="75">
        <f>12*4</f>
        <v>48</v>
      </c>
      <c r="AR68" s="48">
        <f t="shared" si="12"/>
        <v>48</v>
      </c>
      <c r="AS68" s="110"/>
      <c r="AT68" s="42">
        <v>8</v>
      </c>
      <c r="AU68" s="42">
        <v>8</v>
      </c>
      <c r="AV68" s="42">
        <v>8333</v>
      </c>
      <c r="AW68" s="42">
        <v>1525</v>
      </c>
      <c r="AX68" s="42">
        <f t="shared" si="13"/>
        <v>9858</v>
      </c>
      <c r="AY68" s="42"/>
      <c r="AZ68" s="42">
        <v>0</v>
      </c>
      <c r="BA68" s="42">
        <v>0</v>
      </c>
      <c r="BB68" s="42">
        <v>0</v>
      </c>
      <c r="BC68" s="42">
        <v>0</v>
      </c>
      <c r="BD68" s="42">
        <v>0</v>
      </c>
      <c r="BE68" s="42"/>
      <c r="BF68" s="48">
        <f t="shared" si="14"/>
        <v>-8</v>
      </c>
      <c r="BG68" s="48">
        <f t="shared" si="15"/>
        <v>-8</v>
      </c>
      <c r="BH68" s="48">
        <f t="shared" si="16"/>
        <v>-8333</v>
      </c>
      <c r="BI68" s="48">
        <f t="shared" si="7"/>
        <v>-1525</v>
      </c>
      <c r="BJ68" s="48">
        <f t="shared" si="8"/>
        <v>-9858</v>
      </c>
      <c r="BK68" s="45"/>
      <c r="BL68" s="117"/>
      <c r="BM68" s="117"/>
      <c r="BN68" s="118"/>
      <c r="BP68" s="19"/>
      <c r="BQ68" s="19"/>
    </row>
    <row r="69" spans="1:69" ht="20.25">
      <c r="A69" s="107" t="s">
        <v>64</v>
      </c>
      <c r="B69" s="107"/>
      <c r="C69" s="107"/>
      <c r="D69" s="46"/>
      <c r="E69" s="119"/>
      <c r="F69" s="119"/>
      <c r="G69" s="67"/>
      <c r="H69" s="67"/>
      <c r="I69" s="67"/>
      <c r="J69" s="110"/>
      <c r="K69" s="67"/>
      <c r="L69" s="67"/>
      <c r="M69" s="63"/>
      <c r="N69" s="63"/>
      <c r="O69" s="63"/>
      <c r="P69" s="63"/>
      <c r="Q69" s="67"/>
      <c r="R69" s="67"/>
      <c r="S69" s="67"/>
      <c r="T69" s="68"/>
      <c r="U69" s="62"/>
      <c r="V69" s="62"/>
      <c r="W69" s="111"/>
      <c r="X69" s="68"/>
      <c r="Y69" s="68"/>
      <c r="Z69" s="110"/>
      <c r="AA69" s="119"/>
      <c r="AB69" s="119"/>
      <c r="AC69" s="67"/>
      <c r="AD69" s="67"/>
      <c r="AE69" s="67"/>
      <c r="AF69" s="110"/>
      <c r="AG69" s="119"/>
      <c r="AH69" s="119"/>
      <c r="AI69" s="67"/>
      <c r="AJ69" s="67"/>
      <c r="AK69" s="67"/>
      <c r="AL69" s="110"/>
      <c r="AM69" s="110"/>
      <c r="AN69" s="110"/>
      <c r="AO69" s="110"/>
      <c r="AP69" s="110"/>
      <c r="AQ69" s="75"/>
      <c r="AR69" s="48"/>
      <c r="AS69" s="110"/>
      <c r="AT69" s="63">
        <v>3</v>
      </c>
      <c r="AU69" s="63">
        <v>3</v>
      </c>
      <c r="AV69" s="63">
        <v>5526</v>
      </c>
      <c r="AW69" s="63">
        <v>572</v>
      </c>
      <c r="AX69" s="63">
        <f t="shared" si="13"/>
        <v>6098</v>
      </c>
      <c r="AY69" s="63"/>
      <c r="AZ69" s="63">
        <v>0</v>
      </c>
      <c r="BA69" s="63">
        <v>0</v>
      </c>
      <c r="BB69" s="63">
        <v>0</v>
      </c>
      <c r="BC69" s="63">
        <v>0</v>
      </c>
      <c r="BD69" s="63">
        <v>0</v>
      </c>
      <c r="BE69" s="63"/>
      <c r="BF69" s="75">
        <f t="shared" si="14"/>
        <v>-3</v>
      </c>
      <c r="BG69" s="75">
        <f t="shared" si="15"/>
        <v>-3</v>
      </c>
      <c r="BH69" s="75">
        <f t="shared" si="16"/>
        <v>-5526</v>
      </c>
      <c r="BI69" s="75">
        <f t="shared" si="7"/>
        <v>-572</v>
      </c>
      <c r="BJ69" s="75">
        <f t="shared" si="8"/>
        <v>-6098</v>
      </c>
      <c r="BK69" s="45"/>
      <c r="BL69" s="117"/>
      <c r="BM69" s="117"/>
      <c r="BN69" s="118"/>
      <c r="BP69" s="19"/>
      <c r="BQ69" s="19"/>
    </row>
    <row r="70" spans="1:69" ht="20.25">
      <c r="A70" s="107"/>
      <c r="B70" s="44"/>
      <c r="C70" s="59"/>
      <c r="D70" s="46"/>
      <c r="E70" s="46">
        <f>SUM(E28:E68)</f>
        <v>215</v>
      </c>
      <c r="F70" s="46">
        <f>SUM(F28:F68)</f>
        <v>215</v>
      </c>
      <c r="G70" s="46">
        <f>SUM(G28:G68)</f>
        <v>1199781</v>
      </c>
      <c r="H70" s="46">
        <f>SUM(H28:H68)</f>
        <v>32215</v>
      </c>
      <c r="I70" s="46">
        <f>SUM(I28:I68)</f>
        <v>1231996</v>
      </c>
      <c r="J70" s="44"/>
      <c r="K70" s="46">
        <f>SUM(K65:K67)</f>
        <v>0</v>
      </c>
      <c r="L70" s="46">
        <f>SUM(L65:L67)</f>
        <v>0</v>
      </c>
      <c r="M70" s="69">
        <f>SUM(M65:M67)</f>
        <v>147997</v>
      </c>
      <c r="N70" s="69">
        <v>0</v>
      </c>
      <c r="O70" s="69">
        <f>SUM(O65:O67)</f>
        <v>147997</v>
      </c>
      <c r="P70" s="69"/>
      <c r="Q70" s="65">
        <v>0</v>
      </c>
      <c r="R70" s="65">
        <v>0</v>
      </c>
      <c r="S70" s="46">
        <f>SUM(S65:S67)</f>
        <v>0</v>
      </c>
      <c r="T70" s="46">
        <f>SUM(T65:T67)</f>
        <v>35</v>
      </c>
      <c r="U70" s="46">
        <f>SUM(U65:U67)</f>
        <v>35</v>
      </c>
      <c r="V70" s="46"/>
      <c r="W70" s="70">
        <f>SUM(W65:W67)</f>
        <v>-7409</v>
      </c>
      <c r="X70" s="46">
        <f>SUM(X65:X67)</f>
        <v>421</v>
      </c>
      <c r="Y70" s="46"/>
      <c r="Z70" s="71" t="s">
        <v>0</v>
      </c>
      <c r="AA70" s="46">
        <f>SUM(AA65:AA67)</f>
        <v>21</v>
      </c>
      <c r="AB70" s="46">
        <f>SUM(AB65:AB67)</f>
        <v>21</v>
      </c>
      <c r="AC70" s="46">
        <f>SUM(AC65:AC67)</f>
        <v>140588</v>
      </c>
      <c r="AD70" s="46">
        <f>SUM(AD65:AD67)</f>
        <v>3309</v>
      </c>
      <c r="AE70" s="46">
        <f>SUM(AE65:AE67)</f>
        <v>143897</v>
      </c>
      <c r="AF70" s="44"/>
      <c r="AG70" s="70">
        <f aca="true" t="shared" si="23" ref="AG70:AL70">SUM(AG28:AG68)</f>
        <v>233</v>
      </c>
      <c r="AH70" s="70">
        <f t="shared" si="23"/>
        <v>233</v>
      </c>
      <c r="AI70" s="70">
        <f t="shared" si="23"/>
        <v>511053</v>
      </c>
      <c r="AJ70" s="70">
        <f t="shared" si="23"/>
        <v>48047</v>
      </c>
      <c r="AK70" s="70">
        <f t="shared" si="23"/>
        <v>559100</v>
      </c>
      <c r="AL70" s="70">
        <f t="shared" si="23"/>
        <v>655141</v>
      </c>
      <c r="AM70" s="70"/>
      <c r="AN70" s="70"/>
      <c r="AO70" s="70"/>
      <c r="AP70" s="70">
        <f>SUM(AP28:AP68)</f>
        <v>0</v>
      </c>
      <c r="AQ70" s="70">
        <f>SUM(AQ28:AQ68)</f>
        <v>2796</v>
      </c>
      <c r="AR70" s="70">
        <f>SUM(AR28:AR68)</f>
        <v>2796</v>
      </c>
      <c r="AS70" s="70"/>
      <c r="AT70" s="70">
        <f>SUM(AT28:AT69)</f>
        <v>212</v>
      </c>
      <c r="AU70" s="70">
        <f>SUM(AU28:AU69)</f>
        <v>212</v>
      </c>
      <c r="AV70" s="70">
        <f>SUM(AV28:AV69)</f>
        <v>1180392</v>
      </c>
      <c r="AW70" s="70">
        <f>SUM(AW28:AW69)</f>
        <v>40437</v>
      </c>
      <c r="AX70" s="70">
        <f>SUM(AX28:AX69)</f>
        <v>1220829</v>
      </c>
      <c r="AY70" s="70"/>
      <c r="AZ70" s="70">
        <f>SUM(AZ26:AZ69)</f>
        <v>259</v>
      </c>
      <c r="BA70" s="70">
        <f>SUM(BA26:BA69)</f>
        <v>259</v>
      </c>
      <c r="BB70" s="70">
        <f>SUM(BB26:BB69)</f>
        <v>491685</v>
      </c>
      <c r="BC70" s="70">
        <f>SUM(BC26:BC69)</f>
        <v>49387</v>
      </c>
      <c r="BD70" s="70">
        <f>SUM(BD26:BD69)</f>
        <v>541072</v>
      </c>
      <c r="BE70" s="70"/>
      <c r="BF70" s="70">
        <f>SUM(BF26:BF69)</f>
        <v>47</v>
      </c>
      <c r="BG70" s="70">
        <f>SUM(BG26:BG69)</f>
        <v>47</v>
      </c>
      <c r="BH70" s="70">
        <f>SUM(BH26:BH69)</f>
        <v>-688707</v>
      </c>
      <c r="BI70" s="70">
        <f>SUM(BI26:BI69)</f>
        <v>8950</v>
      </c>
      <c r="BJ70" s="70">
        <f>SUM(BJ26:BJ69)</f>
        <v>-679757</v>
      </c>
      <c r="BK70" s="45"/>
      <c r="BL70" s="117"/>
      <c r="BM70" s="117"/>
      <c r="BN70" s="118"/>
      <c r="BP70" s="19"/>
      <c r="BQ70" s="19"/>
    </row>
    <row r="71" spans="1:69" ht="20.25">
      <c r="A71" s="107"/>
      <c r="B71" s="107"/>
      <c r="C71" s="59"/>
      <c r="D71" s="46"/>
      <c r="E71" s="46"/>
      <c r="F71" s="46"/>
      <c r="G71" s="46"/>
      <c r="H71" s="46"/>
      <c r="I71" s="46"/>
      <c r="J71" s="44"/>
      <c r="K71" s="46"/>
      <c r="L71" s="46"/>
      <c r="M71" s="69"/>
      <c r="N71" s="69"/>
      <c r="O71" s="69"/>
      <c r="P71" s="69"/>
      <c r="Q71" s="65"/>
      <c r="R71" s="65"/>
      <c r="S71" s="46"/>
      <c r="T71" s="46"/>
      <c r="U71" s="46"/>
      <c r="V71" s="46"/>
      <c r="W71" s="70"/>
      <c r="X71" s="46"/>
      <c r="Y71" s="46"/>
      <c r="Z71" s="71"/>
      <c r="AA71" s="46"/>
      <c r="AB71" s="46"/>
      <c r="AC71" s="46"/>
      <c r="AD71" s="46"/>
      <c r="AE71" s="46"/>
      <c r="AF71" s="44"/>
      <c r="AG71" s="46"/>
      <c r="AH71" s="46"/>
      <c r="AI71" s="46"/>
      <c r="AJ71" s="46"/>
      <c r="AK71" s="46"/>
      <c r="AL71" s="44"/>
      <c r="AM71" s="44"/>
      <c r="AN71" s="44"/>
      <c r="AO71" s="44"/>
      <c r="AP71" s="44"/>
      <c r="AQ71" s="48"/>
      <c r="AR71" s="48"/>
      <c r="AS71" s="44"/>
      <c r="AT71" s="44"/>
      <c r="AU71" s="44"/>
      <c r="AV71" s="44"/>
      <c r="AW71" s="44"/>
      <c r="AX71" s="44"/>
      <c r="AY71" s="44"/>
      <c r="AZ71" s="44"/>
      <c r="BA71" s="44"/>
      <c r="BB71" s="44"/>
      <c r="BC71" s="44"/>
      <c r="BD71" s="44"/>
      <c r="BE71" s="44"/>
      <c r="BF71" s="72"/>
      <c r="BG71" s="72"/>
      <c r="BH71" s="72"/>
      <c r="BI71" s="112"/>
      <c r="BJ71" s="112"/>
      <c r="BK71" s="46"/>
      <c r="BL71" s="120"/>
      <c r="BM71" s="120"/>
      <c r="BN71" s="120"/>
      <c r="BP71" s="66"/>
      <c r="BQ71" s="66"/>
    </row>
    <row r="72" spans="1:69" ht="20.25">
      <c r="A72" s="104"/>
      <c r="B72" s="104"/>
      <c r="C72" s="107"/>
      <c r="D72" s="58"/>
      <c r="E72" s="59" t="s">
        <v>150</v>
      </c>
      <c r="F72" s="59"/>
      <c r="G72" s="59"/>
      <c r="H72" s="59"/>
      <c r="I72" s="59"/>
      <c r="J72" s="207" t="s">
        <v>135</v>
      </c>
      <c r="K72" s="207"/>
      <c r="L72" s="207"/>
      <c r="M72" s="207"/>
      <c r="N72" s="207"/>
      <c r="O72" s="207"/>
      <c r="P72" s="42"/>
      <c r="Q72" s="59" t="s">
        <v>1</v>
      </c>
      <c r="R72" s="59"/>
      <c r="S72" s="59" t="s">
        <v>28</v>
      </c>
      <c r="T72" s="59"/>
      <c r="U72" s="59"/>
      <c r="V72" s="59"/>
      <c r="W72" s="59" t="s">
        <v>29</v>
      </c>
      <c r="X72" s="59"/>
      <c r="Y72" s="59"/>
      <c r="Z72" s="44"/>
      <c r="AA72" s="59" t="s">
        <v>2</v>
      </c>
      <c r="AB72" s="59"/>
      <c r="AC72" s="59"/>
      <c r="AD72" s="59"/>
      <c r="AE72" s="59"/>
      <c r="AF72" s="44"/>
      <c r="AG72" s="59" t="s">
        <v>136</v>
      </c>
      <c r="AH72" s="59"/>
      <c r="AI72" s="59"/>
      <c r="AJ72" s="59"/>
      <c r="AK72" s="59"/>
      <c r="AL72" s="44"/>
      <c r="AM72" s="44"/>
      <c r="AN72" s="44"/>
      <c r="AO72" s="44"/>
      <c r="AP72" s="44"/>
      <c r="AQ72" s="48"/>
      <c r="AR72" s="48"/>
      <c r="AS72" s="44"/>
      <c r="AT72" s="44"/>
      <c r="AU72" s="44"/>
      <c r="AV72" s="44"/>
      <c r="AW72" s="44"/>
      <c r="AX72" s="44"/>
      <c r="AY72" s="44"/>
      <c r="AZ72" s="44"/>
      <c r="BA72" s="44"/>
      <c r="BB72" s="44"/>
      <c r="BC72" s="44"/>
      <c r="BD72" s="44"/>
      <c r="BE72" s="44"/>
      <c r="BF72" s="214"/>
      <c r="BG72" s="214"/>
      <c r="BH72" s="214"/>
      <c r="BI72" s="214"/>
      <c r="BJ72" s="214"/>
      <c r="BK72" s="46"/>
      <c r="BL72" s="121"/>
      <c r="BM72" s="121"/>
      <c r="BN72" s="122"/>
      <c r="BP72" s="66"/>
      <c r="BQ72" s="66"/>
    </row>
    <row r="73" spans="1:227" ht="20.25">
      <c r="A73" s="104"/>
      <c r="B73" s="104"/>
      <c r="C73" s="107"/>
      <c r="D73" s="58"/>
      <c r="E73" s="58" t="s">
        <v>4</v>
      </c>
      <c r="F73" s="58" t="s">
        <v>5</v>
      </c>
      <c r="G73" s="58" t="s">
        <v>6</v>
      </c>
      <c r="H73" s="123" t="s">
        <v>7</v>
      </c>
      <c r="I73" s="58" t="s">
        <v>8</v>
      </c>
      <c r="J73" s="44"/>
      <c r="K73" s="61" t="s">
        <v>151</v>
      </c>
      <c r="L73" s="61" t="s">
        <v>5</v>
      </c>
      <c r="M73" s="58" t="s">
        <v>6</v>
      </c>
      <c r="N73" s="123" t="s">
        <v>7</v>
      </c>
      <c r="O73" s="58" t="s">
        <v>8</v>
      </c>
      <c r="P73" s="42"/>
      <c r="Q73" s="61" t="s">
        <v>4</v>
      </c>
      <c r="R73" s="61" t="s">
        <v>152</v>
      </c>
      <c r="S73" s="61" t="s">
        <v>6</v>
      </c>
      <c r="T73" s="61" t="s">
        <v>7</v>
      </c>
      <c r="U73" s="61" t="s">
        <v>8</v>
      </c>
      <c r="V73" s="61"/>
      <c r="W73" s="61" t="s">
        <v>6</v>
      </c>
      <c r="X73" s="61" t="s">
        <v>7</v>
      </c>
      <c r="Y73" s="61"/>
      <c r="Z73" s="44"/>
      <c r="AA73" s="58" t="s">
        <v>4</v>
      </c>
      <c r="AB73" s="58" t="s">
        <v>5</v>
      </c>
      <c r="AC73" s="61" t="s">
        <v>6</v>
      </c>
      <c r="AD73" s="61" t="s">
        <v>7</v>
      </c>
      <c r="AE73" s="61" t="s">
        <v>8</v>
      </c>
      <c r="AF73" s="44"/>
      <c r="AG73" s="58" t="s">
        <v>4</v>
      </c>
      <c r="AH73" s="58" t="s">
        <v>5</v>
      </c>
      <c r="AI73" s="61" t="s">
        <v>6</v>
      </c>
      <c r="AJ73" s="61" t="s">
        <v>7</v>
      </c>
      <c r="AK73" s="61" t="s">
        <v>8</v>
      </c>
      <c r="AL73" s="44"/>
      <c r="AM73" s="44"/>
      <c r="AN73" s="44"/>
      <c r="AO73" s="44"/>
      <c r="AP73" s="44"/>
      <c r="AQ73" s="48"/>
      <c r="AR73" s="48"/>
      <c r="AS73" s="44"/>
      <c r="AT73" s="210" t="s">
        <v>42</v>
      </c>
      <c r="AU73" s="210"/>
      <c r="AV73" s="210"/>
      <c r="AW73" s="210"/>
      <c r="AX73" s="210"/>
      <c r="AY73" s="44"/>
      <c r="AZ73" s="210" t="s">
        <v>137</v>
      </c>
      <c r="BA73" s="210"/>
      <c r="BB73" s="210"/>
      <c r="BC73" s="210"/>
      <c r="BD73" s="210"/>
      <c r="BE73" s="44"/>
      <c r="BF73" s="209" t="s">
        <v>3</v>
      </c>
      <c r="BG73" s="209"/>
      <c r="BH73" s="209"/>
      <c r="BI73" s="209"/>
      <c r="BJ73" s="209"/>
      <c r="BK73" s="59"/>
      <c r="BL73" s="124"/>
      <c r="BM73" s="124"/>
      <c r="BN73" s="124"/>
      <c r="BP73" s="59"/>
      <c r="BQ73" s="59"/>
      <c r="BR73" s="59"/>
      <c r="BS73" s="59"/>
      <c r="BT73" s="59"/>
      <c r="BU73" s="10"/>
      <c r="BV73" s="10"/>
      <c r="BW73" s="10"/>
      <c r="BX73" s="10"/>
      <c r="BY73" s="10"/>
      <c r="BZ73" s="10"/>
      <c r="CA73" s="10"/>
      <c r="CB73" s="10"/>
      <c r="CC73" s="10"/>
      <c r="CD73" s="10"/>
      <c r="CE73" s="10"/>
      <c r="CF73" s="10"/>
      <c r="CG73" s="10"/>
      <c r="CH73" s="10"/>
      <c r="CI73" s="10"/>
      <c r="CJ73" s="10"/>
      <c r="CK73" s="10"/>
      <c r="CL73" s="10"/>
      <c r="CM73" s="10"/>
      <c r="CN73" s="10"/>
      <c r="CO73" s="10"/>
      <c r="CP73" s="10"/>
      <c r="CQ73" s="10"/>
      <c r="CR73" s="10"/>
      <c r="CS73" s="10"/>
      <c r="CT73" s="10"/>
      <c r="CU73" s="10"/>
      <c r="CV73" s="10"/>
      <c r="CW73" s="10"/>
      <c r="CX73" s="10"/>
      <c r="CY73" s="10"/>
      <c r="CZ73" s="10"/>
      <c r="DA73" s="10"/>
      <c r="DB73" s="10"/>
      <c r="DC73" s="10"/>
      <c r="DD73" s="10"/>
      <c r="DE73" s="10"/>
      <c r="DF73" s="10"/>
      <c r="DG73" s="10"/>
      <c r="DH73" s="10"/>
      <c r="DI73" s="10"/>
      <c r="DJ73" s="10"/>
      <c r="DK73" s="10"/>
      <c r="DL73" s="10"/>
      <c r="DM73" s="10"/>
      <c r="DN73" s="10"/>
      <c r="DO73" s="10"/>
      <c r="DP73" s="10"/>
      <c r="DQ73" s="10"/>
      <c r="DR73" s="10"/>
      <c r="DS73" s="10"/>
      <c r="DT73" s="10"/>
      <c r="DU73" s="10"/>
      <c r="DV73" s="10"/>
      <c r="DW73" s="10"/>
      <c r="DX73" s="10"/>
      <c r="DY73" s="10"/>
      <c r="DZ73" s="10"/>
      <c r="EA73" s="10"/>
      <c r="EB73" s="10"/>
      <c r="EC73" s="10"/>
      <c r="ED73" s="10"/>
      <c r="EE73" s="10"/>
      <c r="EF73" s="10"/>
      <c r="EG73" s="10"/>
      <c r="EH73" s="10"/>
      <c r="EI73" s="10"/>
      <c r="EJ73" s="10"/>
      <c r="EK73" s="10"/>
      <c r="EL73" s="10"/>
      <c r="EM73" s="10"/>
      <c r="EN73" s="10"/>
      <c r="EO73" s="10"/>
      <c r="EP73" s="10"/>
      <c r="EQ73" s="10"/>
      <c r="ER73" s="10"/>
      <c r="ES73" s="10"/>
      <c r="ET73" s="10"/>
      <c r="EU73" s="10"/>
      <c r="EV73" s="10"/>
      <c r="EW73" s="10"/>
      <c r="EX73" s="10"/>
      <c r="EY73" s="10"/>
      <c r="EZ73" s="10"/>
      <c r="FA73" s="10"/>
      <c r="FB73" s="10"/>
      <c r="FC73" s="10"/>
      <c r="FD73" s="10"/>
      <c r="FE73" s="10"/>
      <c r="FF73" s="10"/>
      <c r="FG73" s="10"/>
      <c r="FH73" s="10"/>
      <c r="FI73" s="10"/>
      <c r="FJ73" s="10"/>
      <c r="FK73" s="10"/>
      <c r="FL73" s="10"/>
      <c r="FM73" s="10"/>
      <c r="FN73" s="10"/>
      <c r="FO73" s="10"/>
      <c r="FP73" s="10"/>
      <c r="FQ73" s="10"/>
      <c r="FR73" s="10"/>
      <c r="FS73" s="10"/>
      <c r="FT73" s="10"/>
      <c r="FU73" s="10"/>
      <c r="FV73" s="10"/>
      <c r="FW73" s="10"/>
      <c r="FX73" s="10"/>
      <c r="FY73" s="10"/>
      <c r="FZ73" s="10"/>
      <c r="GA73" s="10"/>
      <c r="GB73" s="10"/>
      <c r="GC73" s="10"/>
      <c r="GD73" s="10"/>
      <c r="GE73" s="10"/>
      <c r="GF73" s="10"/>
      <c r="GG73" s="10"/>
      <c r="GH73" s="10"/>
      <c r="GI73" s="10"/>
      <c r="GJ73" s="10"/>
      <c r="GK73" s="10"/>
      <c r="GL73" s="10"/>
      <c r="GM73" s="10"/>
      <c r="GN73" s="10"/>
      <c r="GO73" s="10"/>
      <c r="GP73" s="10"/>
      <c r="GQ73" s="10"/>
      <c r="GR73" s="10"/>
      <c r="GS73" s="10"/>
      <c r="GT73" s="10"/>
      <c r="GU73" s="10"/>
      <c r="GV73" s="10"/>
      <c r="GW73" s="10"/>
      <c r="GX73" s="10"/>
      <c r="GY73" s="10"/>
      <c r="GZ73" s="10"/>
      <c r="HA73" s="10"/>
      <c r="HB73" s="10"/>
      <c r="HC73" s="10"/>
      <c r="HD73" s="10"/>
      <c r="HE73" s="10"/>
      <c r="HF73" s="10"/>
      <c r="HG73" s="10"/>
      <c r="HH73" s="10"/>
      <c r="HI73" s="10"/>
      <c r="HJ73" s="10"/>
      <c r="HK73" s="10"/>
      <c r="HL73" s="10"/>
      <c r="HM73" s="10"/>
      <c r="HN73" s="10"/>
      <c r="HO73" s="10"/>
      <c r="HP73" s="10"/>
      <c r="HQ73" s="10"/>
      <c r="HR73" s="10"/>
      <c r="HS73" s="10"/>
    </row>
    <row r="74" spans="1:66" ht="20.25">
      <c r="A74" s="106" t="s">
        <v>65</v>
      </c>
      <c r="B74" s="107"/>
      <c r="C74" s="107"/>
      <c r="D74" s="45"/>
      <c r="E74" s="45"/>
      <c r="F74" s="45"/>
      <c r="G74" s="45"/>
      <c r="H74" s="45"/>
      <c r="I74" s="45"/>
      <c r="J74" s="44"/>
      <c r="K74" s="45"/>
      <c r="L74" s="45"/>
      <c r="M74" s="42"/>
      <c r="N74" s="42"/>
      <c r="O74" s="42"/>
      <c r="P74" s="42"/>
      <c r="Q74" s="45"/>
      <c r="R74" s="45"/>
      <c r="S74" s="45"/>
      <c r="T74" s="45"/>
      <c r="U74" s="45" t="s">
        <v>0</v>
      </c>
      <c r="V74" s="45"/>
      <c r="W74" s="108"/>
      <c r="X74" s="45"/>
      <c r="Y74" s="45"/>
      <c r="Z74" s="44"/>
      <c r="AA74" s="45"/>
      <c r="AB74" s="45"/>
      <c r="AC74" s="45"/>
      <c r="AD74" s="45"/>
      <c r="AE74" s="45" t="s">
        <v>0</v>
      </c>
      <c r="AF74" s="44"/>
      <c r="AG74" s="45"/>
      <c r="AH74" s="45"/>
      <c r="AI74" s="45"/>
      <c r="AJ74" s="45"/>
      <c r="AK74" s="45" t="s">
        <v>0</v>
      </c>
      <c r="AL74" s="44"/>
      <c r="AM74" s="44"/>
      <c r="AN74" s="44"/>
      <c r="AO74" s="44"/>
      <c r="AP74" s="44"/>
      <c r="AQ74" s="48"/>
      <c r="AR74" s="48"/>
      <c r="AS74" s="44"/>
      <c r="AT74" s="58" t="s">
        <v>4</v>
      </c>
      <c r="AU74" s="58" t="s">
        <v>5</v>
      </c>
      <c r="AV74" s="58" t="s">
        <v>6</v>
      </c>
      <c r="AW74" s="58" t="s">
        <v>7</v>
      </c>
      <c r="AX74" s="58" t="s">
        <v>8</v>
      </c>
      <c r="AY74" s="44"/>
      <c r="AZ74" s="58" t="s">
        <v>4</v>
      </c>
      <c r="BA74" s="58" t="s">
        <v>5</v>
      </c>
      <c r="BB74" s="58" t="s">
        <v>6</v>
      </c>
      <c r="BC74" s="58" t="s">
        <v>7</v>
      </c>
      <c r="BD74" s="58" t="s">
        <v>8</v>
      </c>
      <c r="BE74" s="44"/>
      <c r="BF74" s="58" t="s">
        <v>4</v>
      </c>
      <c r="BG74" s="58" t="s">
        <v>5</v>
      </c>
      <c r="BH74" s="58" t="s">
        <v>6</v>
      </c>
      <c r="BI74" s="58" t="s">
        <v>7</v>
      </c>
      <c r="BJ74" s="58" t="s">
        <v>8</v>
      </c>
      <c r="BK74" s="58"/>
      <c r="BL74" s="125"/>
      <c r="BM74" s="125"/>
      <c r="BN74" s="125"/>
    </row>
    <row r="75" spans="1:66" ht="20.25">
      <c r="A75" s="107" t="s">
        <v>153</v>
      </c>
      <c r="B75" s="107"/>
      <c r="C75" s="107"/>
      <c r="D75" s="45"/>
      <c r="E75" s="45"/>
      <c r="F75" s="45"/>
      <c r="G75" s="45"/>
      <c r="H75" s="45"/>
      <c r="I75" s="45"/>
      <c r="J75" s="44"/>
      <c r="K75" s="45"/>
      <c r="L75" s="45"/>
      <c r="M75" s="42"/>
      <c r="N75" s="42"/>
      <c r="O75" s="42"/>
      <c r="P75" s="42"/>
      <c r="Q75" s="45"/>
      <c r="R75" s="45"/>
      <c r="S75" s="45"/>
      <c r="T75" s="45"/>
      <c r="U75" s="45"/>
      <c r="V75" s="45"/>
      <c r="W75" s="108"/>
      <c r="X75" s="45"/>
      <c r="Y75" s="45"/>
      <c r="Z75" s="44"/>
      <c r="AA75" s="45"/>
      <c r="AB75" s="45"/>
      <c r="AC75" s="45"/>
      <c r="AD75" s="45"/>
      <c r="AE75" s="45"/>
      <c r="AF75" s="44"/>
      <c r="AG75" s="45"/>
      <c r="AH75" s="45"/>
      <c r="AI75" s="45"/>
      <c r="AJ75" s="45"/>
      <c r="AK75" s="45"/>
      <c r="AL75" s="44"/>
      <c r="AM75" s="44"/>
      <c r="AN75" s="44"/>
      <c r="AO75" s="44"/>
      <c r="AP75" s="44"/>
      <c r="AQ75" s="48"/>
      <c r="AR75" s="48"/>
      <c r="AS75" s="44"/>
      <c r="AT75" s="126">
        <v>0</v>
      </c>
      <c r="AU75" s="126">
        <v>0</v>
      </c>
      <c r="AV75" s="126">
        <v>0</v>
      </c>
      <c r="AW75" s="126">
        <v>0</v>
      </c>
      <c r="AX75" s="126">
        <v>0</v>
      </c>
      <c r="AY75" s="44"/>
      <c r="AZ75" s="114">
        <v>131</v>
      </c>
      <c r="BA75" s="114">
        <v>131</v>
      </c>
      <c r="BB75" s="127">
        <f>280000-26000</f>
        <v>254000</v>
      </c>
      <c r="BC75" s="127">
        <v>24980</v>
      </c>
      <c r="BD75" s="127">
        <f>SUM(BB75:BC75)</f>
        <v>278980</v>
      </c>
      <c r="BE75" s="44"/>
      <c r="BF75" s="48">
        <f aca="true" t="shared" si="24" ref="BF75:BF93">AZ75-AT75</f>
        <v>131</v>
      </c>
      <c r="BG75" s="48">
        <f aca="true" t="shared" si="25" ref="BG75:BI93">BA75-AU75</f>
        <v>131</v>
      </c>
      <c r="BH75" s="48">
        <f t="shared" si="25"/>
        <v>254000</v>
      </c>
      <c r="BI75" s="48">
        <f t="shared" si="25"/>
        <v>24980</v>
      </c>
      <c r="BJ75" s="48">
        <f aca="true" t="shared" si="26" ref="BJ75:BJ93">BH75+BI75</f>
        <v>278980</v>
      </c>
      <c r="BK75" s="58"/>
      <c r="BL75" s="125"/>
      <c r="BM75" s="125"/>
      <c r="BN75" s="125"/>
    </row>
    <row r="76" spans="1:66" ht="20.25">
      <c r="A76" s="107" t="s">
        <v>17</v>
      </c>
      <c r="B76" s="107"/>
      <c r="C76" s="44"/>
      <c r="D76" s="45"/>
      <c r="E76" s="45">
        <v>2</v>
      </c>
      <c r="F76" s="45">
        <v>2</v>
      </c>
      <c r="G76" s="45">
        <v>703</v>
      </c>
      <c r="H76" s="45">
        <v>300</v>
      </c>
      <c r="I76" s="45">
        <f aca="true" t="shared" si="27" ref="I76:I87">SUM(G76+H76)</f>
        <v>1003</v>
      </c>
      <c r="J76" s="44"/>
      <c r="K76" s="47">
        <v>0</v>
      </c>
      <c r="L76" s="47">
        <v>0</v>
      </c>
      <c r="M76" s="42">
        <v>0</v>
      </c>
      <c r="N76" s="42">
        <v>0</v>
      </c>
      <c r="O76" s="42">
        <v>0</v>
      </c>
      <c r="P76" s="42"/>
      <c r="Q76" s="47">
        <v>0</v>
      </c>
      <c r="R76" s="47">
        <v>0</v>
      </c>
      <c r="S76" s="47">
        <v>0</v>
      </c>
      <c r="T76" s="47">
        <v>3</v>
      </c>
      <c r="U76" s="41">
        <f>S76+T76</f>
        <v>3</v>
      </c>
      <c r="V76" s="41"/>
      <c r="W76" s="99">
        <v>0</v>
      </c>
      <c r="X76" s="47">
        <v>41</v>
      </c>
      <c r="Y76" s="47"/>
      <c r="Z76" s="44"/>
      <c r="AA76" s="45">
        <v>2</v>
      </c>
      <c r="AB76" s="45">
        <v>2</v>
      </c>
      <c r="AC76" s="45">
        <f>G76+S76+M76</f>
        <v>703</v>
      </c>
      <c r="AD76" s="45">
        <v>350</v>
      </c>
      <c r="AE76" s="45">
        <f>AC76+AD76</f>
        <v>1053</v>
      </c>
      <c r="AF76" s="44"/>
      <c r="AG76" s="45">
        <v>2</v>
      </c>
      <c r="AH76" s="45">
        <v>2</v>
      </c>
      <c r="AI76" s="45">
        <f>706-361</f>
        <v>345</v>
      </c>
      <c r="AJ76" s="45">
        <v>361</v>
      </c>
      <c r="AK76" s="45">
        <f aca="true" t="shared" si="28" ref="AK76:AK87">SUM(AI76+AJ76)</f>
        <v>706</v>
      </c>
      <c r="AL76" s="44">
        <v>712</v>
      </c>
      <c r="AM76" s="44"/>
      <c r="AN76" s="44"/>
      <c r="AO76" s="44"/>
      <c r="AP76" s="44"/>
      <c r="AQ76" s="48">
        <v>24</v>
      </c>
      <c r="AR76" s="48">
        <f aca="true" t="shared" si="29" ref="AR76:AR93">SUM(AP76:AQ76)</f>
        <v>24</v>
      </c>
      <c r="AS76" s="44"/>
      <c r="AT76" s="42">
        <f aca="true" t="shared" si="30" ref="AT76:AT93">SUM(AG76+AN76)</f>
        <v>2</v>
      </c>
      <c r="AU76" s="42">
        <f aca="true" t="shared" si="31" ref="AU76:AU93">SUM(AH76+AO76)</f>
        <v>2</v>
      </c>
      <c r="AV76" s="42">
        <v>631</v>
      </c>
      <c r="AW76" s="42">
        <v>380</v>
      </c>
      <c r="AX76" s="42">
        <f aca="true" t="shared" si="32" ref="AX76:AX93">SUM(AV76:AW76)</f>
        <v>1011</v>
      </c>
      <c r="AY76" s="42"/>
      <c r="AZ76" s="42">
        <v>0</v>
      </c>
      <c r="BA76" s="42">
        <v>0</v>
      </c>
      <c r="BB76" s="42">
        <v>0</v>
      </c>
      <c r="BC76" s="42">
        <v>0</v>
      </c>
      <c r="BD76" s="42">
        <f aca="true" t="shared" si="33" ref="BD76:BD84">SUM(BB76:BC76)</f>
        <v>0</v>
      </c>
      <c r="BE76" s="42"/>
      <c r="BF76" s="48">
        <f t="shared" si="24"/>
        <v>-2</v>
      </c>
      <c r="BG76" s="48">
        <f t="shared" si="25"/>
        <v>-2</v>
      </c>
      <c r="BH76" s="48">
        <f t="shared" si="25"/>
        <v>-631</v>
      </c>
      <c r="BI76" s="48">
        <f t="shared" si="25"/>
        <v>-380</v>
      </c>
      <c r="BJ76" s="48">
        <f t="shared" si="26"/>
        <v>-1011</v>
      </c>
      <c r="BK76" s="45"/>
      <c r="BL76" s="40"/>
      <c r="BM76" s="40"/>
      <c r="BN76" s="40"/>
    </row>
    <row r="77" spans="1:69" ht="20.25">
      <c r="A77" s="107" t="s">
        <v>18</v>
      </c>
      <c r="B77" s="107"/>
      <c r="C77" s="44"/>
      <c r="D77" s="45"/>
      <c r="E77" s="45">
        <v>23</v>
      </c>
      <c r="F77" s="45">
        <v>23</v>
      </c>
      <c r="G77" s="45">
        <v>74306</v>
      </c>
      <c r="H77" s="45">
        <v>3446</v>
      </c>
      <c r="I77" s="45">
        <f t="shared" si="27"/>
        <v>77752</v>
      </c>
      <c r="J77" s="44"/>
      <c r="K77" s="47">
        <v>0</v>
      </c>
      <c r="L77" s="47">
        <v>0</v>
      </c>
      <c r="M77" s="42">
        <v>0</v>
      </c>
      <c r="N77" s="42">
        <v>0</v>
      </c>
      <c r="O77" s="42">
        <v>0</v>
      </c>
      <c r="P77" s="42"/>
      <c r="Q77" s="47">
        <v>0</v>
      </c>
      <c r="R77" s="47">
        <v>0</v>
      </c>
      <c r="S77" s="47">
        <v>0</v>
      </c>
      <c r="T77" s="47">
        <v>37</v>
      </c>
      <c r="U77" s="41">
        <f>S77+T77</f>
        <v>37</v>
      </c>
      <c r="V77" s="41"/>
      <c r="W77" s="99">
        <v>0</v>
      </c>
      <c r="X77" s="47">
        <v>439</v>
      </c>
      <c r="Y77" s="47"/>
      <c r="Z77" s="44"/>
      <c r="AA77" s="45">
        <v>22</v>
      </c>
      <c r="AB77" s="45">
        <v>22</v>
      </c>
      <c r="AC77" s="45">
        <f>G77+S77+M77</f>
        <v>74306</v>
      </c>
      <c r="AD77" s="45">
        <f aca="true" t="shared" si="34" ref="AD77:AD87">H77+T77+X77</f>
        <v>3922</v>
      </c>
      <c r="AE77" s="45">
        <f>AC77+AD77</f>
        <v>78228</v>
      </c>
      <c r="AF77" s="44"/>
      <c r="AG77" s="45">
        <v>28</v>
      </c>
      <c r="AH77" s="45">
        <v>28</v>
      </c>
      <c r="AI77" s="45">
        <f>93187-5002</f>
        <v>88185</v>
      </c>
      <c r="AJ77" s="45">
        <v>5002</v>
      </c>
      <c r="AK77" s="45">
        <f t="shared" si="28"/>
        <v>93187</v>
      </c>
      <c r="AL77" s="44">
        <v>93947</v>
      </c>
      <c r="AM77" s="44"/>
      <c r="AN77" s="44"/>
      <c r="AO77" s="44"/>
      <c r="AP77" s="44"/>
      <c r="AQ77" s="48">
        <f>28*12</f>
        <v>336</v>
      </c>
      <c r="AR77" s="48">
        <f t="shared" si="29"/>
        <v>336</v>
      </c>
      <c r="AS77" s="44"/>
      <c r="AT77" s="42">
        <f t="shared" si="30"/>
        <v>28</v>
      </c>
      <c r="AU77" s="42">
        <f t="shared" si="31"/>
        <v>28</v>
      </c>
      <c r="AV77" s="42">
        <v>66403</v>
      </c>
      <c r="AW77" s="42">
        <v>5337</v>
      </c>
      <c r="AX77" s="42">
        <f t="shared" si="32"/>
        <v>71740</v>
      </c>
      <c r="AY77" s="42"/>
      <c r="AZ77" s="42">
        <v>0</v>
      </c>
      <c r="BA77" s="42">
        <v>0</v>
      </c>
      <c r="BB77" s="42">
        <v>0</v>
      </c>
      <c r="BC77" s="42">
        <v>0</v>
      </c>
      <c r="BD77" s="42">
        <f t="shared" si="33"/>
        <v>0</v>
      </c>
      <c r="BE77" s="42"/>
      <c r="BF77" s="48">
        <f t="shared" si="24"/>
        <v>-28</v>
      </c>
      <c r="BG77" s="48">
        <f t="shared" si="25"/>
        <v>-28</v>
      </c>
      <c r="BH77" s="48">
        <f t="shared" si="25"/>
        <v>-66403</v>
      </c>
      <c r="BI77" s="48">
        <f t="shared" si="25"/>
        <v>-5337</v>
      </c>
      <c r="BJ77" s="48">
        <f t="shared" si="26"/>
        <v>-71740</v>
      </c>
      <c r="BK77" s="45"/>
      <c r="BL77" s="117"/>
      <c r="BM77" s="117"/>
      <c r="BN77" s="118"/>
      <c r="BP77" s="23"/>
      <c r="BQ77" s="23"/>
    </row>
    <row r="78" spans="1:69" ht="20.25">
      <c r="A78" s="107" t="s">
        <v>79</v>
      </c>
      <c r="B78" s="107"/>
      <c r="C78" s="44"/>
      <c r="D78" s="45"/>
      <c r="E78" s="45">
        <v>0</v>
      </c>
      <c r="F78" s="45">
        <v>0</v>
      </c>
      <c r="G78" s="45">
        <v>0</v>
      </c>
      <c r="H78" s="45">
        <v>0</v>
      </c>
      <c r="I78" s="45">
        <f t="shared" si="27"/>
        <v>0</v>
      </c>
      <c r="J78" s="44"/>
      <c r="K78" s="47">
        <v>0</v>
      </c>
      <c r="L78" s="47">
        <v>0</v>
      </c>
      <c r="M78" s="42">
        <v>0</v>
      </c>
      <c r="N78" s="42">
        <v>0</v>
      </c>
      <c r="O78" s="42">
        <v>0</v>
      </c>
      <c r="P78" s="42"/>
      <c r="Q78" s="47"/>
      <c r="R78" s="47"/>
      <c r="S78" s="47">
        <v>0</v>
      </c>
      <c r="T78" s="47">
        <v>0</v>
      </c>
      <c r="U78" s="41">
        <v>0</v>
      </c>
      <c r="V78" s="41"/>
      <c r="W78" s="99">
        <v>0</v>
      </c>
      <c r="X78" s="47">
        <f>SUM(AA78*$X$122)</f>
        <v>0</v>
      </c>
      <c r="Y78" s="47"/>
      <c r="Z78" s="44"/>
      <c r="AA78" s="45">
        <v>0</v>
      </c>
      <c r="AB78" s="45">
        <v>0</v>
      </c>
      <c r="AC78" s="45">
        <v>0</v>
      </c>
      <c r="AD78" s="45">
        <f t="shared" si="34"/>
        <v>0</v>
      </c>
      <c r="AE78" s="45">
        <v>0</v>
      </c>
      <c r="AF78" s="44"/>
      <c r="AG78" s="45">
        <v>25</v>
      </c>
      <c r="AH78" s="45">
        <v>25</v>
      </c>
      <c r="AI78" s="45">
        <f>33452-4466</f>
        <v>28986</v>
      </c>
      <c r="AJ78" s="45">
        <v>4466</v>
      </c>
      <c r="AK78" s="45">
        <f t="shared" si="28"/>
        <v>33452</v>
      </c>
      <c r="AL78" s="44">
        <v>43060</v>
      </c>
      <c r="AM78" s="44"/>
      <c r="AN78" s="44"/>
      <c r="AO78" s="44"/>
      <c r="AP78" s="44"/>
      <c r="AQ78" s="48">
        <f>25*12</f>
        <v>300</v>
      </c>
      <c r="AR78" s="48">
        <f t="shared" si="29"/>
        <v>300</v>
      </c>
      <c r="AS78" s="44"/>
      <c r="AT78" s="42">
        <v>4</v>
      </c>
      <c r="AU78" s="42">
        <v>4</v>
      </c>
      <c r="AV78" s="42">
        <v>2242</v>
      </c>
      <c r="AW78" s="42">
        <v>761</v>
      </c>
      <c r="AX78" s="42">
        <f t="shared" si="32"/>
        <v>3003</v>
      </c>
      <c r="AY78" s="42"/>
      <c r="AZ78" s="42">
        <v>0</v>
      </c>
      <c r="BA78" s="42">
        <v>0</v>
      </c>
      <c r="BB78" s="42">
        <v>0</v>
      </c>
      <c r="BC78" s="42">
        <v>0</v>
      </c>
      <c r="BD78" s="42">
        <f t="shared" si="33"/>
        <v>0</v>
      </c>
      <c r="BE78" s="42"/>
      <c r="BF78" s="48">
        <f t="shared" si="24"/>
        <v>-4</v>
      </c>
      <c r="BG78" s="48">
        <f t="shared" si="25"/>
        <v>-4</v>
      </c>
      <c r="BH78" s="48">
        <f t="shared" si="25"/>
        <v>-2242</v>
      </c>
      <c r="BI78" s="48">
        <f t="shared" si="25"/>
        <v>-761</v>
      </c>
      <c r="BJ78" s="48">
        <f t="shared" si="26"/>
        <v>-3003</v>
      </c>
      <c r="BK78" s="45"/>
      <c r="BL78" s="117"/>
      <c r="BM78" s="117"/>
      <c r="BN78" s="118"/>
      <c r="BP78" s="23"/>
      <c r="BQ78" s="23"/>
    </row>
    <row r="79" spans="1:69" ht="20.25">
      <c r="A79" s="107" t="s">
        <v>87</v>
      </c>
      <c r="B79" s="107"/>
      <c r="C79" s="44"/>
      <c r="D79" s="45"/>
      <c r="E79" s="45"/>
      <c r="F79" s="45"/>
      <c r="G79" s="45"/>
      <c r="H79" s="45"/>
      <c r="I79" s="45"/>
      <c r="J79" s="44"/>
      <c r="K79" s="47"/>
      <c r="L79" s="47"/>
      <c r="M79" s="42"/>
      <c r="N79" s="42"/>
      <c r="O79" s="42"/>
      <c r="P79" s="42"/>
      <c r="Q79" s="47"/>
      <c r="R79" s="47"/>
      <c r="S79" s="47"/>
      <c r="T79" s="47"/>
      <c r="U79" s="41"/>
      <c r="V79" s="41"/>
      <c r="W79" s="99"/>
      <c r="X79" s="47"/>
      <c r="Y79" s="47"/>
      <c r="Z79" s="44"/>
      <c r="AA79" s="45"/>
      <c r="AB79" s="45"/>
      <c r="AC79" s="45"/>
      <c r="AD79" s="45"/>
      <c r="AE79" s="45"/>
      <c r="AF79" s="44"/>
      <c r="AG79" s="45"/>
      <c r="AH79" s="45"/>
      <c r="AI79" s="45"/>
      <c r="AJ79" s="45"/>
      <c r="AK79" s="45"/>
      <c r="AL79" s="44"/>
      <c r="AM79" s="44"/>
      <c r="AN79" s="44"/>
      <c r="AO79" s="44"/>
      <c r="AP79" s="44"/>
      <c r="AQ79" s="48"/>
      <c r="AR79" s="48"/>
      <c r="AS79" s="44"/>
      <c r="AT79" s="42">
        <v>0</v>
      </c>
      <c r="AU79" s="42">
        <v>0</v>
      </c>
      <c r="AV79" s="42">
        <v>0</v>
      </c>
      <c r="AW79" s="42">
        <v>0</v>
      </c>
      <c r="AX79" s="42">
        <v>0</v>
      </c>
      <c r="AY79" s="42"/>
      <c r="AZ79" s="42">
        <v>0</v>
      </c>
      <c r="BA79" s="42">
        <v>0</v>
      </c>
      <c r="BB79" s="42">
        <v>0</v>
      </c>
      <c r="BC79" s="42">
        <v>0</v>
      </c>
      <c r="BD79" s="42"/>
      <c r="BE79" s="42"/>
      <c r="BF79" s="48">
        <f t="shared" si="24"/>
        <v>0</v>
      </c>
      <c r="BG79" s="48">
        <f t="shared" si="25"/>
        <v>0</v>
      </c>
      <c r="BH79" s="48">
        <f t="shared" si="25"/>
        <v>0</v>
      </c>
      <c r="BI79" s="48">
        <f t="shared" si="25"/>
        <v>0</v>
      </c>
      <c r="BJ79" s="48">
        <f t="shared" si="26"/>
        <v>0</v>
      </c>
      <c r="BK79" s="45"/>
      <c r="BL79" s="117"/>
      <c r="BM79" s="117"/>
      <c r="BN79" s="118"/>
      <c r="BP79" s="23"/>
      <c r="BQ79" s="23"/>
    </row>
    <row r="80" spans="1:69" ht="20.25">
      <c r="A80" s="107" t="s">
        <v>66</v>
      </c>
      <c r="B80" s="107"/>
      <c r="C80" s="44"/>
      <c r="D80" s="45"/>
      <c r="E80" s="45">
        <v>12</v>
      </c>
      <c r="F80" s="45">
        <v>12</v>
      </c>
      <c r="G80" s="45">
        <v>0</v>
      </c>
      <c r="H80" s="45">
        <v>1798</v>
      </c>
      <c r="I80" s="45">
        <f t="shared" si="27"/>
        <v>1798</v>
      </c>
      <c r="J80" s="44"/>
      <c r="K80" s="47">
        <v>0</v>
      </c>
      <c r="L80" s="47">
        <v>0</v>
      </c>
      <c r="M80" s="42">
        <v>0</v>
      </c>
      <c r="N80" s="42">
        <v>0</v>
      </c>
      <c r="O80" s="42">
        <v>0</v>
      </c>
      <c r="P80" s="42"/>
      <c r="Q80" s="47">
        <v>0</v>
      </c>
      <c r="R80" s="47">
        <v>0</v>
      </c>
      <c r="S80" s="47">
        <v>0</v>
      </c>
      <c r="T80" s="47">
        <v>28</v>
      </c>
      <c r="U80" s="41">
        <f aca="true" t="shared" si="35" ref="U80:U87">S80+T80</f>
        <v>28</v>
      </c>
      <c r="V80" s="41"/>
      <c r="W80" s="99">
        <v>0</v>
      </c>
      <c r="X80" s="47">
        <v>341</v>
      </c>
      <c r="Y80" s="47"/>
      <c r="Z80" s="44"/>
      <c r="AA80" s="45">
        <v>17</v>
      </c>
      <c r="AB80" s="45">
        <v>17</v>
      </c>
      <c r="AC80" s="45">
        <f aca="true" t="shared" si="36" ref="AC80:AC92">G80+S80+M80</f>
        <v>0</v>
      </c>
      <c r="AD80" s="45">
        <f t="shared" si="34"/>
        <v>2167</v>
      </c>
      <c r="AE80" s="45">
        <f aca="true" t="shared" si="37" ref="AE80:AE92">AC80+AD80</f>
        <v>2167</v>
      </c>
      <c r="AF80" s="44"/>
      <c r="AG80" s="45">
        <v>12</v>
      </c>
      <c r="AH80" s="45">
        <v>12</v>
      </c>
      <c r="AI80" s="45">
        <f>10034-2252</f>
        <v>7782</v>
      </c>
      <c r="AJ80" s="45">
        <v>2252</v>
      </c>
      <c r="AK80" s="45">
        <f t="shared" si="28"/>
        <v>10034</v>
      </c>
      <c r="AL80" s="44">
        <v>10116</v>
      </c>
      <c r="AM80" s="44"/>
      <c r="AN80" s="44"/>
      <c r="AO80" s="44"/>
      <c r="AP80" s="44"/>
      <c r="AQ80" s="48">
        <f>12*12</f>
        <v>144</v>
      </c>
      <c r="AR80" s="48">
        <f t="shared" si="29"/>
        <v>144</v>
      </c>
      <c r="AS80" s="44"/>
      <c r="AT80" s="42">
        <v>0</v>
      </c>
      <c r="AU80" s="42">
        <v>0</v>
      </c>
      <c r="AV80" s="42">
        <v>0</v>
      </c>
      <c r="AW80" s="42">
        <v>0</v>
      </c>
      <c r="AX80" s="42">
        <v>0</v>
      </c>
      <c r="AY80" s="42"/>
      <c r="AZ80" s="42">
        <v>0</v>
      </c>
      <c r="BA80" s="42">
        <v>0</v>
      </c>
      <c r="BB80" s="42">
        <v>0</v>
      </c>
      <c r="BC80" s="42">
        <v>0</v>
      </c>
      <c r="BD80" s="42">
        <f t="shared" si="33"/>
        <v>0</v>
      </c>
      <c r="BE80" s="42"/>
      <c r="BF80" s="48">
        <f t="shared" si="24"/>
        <v>0</v>
      </c>
      <c r="BG80" s="48">
        <f t="shared" si="25"/>
        <v>0</v>
      </c>
      <c r="BH80" s="48">
        <f t="shared" si="25"/>
        <v>0</v>
      </c>
      <c r="BI80" s="48">
        <f t="shared" si="25"/>
        <v>0</v>
      </c>
      <c r="BJ80" s="48">
        <f t="shared" si="26"/>
        <v>0</v>
      </c>
      <c r="BK80" s="45"/>
      <c r="BL80" s="117"/>
      <c r="BM80" s="117"/>
      <c r="BN80" s="118"/>
      <c r="BP80" s="23"/>
      <c r="BQ80" s="23"/>
    </row>
    <row r="81" spans="1:69" ht="20.25">
      <c r="A81" s="107" t="s">
        <v>67</v>
      </c>
      <c r="B81" s="107"/>
      <c r="C81" s="44"/>
      <c r="D81" s="45"/>
      <c r="E81" s="116">
        <v>19</v>
      </c>
      <c r="F81" s="116">
        <v>19</v>
      </c>
      <c r="G81" s="45">
        <v>104673</v>
      </c>
      <c r="H81" s="45">
        <v>2847</v>
      </c>
      <c r="I81" s="45">
        <f t="shared" si="27"/>
        <v>107520</v>
      </c>
      <c r="J81" s="44"/>
      <c r="K81" s="47">
        <v>0</v>
      </c>
      <c r="L81" s="47">
        <v>0</v>
      </c>
      <c r="M81" s="42">
        <v>0</v>
      </c>
      <c r="N81" s="42">
        <v>0</v>
      </c>
      <c r="O81" s="42">
        <v>0</v>
      </c>
      <c r="P81" s="42"/>
      <c r="Q81" s="47">
        <v>0</v>
      </c>
      <c r="R81" s="47">
        <v>0</v>
      </c>
      <c r="S81" s="47">
        <v>0</v>
      </c>
      <c r="T81" s="47">
        <v>37</v>
      </c>
      <c r="U81" s="41">
        <f t="shared" si="35"/>
        <v>37</v>
      </c>
      <c r="V81" s="41"/>
      <c r="W81" s="99">
        <v>0</v>
      </c>
      <c r="X81" s="47">
        <v>441</v>
      </c>
      <c r="Y81" s="47"/>
      <c r="Z81" s="44"/>
      <c r="AA81" s="116">
        <v>22</v>
      </c>
      <c r="AB81" s="116">
        <v>22</v>
      </c>
      <c r="AC81" s="45">
        <f t="shared" si="36"/>
        <v>104673</v>
      </c>
      <c r="AD81" s="45">
        <v>3845</v>
      </c>
      <c r="AE81" s="45">
        <f t="shared" si="37"/>
        <v>108518</v>
      </c>
      <c r="AF81" s="44"/>
      <c r="AG81" s="116">
        <v>6</v>
      </c>
      <c r="AH81" s="116">
        <v>6</v>
      </c>
      <c r="AI81" s="45">
        <f>6547-1072</f>
        <v>5475</v>
      </c>
      <c r="AJ81" s="45">
        <v>1072</v>
      </c>
      <c r="AK81" s="45">
        <f t="shared" si="28"/>
        <v>6547</v>
      </c>
      <c r="AL81" s="44">
        <v>6600</v>
      </c>
      <c r="AM81" s="44"/>
      <c r="AN81" s="44"/>
      <c r="AO81" s="44"/>
      <c r="AP81" s="44"/>
      <c r="AQ81" s="48">
        <f>6*12</f>
        <v>72</v>
      </c>
      <c r="AR81" s="48">
        <f t="shared" si="29"/>
        <v>72</v>
      </c>
      <c r="AS81" s="44"/>
      <c r="AT81" s="42">
        <v>19</v>
      </c>
      <c r="AU81" s="42">
        <v>19</v>
      </c>
      <c r="AV81" s="42">
        <v>61186</v>
      </c>
      <c r="AW81" s="42">
        <v>3623</v>
      </c>
      <c r="AX81" s="42">
        <f t="shared" si="32"/>
        <v>64809</v>
      </c>
      <c r="AY81" s="42"/>
      <c r="AZ81" s="42">
        <v>0</v>
      </c>
      <c r="BA81" s="42">
        <v>0</v>
      </c>
      <c r="BB81" s="42">
        <v>0</v>
      </c>
      <c r="BC81" s="42">
        <v>0</v>
      </c>
      <c r="BD81" s="42">
        <f t="shared" si="33"/>
        <v>0</v>
      </c>
      <c r="BE81" s="42"/>
      <c r="BF81" s="48">
        <f t="shared" si="24"/>
        <v>-19</v>
      </c>
      <c r="BG81" s="48">
        <f t="shared" si="25"/>
        <v>-19</v>
      </c>
      <c r="BH81" s="48">
        <f t="shared" si="25"/>
        <v>-61186</v>
      </c>
      <c r="BI81" s="48">
        <f t="shared" si="25"/>
        <v>-3623</v>
      </c>
      <c r="BJ81" s="48">
        <f t="shared" si="26"/>
        <v>-64809</v>
      </c>
      <c r="BK81" s="45"/>
      <c r="BL81" s="117"/>
      <c r="BM81" s="117"/>
      <c r="BN81" s="118"/>
      <c r="BP81" s="23"/>
      <c r="BQ81" s="23"/>
    </row>
    <row r="82" spans="1:69" ht="20.25">
      <c r="A82" s="107" t="s">
        <v>90</v>
      </c>
      <c r="B82" s="107"/>
      <c r="C82" s="44"/>
      <c r="D82" s="45"/>
      <c r="E82" s="116"/>
      <c r="F82" s="116"/>
      <c r="G82" s="45"/>
      <c r="H82" s="45"/>
      <c r="I82" s="45"/>
      <c r="J82" s="44"/>
      <c r="K82" s="47"/>
      <c r="L82" s="47"/>
      <c r="M82" s="42"/>
      <c r="N82" s="42"/>
      <c r="O82" s="42"/>
      <c r="P82" s="42"/>
      <c r="Q82" s="47"/>
      <c r="R82" s="47"/>
      <c r="S82" s="47"/>
      <c r="T82" s="47"/>
      <c r="U82" s="41"/>
      <c r="V82" s="41"/>
      <c r="W82" s="99"/>
      <c r="X82" s="47"/>
      <c r="Y82" s="47"/>
      <c r="Z82" s="44"/>
      <c r="AA82" s="116"/>
      <c r="AB82" s="116"/>
      <c r="AC82" s="45"/>
      <c r="AD82" s="45"/>
      <c r="AE82" s="45"/>
      <c r="AF82" s="44"/>
      <c r="AG82" s="116"/>
      <c r="AH82" s="116"/>
      <c r="AI82" s="45"/>
      <c r="AJ82" s="45"/>
      <c r="AK82" s="45"/>
      <c r="AL82" s="44"/>
      <c r="AM82" s="44"/>
      <c r="AN82" s="44"/>
      <c r="AO82" s="44"/>
      <c r="AP82" s="44"/>
      <c r="AQ82" s="48"/>
      <c r="AR82" s="48"/>
      <c r="AS82" s="44"/>
      <c r="AT82" s="42">
        <v>0</v>
      </c>
      <c r="AU82" s="42">
        <v>0</v>
      </c>
      <c r="AV82" s="42">
        <v>0</v>
      </c>
      <c r="AW82" s="42">
        <v>0</v>
      </c>
      <c r="AX82" s="42">
        <v>0</v>
      </c>
      <c r="AY82" s="42"/>
      <c r="AZ82" s="42">
        <v>0</v>
      </c>
      <c r="BA82" s="42">
        <v>0</v>
      </c>
      <c r="BB82" s="42">
        <v>0</v>
      </c>
      <c r="BC82" s="42">
        <v>0</v>
      </c>
      <c r="BD82" s="42">
        <f t="shared" si="33"/>
        <v>0</v>
      </c>
      <c r="BE82" s="42"/>
      <c r="BF82" s="48">
        <f t="shared" si="24"/>
        <v>0</v>
      </c>
      <c r="BG82" s="48">
        <f t="shared" si="25"/>
        <v>0</v>
      </c>
      <c r="BH82" s="48">
        <f t="shared" si="25"/>
        <v>0</v>
      </c>
      <c r="BI82" s="48">
        <f t="shared" si="25"/>
        <v>0</v>
      </c>
      <c r="BJ82" s="48">
        <f t="shared" si="26"/>
        <v>0</v>
      </c>
      <c r="BK82" s="45"/>
      <c r="BL82" s="117"/>
      <c r="BM82" s="117"/>
      <c r="BN82" s="118"/>
      <c r="BP82" s="23"/>
      <c r="BQ82" s="23"/>
    </row>
    <row r="83" spans="1:69" ht="20.25">
      <c r="A83" s="107" t="s">
        <v>68</v>
      </c>
      <c r="B83" s="107"/>
      <c r="C83" s="44"/>
      <c r="D83" s="45"/>
      <c r="E83" s="116">
        <v>0</v>
      </c>
      <c r="F83" s="116">
        <v>0</v>
      </c>
      <c r="G83" s="45">
        <v>9697</v>
      </c>
      <c r="H83" s="116">
        <v>0</v>
      </c>
      <c r="I83" s="45">
        <f t="shared" si="27"/>
        <v>9697</v>
      </c>
      <c r="J83" s="44"/>
      <c r="K83" s="47">
        <v>0</v>
      </c>
      <c r="L83" s="47">
        <v>0</v>
      </c>
      <c r="M83" s="42">
        <v>0</v>
      </c>
      <c r="N83" s="42">
        <v>0</v>
      </c>
      <c r="O83" s="42">
        <v>0</v>
      </c>
      <c r="P83" s="42"/>
      <c r="Q83" s="47"/>
      <c r="R83" s="47"/>
      <c r="S83" s="47">
        <v>0</v>
      </c>
      <c r="T83" s="47">
        <f>SUM(F83*$T$120)</f>
        <v>0</v>
      </c>
      <c r="U83" s="41">
        <f t="shared" si="35"/>
        <v>0</v>
      </c>
      <c r="V83" s="41"/>
      <c r="W83" s="99">
        <v>0</v>
      </c>
      <c r="X83" s="47">
        <f>SUM(AA83*$X$122)</f>
        <v>0</v>
      </c>
      <c r="Y83" s="47"/>
      <c r="Z83" s="44"/>
      <c r="AA83" s="116">
        <v>0</v>
      </c>
      <c r="AB83" s="116">
        <v>0</v>
      </c>
      <c r="AC83" s="45">
        <f t="shared" si="36"/>
        <v>9697</v>
      </c>
      <c r="AD83" s="45">
        <f t="shared" si="34"/>
        <v>0</v>
      </c>
      <c r="AE83" s="45">
        <f t="shared" si="37"/>
        <v>9697</v>
      </c>
      <c r="AF83" s="44"/>
      <c r="AG83" s="116">
        <v>0</v>
      </c>
      <c r="AH83" s="116">
        <v>0</v>
      </c>
      <c r="AI83" s="116">
        <v>0</v>
      </c>
      <c r="AJ83" s="116">
        <v>0</v>
      </c>
      <c r="AK83" s="45">
        <f t="shared" si="28"/>
        <v>0</v>
      </c>
      <c r="AL83" s="44"/>
      <c r="AM83" s="44"/>
      <c r="AN83" s="44"/>
      <c r="AO83" s="44"/>
      <c r="AP83" s="44"/>
      <c r="AQ83" s="48">
        <v>0</v>
      </c>
      <c r="AR83" s="48">
        <f t="shared" si="29"/>
        <v>0</v>
      </c>
      <c r="AS83" s="44"/>
      <c r="AT83" s="42">
        <v>3</v>
      </c>
      <c r="AU83" s="42">
        <v>3</v>
      </c>
      <c r="AV83" s="42">
        <v>2242</v>
      </c>
      <c r="AW83" s="42">
        <v>571</v>
      </c>
      <c r="AX83" s="42">
        <f t="shared" si="32"/>
        <v>2813</v>
      </c>
      <c r="AY83" s="42"/>
      <c r="AZ83" s="42">
        <v>0</v>
      </c>
      <c r="BA83" s="42">
        <v>0</v>
      </c>
      <c r="BB83" s="42">
        <v>0</v>
      </c>
      <c r="BC83" s="42">
        <v>0</v>
      </c>
      <c r="BD83" s="42">
        <f t="shared" si="33"/>
        <v>0</v>
      </c>
      <c r="BE83" s="42"/>
      <c r="BF83" s="48">
        <f t="shared" si="24"/>
        <v>-3</v>
      </c>
      <c r="BG83" s="48">
        <f t="shared" si="25"/>
        <v>-3</v>
      </c>
      <c r="BH83" s="48">
        <f t="shared" si="25"/>
        <v>-2242</v>
      </c>
      <c r="BI83" s="48">
        <f t="shared" si="25"/>
        <v>-571</v>
      </c>
      <c r="BJ83" s="48">
        <f t="shared" si="26"/>
        <v>-2813</v>
      </c>
      <c r="BK83" s="45"/>
      <c r="BL83" s="117"/>
      <c r="BM83" s="117"/>
      <c r="BN83" s="118"/>
      <c r="BP83" s="23"/>
      <c r="BQ83" s="23"/>
    </row>
    <row r="84" spans="1:69" ht="20.25">
      <c r="A84" s="107" t="s">
        <v>19</v>
      </c>
      <c r="B84" s="107"/>
      <c r="C84" s="44"/>
      <c r="D84" s="45"/>
      <c r="E84" s="45">
        <v>41</v>
      </c>
      <c r="F84" s="45">
        <v>41</v>
      </c>
      <c r="G84" s="45">
        <v>60368</v>
      </c>
      <c r="H84" s="45">
        <v>6143</v>
      </c>
      <c r="I84" s="45">
        <f t="shared" si="27"/>
        <v>66511</v>
      </c>
      <c r="J84" s="44"/>
      <c r="K84" s="47">
        <v>0</v>
      </c>
      <c r="L84" s="47">
        <v>0</v>
      </c>
      <c r="M84" s="42">
        <v>0</v>
      </c>
      <c r="N84" s="42">
        <v>0</v>
      </c>
      <c r="O84" s="42">
        <v>0</v>
      </c>
      <c r="P84" s="42"/>
      <c r="Q84" s="47">
        <v>0</v>
      </c>
      <c r="R84" s="47">
        <v>0</v>
      </c>
      <c r="S84" s="47">
        <v>0</v>
      </c>
      <c r="T84" s="47">
        <v>52</v>
      </c>
      <c r="U84" s="41">
        <f t="shared" si="35"/>
        <v>52</v>
      </c>
      <c r="V84" s="41"/>
      <c r="W84" s="99">
        <v>0</v>
      </c>
      <c r="X84" s="47">
        <v>620</v>
      </c>
      <c r="Y84" s="47"/>
      <c r="Z84" s="44"/>
      <c r="AA84" s="45">
        <v>31</v>
      </c>
      <c r="AB84" s="45">
        <v>31</v>
      </c>
      <c r="AC84" s="45">
        <f t="shared" si="36"/>
        <v>60368</v>
      </c>
      <c r="AD84" s="45">
        <f t="shared" si="34"/>
        <v>6815</v>
      </c>
      <c r="AE84" s="45">
        <f t="shared" si="37"/>
        <v>67183</v>
      </c>
      <c r="AF84" s="44"/>
      <c r="AG84" s="45">
        <v>41</v>
      </c>
      <c r="AH84" s="45">
        <v>41</v>
      </c>
      <c r="AI84" s="45">
        <f>32004-7386</f>
        <v>24618</v>
      </c>
      <c r="AJ84" s="45">
        <v>7386</v>
      </c>
      <c r="AK84" s="45">
        <f t="shared" si="28"/>
        <v>32004</v>
      </c>
      <c r="AL84" s="44">
        <v>32265</v>
      </c>
      <c r="AM84" s="44"/>
      <c r="AN84" s="44"/>
      <c r="AO84" s="44"/>
      <c r="AP84" s="44"/>
      <c r="AQ84" s="48">
        <v>493</v>
      </c>
      <c r="AR84" s="48">
        <f t="shared" si="29"/>
        <v>493</v>
      </c>
      <c r="AS84" s="44"/>
      <c r="AT84" s="42">
        <f t="shared" si="30"/>
        <v>41</v>
      </c>
      <c r="AU84" s="42">
        <f t="shared" si="31"/>
        <v>41</v>
      </c>
      <c r="AV84" s="42">
        <v>58327</v>
      </c>
      <c r="AW84" s="42">
        <v>7817</v>
      </c>
      <c r="AX84" s="42">
        <f t="shared" si="32"/>
        <v>66144</v>
      </c>
      <c r="AY84" s="42"/>
      <c r="AZ84" s="42">
        <v>0</v>
      </c>
      <c r="BA84" s="42">
        <v>0</v>
      </c>
      <c r="BB84" s="42">
        <v>0</v>
      </c>
      <c r="BC84" s="42">
        <v>0</v>
      </c>
      <c r="BD84" s="42">
        <f t="shared" si="33"/>
        <v>0</v>
      </c>
      <c r="BE84" s="42"/>
      <c r="BF84" s="48">
        <f t="shared" si="24"/>
        <v>-41</v>
      </c>
      <c r="BG84" s="48">
        <f t="shared" si="25"/>
        <v>-41</v>
      </c>
      <c r="BH84" s="48">
        <f t="shared" si="25"/>
        <v>-58327</v>
      </c>
      <c r="BI84" s="48">
        <f t="shared" si="25"/>
        <v>-7817</v>
      </c>
      <c r="BJ84" s="48">
        <f t="shared" si="26"/>
        <v>-66144</v>
      </c>
      <c r="BK84" s="45"/>
      <c r="BL84" s="117"/>
      <c r="BM84" s="117"/>
      <c r="BN84" s="118"/>
      <c r="BP84" s="23"/>
      <c r="BQ84" s="23"/>
    </row>
    <row r="85" spans="1:69" ht="20.25">
      <c r="A85" s="107"/>
      <c r="B85" s="107" t="s">
        <v>20</v>
      </c>
      <c r="C85" s="44"/>
      <c r="D85" s="45"/>
      <c r="E85" s="116">
        <v>0</v>
      </c>
      <c r="F85" s="116">
        <v>0</v>
      </c>
      <c r="G85" s="41">
        <v>0</v>
      </c>
      <c r="H85" s="45">
        <v>0</v>
      </c>
      <c r="I85" s="45">
        <f t="shared" si="27"/>
        <v>0</v>
      </c>
      <c r="J85" s="44"/>
      <c r="K85" s="47">
        <v>0</v>
      </c>
      <c r="L85" s="47">
        <v>0</v>
      </c>
      <c r="M85" s="42">
        <v>0</v>
      </c>
      <c r="N85" s="42">
        <v>0</v>
      </c>
      <c r="O85" s="42">
        <v>0</v>
      </c>
      <c r="P85" s="42"/>
      <c r="Q85" s="47">
        <v>0</v>
      </c>
      <c r="R85" s="47">
        <v>0</v>
      </c>
      <c r="S85" s="47">
        <v>0</v>
      </c>
      <c r="T85" s="47">
        <f>SUM(F85*$T$120)</f>
        <v>0</v>
      </c>
      <c r="U85" s="41">
        <f t="shared" si="35"/>
        <v>0</v>
      </c>
      <c r="V85" s="41"/>
      <c r="W85" s="99">
        <v>0</v>
      </c>
      <c r="X85" s="47">
        <f>SUM(AA85*$X$122)</f>
        <v>0</v>
      </c>
      <c r="Y85" s="47"/>
      <c r="Z85" s="44"/>
      <c r="AA85" s="116">
        <v>0</v>
      </c>
      <c r="AB85" s="116">
        <v>0</v>
      </c>
      <c r="AC85" s="45">
        <f t="shared" si="36"/>
        <v>0</v>
      </c>
      <c r="AD85" s="45">
        <f t="shared" si="34"/>
        <v>0</v>
      </c>
      <c r="AE85" s="45">
        <f t="shared" si="37"/>
        <v>0</v>
      </c>
      <c r="AF85" s="44"/>
      <c r="AG85" s="116">
        <v>0</v>
      </c>
      <c r="AH85" s="116">
        <v>0</v>
      </c>
      <c r="AI85" s="45">
        <v>0</v>
      </c>
      <c r="AJ85" s="45">
        <v>0</v>
      </c>
      <c r="AK85" s="45">
        <f t="shared" si="28"/>
        <v>0</v>
      </c>
      <c r="AL85" s="44"/>
      <c r="AM85" s="44"/>
      <c r="AN85" s="44"/>
      <c r="AO85" s="44"/>
      <c r="AP85" s="44"/>
      <c r="AQ85" s="48">
        <v>0</v>
      </c>
      <c r="AR85" s="48">
        <f t="shared" si="29"/>
        <v>0</v>
      </c>
      <c r="AS85" s="44"/>
      <c r="AT85" s="42">
        <f t="shared" si="30"/>
        <v>0</v>
      </c>
      <c r="AU85" s="42">
        <f t="shared" si="31"/>
        <v>0</v>
      </c>
      <c r="AV85" s="42">
        <f aca="true" t="shared" si="38" ref="AV85:AW87">SUM(AI85+AP85)</f>
        <v>0</v>
      </c>
      <c r="AW85" s="42">
        <f t="shared" si="38"/>
        <v>0</v>
      </c>
      <c r="AX85" s="41">
        <v>0</v>
      </c>
      <c r="AY85" s="42"/>
      <c r="AZ85" s="42">
        <v>0</v>
      </c>
      <c r="BA85" s="42">
        <v>0</v>
      </c>
      <c r="BB85" s="42">
        <v>0</v>
      </c>
      <c r="BC85" s="42">
        <v>0</v>
      </c>
      <c r="BD85" s="41">
        <v>0</v>
      </c>
      <c r="BE85" s="42"/>
      <c r="BF85" s="48">
        <f t="shared" si="24"/>
        <v>0</v>
      </c>
      <c r="BG85" s="48">
        <f t="shared" si="25"/>
        <v>0</v>
      </c>
      <c r="BH85" s="48">
        <f t="shared" si="25"/>
        <v>0</v>
      </c>
      <c r="BI85" s="48">
        <f t="shared" si="25"/>
        <v>0</v>
      </c>
      <c r="BJ85" s="48">
        <f t="shared" si="26"/>
        <v>0</v>
      </c>
      <c r="BK85" s="45"/>
      <c r="BL85" s="117"/>
      <c r="BM85" s="117"/>
      <c r="BN85" s="118"/>
      <c r="BP85" s="23"/>
      <c r="BQ85" s="23"/>
    </row>
    <row r="86" spans="1:69" ht="20.25">
      <c r="A86" s="107"/>
      <c r="B86" s="107" t="s">
        <v>22</v>
      </c>
      <c r="C86" s="44"/>
      <c r="D86" s="45"/>
      <c r="E86" s="45">
        <v>0</v>
      </c>
      <c r="F86" s="45">
        <v>0</v>
      </c>
      <c r="G86" s="45">
        <v>0</v>
      </c>
      <c r="H86" s="45">
        <v>0</v>
      </c>
      <c r="I86" s="45">
        <f>SUM(G86+H86)</f>
        <v>0</v>
      </c>
      <c r="J86" s="44"/>
      <c r="K86" s="47">
        <v>0</v>
      </c>
      <c r="L86" s="47">
        <v>0</v>
      </c>
      <c r="M86" s="42">
        <v>0</v>
      </c>
      <c r="N86" s="42">
        <v>0</v>
      </c>
      <c r="O86" s="42">
        <v>0</v>
      </c>
      <c r="P86" s="42"/>
      <c r="Q86" s="47">
        <v>0</v>
      </c>
      <c r="R86" s="47">
        <v>0</v>
      </c>
      <c r="S86" s="47">
        <v>0</v>
      </c>
      <c r="T86" s="47">
        <v>0</v>
      </c>
      <c r="U86" s="41">
        <f>S86+T86</f>
        <v>0</v>
      </c>
      <c r="V86" s="41"/>
      <c r="W86" s="99">
        <v>0</v>
      </c>
      <c r="X86" s="47">
        <f>SUM(AA86*$X$122)</f>
        <v>0</v>
      </c>
      <c r="Y86" s="47"/>
      <c r="Z86" s="44"/>
      <c r="AA86" s="45">
        <v>0</v>
      </c>
      <c r="AB86" s="45">
        <v>0</v>
      </c>
      <c r="AC86" s="45">
        <f t="shared" si="36"/>
        <v>0</v>
      </c>
      <c r="AD86" s="45">
        <f>H86+T86+X86</f>
        <v>0</v>
      </c>
      <c r="AE86" s="45">
        <f t="shared" si="37"/>
        <v>0</v>
      </c>
      <c r="AF86" s="44"/>
      <c r="AG86" s="45">
        <v>0</v>
      </c>
      <c r="AH86" s="45">
        <v>0</v>
      </c>
      <c r="AI86" s="45">
        <v>0</v>
      </c>
      <c r="AJ86" s="45">
        <v>0</v>
      </c>
      <c r="AK86" s="45">
        <f>SUM(AI86+AJ86)</f>
        <v>0</v>
      </c>
      <c r="AL86" s="44"/>
      <c r="AM86" s="44"/>
      <c r="AN86" s="44"/>
      <c r="AO86" s="44"/>
      <c r="AP86" s="44"/>
      <c r="AQ86" s="48">
        <v>0</v>
      </c>
      <c r="AR86" s="48">
        <f t="shared" si="29"/>
        <v>0</v>
      </c>
      <c r="AS86" s="44"/>
      <c r="AT86" s="42">
        <f t="shared" si="30"/>
        <v>0</v>
      </c>
      <c r="AU86" s="42">
        <f t="shared" si="31"/>
        <v>0</v>
      </c>
      <c r="AV86" s="42">
        <f t="shared" si="38"/>
        <v>0</v>
      </c>
      <c r="AW86" s="42">
        <f t="shared" si="38"/>
        <v>0</v>
      </c>
      <c r="AX86" s="42">
        <f t="shared" si="32"/>
        <v>0</v>
      </c>
      <c r="AY86" s="42"/>
      <c r="AZ86" s="42">
        <v>0</v>
      </c>
      <c r="BA86" s="42">
        <v>0</v>
      </c>
      <c r="BB86" s="42">
        <v>0</v>
      </c>
      <c r="BC86" s="42">
        <v>0</v>
      </c>
      <c r="BD86" s="42">
        <f aca="true" t="shared" si="39" ref="BD86:BD93">SUM(BB86:BC86)</f>
        <v>0</v>
      </c>
      <c r="BE86" s="42"/>
      <c r="BF86" s="48">
        <f t="shared" si="24"/>
        <v>0</v>
      </c>
      <c r="BG86" s="48">
        <f t="shared" si="25"/>
        <v>0</v>
      </c>
      <c r="BH86" s="48">
        <f t="shared" si="25"/>
        <v>0</v>
      </c>
      <c r="BI86" s="48">
        <f t="shared" si="25"/>
        <v>0</v>
      </c>
      <c r="BJ86" s="48">
        <f t="shared" si="26"/>
        <v>0</v>
      </c>
      <c r="BK86" s="45"/>
      <c r="BL86" s="117"/>
      <c r="BM86" s="117"/>
      <c r="BN86" s="118"/>
      <c r="BP86" s="23"/>
      <c r="BQ86" s="23"/>
    </row>
    <row r="87" spans="1:69" ht="20.25">
      <c r="A87" s="107"/>
      <c r="B87" s="107" t="s">
        <v>21</v>
      </c>
      <c r="C87" s="44"/>
      <c r="D87" s="45"/>
      <c r="E87" s="116">
        <v>0</v>
      </c>
      <c r="F87" s="116">
        <v>0</v>
      </c>
      <c r="G87" s="41">
        <v>0</v>
      </c>
      <c r="H87" s="45">
        <v>0</v>
      </c>
      <c r="I87" s="45">
        <f t="shared" si="27"/>
        <v>0</v>
      </c>
      <c r="J87" s="44"/>
      <c r="K87" s="47">
        <v>0</v>
      </c>
      <c r="L87" s="47">
        <v>0</v>
      </c>
      <c r="M87" s="42">
        <v>0</v>
      </c>
      <c r="N87" s="42">
        <v>0</v>
      </c>
      <c r="O87" s="42">
        <v>0</v>
      </c>
      <c r="P87" s="42"/>
      <c r="Q87" s="47">
        <v>0</v>
      </c>
      <c r="R87" s="47">
        <v>0</v>
      </c>
      <c r="S87" s="47">
        <v>0</v>
      </c>
      <c r="T87" s="47">
        <f>SUM(F87*$T$120)</f>
        <v>0</v>
      </c>
      <c r="U87" s="41">
        <f t="shared" si="35"/>
        <v>0</v>
      </c>
      <c r="V87" s="41"/>
      <c r="W87" s="99">
        <v>0</v>
      </c>
      <c r="X87" s="47">
        <f>SUM(AA87*$X$122)</f>
        <v>0</v>
      </c>
      <c r="Y87" s="47"/>
      <c r="Z87" s="44"/>
      <c r="AA87" s="116">
        <v>0</v>
      </c>
      <c r="AB87" s="116">
        <v>0</v>
      </c>
      <c r="AC87" s="45">
        <f t="shared" si="36"/>
        <v>0</v>
      </c>
      <c r="AD87" s="45">
        <f t="shared" si="34"/>
        <v>0</v>
      </c>
      <c r="AE87" s="45">
        <f t="shared" si="37"/>
        <v>0</v>
      </c>
      <c r="AF87" s="44"/>
      <c r="AG87" s="116">
        <v>0</v>
      </c>
      <c r="AH87" s="116">
        <v>0</v>
      </c>
      <c r="AI87" s="45">
        <v>0</v>
      </c>
      <c r="AJ87" s="45">
        <v>0</v>
      </c>
      <c r="AK87" s="45">
        <f t="shared" si="28"/>
        <v>0</v>
      </c>
      <c r="AL87" s="44"/>
      <c r="AM87" s="44"/>
      <c r="AN87" s="44"/>
      <c r="AO87" s="44"/>
      <c r="AP87" s="44"/>
      <c r="AQ87" s="48">
        <v>0</v>
      </c>
      <c r="AR87" s="48">
        <f t="shared" si="29"/>
        <v>0</v>
      </c>
      <c r="AS87" s="44"/>
      <c r="AT87" s="42">
        <f t="shared" si="30"/>
        <v>0</v>
      </c>
      <c r="AU87" s="42">
        <f t="shared" si="31"/>
        <v>0</v>
      </c>
      <c r="AV87" s="42">
        <f t="shared" si="38"/>
        <v>0</v>
      </c>
      <c r="AW87" s="42">
        <f t="shared" si="38"/>
        <v>0</v>
      </c>
      <c r="AX87" s="42">
        <f t="shared" si="32"/>
        <v>0</v>
      </c>
      <c r="AY87" s="42"/>
      <c r="AZ87" s="42">
        <v>0</v>
      </c>
      <c r="BA87" s="42">
        <v>0</v>
      </c>
      <c r="BB87" s="42">
        <v>0</v>
      </c>
      <c r="BC87" s="42">
        <v>0</v>
      </c>
      <c r="BD87" s="42">
        <f t="shared" si="39"/>
        <v>0</v>
      </c>
      <c r="BE87" s="42"/>
      <c r="BF87" s="48">
        <f t="shared" si="24"/>
        <v>0</v>
      </c>
      <c r="BG87" s="48">
        <f t="shared" si="25"/>
        <v>0</v>
      </c>
      <c r="BH87" s="48">
        <f t="shared" si="25"/>
        <v>0</v>
      </c>
      <c r="BI87" s="48">
        <f t="shared" si="25"/>
        <v>0</v>
      </c>
      <c r="BJ87" s="48">
        <f t="shared" si="26"/>
        <v>0</v>
      </c>
      <c r="BK87" s="45"/>
      <c r="BL87" s="117"/>
      <c r="BM87" s="117"/>
      <c r="BN87" s="118"/>
      <c r="BP87" s="23"/>
      <c r="BQ87" s="23"/>
    </row>
    <row r="88" spans="1:69" ht="20.25">
      <c r="A88" s="107"/>
      <c r="B88" s="107" t="s">
        <v>88</v>
      </c>
      <c r="C88" s="44"/>
      <c r="D88" s="45"/>
      <c r="E88" s="116"/>
      <c r="F88" s="116"/>
      <c r="G88" s="41"/>
      <c r="H88" s="45"/>
      <c r="I88" s="45"/>
      <c r="J88" s="44"/>
      <c r="K88" s="47"/>
      <c r="L88" s="47"/>
      <c r="M88" s="42"/>
      <c r="N88" s="42"/>
      <c r="O88" s="42"/>
      <c r="P88" s="42"/>
      <c r="Q88" s="47"/>
      <c r="R88" s="47"/>
      <c r="S88" s="47"/>
      <c r="T88" s="47"/>
      <c r="U88" s="41"/>
      <c r="V88" s="41"/>
      <c r="W88" s="99"/>
      <c r="X88" s="47"/>
      <c r="Y88" s="47"/>
      <c r="Z88" s="44"/>
      <c r="AA88" s="116"/>
      <c r="AB88" s="116"/>
      <c r="AC88" s="45"/>
      <c r="AD88" s="45"/>
      <c r="AE88" s="45"/>
      <c r="AF88" s="44"/>
      <c r="AG88" s="116"/>
      <c r="AH88" s="116"/>
      <c r="AI88" s="45"/>
      <c r="AJ88" s="45"/>
      <c r="AK88" s="45"/>
      <c r="AL88" s="44"/>
      <c r="AM88" s="44"/>
      <c r="AN88" s="44"/>
      <c r="AO88" s="44"/>
      <c r="AP88" s="44"/>
      <c r="AQ88" s="48"/>
      <c r="AR88" s="48"/>
      <c r="AS88" s="44"/>
      <c r="AT88" s="42">
        <v>0</v>
      </c>
      <c r="AU88" s="42">
        <v>0</v>
      </c>
      <c r="AV88" s="42">
        <v>0</v>
      </c>
      <c r="AW88" s="42">
        <v>0</v>
      </c>
      <c r="AX88" s="42">
        <v>0</v>
      </c>
      <c r="AY88" s="42"/>
      <c r="AZ88" s="42">
        <v>0</v>
      </c>
      <c r="BA88" s="42">
        <v>0</v>
      </c>
      <c r="BB88" s="42">
        <v>0</v>
      </c>
      <c r="BC88" s="42">
        <v>0</v>
      </c>
      <c r="BD88" s="42">
        <f t="shared" si="39"/>
        <v>0</v>
      </c>
      <c r="BE88" s="42"/>
      <c r="BF88" s="48">
        <f t="shared" si="24"/>
        <v>0</v>
      </c>
      <c r="BG88" s="48">
        <f t="shared" si="25"/>
        <v>0</v>
      </c>
      <c r="BH88" s="48">
        <f t="shared" si="25"/>
        <v>0</v>
      </c>
      <c r="BI88" s="48">
        <f t="shared" si="25"/>
        <v>0</v>
      </c>
      <c r="BJ88" s="48">
        <f t="shared" si="26"/>
        <v>0</v>
      </c>
      <c r="BK88" s="45"/>
      <c r="BL88" s="117"/>
      <c r="BM88" s="117"/>
      <c r="BN88" s="118"/>
      <c r="BP88" s="23"/>
      <c r="BQ88" s="23"/>
    </row>
    <row r="89" spans="1:69" ht="20.25">
      <c r="A89" s="107"/>
      <c r="B89" s="107" t="s">
        <v>89</v>
      </c>
      <c r="C89" s="44"/>
      <c r="D89" s="45"/>
      <c r="E89" s="116"/>
      <c r="F89" s="116"/>
      <c r="G89" s="41"/>
      <c r="H89" s="45"/>
      <c r="I89" s="45"/>
      <c r="J89" s="44"/>
      <c r="K89" s="47"/>
      <c r="L89" s="47"/>
      <c r="M89" s="42"/>
      <c r="N89" s="42"/>
      <c r="O89" s="42"/>
      <c r="P89" s="42"/>
      <c r="Q89" s="47"/>
      <c r="R89" s="47"/>
      <c r="S89" s="47"/>
      <c r="T89" s="47"/>
      <c r="U89" s="41"/>
      <c r="V89" s="41"/>
      <c r="W89" s="99"/>
      <c r="X89" s="47"/>
      <c r="Y89" s="47"/>
      <c r="Z89" s="44"/>
      <c r="AA89" s="116"/>
      <c r="AB89" s="116"/>
      <c r="AC89" s="45"/>
      <c r="AD89" s="45"/>
      <c r="AE89" s="45"/>
      <c r="AF89" s="44"/>
      <c r="AG89" s="116"/>
      <c r="AH89" s="116"/>
      <c r="AI89" s="45"/>
      <c r="AJ89" s="45"/>
      <c r="AK89" s="45"/>
      <c r="AL89" s="44"/>
      <c r="AM89" s="44"/>
      <c r="AN89" s="44"/>
      <c r="AO89" s="44"/>
      <c r="AP89" s="44"/>
      <c r="AQ89" s="48"/>
      <c r="AR89" s="48"/>
      <c r="AS89" s="44"/>
      <c r="AT89" s="42">
        <v>0</v>
      </c>
      <c r="AU89" s="42">
        <v>0</v>
      </c>
      <c r="AV89" s="42">
        <v>0</v>
      </c>
      <c r="AW89" s="42">
        <v>0</v>
      </c>
      <c r="AX89" s="42">
        <v>0</v>
      </c>
      <c r="AY89" s="42"/>
      <c r="AZ89" s="42">
        <v>0</v>
      </c>
      <c r="BA89" s="42">
        <v>0</v>
      </c>
      <c r="BB89" s="42">
        <v>0</v>
      </c>
      <c r="BC89" s="42">
        <v>0</v>
      </c>
      <c r="BD89" s="42">
        <f t="shared" si="39"/>
        <v>0</v>
      </c>
      <c r="BE89" s="42"/>
      <c r="BF89" s="48">
        <f t="shared" si="24"/>
        <v>0</v>
      </c>
      <c r="BG89" s="48">
        <f t="shared" si="25"/>
        <v>0</v>
      </c>
      <c r="BH89" s="48">
        <f t="shared" si="25"/>
        <v>0</v>
      </c>
      <c r="BI89" s="48">
        <f t="shared" si="25"/>
        <v>0</v>
      </c>
      <c r="BJ89" s="48">
        <f t="shared" si="26"/>
        <v>0</v>
      </c>
      <c r="BK89" s="45"/>
      <c r="BL89" s="117"/>
      <c r="BM89" s="117"/>
      <c r="BN89" s="118"/>
      <c r="BP89" s="23"/>
      <c r="BQ89" s="23"/>
    </row>
    <row r="90" spans="1:69" ht="20.25">
      <c r="A90" s="107" t="s">
        <v>69</v>
      </c>
      <c r="B90" s="44"/>
      <c r="C90" s="44"/>
      <c r="D90" s="45"/>
      <c r="E90" s="45">
        <v>0</v>
      </c>
      <c r="F90" s="45">
        <v>0</v>
      </c>
      <c r="G90" s="45">
        <v>14512</v>
      </c>
      <c r="H90" s="45">
        <v>0</v>
      </c>
      <c r="I90" s="45">
        <f>SUM(G90+H90)</f>
        <v>14512</v>
      </c>
      <c r="J90" s="44"/>
      <c r="K90" s="47">
        <v>0</v>
      </c>
      <c r="L90" s="47">
        <v>0</v>
      </c>
      <c r="M90" s="42">
        <v>0</v>
      </c>
      <c r="N90" s="42">
        <v>0</v>
      </c>
      <c r="O90" s="42">
        <v>0</v>
      </c>
      <c r="P90" s="42"/>
      <c r="Q90" s="47">
        <v>0</v>
      </c>
      <c r="R90" s="47">
        <v>0</v>
      </c>
      <c r="S90" s="47">
        <v>0</v>
      </c>
      <c r="T90" s="47">
        <v>0</v>
      </c>
      <c r="U90" s="41">
        <f>S90+T90</f>
        <v>0</v>
      </c>
      <c r="V90" s="41"/>
      <c r="W90" s="99">
        <v>0</v>
      </c>
      <c r="X90" s="47">
        <f>SUM(AA90*$X$122)</f>
        <v>0</v>
      </c>
      <c r="Y90" s="47"/>
      <c r="Z90" s="44"/>
      <c r="AA90" s="45">
        <v>0</v>
      </c>
      <c r="AB90" s="45">
        <v>0</v>
      </c>
      <c r="AC90" s="45">
        <f t="shared" si="36"/>
        <v>14512</v>
      </c>
      <c r="AD90" s="45">
        <f>H90+T90+X90</f>
        <v>0</v>
      </c>
      <c r="AE90" s="45">
        <f t="shared" si="37"/>
        <v>14512</v>
      </c>
      <c r="AF90" s="44"/>
      <c r="AG90" s="45">
        <v>0</v>
      </c>
      <c r="AH90" s="45">
        <v>0</v>
      </c>
      <c r="AI90" s="45">
        <v>0</v>
      </c>
      <c r="AJ90" s="45">
        <v>0</v>
      </c>
      <c r="AK90" s="45">
        <f>SUM(AI90+AJ90)</f>
        <v>0</v>
      </c>
      <c r="AL90" s="44"/>
      <c r="AM90" s="44"/>
      <c r="AN90" s="44"/>
      <c r="AO90" s="44"/>
      <c r="AP90" s="44"/>
      <c r="AQ90" s="48">
        <v>0</v>
      </c>
      <c r="AR90" s="48">
        <f t="shared" si="29"/>
        <v>0</v>
      </c>
      <c r="AS90" s="44"/>
      <c r="AT90" s="42">
        <f t="shared" si="30"/>
        <v>0</v>
      </c>
      <c r="AU90" s="42">
        <f t="shared" si="31"/>
        <v>0</v>
      </c>
      <c r="AV90" s="42">
        <v>12280</v>
      </c>
      <c r="AW90" s="42">
        <f>SUM(AJ90+AQ90)</f>
        <v>0</v>
      </c>
      <c r="AX90" s="42">
        <f t="shared" si="32"/>
        <v>12280</v>
      </c>
      <c r="AY90" s="42"/>
      <c r="AZ90" s="42">
        <v>0</v>
      </c>
      <c r="BA90" s="42">
        <v>0</v>
      </c>
      <c r="BB90" s="42">
        <v>0</v>
      </c>
      <c r="BC90" s="42">
        <v>0</v>
      </c>
      <c r="BD90" s="42">
        <f t="shared" si="39"/>
        <v>0</v>
      </c>
      <c r="BE90" s="42"/>
      <c r="BF90" s="48">
        <f t="shared" si="24"/>
        <v>0</v>
      </c>
      <c r="BG90" s="48">
        <f t="shared" si="25"/>
        <v>0</v>
      </c>
      <c r="BH90" s="48">
        <f t="shared" si="25"/>
        <v>-12280</v>
      </c>
      <c r="BI90" s="48">
        <f t="shared" si="25"/>
        <v>0</v>
      </c>
      <c r="BJ90" s="48">
        <f t="shared" si="26"/>
        <v>-12280</v>
      </c>
      <c r="BK90" s="45"/>
      <c r="BL90" s="117"/>
      <c r="BM90" s="117"/>
      <c r="BN90" s="118"/>
      <c r="BP90" s="23"/>
      <c r="BQ90" s="23"/>
    </row>
    <row r="91" spans="1:69" ht="20.25">
      <c r="A91" s="107" t="s">
        <v>70</v>
      </c>
      <c r="B91" s="107"/>
      <c r="C91" s="107"/>
      <c r="D91" s="45"/>
      <c r="E91" s="45">
        <v>5</v>
      </c>
      <c r="F91" s="45">
        <v>5</v>
      </c>
      <c r="G91" s="45">
        <v>13932</v>
      </c>
      <c r="H91" s="45">
        <v>749</v>
      </c>
      <c r="I91" s="45">
        <f>SUM(G91+H91)</f>
        <v>14681</v>
      </c>
      <c r="J91" s="44"/>
      <c r="K91" s="47">
        <v>0</v>
      </c>
      <c r="L91" s="47">
        <v>0</v>
      </c>
      <c r="M91" s="44">
        <v>0</v>
      </c>
      <c r="N91" s="44">
        <v>0</v>
      </c>
      <c r="O91" s="44">
        <v>0</v>
      </c>
      <c r="P91" s="42"/>
      <c r="Q91" s="47">
        <v>0</v>
      </c>
      <c r="R91" s="47">
        <v>0</v>
      </c>
      <c r="S91" s="47">
        <v>0</v>
      </c>
      <c r="T91" s="47">
        <v>5</v>
      </c>
      <c r="U91" s="41">
        <f>S91+T91</f>
        <v>5</v>
      </c>
      <c r="V91" s="41"/>
      <c r="W91" s="99">
        <v>0</v>
      </c>
      <c r="X91" s="47">
        <v>60</v>
      </c>
      <c r="Y91" s="47"/>
      <c r="Z91" s="44"/>
      <c r="AA91" s="45">
        <v>3</v>
      </c>
      <c r="AB91" s="45">
        <v>3</v>
      </c>
      <c r="AC91" s="45">
        <f t="shared" si="36"/>
        <v>13932</v>
      </c>
      <c r="AD91" s="45">
        <f>H91+T91+X91</f>
        <v>814</v>
      </c>
      <c r="AE91" s="45">
        <f t="shared" si="37"/>
        <v>14746</v>
      </c>
      <c r="AF91" s="44"/>
      <c r="AG91" s="45">
        <v>5</v>
      </c>
      <c r="AH91" s="45">
        <v>5</v>
      </c>
      <c r="AI91" s="45">
        <f>11679-901</f>
        <v>10778</v>
      </c>
      <c r="AJ91" s="45">
        <v>901</v>
      </c>
      <c r="AK91" s="45">
        <f>SUM(AI91+AJ91)</f>
        <v>11679</v>
      </c>
      <c r="AL91" s="44">
        <v>11774</v>
      </c>
      <c r="AM91" s="44"/>
      <c r="AN91" s="44"/>
      <c r="AO91" s="44"/>
      <c r="AP91" s="44"/>
      <c r="AQ91" s="48">
        <f>5*12</f>
        <v>60</v>
      </c>
      <c r="AR91" s="48">
        <f t="shared" si="29"/>
        <v>60</v>
      </c>
      <c r="AS91" s="44"/>
      <c r="AT91" s="42">
        <f t="shared" si="30"/>
        <v>5</v>
      </c>
      <c r="AU91" s="42">
        <f t="shared" si="31"/>
        <v>5</v>
      </c>
      <c r="AV91" s="42">
        <v>15703</v>
      </c>
      <c r="AW91" s="42">
        <v>953</v>
      </c>
      <c r="AX91" s="42">
        <f t="shared" si="32"/>
        <v>16656</v>
      </c>
      <c r="AY91" s="42"/>
      <c r="AZ91" s="42">
        <v>0</v>
      </c>
      <c r="BA91" s="42">
        <v>0</v>
      </c>
      <c r="BB91" s="42">
        <v>0</v>
      </c>
      <c r="BC91" s="42">
        <v>0</v>
      </c>
      <c r="BD91" s="42">
        <f t="shared" si="39"/>
        <v>0</v>
      </c>
      <c r="BE91" s="42"/>
      <c r="BF91" s="48">
        <f t="shared" si="24"/>
        <v>-5</v>
      </c>
      <c r="BG91" s="48">
        <f t="shared" si="25"/>
        <v>-5</v>
      </c>
      <c r="BH91" s="48">
        <f t="shared" si="25"/>
        <v>-15703</v>
      </c>
      <c r="BI91" s="48">
        <f t="shared" si="25"/>
        <v>-953</v>
      </c>
      <c r="BJ91" s="48">
        <f t="shared" si="26"/>
        <v>-16656</v>
      </c>
      <c r="BK91" s="45"/>
      <c r="BL91" s="117"/>
      <c r="BM91" s="117"/>
      <c r="BN91" s="118"/>
      <c r="BP91" s="23"/>
      <c r="BQ91" s="23"/>
    </row>
    <row r="92" spans="1:69" ht="20.25">
      <c r="A92" s="107" t="s">
        <v>71</v>
      </c>
      <c r="B92" s="107"/>
      <c r="C92" s="44"/>
      <c r="D92" s="46"/>
      <c r="E92" s="45">
        <v>17</v>
      </c>
      <c r="F92" s="45">
        <v>17</v>
      </c>
      <c r="G92" s="45">
        <v>46442</v>
      </c>
      <c r="H92" s="45">
        <v>2547</v>
      </c>
      <c r="I92" s="45">
        <f>SUM(G92+H92)</f>
        <v>48989</v>
      </c>
      <c r="J92" s="44"/>
      <c r="K92" s="47">
        <v>0</v>
      </c>
      <c r="L92" s="47">
        <v>0</v>
      </c>
      <c r="M92" s="42">
        <v>0</v>
      </c>
      <c r="N92" s="42">
        <v>0</v>
      </c>
      <c r="O92" s="42">
        <v>0</v>
      </c>
      <c r="P92" s="42"/>
      <c r="Q92" s="47">
        <v>0</v>
      </c>
      <c r="R92" s="47">
        <v>0</v>
      </c>
      <c r="S92" s="47">
        <v>0</v>
      </c>
      <c r="T92" s="47">
        <v>17</v>
      </c>
      <c r="U92" s="41">
        <f>S92+T92</f>
        <v>17</v>
      </c>
      <c r="V92" s="41"/>
      <c r="W92" s="99">
        <v>0</v>
      </c>
      <c r="X92" s="47">
        <v>201</v>
      </c>
      <c r="Y92" s="47"/>
      <c r="Z92" s="44"/>
      <c r="AA92" s="45">
        <v>10</v>
      </c>
      <c r="AB92" s="45">
        <v>10</v>
      </c>
      <c r="AC92" s="45">
        <f t="shared" si="36"/>
        <v>46442</v>
      </c>
      <c r="AD92" s="45">
        <v>1748</v>
      </c>
      <c r="AE92" s="45">
        <f t="shared" si="37"/>
        <v>48190</v>
      </c>
      <c r="AF92" s="44"/>
      <c r="AG92" s="45">
        <v>0</v>
      </c>
      <c r="AH92" s="45">
        <v>0</v>
      </c>
      <c r="AI92" s="45">
        <v>0</v>
      </c>
      <c r="AJ92" s="45">
        <v>0</v>
      </c>
      <c r="AK92" s="45">
        <v>0</v>
      </c>
      <c r="AL92" s="44"/>
      <c r="AM92" s="44"/>
      <c r="AN92" s="44"/>
      <c r="AO92" s="44"/>
      <c r="AP92" s="44"/>
      <c r="AQ92" s="48">
        <v>0</v>
      </c>
      <c r="AR92" s="48">
        <f t="shared" si="29"/>
        <v>0</v>
      </c>
      <c r="AS92" s="44"/>
      <c r="AT92" s="42">
        <v>17</v>
      </c>
      <c r="AU92" s="42">
        <v>17</v>
      </c>
      <c r="AV92" s="42">
        <v>44581</v>
      </c>
      <c r="AW92" s="42">
        <v>3241</v>
      </c>
      <c r="AX92" s="42">
        <f t="shared" si="32"/>
        <v>47822</v>
      </c>
      <c r="AY92" s="42"/>
      <c r="AZ92" s="42">
        <v>0</v>
      </c>
      <c r="BA92" s="42">
        <v>0</v>
      </c>
      <c r="BB92" s="42">
        <v>0</v>
      </c>
      <c r="BC92" s="42">
        <v>0</v>
      </c>
      <c r="BD92" s="42">
        <f t="shared" si="39"/>
        <v>0</v>
      </c>
      <c r="BE92" s="42"/>
      <c r="BF92" s="48">
        <f t="shared" si="24"/>
        <v>-17</v>
      </c>
      <c r="BG92" s="48">
        <f t="shared" si="25"/>
        <v>-17</v>
      </c>
      <c r="BH92" s="48">
        <f t="shared" si="25"/>
        <v>-44581</v>
      </c>
      <c r="BI92" s="48">
        <f t="shared" si="25"/>
        <v>-3241</v>
      </c>
      <c r="BJ92" s="48">
        <f t="shared" si="26"/>
        <v>-47822</v>
      </c>
      <c r="BK92" s="45"/>
      <c r="BL92" s="117"/>
      <c r="BM92" s="117"/>
      <c r="BN92" s="118"/>
      <c r="BP92" s="23"/>
      <c r="BQ92" s="23"/>
    </row>
    <row r="93" spans="1:69" ht="20.25">
      <c r="A93" s="107" t="s">
        <v>72</v>
      </c>
      <c r="B93" s="107"/>
      <c r="C93" s="44"/>
      <c r="D93" s="45"/>
      <c r="E93" s="119">
        <v>3</v>
      </c>
      <c r="F93" s="119">
        <v>3</v>
      </c>
      <c r="G93" s="62">
        <v>928</v>
      </c>
      <c r="H93" s="67">
        <v>449</v>
      </c>
      <c r="I93" s="67">
        <f>SUM(G93+H93)</f>
        <v>1377</v>
      </c>
      <c r="J93" s="110"/>
      <c r="K93" s="68"/>
      <c r="L93" s="68"/>
      <c r="M93" s="63"/>
      <c r="N93" s="63"/>
      <c r="O93" s="63"/>
      <c r="P93" s="63"/>
      <c r="Q93" s="68"/>
      <c r="R93" s="68"/>
      <c r="S93" s="68"/>
      <c r="T93" s="68"/>
      <c r="U93" s="62"/>
      <c r="V93" s="62"/>
      <c r="W93" s="111"/>
      <c r="X93" s="68"/>
      <c r="Y93" s="68"/>
      <c r="Z93" s="110"/>
      <c r="AA93" s="119"/>
      <c r="AB93" s="119"/>
      <c r="AC93" s="67"/>
      <c r="AD93" s="67"/>
      <c r="AE93" s="67"/>
      <c r="AF93" s="110"/>
      <c r="AG93" s="119">
        <v>3</v>
      </c>
      <c r="AH93" s="119">
        <v>3</v>
      </c>
      <c r="AI93" s="67">
        <v>814</v>
      </c>
      <c r="AJ93" s="67">
        <v>178</v>
      </c>
      <c r="AK93" s="67">
        <v>992</v>
      </c>
      <c r="AL93" s="110"/>
      <c r="AM93" s="110"/>
      <c r="AN93" s="110"/>
      <c r="AO93" s="110"/>
      <c r="AP93" s="110"/>
      <c r="AQ93" s="75">
        <v>36</v>
      </c>
      <c r="AR93" s="48">
        <f t="shared" si="29"/>
        <v>36</v>
      </c>
      <c r="AS93" s="110"/>
      <c r="AT93" s="63">
        <f t="shared" si="30"/>
        <v>3</v>
      </c>
      <c r="AU93" s="63">
        <f t="shared" si="31"/>
        <v>3</v>
      </c>
      <c r="AV93" s="63">
        <f>904</f>
        <v>904</v>
      </c>
      <c r="AW93" s="63">
        <v>572</v>
      </c>
      <c r="AX93" s="63">
        <f t="shared" si="32"/>
        <v>1476</v>
      </c>
      <c r="AY93" s="63"/>
      <c r="AZ93" s="63">
        <v>0</v>
      </c>
      <c r="BA93" s="63">
        <v>0</v>
      </c>
      <c r="BB93" s="63">
        <v>0</v>
      </c>
      <c r="BC93" s="63">
        <v>0</v>
      </c>
      <c r="BD93" s="63">
        <f t="shared" si="39"/>
        <v>0</v>
      </c>
      <c r="BE93" s="42"/>
      <c r="BF93" s="75">
        <f t="shared" si="24"/>
        <v>-3</v>
      </c>
      <c r="BG93" s="75">
        <f t="shared" si="25"/>
        <v>-3</v>
      </c>
      <c r="BH93" s="75">
        <f t="shared" si="25"/>
        <v>-904</v>
      </c>
      <c r="BI93" s="75">
        <f t="shared" si="25"/>
        <v>-572</v>
      </c>
      <c r="BJ93" s="75">
        <f t="shared" si="26"/>
        <v>-1476</v>
      </c>
      <c r="BK93" s="45"/>
      <c r="BL93" s="117"/>
      <c r="BM93" s="117"/>
      <c r="BN93" s="118"/>
      <c r="BP93" s="23"/>
      <c r="BQ93" s="23"/>
    </row>
    <row r="94" spans="1:69" ht="21" customHeight="1">
      <c r="A94" s="107"/>
      <c r="B94" s="107"/>
      <c r="C94" s="64" t="s">
        <v>9</v>
      </c>
      <c r="D94" s="46"/>
      <c r="E94" s="46">
        <f>SUM(E76:E93)</f>
        <v>122</v>
      </c>
      <c r="F94" s="46">
        <f>SUM(F76:F93)</f>
        <v>122</v>
      </c>
      <c r="G94" s="46">
        <f>SUM(G76:G93)</f>
        <v>325561</v>
      </c>
      <c r="H94" s="46">
        <f>SUM(H76:H93)</f>
        <v>18279</v>
      </c>
      <c r="I94" s="46">
        <f>SUM(I76:I93)</f>
        <v>343840</v>
      </c>
      <c r="J94" s="44"/>
      <c r="K94" s="46">
        <f>SUM(K76:K93)</f>
        <v>0</v>
      </c>
      <c r="L94" s="46">
        <f>SUM(L76:L93)</f>
        <v>0</v>
      </c>
      <c r="M94" s="69">
        <v>0</v>
      </c>
      <c r="N94" s="69">
        <v>0</v>
      </c>
      <c r="O94" s="69">
        <v>0</v>
      </c>
      <c r="P94" s="42"/>
      <c r="Q94" s="46">
        <f>SUM(Q76:Q93)</f>
        <v>0</v>
      </c>
      <c r="R94" s="46">
        <f>SUM(R76:R93)</f>
        <v>0</v>
      </c>
      <c r="S94" s="46">
        <f>SUM(S76:S93)</f>
        <v>0</v>
      </c>
      <c r="T94" s="46">
        <f>SUM(T76:T93)</f>
        <v>179</v>
      </c>
      <c r="U94" s="46">
        <f>SUM(U76:U93)</f>
        <v>179</v>
      </c>
      <c r="V94" s="46"/>
      <c r="W94" s="70">
        <v>0</v>
      </c>
      <c r="X94" s="46">
        <f>SUM(X76:X93)</f>
        <v>2143</v>
      </c>
      <c r="Y94" s="46"/>
      <c r="Z94" s="44"/>
      <c r="AA94" s="46">
        <f>SUM(AA76:AA93)</f>
        <v>107</v>
      </c>
      <c r="AB94" s="46">
        <f>SUM(AB76:AB93)</f>
        <v>107</v>
      </c>
      <c r="AC94" s="46">
        <f>SUM(AC76:AC93)</f>
        <v>324633</v>
      </c>
      <c r="AD94" s="46">
        <v>18174</v>
      </c>
      <c r="AE94" s="46">
        <f>SUM(AE76:AE93)</f>
        <v>344294</v>
      </c>
      <c r="AF94" s="44"/>
      <c r="AG94" s="46">
        <f>SUM(AG76:AG93)</f>
        <v>122</v>
      </c>
      <c r="AH94" s="46">
        <f>SUM(AH76:AH93)</f>
        <v>122</v>
      </c>
      <c r="AI94" s="46">
        <f>SUM(AI76:AI93)</f>
        <v>166983</v>
      </c>
      <c r="AJ94" s="46">
        <f>SUM(AJ76:AJ93)</f>
        <v>21618</v>
      </c>
      <c r="AK94" s="46">
        <f>SUM(AK76:AK93)</f>
        <v>188601</v>
      </c>
      <c r="AL94" s="44">
        <f>SUM(AL76:AL93)</f>
        <v>198474</v>
      </c>
      <c r="AM94" s="44"/>
      <c r="AN94" s="44"/>
      <c r="AO94" s="44"/>
      <c r="AP94" s="44"/>
      <c r="AQ94" s="48">
        <f>SUM(AQ76:AQ93)</f>
        <v>1465</v>
      </c>
      <c r="AR94" s="48">
        <f>SUM(AR76:AR93)</f>
        <v>1465</v>
      </c>
      <c r="AS94" s="44"/>
      <c r="AT94" s="69">
        <f>SUM(AT76:AT93)</f>
        <v>122</v>
      </c>
      <c r="AU94" s="69">
        <f>SUM(AU76:AU93)</f>
        <v>122</v>
      </c>
      <c r="AV94" s="69">
        <f>SUM(AV76:AV93)</f>
        <v>264499</v>
      </c>
      <c r="AW94" s="69">
        <f>SUM(AW76:AW93)</f>
        <v>23255</v>
      </c>
      <c r="AX94" s="69">
        <f>SUM(AX76:AX93)</f>
        <v>287754</v>
      </c>
      <c r="AY94" s="69"/>
      <c r="AZ94" s="69">
        <f>SUM(AZ75:AZ93)</f>
        <v>131</v>
      </c>
      <c r="BA94" s="69">
        <f>SUM(BA75:BA93)</f>
        <v>131</v>
      </c>
      <c r="BB94" s="69">
        <f>SUM(BB75:BB93)</f>
        <v>254000</v>
      </c>
      <c r="BC94" s="69">
        <f>SUM(BC75:BC93)</f>
        <v>24980</v>
      </c>
      <c r="BD94" s="69">
        <f>SUM(BD75:BD93)</f>
        <v>278980</v>
      </c>
      <c r="BE94" s="42"/>
      <c r="BF94" s="72">
        <f>SUM(BF75:BF93)</f>
        <v>9</v>
      </c>
      <c r="BG94" s="72">
        <f>SUM(BG75:BG93)</f>
        <v>9</v>
      </c>
      <c r="BH94" s="72">
        <f>SUM(BH75:BH93)</f>
        <v>-10499</v>
      </c>
      <c r="BI94" s="72">
        <f>SUM(BI75:BI93)</f>
        <v>1725</v>
      </c>
      <c r="BJ94" s="72">
        <f>SUM(BJ75:BJ93)</f>
        <v>-8774</v>
      </c>
      <c r="BK94" s="45"/>
      <c r="BL94" s="117"/>
      <c r="BM94" s="117"/>
      <c r="BN94" s="118"/>
      <c r="BP94" s="23"/>
      <c r="BQ94" s="23"/>
    </row>
    <row r="95" spans="1:69" ht="20.25">
      <c r="A95" s="107"/>
      <c r="B95" s="107"/>
      <c r="C95" s="64"/>
      <c r="D95" s="46"/>
      <c r="E95" s="46"/>
      <c r="F95" s="46"/>
      <c r="G95" s="46"/>
      <c r="H95" s="46"/>
      <c r="I95" s="46"/>
      <c r="J95" s="44"/>
      <c r="K95" s="46"/>
      <c r="L95" s="46"/>
      <c r="M95" s="69"/>
      <c r="N95" s="69"/>
      <c r="O95" s="69"/>
      <c r="P95" s="42"/>
      <c r="Q95" s="46"/>
      <c r="R95" s="46"/>
      <c r="S95" s="46"/>
      <c r="T95" s="46"/>
      <c r="U95" s="46"/>
      <c r="V95" s="46"/>
      <c r="W95" s="70"/>
      <c r="X95" s="46"/>
      <c r="Y95" s="46"/>
      <c r="Z95" s="44"/>
      <c r="AA95" s="46"/>
      <c r="AB95" s="46"/>
      <c r="AC95" s="46"/>
      <c r="AD95" s="46"/>
      <c r="AE95" s="46"/>
      <c r="AF95" s="44"/>
      <c r="AG95" s="46"/>
      <c r="AH95" s="46"/>
      <c r="AI95" s="46"/>
      <c r="AJ95" s="46"/>
      <c r="AK95" s="46"/>
      <c r="AL95" s="44"/>
      <c r="AM95" s="44"/>
      <c r="AN95" s="44"/>
      <c r="AO95" s="44"/>
      <c r="AP95" s="44"/>
      <c r="AQ95" s="48"/>
      <c r="AR95" s="48"/>
      <c r="AS95" s="44"/>
      <c r="AT95" s="44"/>
      <c r="AU95" s="44"/>
      <c r="AV95" s="44"/>
      <c r="AW95" s="44"/>
      <c r="AX95" s="44"/>
      <c r="AY95" s="44"/>
      <c r="AZ95" s="44"/>
      <c r="BA95" s="44"/>
      <c r="BB95" s="44"/>
      <c r="BC95" s="44"/>
      <c r="BD95" s="44"/>
      <c r="BE95" s="44"/>
      <c r="BF95" s="72"/>
      <c r="BG95" s="72"/>
      <c r="BH95" s="72"/>
      <c r="BI95" s="72"/>
      <c r="BJ95" s="72"/>
      <c r="BK95" s="46"/>
      <c r="BL95" s="120"/>
      <c r="BM95" s="120"/>
      <c r="BN95" s="120"/>
      <c r="BP95" s="66"/>
      <c r="BQ95" s="66"/>
    </row>
    <row r="96" spans="1:69" ht="20.25">
      <c r="A96" s="128" t="s">
        <v>154</v>
      </c>
      <c r="B96" s="107"/>
      <c r="C96" s="64"/>
      <c r="D96" s="46"/>
      <c r="E96" s="46">
        <v>41</v>
      </c>
      <c r="F96" s="46">
        <v>41</v>
      </c>
      <c r="G96" s="46">
        <v>49361</v>
      </c>
      <c r="H96" s="46">
        <v>6143</v>
      </c>
      <c r="I96" s="46">
        <f>SUM(G96:H96)</f>
        <v>55504</v>
      </c>
      <c r="J96" s="44"/>
      <c r="K96" s="46"/>
      <c r="L96" s="46"/>
      <c r="M96" s="69"/>
      <c r="N96" s="69"/>
      <c r="O96" s="69"/>
      <c r="P96" s="42"/>
      <c r="Q96" s="46"/>
      <c r="R96" s="46"/>
      <c r="S96" s="46"/>
      <c r="T96" s="46"/>
      <c r="U96" s="46"/>
      <c r="V96" s="46"/>
      <c r="W96" s="70"/>
      <c r="X96" s="46"/>
      <c r="Y96" s="46"/>
      <c r="Z96" s="44"/>
      <c r="AA96" s="46"/>
      <c r="AB96" s="46"/>
      <c r="AC96" s="46"/>
      <c r="AD96" s="46"/>
      <c r="AE96" s="46"/>
      <c r="AF96" s="44"/>
      <c r="AG96" s="46">
        <v>41</v>
      </c>
      <c r="AH96" s="46">
        <v>41</v>
      </c>
      <c r="AI96" s="46">
        <v>41962</v>
      </c>
      <c r="AJ96" s="46">
        <v>7386</v>
      </c>
      <c r="AK96" s="46">
        <v>49348</v>
      </c>
      <c r="AL96" s="44"/>
      <c r="AM96" s="44"/>
      <c r="AN96" s="44"/>
      <c r="AO96" s="44"/>
      <c r="AP96" s="44"/>
      <c r="AQ96" s="48">
        <v>493</v>
      </c>
      <c r="AR96" s="48">
        <f>SUM(AP96:AQ96)</f>
        <v>493</v>
      </c>
      <c r="AS96" s="44"/>
      <c r="AT96" s="69">
        <f>SUM(AG96+AN96)</f>
        <v>41</v>
      </c>
      <c r="AU96" s="69">
        <f>SUM(AH96+AO96)</f>
        <v>41</v>
      </c>
      <c r="AV96" s="69">
        <v>44227</v>
      </c>
      <c r="AW96" s="69">
        <v>7817</v>
      </c>
      <c r="AX96" s="69">
        <f>SUM(AV96:AW96)</f>
        <v>52044</v>
      </c>
      <c r="AY96" s="69"/>
      <c r="AZ96" s="69">
        <v>0</v>
      </c>
      <c r="BA96" s="69">
        <v>0</v>
      </c>
      <c r="BB96" s="69">
        <v>0</v>
      </c>
      <c r="BC96" s="69">
        <v>0</v>
      </c>
      <c r="BD96" s="69">
        <f>SUM(BB96:BC96)</f>
        <v>0</v>
      </c>
      <c r="BE96" s="69"/>
      <c r="BF96" s="76">
        <f>AZ96-AT96</f>
        <v>-41</v>
      </c>
      <c r="BG96" s="76">
        <f>BA96-AU96</f>
        <v>-41</v>
      </c>
      <c r="BH96" s="76">
        <f>BB96-AV96</f>
        <v>-44227</v>
      </c>
      <c r="BI96" s="76">
        <f>BC96-AW96</f>
        <v>-7817</v>
      </c>
      <c r="BJ96" s="76">
        <f>BH96+BI96</f>
        <v>-52044</v>
      </c>
      <c r="BK96" s="46"/>
      <c r="BL96" s="120"/>
      <c r="BM96" s="120"/>
      <c r="BN96" s="120"/>
      <c r="BP96" s="66"/>
      <c r="BQ96" s="66"/>
    </row>
    <row r="97" spans="1:69" ht="20.25">
      <c r="A97" s="107"/>
      <c r="B97" s="104"/>
      <c r="C97" s="59"/>
      <c r="D97" s="46"/>
      <c r="E97" s="46"/>
      <c r="F97" s="46"/>
      <c r="G97" s="46"/>
      <c r="H97" s="46"/>
      <c r="I97" s="46"/>
      <c r="J97" s="44"/>
      <c r="K97" s="46"/>
      <c r="L97" s="46"/>
      <c r="M97" s="69"/>
      <c r="N97" s="69"/>
      <c r="O97" s="69"/>
      <c r="P97" s="69"/>
      <c r="Q97" s="46"/>
      <c r="R97" s="46"/>
      <c r="S97" s="46"/>
      <c r="T97" s="46"/>
      <c r="U97" s="65"/>
      <c r="V97" s="65"/>
      <c r="W97" s="113"/>
      <c r="X97" s="65"/>
      <c r="Y97" s="65"/>
      <c r="Z97" s="44"/>
      <c r="AA97" s="46"/>
      <c r="AB97" s="46"/>
      <c r="AC97" s="46"/>
      <c r="AD97" s="46"/>
      <c r="AE97" s="46"/>
      <c r="AF97" s="44"/>
      <c r="AG97" s="46"/>
      <c r="AH97" s="46"/>
      <c r="AI97" s="46"/>
      <c r="AJ97" s="46"/>
      <c r="AK97" s="46"/>
      <c r="AL97" s="44"/>
      <c r="AM97" s="44"/>
      <c r="AN97" s="44"/>
      <c r="AO97" s="44"/>
      <c r="AP97" s="44"/>
      <c r="AQ97" s="48"/>
      <c r="AR97" s="48"/>
      <c r="AS97" s="44"/>
      <c r="AT97" s="44"/>
      <c r="AU97" s="44"/>
      <c r="AV97" s="44"/>
      <c r="AW97" s="44"/>
      <c r="AX97" s="44"/>
      <c r="AY97" s="44"/>
      <c r="AZ97" s="44"/>
      <c r="BA97" s="44"/>
      <c r="BB97" s="44"/>
      <c r="BC97" s="44"/>
      <c r="BD97" s="44"/>
      <c r="BE97" s="44"/>
      <c r="BF97" s="72"/>
      <c r="BG97" s="72"/>
      <c r="BH97" s="72"/>
      <c r="BI97" s="112"/>
      <c r="BJ97" s="72"/>
      <c r="BK97" s="46"/>
      <c r="BL97" s="120"/>
      <c r="BM97" s="120"/>
      <c r="BN97" s="120"/>
      <c r="BP97" s="66"/>
      <c r="BQ97" s="66"/>
    </row>
    <row r="98" spans="1:69" ht="20.25">
      <c r="A98" s="106" t="s">
        <v>74</v>
      </c>
      <c r="B98" s="44"/>
      <c r="C98" s="107"/>
      <c r="D98" s="41"/>
      <c r="E98" s="46"/>
      <c r="F98" s="46"/>
      <c r="G98" s="46"/>
      <c r="H98" s="45"/>
      <c r="I98" s="46"/>
      <c r="J98" s="44"/>
      <c r="K98" s="46"/>
      <c r="L98" s="46"/>
      <c r="M98" s="42"/>
      <c r="N98" s="42"/>
      <c r="O98" s="42"/>
      <c r="P98" s="42"/>
      <c r="Q98" s="46"/>
      <c r="R98" s="46"/>
      <c r="S98" s="46"/>
      <c r="T98" s="46"/>
      <c r="U98" s="46"/>
      <c r="V98" s="46"/>
      <c r="W98" s="70"/>
      <c r="X98" s="46"/>
      <c r="Y98" s="46"/>
      <c r="Z98" s="44"/>
      <c r="AA98" s="46"/>
      <c r="AB98" s="46"/>
      <c r="AC98" s="46"/>
      <c r="AD98" s="46"/>
      <c r="AE98" s="46"/>
      <c r="AF98" s="44"/>
      <c r="AG98" s="46"/>
      <c r="AH98" s="46"/>
      <c r="AI98" s="46"/>
      <c r="AJ98" s="45"/>
      <c r="AK98" s="46"/>
      <c r="AL98" s="44"/>
      <c r="AM98" s="44"/>
      <c r="AN98" s="44"/>
      <c r="AO98" s="44"/>
      <c r="AP98" s="44"/>
      <c r="AQ98" s="48"/>
      <c r="AR98" s="48"/>
      <c r="AS98" s="44"/>
      <c r="AT98" s="44"/>
      <c r="AU98" s="44"/>
      <c r="AV98" s="44"/>
      <c r="AW98" s="44"/>
      <c r="AX98" s="44"/>
      <c r="AY98" s="44"/>
      <c r="AZ98" s="44"/>
      <c r="BA98" s="44"/>
      <c r="BB98" s="44"/>
      <c r="BC98" s="44"/>
      <c r="BD98" s="44"/>
      <c r="BE98" s="44"/>
      <c r="BF98" s="48"/>
      <c r="BG98" s="48"/>
      <c r="BH98" s="44"/>
      <c r="BI98" s="18"/>
      <c r="BJ98" s="44"/>
      <c r="BK98" s="46"/>
      <c r="BL98" s="120"/>
      <c r="BM98" s="120"/>
      <c r="BN98" s="120"/>
      <c r="BP98" s="66"/>
      <c r="BQ98" s="66"/>
    </row>
    <row r="99" spans="1:66" ht="20.25">
      <c r="A99" s="107" t="s">
        <v>75</v>
      </c>
      <c r="B99" s="44"/>
      <c r="C99" s="107"/>
      <c r="D99" s="41"/>
      <c r="E99" s="41">
        <v>0</v>
      </c>
      <c r="F99" s="41">
        <v>0</v>
      </c>
      <c r="G99" s="41">
        <v>64000</v>
      </c>
      <c r="H99" s="45">
        <v>0</v>
      </c>
      <c r="I99" s="45">
        <f>SUM(G99+H99)</f>
        <v>64000</v>
      </c>
      <c r="J99" s="44"/>
      <c r="K99" s="41">
        <v>0</v>
      </c>
      <c r="L99" s="41">
        <v>0</v>
      </c>
      <c r="M99" s="44">
        <v>0</v>
      </c>
      <c r="N99" s="44">
        <v>0</v>
      </c>
      <c r="O99" s="42">
        <v>0</v>
      </c>
      <c r="P99" s="42"/>
      <c r="Q99" s="41">
        <v>0</v>
      </c>
      <c r="R99" s="41">
        <v>0</v>
      </c>
      <c r="S99" s="41">
        <v>0</v>
      </c>
      <c r="T99" s="41">
        <v>0</v>
      </c>
      <c r="U99" s="41">
        <v>0</v>
      </c>
      <c r="V99" s="41"/>
      <c r="W99" s="41">
        <v>0</v>
      </c>
      <c r="X99" s="41">
        <v>0</v>
      </c>
      <c r="Y99" s="41"/>
      <c r="Z99" s="44"/>
      <c r="AA99" s="41">
        <v>0</v>
      </c>
      <c r="AB99" s="41">
        <v>0</v>
      </c>
      <c r="AC99" s="41">
        <v>63054</v>
      </c>
      <c r="AD99" s="41">
        <v>0</v>
      </c>
      <c r="AE99" s="41">
        <v>63054</v>
      </c>
      <c r="AF99" s="44"/>
      <c r="AG99" s="41">
        <v>0</v>
      </c>
      <c r="AH99" s="41">
        <v>0</v>
      </c>
      <c r="AI99" s="41">
        <v>49734</v>
      </c>
      <c r="AJ99" s="45">
        <v>0</v>
      </c>
      <c r="AK99" s="41">
        <v>49734</v>
      </c>
      <c r="AL99" s="44">
        <v>49734</v>
      </c>
      <c r="AM99" s="44"/>
      <c r="AN99" s="44"/>
      <c r="AO99" s="44"/>
      <c r="AP99" s="44"/>
      <c r="AQ99" s="48">
        <v>0</v>
      </c>
      <c r="AR99" s="48">
        <f>SUM(AP99:AQ99)</f>
        <v>0</v>
      </c>
      <c r="AS99" s="44"/>
      <c r="AT99" s="42">
        <f aca="true" t="shared" si="40" ref="AT99:AW101">SUM(AG99+AN99)</f>
        <v>0</v>
      </c>
      <c r="AU99" s="42">
        <f t="shared" si="40"/>
        <v>0</v>
      </c>
      <c r="AV99" s="42">
        <v>65000</v>
      </c>
      <c r="AW99" s="42">
        <f t="shared" si="40"/>
        <v>0</v>
      </c>
      <c r="AX99" s="42">
        <f>SUM(AV99:AW99)</f>
        <v>65000</v>
      </c>
      <c r="AY99" s="42"/>
      <c r="AZ99" s="42">
        <f aca="true" t="shared" si="41" ref="AZ99:BA101">SUM(AM99+AT99)</f>
        <v>0</v>
      </c>
      <c r="BA99" s="42">
        <f t="shared" si="41"/>
        <v>0</v>
      </c>
      <c r="BB99" s="42">
        <v>49734</v>
      </c>
      <c r="BC99" s="42">
        <f>SUM(AP99+AW99)</f>
        <v>0</v>
      </c>
      <c r="BD99" s="42">
        <f>SUM(BB99:BC99)</f>
        <v>49734</v>
      </c>
      <c r="BE99" s="42"/>
      <c r="BF99" s="48">
        <f aca="true" t="shared" si="42" ref="BF99:BI101">AZ99-AT99</f>
        <v>0</v>
      </c>
      <c r="BG99" s="48">
        <f t="shared" si="42"/>
        <v>0</v>
      </c>
      <c r="BH99" s="48">
        <f t="shared" si="42"/>
        <v>-15266</v>
      </c>
      <c r="BI99" s="48">
        <f t="shared" si="42"/>
        <v>0</v>
      </c>
      <c r="BJ99" s="48">
        <f>BH99+BI99</f>
        <v>-15266</v>
      </c>
      <c r="BK99" s="46"/>
      <c r="BL99" s="40"/>
      <c r="BM99" s="38"/>
      <c r="BN99" s="40"/>
    </row>
    <row r="100" spans="1:66" ht="20.25">
      <c r="A100" s="107" t="s">
        <v>26</v>
      </c>
      <c r="B100" s="44"/>
      <c r="C100" s="107"/>
      <c r="D100" s="41"/>
      <c r="E100" s="45">
        <v>8</v>
      </c>
      <c r="F100" s="45">
        <v>8</v>
      </c>
      <c r="G100" s="45">
        <v>4822</v>
      </c>
      <c r="H100" s="45">
        <v>1199</v>
      </c>
      <c r="I100" s="45">
        <f>SUM(G100+H100)</f>
        <v>6021</v>
      </c>
      <c r="J100" s="44"/>
      <c r="K100" s="47">
        <v>0</v>
      </c>
      <c r="L100" s="47">
        <v>0</v>
      </c>
      <c r="M100" s="44">
        <v>0</v>
      </c>
      <c r="N100" s="44">
        <v>0</v>
      </c>
      <c r="O100" s="44">
        <v>0</v>
      </c>
      <c r="P100" s="42"/>
      <c r="Q100" s="47">
        <v>0</v>
      </c>
      <c r="R100" s="47">
        <v>0</v>
      </c>
      <c r="S100" s="47">
        <v>0</v>
      </c>
      <c r="T100" s="47">
        <v>12</v>
      </c>
      <c r="U100" s="41">
        <f>S100+T100</f>
        <v>12</v>
      </c>
      <c r="V100" s="41"/>
      <c r="W100" s="99">
        <v>0</v>
      </c>
      <c r="X100" s="47">
        <v>140</v>
      </c>
      <c r="Y100" s="47"/>
      <c r="Z100" s="44"/>
      <c r="AA100" s="41">
        <v>7</v>
      </c>
      <c r="AB100" s="41">
        <v>7</v>
      </c>
      <c r="AC100" s="45">
        <f>G100+S100+M100+W100</f>
        <v>4822</v>
      </c>
      <c r="AD100" s="45">
        <f>H100+T100+X100</f>
        <v>1351</v>
      </c>
      <c r="AE100" s="45">
        <f>AC100+AD100</f>
        <v>6173</v>
      </c>
      <c r="AF100" s="44"/>
      <c r="AG100" s="45">
        <v>8</v>
      </c>
      <c r="AH100" s="45">
        <v>8</v>
      </c>
      <c r="AI100" s="45">
        <f>4821-1442</f>
        <v>3379</v>
      </c>
      <c r="AJ100" s="45">
        <v>1442</v>
      </c>
      <c r="AK100" s="45">
        <f>SUM(AI100+AJ100)</f>
        <v>4821</v>
      </c>
      <c r="AL100" s="44">
        <v>4884</v>
      </c>
      <c r="AM100" s="44"/>
      <c r="AN100" s="44"/>
      <c r="AO100" s="44"/>
      <c r="AP100" s="44"/>
      <c r="AQ100" s="48">
        <f>8*12</f>
        <v>96</v>
      </c>
      <c r="AR100" s="48">
        <f>SUM(AP100:AQ100)</f>
        <v>96</v>
      </c>
      <c r="AS100" s="44"/>
      <c r="AT100" s="42">
        <f t="shared" si="40"/>
        <v>8</v>
      </c>
      <c r="AU100" s="42">
        <f t="shared" si="40"/>
        <v>8</v>
      </c>
      <c r="AV100" s="42">
        <v>4226</v>
      </c>
      <c r="AW100" s="42">
        <v>1525</v>
      </c>
      <c r="AX100" s="42">
        <f>SUM(AV100:AW100)</f>
        <v>5751</v>
      </c>
      <c r="AY100" s="42"/>
      <c r="AZ100" s="42">
        <f t="shared" si="41"/>
        <v>8</v>
      </c>
      <c r="BA100" s="42">
        <f t="shared" si="41"/>
        <v>8</v>
      </c>
      <c r="BB100" s="42">
        <v>4450</v>
      </c>
      <c r="BC100" s="42">
        <v>1525</v>
      </c>
      <c r="BD100" s="42">
        <f>SUM(BB100:BC100)</f>
        <v>5975</v>
      </c>
      <c r="BE100" s="42"/>
      <c r="BF100" s="48">
        <f t="shared" si="42"/>
        <v>0</v>
      </c>
      <c r="BG100" s="48">
        <f t="shared" si="42"/>
        <v>0</v>
      </c>
      <c r="BH100" s="48">
        <f t="shared" si="42"/>
        <v>224</v>
      </c>
      <c r="BI100" s="48">
        <f t="shared" si="42"/>
        <v>0</v>
      </c>
      <c r="BJ100" s="48">
        <f>BH100+BI100</f>
        <v>224</v>
      </c>
      <c r="BK100" s="46"/>
      <c r="BL100" s="40"/>
      <c r="BM100" s="38"/>
      <c r="BN100" s="40"/>
    </row>
    <row r="101" spans="1:69" ht="20.25">
      <c r="A101" s="107" t="s">
        <v>27</v>
      </c>
      <c r="B101" s="107"/>
      <c r="C101" s="107"/>
      <c r="D101" s="46"/>
      <c r="E101" s="67">
        <v>8</v>
      </c>
      <c r="F101" s="67">
        <v>8</v>
      </c>
      <c r="G101" s="67">
        <v>4012</v>
      </c>
      <c r="H101" s="67">
        <v>1199</v>
      </c>
      <c r="I101" s="67">
        <f>SUM(G101+H101)</f>
        <v>5211</v>
      </c>
      <c r="J101" s="110"/>
      <c r="K101" s="68">
        <v>0</v>
      </c>
      <c r="L101" s="68">
        <v>0</v>
      </c>
      <c r="M101" s="110">
        <v>0</v>
      </c>
      <c r="N101" s="110">
        <v>0</v>
      </c>
      <c r="O101" s="110">
        <v>0</v>
      </c>
      <c r="P101" s="63"/>
      <c r="Q101" s="68">
        <v>0</v>
      </c>
      <c r="R101" s="68">
        <v>0</v>
      </c>
      <c r="S101" s="68">
        <v>0</v>
      </c>
      <c r="T101" s="68">
        <v>12</v>
      </c>
      <c r="U101" s="62">
        <f>S101+T101</f>
        <v>12</v>
      </c>
      <c r="V101" s="62"/>
      <c r="W101" s="111">
        <v>0</v>
      </c>
      <c r="X101" s="68">
        <v>140</v>
      </c>
      <c r="Y101" s="68"/>
      <c r="Z101" s="110"/>
      <c r="AA101" s="62">
        <v>7</v>
      </c>
      <c r="AB101" s="62">
        <v>7</v>
      </c>
      <c r="AC101" s="67">
        <f>G101+S101+M101+W101</f>
        <v>4012</v>
      </c>
      <c r="AD101" s="67">
        <f>H101+T101+X101</f>
        <v>1351</v>
      </c>
      <c r="AE101" s="67">
        <f>AC101+AD101</f>
        <v>5363</v>
      </c>
      <c r="AF101" s="110"/>
      <c r="AG101" s="67">
        <v>8</v>
      </c>
      <c r="AH101" s="67">
        <v>8</v>
      </c>
      <c r="AI101" s="67">
        <f>4007-1442</f>
        <v>2565</v>
      </c>
      <c r="AJ101" s="67">
        <v>1442</v>
      </c>
      <c r="AK101" s="67">
        <f>SUM(AI101+AJ101)</f>
        <v>4007</v>
      </c>
      <c r="AL101" s="110">
        <v>4064</v>
      </c>
      <c r="AM101" s="110"/>
      <c r="AN101" s="110"/>
      <c r="AO101" s="110"/>
      <c r="AP101" s="110"/>
      <c r="AQ101" s="75">
        <v>96</v>
      </c>
      <c r="AR101" s="48">
        <f>SUM(AP101:AQ101)</f>
        <v>96</v>
      </c>
      <c r="AS101" s="110"/>
      <c r="AT101" s="63">
        <f t="shared" si="40"/>
        <v>8</v>
      </c>
      <c r="AU101" s="63">
        <f t="shared" si="40"/>
        <v>8</v>
      </c>
      <c r="AV101" s="63">
        <v>1517</v>
      </c>
      <c r="AW101" s="63">
        <v>1525</v>
      </c>
      <c r="AX101" s="63">
        <f>SUM(AV101:AW101)</f>
        <v>3042</v>
      </c>
      <c r="AY101" s="63"/>
      <c r="AZ101" s="63">
        <f t="shared" si="41"/>
        <v>8</v>
      </c>
      <c r="BA101" s="63">
        <f t="shared" si="41"/>
        <v>8</v>
      </c>
      <c r="BB101" s="63">
        <v>1650</v>
      </c>
      <c r="BC101" s="63">
        <v>1525</v>
      </c>
      <c r="BD101" s="63">
        <f>SUM(BB101:BC101)</f>
        <v>3175</v>
      </c>
      <c r="BE101" s="63"/>
      <c r="BF101" s="48">
        <f t="shared" si="42"/>
        <v>0</v>
      </c>
      <c r="BG101" s="48">
        <f t="shared" si="42"/>
        <v>0</v>
      </c>
      <c r="BH101" s="48">
        <f t="shared" si="42"/>
        <v>133</v>
      </c>
      <c r="BI101" s="48">
        <f t="shared" si="42"/>
        <v>0</v>
      </c>
      <c r="BJ101" s="48">
        <f>BH101+BI101</f>
        <v>133</v>
      </c>
      <c r="BK101" s="45"/>
      <c r="BL101" s="42"/>
      <c r="BM101" s="42"/>
      <c r="BN101" s="41"/>
      <c r="BP101" s="23"/>
      <c r="BQ101" s="23"/>
    </row>
    <row r="102" spans="1:69" ht="20.25">
      <c r="A102" s="107"/>
      <c r="B102" s="107"/>
      <c r="C102" s="59" t="s">
        <v>9</v>
      </c>
      <c r="D102" s="46"/>
      <c r="E102" s="46">
        <f>SUM(E100:E101)</f>
        <v>16</v>
      </c>
      <c r="F102" s="46">
        <f>SUM(F100:F101)</f>
        <v>16</v>
      </c>
      <c r="G102" s="46">
        <f>SUM(G99:G101)</f>
        <v>72834</v>
      </c>
      <c r="H102" s="46">
        <f>SUM(H99:H101)</f>
        <v>2398</v>
      </c>
      <c r="I102" s="46">
        <f>SUM(I99:I101)</f>
        <v>75232</v>
      </c>
      <c r="J102" s="44"/>
      <c r="K102" s="65">
        <f>SUM(K100:K101)</f>
        <v>0</v>
      </c>
      <c r="L102" s="65">
        <f>SUM(L100:L101)</f>
        <v>0</v>
      </c>
      <c r="M102" s="46">
        <f>SUM(M100:M101)</f>
        <v>0</v>
      </c>
      <c r="N102" s="129">
        <v>0</v>
      </c>
      <c r="O102" s="46">
        <f>SUM(O100:O101)</f>
        <v>0</v>
      </c>
      <c r="P102" s="46"/>
      <c r="Q102" s="65">
        <f>SUM(Q100:Q101)</f>
        <v>0</v>
      </c>
      <c r="R102" s="65">
        <f>SUM(R100:R101)</f>
        <v>0</v>
      </c>
      <c r="S102" s="65">
        <f>SUM(S100:S101)</f>
        <v>0</v>
      </c>
      <c r="T102" s="65">
        <f>SUM(T100:T101)</f>
        <v>24</v>
      </c>
      <c r="U102" s="65">
        <f>SUM(U100:U101)</f>
        <v>24</v>
      </c>
      <c r="V102" s="65"/>
      <c r="W102" s="113">
        <f>SUM(W100:W101)</f>
        <v>0</v>
      </c>
      <c r="X102" s="65">
        <f>SUM(X100:X101)</f>
        <v>280</v>
      </c>
      <c r="Y102" s="65"/>
      <c r="Z102" s="44"/>
      <c r="AA102" s="46">
        <f>SUM(AA100:AA101)</f>
        <v>14</v>
      </c>
      <c r="AB102" s="46">
        <f>SUM(AB100:AB101)</f>
        <v>14</v>
      </c>
      <c r="AC102" s="65">
        <f>SUM(AC100:AC101)</f>
        <v>8834</v>
      </c>
      <c r="AD102" s="65">
        <f>SUM(AD100:AD101)</f>
        <v>2702</v>
      </c>
      <c r="AE102" s="65">
        <f>SUM(AE100:AE101)</f>
        <v>11536</v>
      </c>
      <c r="AF102" s="44"/>
      <c r="AG102" s="46">
        <f>SUM(AG99:AG101)</f>
        <v>16</v>
      </c>
      <c r="AH102" s="46">
        <f>SUM(AH100:AH101)</f>
        <v>16</v>
      </c>
      <c r="AI102" s="46">
        <f>SUM(AI99:AI101)</f>
        <v>55678</v>
      </c>
      <c r="AJ102" s="46">
        <f>SUM(AJ100:AJ101)</f>
        <v>2884</v>
      </c>
      <c r="AK102" s="46">
        <f>SUM(AK99:AK101)</f>
        <v>58562</v>
      </c>
      <c r="AL102" s="44">
        <f>SUM(AL100:AL101)</f>
        <v>8948</v>
      </c>
      <c r="AM102" s="44"/>
      <c r="AN102" s="44"/>
      <c r="AO102" s="44"/>
      <c r="AP102" s="44"/>
      <c r="AQ102" s="48">
        <f>SUM(AQ99:AQ101)</f>
        <v>192</v>
      </c>
      <c r="AR102" s="48">
        <f>SUM(AR99:AR101)</f>
        <v>192</v>
      </c>
      <c r="AS102" s="44"/>
      <c r="AT102" s="69">
        <f>SUM(AT99:AT101)</f>
        <v>16</v>
      </c>
      <c r="AU102" s="69">
        <f>SUM(AU99:AU101)</f>
        <v>16</v>
      </c>
      <c r="AV102" s="69">
        <f>SUM(AV99:AV101)</f>
        <v>70743</v>
      </c>
      <c r="AW102" s="69">
        <f>SUM(AW99:AW101)</f>
        <v>3050</v>
      </c>
      <c r="AX102" s="69">
        <f>SUM(AX99:AX101)</f>
        <v>73793</v>
      </c>
      <c r="AY102" s="69"/>
      <c r="AZ102" s="69">
        <f>SUM(AZ99:AZ101)</f>
        <v>16</v>
      </c>
      <c r="BA102" s="69">
        <f>SUM(BA99:BA101)</f>
        <v>16</v>
      </c>
      <c r="BB102" s="69">
        <f>SUM(BB99:BB101)</f>
        <v>55834</v>
      </c>
      <c r="BC102" s="69">
        <f>SUM(BC99:BC101)</f>
        <v>3050</v>
      </c>
      <c r="BD102" s="69">
        <f>SUM(BD99:BD101)</f>
        <v>58884</v>
      </c>
      <c r="BE102" s="69"/>
      <c r="BF102" s="76">
        <f>SUM(BF100:BF101)</f>
        <v>0</v>
      </c>
      <c r="BG102" s="76">
        <f>SUM(BG100:BG101)</f>
        <v>0</v>
      </c>
      <c r="BH102" s="76">
        <f>SUM(BH99:BH101)</f>
        <v>-14909</v>
      </c>
      <c r="BI102" s="130">
        <f>SUM(BI100:BI101)</f>
        <v>0</v>
      </c>
      <c r="BJ102" s="76">
        <f>SUM(BJ99:BJ101)</f>
        <v>-14909</v>
      </c>
      <c r="BK102" s="45"/>
      <c r="BL102" s="42"/>
      <c r="BM102" s="42"/>
      <c r="BN102" s="41"/>
      <c r="BP102" s="23"/>
      <c r="BQ102" s="23"/>
    </row>
    <row r="103" spans="1:69" ht="20.25">
      <c r="A103" s="107"/>
      <c r="B103" s="44"/>
      <c r="C103" s="59"/>
      <c r="D103" s="46"/>
      <c r="E103" s="46"/>
      <c r="F103" s="46"/>
      <c r="G103" s="46"/>
      <c r="H103" s="46"/>
      <c r="I103" s="46"/>
      <c r="J103" s="44"/>
      <c r="K103" s="65"/>
      <c r="L103" s="65"/>
      <c r="M103" s="46"/>
      <c r="N103" s="129"/>
      <c r="O103" s="46"/>
      <c r="P103" s="46"/>
      <c r="Q103" s="65"/>
      <c r="R103" s="65"/>
      <c r="S103" s="65"/>
      <c r="T103" s="65"/>
      <c r="U103" s="65"/>
      <c r="V103" s="65"/>
      <c r="W103" s="113"/>
      <c r="X103" s="65"/>
      <c r="Y103" s="65"/>
      <c r="Z103" s="44"/>
      <c r="AA103" s="46"/>
      <c r="AB103" s="46"/>
      <c r="AC103" s="65"/>
      <c r="AD103" s="65"/>
      <c r="AE103" s="65"/>
      <c r="AF103" s="44"/>
      <c r="AG103" s="46"/>
      <c r="AH103" s="46"/>
      <c r="AI103" s="46"/>
      <c r="AJ103" s="46"/>
      <c r="AK103" s="46"/>
      <c r="AL103" s="44"/>
      <c r="AM103" s="44"/>
      <c r="AN103" s="44"/>
      <c r="AO103" s="44"/>
      <c r="AP103" s="44"/>
      <c r="AQ103" s="48"/>
      <c r="AR103" s="48"/>
      <c r="AS103" s="44"/>
      <c r="AT103" s="44"/>
      <c r="AU103" s="44"/>
      <c r="AV103" s="44"/>
      <c r="AW103" s="44"/>
      <c r="AX103" s="44"/>
      <c r="AY103" s="44"/>
      <c r="AZ103" s="44"/>
      <c r="BA103" s="44"/>
      <c r="BB103" s="44"/>
      <c r="BC103" s="44"/>
      <c r="BD103" s="44"/>
      <c r="BE103" s="44"/>
      <c r="BF103" s="72"/>
      <c r="BG103" s="72"/>
      <c r="BH103" s="72"/>
      <c r="BI103" s="112"/>
      <c r="BJ103" s="72"/>
      <c r="BK103" s="21"/>
      <c r="BL103" s="66"/>
      <c r="BM103" s="66"/>
      <c r="BN103" s="66"/>
      <c r="BP103" s="66"/>
      <c r="BQ103" s="66"/>
    </row>
    <row r="104" spans="1:69" ht="20.25">
      <c r="A104" s="128" t="s">
        <v>36</v>
      </c>
      <c r="B104" s="107"/>
      <c r="C104" s="107"/>
      <c r="D104" s="41"/>
      <c r="E104" s="77">
        <v>0</v>
      </c>
      <c r="F104" s="77">
        <v>0</v>
      </c>
      <c r="G104" s="77">
        <v>625000</v>
      </c>
      <c r="H104" s="73">
        <v>0</v>
      </c>
      <c r="I104" s="77">
        <v>625000</v>
      </c>
      <c r="J104" s="129"/>
      <c r="K104" s="77"/>
      <c r="L104" s="77"/>
      <c r="M104" s="129"/>
      <c r="N104" s="129"/>
      <c r="O104" s="69"/>
      <c r="P104" s="69"/>
      <c r="Q104" s="77"/>
      <c r="R104" s="77"/>
      <c r="S104" s="77"/>
      <c r="T104" s="77"/>
      <c r="U104" s="77"/>
      <c r="V104" s="77"/>
      <c r="W104" s="77"/>
      <c r="X104" s="77"/>
      <c r="Y104" s="77"/>
      <c r="Z104" s="129"/>
      <c r="AA104" s="77"/>
      <c r="AB104" s="77"/>
      <c r="AC104" s="77"/>
      <c r="AD104" s="77"/>
      <c r="AE104" s="77"/>
      <c r="AF104" s="129"/>
      <c r="AG104" s="77">
        <v>0</v>
      </c>
      <c r="AH104" s="77">
        <v>0</v>
      </c>
      <c r="AI104" s="77">
        <v>625000</v>
      </c>
      <c r="AJ104" s="73">
        <v>0</v>
      </c>
      <c r="AK104" s="77">
        <v>625000</v>
      </c>
      <c r="AL104" s="129"/>
      <c r="AM104" s="129"/>
      <c r="AN104" s="129"/>
      <c r="AO104" s="129"/>
      <c r="AP104" s="129"/>
      <c r="AQ104" s="76"/>
      <c r="AR104" s="76"/>
      <c r="AS104" s="129"/>
      <c r="AT104" s="129">
        <v>0</v>
      </c>
      <c r="AU104" s="129">
        <v>0</v>
      </c>
      <c r="AV104" s="69">
        <v>625000</v>
      </c>
      <c r="AW104" s="69">
        <v>0</v>
      </c>
      <c r="AX104" s="69">
        <v>625000</v>
      </c>
      <c r="AY104" s="69"/>
      <c r="AZ104" s="129">
        <v>0</v>
      </c>
      <c r="BA104" s="129">
        <v>0</v>
      </c>
      <c r="BB104" s="69">
        <v>625000</v>
      </c>
      <c r="BC104" s="69">
        <v>0</v>
      </c>
      <c r="BD104" s="69">
        <v>625000</v>
      </c>
      <c r="BE104" s="69"/>
      <c r="BF104" s="69">
        <v>0</v>
      </c>
      <c r="BG104" s="76">
        <v>0</v>
      </c>
      <c r="BH104" s="76">
        <v>0</v>
      </c>
      <c r="BI104" s="76">
        <v>0</v>
      </c>
      <c r="BJ104" s="131">
        <v>0</v>
      </c>
      <c r="BK104" s="21"/>
      <c r="BL104" s="66"/>
      <c r="BM104" s="66"/>
      <c r="BN104" s="66"/>
      <c r="BP104" s="66"/>
      <c r="BQ104" s="66"/>
    </row>
    <row r="105" spans="1:69" ht="20.25">
      <c r="A105" s="107"/>
      <c r="B105" s="59"/>
      <c r="C105" s="59"/>
      <c r="D105" s="45"/>
      <c r="E105" s="132"/>
      <c r="F105" s="132"/>
      <c r="G105" s="45"/>
      <c r="H105" s="45"/>
      <c r="I105" s="45"/>
      <c r="J105" s="44"/>
      <c r="K105" s="45"/>
      <c r="L105" s="45"/>
      <c r="M105" s="44"/>
      <c r="N105" s="44"/>
      <c r="O105" s="42"/>
      <c r="P105" s="42"/>
      <c r="Q105" s="45"/>
      <c r="R105" s="45"/>
      <c r="S105" s="45"/>
      <c r="T105" s="45"/>
      <c r="U105" s="45"/>
      <c r="V105" s="45"/>
      <c r="W105" s="108"/>
      <c r="X105" s="45"/>
      <c r="Y105" s="45"/>
      <c r="Z105" s="44"/>
      <c r="AA105" s="132"/>
      <c r="AB105" s="132"/>
      <c r="AC105" s="45"/>
      <c r="AD105" s="45"/>
      <c r="AE105" s="45"/>
      <c r="AF105" s="44"/>
      <c r="AG105" s="132"/>
      <c r="AH105" s="132"/>
      <c r="AI105" s="45"/>
      <c r="AJ105" s="45"/>
      <c r="AK105" s="45"/>
      <c r="AL105" s="44"/>
      <c r="AM105" s="44"/>
      <c r="AN105" s="44"/>
      <c r="AO105" s="44"/>
      <c r="AP105" s="44"/>
      <c r="AQ105" s="48"/>
      <c r="AR105" s="48"/>
      <c r="AS105" s="44"/>
      <c r="AT105" s="44"/>
      <c r="AU105" s="44"/>
      <c r="AV105" s="44"/>
      <c r="AW105" s="44"/>
      <c r="AX105" s="44"/>
      <c r="AY105" s="44"/>
      <c r="AZ105" s="44"/>
      <c r="BA105" s="44"/>
      <c r="BB105" s="44"/>
      <c r="BC105" s="44"/>
      <c r="BD105" s="44"/>
      <c r="BE105" s="44"/>
      <c r="BF105" s="48"/>
      <c r="BG105" s="48"/>
      <c r="BH105" s="44"/>
      <c r="BI105" s="18"/>
      <c r="BJ105" s="44"/>
      <c r="BK105" s="21"/>
      <c r="BL105" s="66"/>
      <c r="BM105" s="66"/>
      <c r="BN105" s="66"/>
      <c r="BP105" s="66"/>
      <c r="BQ105" s="66"/>
    </row>
    <row r="106" spans="1:66" ht="20.25">
      <c r="A106" s="107"/>
      <c r="B106" s="59" t="s">
        <v>37</v>
      </c>
      <c r="C106" s="59"/>
      <c r="D106" s="46"/>
      <c r="E106" s="46">
        <f>SUM(E102,E96,E94,E23,E70,)</f>
        <v>672</v>
      </c>
      <c r="F106" s="46" t="e">
        <f>SUM(F102,F96,F94,#REF!,F70+F23)</f>
        <v>#REF!</v>
      </c>
      <c r="G106" s="46">
        <f>SUM(G102,G96,G94,G23,G70+G104)</f>
        <v>2468239</v>
      </c>
      <c r="H106" s="46">
        <f>SUM(H102,H96,H94,H23,H70+H104)</f>
        <v>100684</v>
      </c>
      <c r="I106" s="46">
        <f>SUM(I102,I96,I94,I23,I70+I104)</f>
        <v>2568923</v>
      </c>
      <c r="J106" s="46" t="e">
        <f>SUM(J102,J96,J94,#REF!,#REF!,J70,)</f>
        <v>#REF!</v>
      </c>
      <c r="K106" s="46" t="e">
        <f>SUM(K102,K96,K94,#REF!,#REF!,K70,)</f>
        <v>#REF!</v>
      </c>
      <c r="L106" s="46" t="e">
        <f>SUM(L102,L96,L94,#REF!,#REF!,L70,)</f>
        <v>#REF!</v>
      </c>
      <c r="M106" s="46" t="e">
        <f>SUM(M102,M96,M94,#REF!,#REF!,M70,)</f>
        <v>#REF!</v>
      </c>
      <c r="N106" s="46" t="e">
        <f>SUM(N102,N96,N94,#REF!,#REF!,N70,)</f>
        <v>#REF!</v>
      </c>
      <c r="O106" s="46" t="e">
        <f>SUM(O102,O96,O94,#REF!,#REF!,O70,)</f>
        <v>#REF!</v>
      </c>
      <c r="P106" s="46" t="e">
        <f>SUM(P102,P96,P94,#REF!,#REF!,P70,)</f>
        <v>#REF!</v>
      </c>
      <c r="Q106" s="46" t="e">
        <f>SUM(Q102,Q96,Q94,#REF!,#REF!,Q70,)</f>
        <v>#REF!</v>
      </c>
      <c r="R106" s="46" t="e">
        <f>SUM(R102,R96,R94,#REF!,#REF!,R70,)</f>
        <v>#REF!</v>
      </c>
      <c r="S106" s="46" t="e">
        <f>SUM(S102,S96,S94,#REF!,#REF!,S70,)</f>
        <v>#REF!</v>
      </c>
      <c r="T106" s="46" t="e">
        <f>SUM(T102,T96,T94,#REF!,#REF!,T70,)</f>
        <v>#REF!</v>
      </c>
      <c r="U106" s="46" t="e">
        <f>SUM(U102,U96,U94,#REF!,#REF!,U70,)</f>
        <v>#REF!</v>
      </c>
      <c r="V106" s="46" t="e">
        <f>SUM(V102,V96,V94,#REF!,#REF!,V70,)</f>
        <v>#REF!</v>
      </c>
      <c r="W106" s="46" t="e">
        <f>SUM(W102,W96,W94,#REF!,#REF!,W70,)</f>
        <v>#REF!</v>
      </c>
      <c r="X106" s="46" t="e">
        <f>SUM(X102,X96,X94,#REF!,#REF!,X70,)</f>
        <v>#REF!</v>
      </c>
      <c r="Y106" s="46"/>
      <c r="Z106" s="46"/>
      <c r="AA106" s="46" t="e">
        <f>SUM(AA102,AA96,AA94,#REF!,#REF!,AA70,)</f>
        <v>#REF!</v>
      </c>
      <c r="AB106" s="46" t="e">
        <f>SUM(AB102,AB96,AB94,#REF!,#REF!,AB70,)</f>
        <v>#REF!</v>
      </c>
      <c r="AC106" s="46" t="e">
        <f>SUM(AC102,AC96,AC94,#REF!,#REF!,AC70,)</f>
        <v>#REF!</v>
      </c>
      <c r="AD106" s="46" t="e">
        <f>SUM(AD102,AD96,AD94,#REF!,#REF!,AD70,)</f>
        <v>#REF!</v>
      </c>
      <c r="AE106" s="46" t="e">
        <f>SUM(AE102,AE96,AE94,#REF!,#REF!,AE70,)</f>
        <v>#REF!</v>
      </c>
      <c r="AF106" s="46" t="e">
        <f>SUM(AF102,AF96,AF94,#REF!,#REF!,AF70,)</f>
        <v>#REF!</v>
      </c>
      <c r="AG106" s="46">
        <f>SUM(AG102,AG96,AG94,AG23,AG70,)</f>
        <v>672</v>
      </c>
      <c r="AH106" s="46">
        <f>SUM(AH102,AH96,AH94,AH23,AH70,)</f>
        <v>672</v>
      </c>
      <c r="AI106" s="46">
        <f>SUM(AI102,AI96,AI94,AI23,AI70+AI104)</f>
        <v>1587618</v>
      </c>
      <c r="AJ106" s="46">
        <f>SUM(AJ102,AJ96,AJ94,AJ23,AJ70+AJ104)</f>
        <v>121068</v>
      </c>
      <c r="AK106" s="46">
        <f>SUM(AK102,AK96,AK94,AK23,AK70+AK104)</f>
        <v>1708686</v>
      </c>
      <c r="AL106" s="44"/>
      <c r="AM106" s="44"/>
      <c r="AN106" s="44"/>
      <c r="AO106" s="44"/>
      <c r="AP106" s="46">
        <f>SUM(AP102,AP96,AP94,AP23,AP70+AP104)</f>
        <v>850</v>
      </c>
      <c r="AQ106" s="70">
        <f>SUM(AQ102,AQ96,AQ94,AQ23,AQ70+AQ104)</f>
        <v>8068</v>
      </c>
      <c r="AR106" s="76">
        <f>SUM(AP106:AQ106)</f>
        <v>8918</v>
      </c>
      <c r="AS106" s="44"/>
      <c r="AT106" s="46">
        <f>SUM(AT102,AT96,AT94,AT23,AT70,)</f>
        <v>672</v>
      </c>
      <c r="AU106" s="46">
        <f>SUM(AU102,AU96,AU94,AU23,AU70,)</f>
        <v>672</v>
      </c>
      <c r="AV106" s="46">
        <f>SUM(AV102,AV96,AV94,AV23,AV70+AV104)</f>
        <v>2366342</v>
      </c>
      <c r="AW106" s="46">
        <f>SUM(AW102,AW96,AW94,AW23,AW70+AW104)</f>
        <v>127915</v>
      </c>
      <c r="AX106" s="69">
        <f>SUM(AV106:AW106)</f>
        <v>2494257</v>
      </c>
      <c r="AY106" s="69"/>
      <c r="AZ106" s="46">
        <f>SUM(AZ102,AZ96,AZ94,AZ23,AZ70,)</f>
        <v>672</v>
      </c>
      <c r="BA106" s="46">
        <f>SUM(BA102,BA96,BA94,BA23,BA70,)</f>
        <v>672</v>
      </c>
      <c r="BB106" s="46">
        <f>SUM(BB102,BB96,BB94,BB23,BB70+BB104)</f>
        <v>1553188</v>
      </c>
      <c r="BC106" s="46">
        <f>SUM(BC102,BC96,BC94,BC23,BC70+BC104)</f>
        <v>127915</v>
      </c>
      <c r="BD106" s="69">
        <f>SUM(BB106:BC106)</f>
        <v>1681103</v>
      </c>
      <c r="BE106" s="69"/>
      <c r="BF106" s="46">
        <f>SUM(BF102,BF96,BF94,BF23,BF70,)</f>
        <v>0</v>
      </c>
      <c r="BG106" s="46">
        <f>SUM(BG102,BG96,BG94,BG23,BG70,)</f>
        <v>0</v>
      </c>
      <c r="BH106" s="70">
        <f>SUM(BH102,BH96,BH94,BH23,BH70+BH104)</f>
        <v>-813154</v>
      </c>
      <c r="BI106" s="70">
        <f>SUM(BI102,BI96,BI94,BI23,BI70+BI104)</f>
        <v>0</v>
      </c>
      <c r="BJ106" s="70">
        <f>SUM(BJ102,BJ96,BJ94,BJ23,BJ70+BJ104)</f>
        <v>-813154</v>
      </c>
      <c r="BK106" s="24"/>
      <c r="BL106" s="44"/>
      <c r="BM106" s="18"/>
      <c r="BN106" s="44"/>
    </row>
    <row r="107" spans="1:69" ht="20.25">
      <c r="A107" s="107"/>
      <c r="B107" s="133"/>
      <c r="C107" s="59"/>
      <c r="D107" s="46"/>
      <c r="E107" s="46"/>
      <c r="F107" s="46"/>
      <c r="G107" s="46"/>
      <c r="H107" s="45"/>
      <c r="I107" s="46"/>
      <c r="J107" s="44"/>
      <c r="K107" s="46"/>
      <c r="L107" s="46"/>
      <c r="M107" s="44"/>
      <c r="N107" s="44"/>
      <c r="O107" s="42"/>
      <c r="P107" s="42"/>
      <c r="Q107" s="65" t="s">
        <v>0</v>
      </c>
      <c r="R107" s="65" t="s">
        <v>0</v>
      </c>
      <c r="S107" s="46"/>
      <c r="T107" s="46"/>
      <c r="U107" s="46"/>
      <c r="V107" s="46"/>
      <c r="W107" s="46"/>
      <c r="X107" s="46"/>
      <c r="Y107" s="46"/>
      <c r="Z107" s="44"/>
      <c r="AA107" s="46"/>
      <c r="AB107" s="46"/>
      <c r="AC107" s="46"/>
      <c r="AD107" s="46"/>
      <c r="AE107" s="46"/>
      <c r="AF107" s="44"/>
      <c r="AG107" s="46"/>
      <c r="AH107" s="46"/>
      <c r="AI107" s="46"/>
      <c r="AJ107" s="45"/>
      <c r="AK107" s="46"/>
      <c r="AL107" s="44"/>
      <c r="AM107" s="44"/>
      <c r="AN107" s="44"/>
      <c r="AO107" s="44"/>
      <c r="AP107" s="44"/>
      <c r="AQ107" s="48"/>
      <c r="AR107" s="48"/>
      <c r="AS107" s="44"/>
      <c r="AT107" s="44"/>
      <c r="AU107" s="44"/>
      <c r="AV107" s="44"/>
      <c r="AW107" s="44"/>
      <c r="AX107" s="44"/>
      <c r="AY107" s="44"/>
      <c r="AZ107" s="44"/>
      <c r="BA107" s="44"/>
      <c r="BB107" s="44"/>
      <c r="BC107" s="44"/>
      <c r="BD107" s="44"/>
      <c r="BE107" s="44"/>
      <c r="BF107" s="48"/>
      <c r="BG107" s="48"/>
      <c r="BH107" s="48"/>
      <c r="BI107" s="23"/>
      <c r="BJ107" s="48"/>
      <c r="BK107" s="21"/>
      <c r="BL107" s="43"/>
      <c r="BM107" s="43"/>
      <c r="BN107" s="43"/>
      <c r="BP107" s="70"/>
      <c r="BQ107" s="70"/>
    </row>
    <row r="108" spans="1:66" ht="20.25">
      <c r="A108" s="115" t="s">
        <v>155</v>
      </c>
      <c r="B108" s="134"/>
      <c r="C108" s="133"/>
      <c r="D108" s="46"/>
      <c r="E108" s="46"/>
      <c r="F108" s="46"/>
      <c r="G108" s="46"/>
      <c r="H108" s="46"/>
      <c r="I108" s="46"/>
      <c r="J108" s="44"/>
      <c r="K108" s="46"/>
      <c r="L108" s="46"/>
      <c r="M108" s="46"/>
      <c r="N108" s="46"/>
      <c r="O108" s="46"/>
      <c r="P108" s="42"/>
      <c r="Q108" s="65"/>
      <c r="R108" s="65"/>
      <c r="S108" s="46"/>
      <c r="T108" s="46"/>
      <c r="U108" s="46"/>
      <c r="V108" s="46"/>
      <c r="W108" s="70"/>
      <c r="X108" s="46"/>
      <c r="Y108" s="46"/>
      <c r="Z108" s="44"/>
      <c r="AA108" s="46"/>
      <c r="AB108" s="46"/>
      <c r="AC108" s="46"/>
      <c r="AD108" s="46"/>
      <c r="AE108" s="46"/>
      <c r="AF108" s="46"/>
      <c r="AG108" s="46"/>
      <c r="AH108" s="46"/>
      <c r="AI108" s="46"/>
      <c r="AJ108" s="46"/>
      <c r="AK108" s="46"/>
      <c r="AL108" s="44"/>
      <c r="AM108" s="44"/>
      <c r="AN108" s="44"/>
      <c r="AO108" s="44"/>
      <c r="AP108" s="44"/>
      <c r="AQ108" s="48"/>
      <c r="AR108" s="48"/>
      <c r="AS108" s="44"/>
      <c r="AT108" s="44"/>
      <c r="AU108" s="44"/>
      <c r="AV108" s="44"/>
      <c r="AW108" s="44"/>
      <c r="AX108" s="44"/>
      <c r="AY108" s="44"/>
      <c r="AZ108" s="44"/>
      <c r="BA108" s="44"/>
      <c r="BB108" s="44"/>
      <c r="BC108" s="42"/>
      <c r="BD108" s="76">
        <v>-87500</v>
      </c>
      <c r="BE108" s="44"/>
      <c r="BF108" s="70"/>
      <c r="BG108" s="70"/>
      <c r="BH108" s="70"/>
      <c r="BI108" s="43"/>
      <c r="BJ108" s="70"/>
      <c r="BK108" s="21"/>
      <c r="BL108" s="48"/>
      <c r="BM108" s="23"/>
      <c r="BN108" s="48"/>
    </row>
    <row r="109" spans="1:66" ht="20.25">
      <c r="A109" s="134"/>
      <c r="B109" s="49"/>
      <c r="C109" s="133"/>
      <c r="D109" s="45"/>
      <c r="E109" s="45"/>
      <c r="F109" s="45"/>
      <c r="G109" s="45"/>
      <c r="H109" s="45"/>
      <c r="I109" s="78">
        <v>-110500</v>
      </c>
      <c r="J109" s="44"/>
      <c r="K109" s="44"/>
      <c r="L109" s="44"/>
      <c r="M109" s="44"/>
      <c r="N109" s="44"/>
      <c r="O109" s="44"/>
      <c r="P109" s="44"/>
      <c r="Q109" s="45"/>
      <c r="R109" s="45"/>
      <c r="S109" s="45"/>
      <c r="T109" s="45"/>
      <c r="U109" s="45"/>
      <c r="V109" s="45"/>
      <c r="W109" s="45"/>
      <c r="X109" s="45"/>
      <c r="Y109" s="45"/>
      <c r="Z109" s="44"/>
      <c r="AA109" s="71"/>
      <c r="AB109" s="42"/>
      <c r="AC109" s="42"/>
      <c r="AD109" s="42"/>
      <c r="AE109" s="42"/>
      <c r="AF109" s="44"/>
      <c r="AG109" s="44"/>
      <c r="AH109" s="44"/>
      <c r="AI109" s="44"/>
      <c r="AJ109" s="44"/>
      <c r="AK109" s="76">
        <v>-127500</v>
      </c>
      <c r="AL109" s="44"/>
      <c r="AM109" s="44"/>
      <c r="AN109" s="44"/>
      <c r="AO109" s="44"/>
      <c r="AP109" s="44"/>
      <c r="AQ109" s="48"/>
      <c r="AR109" s="48"/>
      <c r="AS109" s="44"/>
      <c r="AT109" s="44"/>
      <c r="AU109" s="44"/>
      <c r="AV109" s="44"/>
      <c r="AW109" s="44"/>
      <c r="AX109" s="42"/>
      <c r="AY109" s="44"/>
      <c r="AZ109" s="44"/>
      <c r="BA109" s="44"/>
      <c r="BB109" s="44"/>
      <c r="BC109" s="44"/>
      <c r="BD109" s="44"/>
      <c r="BE109" s="44"/>
      <c r="BF109" s="48"/>
      <c r="BG109" s="48"/>
      <c r="BH109" s="44"/>
      <c r="BI109" s="44"/>
      <c r="BJ109" s="44"/>
      <c r="BK109" s="74"/>
      <c r="BL109" s="70"/>
      <c r="BM109" s="43"/>
      <c r="BN109" s="70"/>
    </row>
    <row r="110" spans="1:66" ht="20.25" customHeight="1">
      <c r="A110" s="49"/>
      <c r="B110" s="49"/>
      <c r="C110" s="28"/>
      <c r="D110" s="20"/>
      <c r="E110" s="20"/>
      <c r="F110" s="20"/>
      <c r="G110" s="20"/>
      <c r="H110" s="20"/>
      <c r="I110" s="51"/>
      <c r="J110" s="18"/>
      <c r="K110" s="18"/>
      <c r="L110" s="18"/>
      <c r="M110" s="18"/>
      <c r="N110" s="18"/>
      <c r="O110" s="18"/>
      <c r="P110" s="18"/>
      <c r="Q110" s="20"/>
      <c r="R110" s="20"/>
      <c r="S110" s="20"/>
      <c r="T110" s="20"/>
      <c r="U110" s="20"/>
      <c r="V110" s="20"/>
      <c r="W110" s="20"/>
      <c r="X110" s="20"/>
      <c r="Y110" s="20"/>
      <c r="Z110" s="18"/>
      <c r="AA110" s="25"/>
      <c r="AB110" s="19"/>
      <c r="AC110" s="19"/>
      <c r="AD110" s="19"/>
      <c r="AE110" s="19"/>
      <c r="AF110" s="18"/>
      <c r="AG110" s="18"/>
      <c r="AH110" s="18"/>
      <c r="AI110" s="18"/>
      <c r="AJ110" s="18"/>
      <c r="AK110" s="18"/>
      <c r="AL110" s="33"/>
      <c r="AM110" s="44"/>
      <c r="AN110" s="44"/>
      <c r="AO110" s="44"/>
      <c r="AP110" s="44"/>
      <c r="AQ110" s="48">
        <v>129986</v>
      </c>
      <c r="AR110" s="48"/>
      <c r="AS110" s="44"/>
      <c r="AT110" s="44"/>
      <c r="AU110" s="44"/>
      <c r="AV110" s="44"/>
      <c r="AW110" s="44"/>
      <c r="AX110" s="44"/>
      <c r="AY110" s="44"/>
      <c r="AZ110" s="44"/>
      <c r="BA110" s="44"/>
      <c r="BB110" s="44"/>
      <c r="BC110" s="44"/>
      <c r="BD110" s="44"/>
      <c r="BE110" s="44"/>
      <c r="BF110" s="23"/>
      <c r="BG110" s="23"/>
      <c r="BH110" s="18"/>
      <c r="BI110" s="18"/>
      <c r="BJ110" s="18"/>
      <c r="BK110" s="57"/>
      <c r="BL110" s="57"/>
      <c r="BM110" s="57"/>
      <c r="BN110" s="57"/>
    </row>
    <row r="111" spans="1:63" ht="22.5" customHeight="1">
      <c r="A111" s="56"/>
      <c r="B111" s="49"/>
      <c r="C111" s="28"/>
      <c r="D111" s="20"/>
      <c r="E111" s="20"/>
      <c r="F111" s="20"/>
      <c r="G111" s="20"/>
      <c r="H111" s="20"/>
      <c r="I111" s="51"/>
      <c r="J111" s="18"/>
      <c r="K111" s="18"/>
      <c r="L111" s="18"/>
      <c r="M111" s="18"/>
      <c r="N111" s="18"/>
      <c r="O111" s="18"/>
      <c r="P111" s="18"/>
      <c r="Q111" s="20"/>
      <c r="R111" s="20"/>
      <c r="S111" s="20"/>
      <c r="T111" s="20"/>
      <c r="U111" s="20"/>
      <c r="V111" s="20"/>
      <c r="W111" s="20"/>
      <c r="X111" s="20"/>
      <c r="Y111" s="20"/>
      <c r="Z111" s="18"/>
      <c r="AA111" s="25"/>
      <c r="AB111" s="19"/>
      <c r="AC111" s="19"/>
      <c r="AD111" s="19"/>
      <c r="AE111" s="19"/>
      <c r="AF111" s="18"/>
      <c r="AG111" s="18"/>
      <c r="AH111" s="18"/>
      <c r="AI111" s="18"/>
      <c r="AJ111" s="18"/>
      <c r="AK111" s="19"/>
      <c r="AL111" s="33"/>
      <c r="AM111" s="44"/>
      <c r="AN111" s="44"/>
      <c r="AO111" s="44"/>
      <c r="AP111" s="44"/>
      <c r="AQ111" s="48"/>
      <c r="AR111" s="48"/>
      <c r="AS111" s="44"/>
      <c r="AT111" s="44"/>
      <c r="AU111" s="44"/>
      <c r="AV111" s="44"/>
      <c r="AW111" s="44"/>
      <c r="AX111" s="44"/>
      <c r="AY111" s="44"/>
      <c r="AZ111" s="44"/>
      <c r="BA111" s="44"/>
      <c r="BB111" s="44"/>
      <c r="BC111" s="44"/>
      <c r="BD111" s="44"/>
      <c r="BE111" s="44"/>
      <c r="BF111" s="23"/>
      <c r="BG111" s="23"/>
      <c r="BH111" s="18"/>
      <c r="BI111" s="18"/>
      <c r="BJ111" s="18"/>
      <c r="BK111" s="39"/>
    </row>
    <row r="112" spans="1:63" ht="20.25">
      <c r="A112" s="49"/>
      <c r="B112" s="49"/>
      <c r="C112" s="28"/>
      <c r="D112" s="20"/>
      <c r="E112" s="20"/>
      <c r="F112" s="20"/>
      <c r="G112" s="20"/>
      <c r="H112" s="20"/>
      <c r="I112" s="51"/>
      <c r="J112" s="18"/>
      <c r="K112" s="18"/>
      <c r="L112" s="18"/>
      <c r="M112" s="18"/>
      <c r="N112" s="18"/>
      <c r="O112" s="18"/>
      <c r="P112" s="18"/>
      <c r="Q112" s="20"/>
      <c r="R112" s="20"/>
      <c r="S112" s="20"/>
      <c r="T112" s="20"/>
      <c r="U112" s="20"/>
      <c r="V112" s="20"/>
      <c r="W112" s="20"/>
      <c r="X112" s="20"/>
      <c r="Y112" s="20"/>
      <c r="Z112" s="18"/>
      <c r="AA112" s="25"/>
      <c r="AB112" s="19"/>
      <c r="AC112" s="19"/>
      <c r="AD112" s="19"/>
      <c r="AE112" s="19"/>
      <c r="AF112" s="18"/>
      <c r="AG112" s="18"/>
      <c r="AH112" s="18"/>
      <c r="AI112" s="18"/>
      <c r="AJ112" s="18"/>
      <c r="AK112" s="18"/>
      <c r="AL112" s="33"/>
      <c r="AM112" s="33"/>
      <c r="AN112" s="33"/>
      <c r="AO112" s="33"/>
      <c r="AP112" s="33"/>
      <c r="AQ112" s="79"/>
      <c r="AR112" s="79"/>
      <c r="AS112" s="33"/>
      <c r="AT112" s="33"/>
      <c r="AU112" s="33"/>
      <c r="AV112" s="33"/>
      <c r="AW112" s="33"/>
      <c r="AX112" s="33"/>
      <c r="AY112" s="33"/>
      <c r="AZ112" s="33"/>
      <c r="BA112" s="33"/>
      <c r="BB112" s="33"/>
      <c r="BC112" s="33"/>
      <c r="BD112" s="33"/>
      <c r="BE112" s="33"/>
      <c r="BF112" s="23"/>
      <c r="BG112" s="23"/>
      <c r="BH112" s="18"/>
      <c r="BI112" s="18"/>
      <c r="BJ112" s="18"/>
      <c r="BK112" s="39"/>
    </row>
    <row r="113" spans="1:63" ht="7.5" customHeight="1">
      <c r="A113" s="56"/>
      <c r="B113" s="49"/>
      <c r="C113" s="28"/>
      <c r="D113" s="20"/>
      <c r="E113" s="20"/>
      <c r="F113" s="20"/>
      <c r="G113" s="20"/>
      <c r="H113" s="20"/>
      <c r="I113" s="51"/>
      <c r="J113" s="18"/>
      <c r="K113" s="18"/>
      <c r="L113" s="18"/>
      <c r="M113" s="18"/>
      <c r="N113" s="18"/>
      <c r="O113" s="18"/>
      <c r="P113" s="18"/>
      <c r="Q113" s="20"/>
      <c r="R113" s="20"/>
      <c r="S113" s="20"/>
      <c r="T113" s="20"/>
      <c r="U113" s="20"/>
      <c r="V113" s="20"/>
      <c r="W113" s="20"/>
      <c r="X113" s="20"/>
      <c r="Y113" s="20"/>
      <c r="Z113" s="18"/>
      <c r="AA113" s="25"/>
      <c r="AB113" s="19"/>
      <c r="AC113" s="19"/>
      <c r="AD113" s="19"/>
      <c r="AE113" s="19"/>
      <c r="AF113" s="18"/>
      <c r="AG113" s="18"/>
      <c r="AH113" s="18"/>
      <c r="AI113" s="18"/>
      <c r="AJ113" s="18"/>
      <c r="AK113" s="18"/>
      <c r="AL113" s="33"/>
      <c r="AM113" s="33"/>
      <c r="AN113" s="33"/>
      <c r="AO113" s="33"/>
      <c r="AP113" s="33"/>
      <c r="AQ113" s="79"/>
      <c r="AR113" s="79"/>
      <c r="AS113" s="33"/>
      <c r="AT113" s="33"/>
      <c r="AU113" s="33"/>
      <c r="AV113" s="33"/>
      <c r="AW113" s="33"/>
      <c r="AX113" s="33"/>
      <c r="AY113" s="33"/>
      <c r="AZ113" s="33"/>
      <c r="BA113" s="33"/>
      <c r="BB113" s="33"/>
      <c r="BC113" s="33"/>
      <c r="BD113" s="33"/>
      <c r="BE113" s="33"/>
      <c r="BF113" s="23"/>
      <c r="BG113" s="23"/>
      <c r="BH113" s="18"/>
      <c r="BI113" s="18"/>
      <c r="BJ113" s="18"/>
      <c r="BK113" s="39"/>
    </row>
    <row r="114" spans="1:63" ht="20.25">
      <c r="A114" s="49"/>
      <c r="B114" s="50"/>
      <c r="C114" s="28"/>
      <c r="D114" s="20"/>
      <c r="E114" s="20"/>
      <c r="F114" s="20"/>
      <c r="G114" s="20"/>
      <c r="H114" s="20"/>
      <c r="I114" s="51"/>
      <c r="J114" s="18"/>
      <c r="K114" s="18"/>
      <c r="L114" s="18"/>
      <c r="M114" s="18"/>
      <c r="N114" s="18"/>
      <c r="O114" s="18"/>
      <c r="P114" s="18"/>
      <c r="Q114" s="20"/>
      <c r="R114" s="20"/>
      <c r="S114" s="20"/>
      <c r="T114" s="20"/>
      <c r="U114" s="20"/>
      <c r="V114" s="20"/>
      <c r="W114" s="20"/>
      <c r="X114" s="20"/>
      <c r="Y114" s="20"/>
      <c r="Z114" s="18"/>
      <c r="AA114" s="25"/>
      <c r="AB114" s="19"/>
      <c r="AC114" s="19"/>
      <c r="AD114" s="19"/>
      <c r="AE114" s="19"/>
      <c r="AF114" s="18"/>
      <c r="AG114" s="18"/>
      <c r="AH114" s="18"/>
      <c r="AI114" s="18"/>
      <c r="AJ114" s="18"/>
      <c r="AK114" s="18"/>
      <c r="AL114" s="33"/>
      <c r="AM114" s="33"/>
      <c r="AN114" s="33"/>
      <c r="AO114" s="33"/>
      <c r="AP114" s="33"/>
      <c r="AQ114" s="79"/>
      <c r="AR114" s="79"/>
      <c r="AS114" s="33"/>
      <c r="AT114" s="33"/>
      <c r="AU114" s="33"/>
      <c r="AV114" s="33"/>
      <c r="AW114" s="33"/>
      <c r="AX114" s="33"/>
      <c r="AY114" s="33"/>
      <c r="AZ114" s="33"/>
      <c r="BA114" s="33"/>
      <c r="BB114" s="33"/>
      <c r="BC114" s="33"/>
      <c r="BD114" s="33"/>
      <c r="BE114" s="33"/>
      <c r="BF114" s="23"/>
      <c r="BG114" s="23"/>
      <c r="BH114" s="18"/>
      <c r="BI114" s="18"/>
      <c r="BJ114" s="18"/>
      <c r="BK114" s="39"/>
    </row>
    <row r="115" spans="1:63" ht="20.25">
      <c r="A115" s="54"/>
      <c r="B115" s="49"/>
      <c r="C115" s="50"/>
      <c r="D115" s="52"/>
      <c r="E115" s="20"/>
      <c r="F115" s="20"/>
      <c r="G115" s="20"/>
      <c r="H115" s="20"/>
      <c r="I115" s="51"/>
      <c r="J115" s="26"/>
      <c r="K115" s="26"/>
      <c r="L115" s="26"/>
      <c r="M115" s="26"/>
      <c r="N115" s="26"/>
      <c r="O115" s="26"/>
      <c r="P115" s="26"/>
      <c r="Q115" s="20"/>
      <c r="R115" s="20"/>
      <c r="S115" s="20"/>
      <c r="T115" s="20"/>
      <c r="U115" s="20"/>
      <c r="V115" s="20"/>
      <c r="W115" s="20"/>
      <c r="X115" s="20"/>
      <c r="Y115" s="20"/>
      <c r="Z115" s="26"/>
      <c r="AA115" s="19"/>
      <c r="AB115" s="19"/>
      <c r="AC115" s="19"/>
      <c r="AD115" s="19"/>
      <c r="AE115" s="19"/>
      <c r="AF115" s="18"/>
      <c r="AG115" s="18"/>
      <c r="AH115" s="18"/>
      <c r="AI115" s="18"/>
      <c r="AJ115" s="18"/>
      <c r="AK115" s="18"/>
      <c r="AL115" s="33"/>
      <c r="AM115" s="33"/>
      <c r="AN115" s="33"/>
      <c r="AO115" s="33"/>
      <c r="AP115" s="33"/>
      <c r="AQ115" s="79"/>
      <c r="AR115" s="79"/>
      <c r="AS115" s="33"/>
      <c r="AT115" s="33"/>
      <c r="AU115" s="33"/>
      <c r="AV115" s="33"/>
      <c r="AW115" s="33"/>
      <c r="AX115" s="33"/>
      <c r="AY115" s="33"/>
      <c r="AZ115" s="33"/>
      <c r="BA115" s="33"/>
      <c r="BB115" s="33"/>
      <c r="BC115" s="33"/>
      <c r="BD115" s="33"/>
      <c r="BE115" s="33"/>
      <c r="BF115" s="18"/>
      <c r="BG115" s="18"/>
      <c r="BH115" s="18"/>
      <c r="BI115" s="18"/>
      <c r="BJ115" s="18"/>
      <c r="BK115" s="39"/>
    </row>
    <row r="116" spans="1:63" ht="20.25">
      <c r="A116" s="49"/>
      <c r="B116" s="49"/>
      <c r="C116" s="50"/>
      <c r="D116" s="52"/>
      <c r="E116" s="7"/>
      <c r="F116" s="7"/>
      <c r="G116" s="7"/>
      <c r="H116" s="7"/>
      <c r="Q116" s="7"/>
      <c r="R116" s="7"/>
      <c r="S116" s="7" t="s">
        <v>0</v>
      </c>
      <c r="T116" s="7" t="s">
        <v>0</v>
      </c>
      <c r="U116" s="11"/>
      <c r="V116" s="11"/>
      <c r="W116" s="11"/>
      <c r="X116" s="11"/>
      <c r="Y116" s="11"/>
      <c r="AA116" s="11"/>
      <c r="AB116" s="11"/>
      <c r="AC116" s="11"/>
      <c r="AD116" s="11"/>
      <c r="AE116" s="11"/>
      <c r="AL116" s="34"/>
      <c r="AM116" s="34"/>
      <c r="AN116" s="34"/>
      <c r="AO116" s="34"/>
      <c r="AP116" s="34"/>
      <c r="AQ116" s="80"/>
      <c r="AR116" s="80"/>
      <c r="AS116" s="34"/>
      <c r="AT116" s="34"/>
      <c r="AU116" s="34"/>
      <c r="AV116" s="34"/>
      <c r="AW116" s="34"/>
      <c r="AX116" s="34"/>
      <c r="AY116" s="34"/>
      <c r="AZ116" s="34"/>
      <c r="BA116" s="34"/>
      <c r="BB116" s="34"/>
      <c r="BC116" s="34"/>
      <c r="BD116" s="34"/>
      <c r="BE116" s="34"/>
      <c r="BF116" s="2"/>
      <c r="BG116" s="2"/>
      <c r="BH116" s="2"/>
      <c r="BI116" s="2"/>
      <c r="BK116" s="39"/>
    </row>
    <row r="117" spans="1:62" ht="20.25">
      <c r="A117" s="49"/>
      <c r="B117" s="49"/>
      <c r="C117" s="50"/>
      <c r="D117" s="52"/>
      <c r="E117" s="12"/>
      <c r="F117" s="12"/>
      <c r="G117" s="12"/>
      <c r="H117" s="12">
        <v>153.044</v>
      </c>
      <c r="I117" s="12"/>
      <c r="J117" s="13"/>
      <c r="K117" s="13"/>
      <c r="L117" s="13"/>
      <c r="M117" s="13"/>
      <c r="N117" s="13"/>
      <c r="O117" s="13"/>
      <c r="P117" s="13"/>
      <c r="Q117" s="12"/>
      <c r="R117" s="12"/>
      <c r="S117" s="7" t="s">
        <v>0</v>
      </c>
      <c r="T117" s="12"/>
      <c r="U117" s="7" t="s">
        <v>0</v>
      </c>
      <c r="V117" s="7"/>
      <c r="W117" s="7"/>
      <c r="X117" s="7"/>
      <c r="Y117" s="7"/>
      <c r="Z117" s="13"/>
      <c r="AA117" s="8"/>
      <c r="AB117" s="8"/>
      <c r="AC117" s="8"/>
      <c r="AD117" s="8"/>
      <c r="AE117" s="8"/>
      <c r="AF117" s="13"/>
      <c r="AG117" s="13"/>
      <c r="AH117" s="13"/>
      <c r="AI117" s="13"/>
      <c r="AJ117" s="13"/>
      <c r="AK117" s="13"/>
      <c r="AL117" s="34"/>
      <c r="AM117" s="34"/>
      <c r="AN117" s="34"/>
      <c r="AO117" s="34"/>
      <c r="AP117" s="34"/>
      <c r="AQ117" s="80"/>
      <c r="AR117" s="80"/>
      <c r="AS117" s="34"/>
      <c r="AT117" s="34"/>
      <c r="AU117" s="34"/>
      <c r="AV117" s="34"/>
      <c r="AW117" s="34"/>
      <c r="AX117" s="34"/>
      <c r="AY117" s="34"/>
      <c r="AZ117" s="34"/>
      <c r="BA117" s="34"/>
      <c r="BB117" s="34"/>
      <c r="BC117" s="34"/>
      <c r="BD117" s="34"/>
      <c r="BE117" s="34"/>
      <c r="BF117" s="2"/>
      <c r="BG117" s="2"/>
      <c r="BH117" s="2"/>
      <c r="BI117" s="2"/>
      <c r="BJ117" s="13"/>
    </row>
    <row r="118" spans="1:172" ht="21" customHeight="1">
      <c r="A118" s="49"/>
      <c r="B118" s="49"/>
      <c r="C118" s="50"/>
      <c r="D118" s="52"/>
      <c r="E118" s="12"/>
      <c r="F118" s="12"/>
      <c r="G118" s="12"/>
      <c r="H118" s="12"/>
      <c r="I118" s="12"/>
      <c r="J118" s="13"/>
      <c r="K118" s="13"/>
      <c r="L118" s="13"/>
      <c r="M118" s="13"/>
      <c r="N118" s="13"/>
      <c r="O118" s="13"/>
      <c r="P118" s="13"/>
      <c r="Q118" s="12"/>
      <c r="R118" s="12"/>
      <c r="S118" s="12"/>
      <c r="T118" s="12"/>
      <c r="U118" s="12"/>
      <c r="V118" s="12"/>
      <c r="W118" s="12"/>
      <c r="X118" s="12"/>
      <c r="Y118" s="12"/>
      <c r="Z118" s="13"/>
      <c r="AA118" s="8"/>
      <c r="AB118" s="8"/>
      <c r="AC118" s="8"/>
      <c r="AD118" s="8"/>
      <c r="AE118" s="8"/>
      <c r="AF118" s="13"/>
      <c r="AG118" s="13"/>
      <c r="AH118" s="13"/>
      <c r="AI118" s="38"/>
      <c r="AJ118" s="38"/>
      <c r="AK118" s="13"/>
      <c r="AL118" s="34"/>
      <c r="AM118" s="34"/>
      <c r="AN118" s="34"/>
      <c r="AO118" s="34"/>
      <c r="AP118" s="34"/>
      <c r="AQ118" s="80"/>
      <c r="AR118" s="80"/>
      <c r="AS118" s="34"/>
      <c r="AT118" s="34"/>
      <c r="AU118" s="34"/>
      <c r="AV118" s="34"/>
      <c r="AW118" s="34"/>
      <c r="AX118" s="34"/>
      <c r="AY118" s="34"/>
      <c r="AZ118" s="34"/>
      <c r="BA118" s="34"/>
      <c r="BB118" s="34"/>
      <c r="BC118" s="34"/>
      <c r="BD118" s="34"/>
      <c r="BE118" s="34"/>
      <c r="BF118" s="2"/>
      <c r="BG118" s="2"/>
      <c r="BH118" s="2"/>
      <c r="BI118" s="2"/>
      <c r="BJ118" s="13"/>
      <c r="BK118" s="13"/>
      <c r="BL118" s="13"/>
      <c r="BM118" s="13"/>
      <c r="BN118" s="13"/>
      <c r="BO118" s="13"/>
      <c r="BP118" s="13"/>
      <c r="BQ118" s="13"/>
      <c r="BR118" s="13"/>
      <c r="BS118" s="13"/>
      <c r="BT118" s="13"/>
      <c r="BU118" s="13"/>
      <c r="BV118" s="13"/>
      <c r="BW118" s="13"/>
      <c r="BX118" s="13"/>
      <c r="BY118" s="13"/>
      <c r="BZ118" s="13"/>
      <c r="CA118" s="13"/>
      <c r="CB118" s="13"/>
      <c r="CC118" s="13"/>
      <c r="CD118" s="13"/>
      <c r="CE118" s="13"/>
      <c r="CF118" s="13"/>
      <c r="CG118" s="13"/>
      <c r="CH118" s="13"/>
      <c r="CI118" s="13"/>
      <c r="CJ118" s="13"/>
      <c r="CK118" s="13"/>
      <c r="CL118" s="13"/>
      <c r="CM118" s="13"/>
      <c r="CN118" s="13"/>
      <c r="CO118" s="13"/>
      <c r="CP118" s="13"/>
      <c r="CQ118" s="13"/>
      <c r="CR118" s="13"/>
      <c r="CS118" s="13"/>
      <c r="CT118" s="13"/>
      <c r="CU118" s="13"/>
      <c r="CV118" s="13"/>
      <c r="CW118" s="13"/>
      <c r="CX118" s="13"/>
      <c r="CY118" s="13"/>
      <c r="CZ118" s="13"/>
      <c r="DA118" s="13"/>
      <c r="DB118" s="13"/>
      <c r="DC118" s="13"/>
      <c r="DD118" s="13"/>
      <c r="DE118" s="13"/>
      <c r="DF118" s="13"/>
      <c r="DG118" s="13"/>
      <c r="DH118" s="13"/>
      <c r="DI118" s="13"/>
      <c r="DJ118" s="13"/>
      <c r="DK118" s="13"/>
      <c r="DL118" s="13"/>
      <c r="DM118" s="13"/>
      <c r="DN118" s="13"/>
      <c r="DO118" s="13"/>
      <c r="DP118" s="13"/>
      <c r="DQ118" s="13"/>
      <c r="DR118" s="13"/>
      <c r="DS118" s="13"/>
      <c r="DT118" s="13"/>
      <c r="DU118" s="13"/>
      <c r="DV118" s="13"/>
      <c r="DW118" s="13"/>
      <c r="DX118" s="13"/>
      <c r="DY118" s="13"/>
      <c r="DZ118" s="13"/>
      <c r="EA118" s="13"/>
      <c r="EB118" s="13"/>
      <c r="EC118" s="13"/>
      <c r="ED118" s="13"/>
      <c r="EE118" s="13"/>
      <c r="EF118" s="13"/>
      <c r="EG118" s="13"/>
      <c r="EH118" s="13"/>
      <c r="EI118" s="13"/>
      <c r="EJ118" s="13"/>
      <c r="EK118" s="13"/>
      <c r="EL118" s="13"/>
      <c r="EM118" s="13"/>
      <c r="EN118" s="13"/>
      <c r="EO118" s="13"/>
      <c r="EP118" s="13"/>
      <c r="EQ118" s="13"/>
      <c r="ER118" s="13"/>
      <c r="ES118" s="13"/>
      <c r="ET118" s="13"/>
      <c r="EU118" s="13"/>
      <c r="EV118" s="13"/>
      <c r="EW118" s="13"/>
      <c r="EX118" s="13"/>
      <c r="EY118" s="13"/>
      <c r="EZ118" s="13"/>
      <c r="FA118" s="13"/>
      <c r="FB118" s="13"/>
      <c r="FC118" s="13"/>
      <c r="FD118" s="13"/>
      <c r="FE118" s="13"/>
      <c r="FF118" s="13"/>
      <c r="FG118" s="13"/>
      <c r="FH118" s="13"/>
      <c r="FI118" s="13"/>
      <c r="FJ118" s="13"/>
      <c r="FK118" s="13"/>
      <c r="FL118" s="13"/>
      <c r="FM118" s="13"/>
      <c r="FN118" s="13"/>
      <c r="FO118" s="13"/>
      <c r="FP118" s="13"/>
    </row>
    <row r="119" spans="1:172" ht="20.25">
      <c r="A119" s="49"/>
      <c r="B119" s="49"/>
      <c r="C119" s="50"/>
      <c r="D119" s="52"/>
      <c r="E119" s="7"/>
      <c r="F119" s="7"/>
      <c r="G119" s="7"/>
      <c r="H119" s="7" t="s">
        <v>0</v>
      </c>
      <c r="I119" s="7"/>
      <c r="J119" s="2"/>
      <c r="K119" s="2"/>
      <c r="L119" s="2"/>
      <c r="M119" s="2"/>
      <c r="N119" s="2"/>
      <c r="O119" s="2"/>
      <c r="P119" s="2"/>
      <c r="Q119" s="7"/>
      <c r="R119" s="7"/>
      <c r="S119" s="7"/>
      <c r="T119" s="7"/>
      <c r="U119" s="7"/>
      <c r="V119" s="7"/>
      <c r="W119" s="7"/>
      <c r="X119" s="7"/>
      <c r="Y119" s="7"/>
      <c r="Z119" s="13"/>
      <c r="AA119" s="8"/>
      <c r="AB119" s="8"/>
      <c r="AC119" s="8"/>
      <c r="AD119" s="8"/>
      <c r="AE119" s="8"/>
      <c r="AF119" s="13"/>
      <c r="AG119" s="13"/>
      <c r="AH119" s="13"/>
      <c r="AI119" s="13"/>
      <c r="AJ119" s="13"/>
      <c r="AK119" s="13"/>
      <c r="AL119" s="34"/>
      <c r="AM119" s="34"/>
      <c r="AN119" s="34"/>
      <c r="AO119" s="34"/>
      <c r="AP119" s="34"/>
      <c r="AQ119" s="34"/>
      <c r="AR119" s="34"/>
      <c r="AS119" s="34"/>
      <c r="AT119" s="34"/>
      <c r="AU119" s="34"/>
      <c r="AV119" s="34"/>
      <c r="AW119" s="34"/>
      <c r="AX119" s="34"/>
      <c r="AY119" s="34"/>
      <c r="AZ119" s="34"/>
      <c r="BA119" s="34"/>
      <c r="BB119" s="34"/>
      <c r="BC119" s="34"/>
      <c r="BD119" s="34"/>
      <c r="BE119" s="34"/>
      <c r="BF119" s="2"/>
      <c r="BG119" s="2"/>
      <c r="BH119" s="2"/>
      <c r="BI119" s="2"/>
      <c r="BJ119" s="13"/>
      <c r="BK119" s="13"/>
      <c r="BL119" s="13"/>
      <c r="BM119" s="13"/>
      <c r="BN119" s="13"/>
      <c r="BO119" s="13"/>
      <c r="BP119" s="13"/>
      <c r="BQ119" s="13"/>
      <c r="BR119" s="13"/>
      <c r="BS119" s="13"/>
      <c r="BT119" s="13"/>
      <c r="BU119" s="13"/>
      <c r="BV119" s="13"/>
      <c r="BW119" s="13"/>
      <c r="BX119" s="13"/>
      <c r="BY119" s="13"/>
      <c r="BZ119" s="13"/>
      <c r="CA119" s="13"/>
      <c r="CB119" s="13"/>
      <c r="CC119" s="13"/>
      <c r="CD119" s="13"/>
      <c r="CE119" s="13"/>
      <c r="CF119" s="13"/>
      <c r="CG119" s="13"/>
      <c r="CH119" s="13"/>
      <c r="CI119" s="13"/>
      <c r="CJ119" s="13"/>
      <c r="CK119" s="13"/>
      <c r="CL119" s="13"/>
      <c r="CM119" s="13"/>
      <c r="CN119" s="13"/>
      <c r="CO119" s="13"/>
      <c r="CP119" s="13"/>
      <c r="CQ119" s="13"/>
      <c r="CR119" s="13"/>
      <c r="CS119" s="13"/>
      <c r="CT119" s="13"/>
      <c r="CU119" s="13"/>
      <c r="CV119" s="13"/>
      <c r="CW119" s="13"/>
      <c r="CX119" s="13"/>
      <c r="CY119" s="13"/>
      <c r="CZ119" s="13"/>
      <c r="DA119" s="13"/>
      <c r="DB119" s="13"/>
      <c r="DC119" s="13"/>
      <c r="DD119" s="13"/>
      <c r="DE119" s="13"/>
      <c r="DF119" s="13"/>
      <c r="DG119" s="13"/>
      <c r="DH119" s="13"/>
      <c r="DI119" s="13"/>
      <c r="DJ119" s="13"/>
      <c r="DK119" s="13"/>
      <c r="DL119" s="13"/>
      <c r="DM119" s="13"/>
      <c r="DN119" s="13"/>
      <c r="DO119" s="13"/>
      <c r="DP119" s="13"/>
      <c r="DQ119" s="13"/>
      <c r="DR119" s="13"/>
      <c r="DS119" s="13"/>
      <c r="DT119" s="13"/>
      <c r="DU119" s="13"/>
      <c r="DV119" s="13"/>
      <c r="DW119" s="13"/>
      <c r="DX119" s="13"/>
      <c r="DY119" s="13"/>
      <c r="DZ119" s="13"/>
      <c r="EA119" s="13"/>
      <c r="EB119" s="13"/>
      <c r="EC119" s="13"/>
      <c r="ED119" s="13"/>
      <c r="EE119" s="13"/>
      <c r="EF119" s="13"/>
      <c r="EG119" s="13"/>
      <c r="EH119" s="13"/>
      <c r="EI119" s="13"/>
      <c r="EJ119" s="13"/>
      <c r="EK119" s="13"/>
      <c r="EL119" s="13"/>
      <c r="EM119" s="13"/>
      <c r="EN119" s="13"/>
      <c r="EO119" s="13"/>
      <c r="EP119" s="13"/>
      <c r="EQ119" s="13"/>
      <c r="ER119" s="13"/>
      <c r="ES119" s="13"/>
      <c r="ET119" s="13"/>
      <c r="EU119" s="13"/>
      <c r="EV119" s="13"/>
      <c r="EW119" s="13"/>
      <c r="EX119" s="13"/>
      <c r="EY119" s="13"/>
      <c r="EZ119" s="13"/>
      <c r="FA119" s="13"/>
      <c r="FB119" s="13"/>
      <c r="FC119" s="13"/>
      <c r="FD119" s="13"/>
      <c r="FE119" s="13"/>
      <c r="FF119" s="13"/>
      <c r="FG119" s="13"/>
      <c r="FH119" s="13"/>
      <c r="FI119" s="13"/>
      <c r="FJ119" s="13"/>
      <c r="FK119" s="13"/>
      <c r="FL119" s="13"/>
      <c r="FM119" s="13"/>
      <c r="FN119" s="13"/>
      <c r="FO119" s="13"/>
      <c r="FP119" s="13"/>
    </row>
    <row r="120" spans="1:172" ht="20.25">
      <c r="A120" s="49"/>
      <c r="B120" s="50"/>
      <c r="C120" s="50"/>
      <c r="D120" s="53"/>
      <c r="E120" s="14"/>
      <c r="F120" s="14"/>
      <c r="G120" s="14"/>
      <c r="H120" s="14"/>
      <c r="I120" s="14"/>
      <c r="J120" s="13"/>
      <c r="K120" s="13"/>
      <c r="L120" s="13"/>
      <c r="M120" s="13"/>
      <c r="N120" s="13"/>
      <c r="O120" s="13"/>
      <c r="P120" s="13"/>
      <c r="Q120" s="14"/>
      <c r="R120" s="14"/>
      <c r="S120" s="14"/>
      <c r="T120" s="29">
        <v>1.67493</v>
      </c>
      <c r="U120" s="14"/>
      <c r="V120" s="14"/>
      <c r="W120" s="14"/>
      <c r="X120" s="14">
        <v>20.0321</v>
      </c>
      <c r="Y120" s="14"/>
      <c r="Z120" s="13"/>
      <c r="AA120" s="8"/>
      <c r="AB120" s="8"/>
      <c r="AC120" s="8"/>
      <c r="AD120" s="37"/>
      <c r="AE120" s="8"/>
      <c r="AF120" s="13"/>
      <c r="AG120" s="13"/>
      <c r="AH120" s="13"/>
      <c r="AI120" s="13"/>
      <c r="AJ120" s="13"/>
      <c r="AK120" s="13"/>
      <c r="AL120" s="34"/>
      <c r="AM120" s="34"/>
      <c r="AN120" s="34"/>
      <c r="AO120" s="34"/>
      <c r="AP120" s="34"/>
      <c r="AQ120" s="34"/>
      <c r="AR120" s="34"/>
      <c r="AS120" s="34"/>
      <c r="AT120" s="34"/>
      <c r="AU120" s="34"/>
      <c r="AV120" s="34"/>
      <c r="AW120" s="34"/>
      <c r="AX120" s="34"/>
      <c r="AY120" s="34"/>
      <c r="AZ120" s="34"/>
      <c r="BA120" s="34"/>
      <c r="BB120" s="34"/>
      <c r="BC120" s="34"/>
      <c r="BD120" s="34"/>
      <c r="BE120" s="34"/>
      <c r="BF120" s="2"/>
      <c r="BG120" s="2"/>
      <c r="BH120" s="2"/>
      <c r="BI120" s="2"/>
      <c r="BJ120" s="13"/>
      <c r="BK120" s="13"/>
      <c r="BL120" s="13"/>
      <c r="BM120" s="13"/>
      <c r="BN120" s="13"/>
      <c r="BO120" s="13"/>
      <c r="BP120" s="13"/>
      <c r="BQ120" s="13"/>
      <c r="BR120" s="13"/>
      <c r="BS120" s="13"/>
      <c r="BT120" s="13"/>
      <c r="BU120" s="13"/>
      <c r="BV120" s="13"/>
      <c r="BW120" s="13"/>
      <c r="BX120" s="13"/>
      <c r="BY120" s="13"/>
      <c r="BZ120" s="13"/>
      <c r="CA120" s="13"/>
      <c r="CB120" s="13"/>
      <c r="CC120" s="13"/>
      <c r="CD120" s="13"/>
      <c r="CE120" s="13"/>
      <c r="CF120" s="13"/>
      <c r="CG120" s="13"/>
      <c r="CH120" s="13"/>
      <c r="CI120" s="13"/>
      <c r="CJ120" s="13"/>
      <c r="CK120" s="13"/>
      <c r="CL120" s="13"/>
      <c r="CM120" s="13"/>
      <c r="CN120" s="13"/>
      <c r="CO120" s="13"/>
      <c r="CP120" s="13"/>
      <c r="CQ120" s="13"/>
      <c r="CR120" s="13"/>
      <c r="CS120" s="13"/>
      <c r="CT120" s="13"/>
      <c r="CU120" s="13"/>
      <c r="CV120" s="13"/>
      <c r="CW120" s="13"/>
      <c r="CX120" s="13"/>
      <c r="CY120" s="13"/>
      <c r="CZ120" s="13"/>
      <c r="DA120" s="13"/>
      <c r="DB120" s="13"/>
      <c r="DC120" s="13"/>
      <c r="DD120" s="13"/>
      <c r="DE120" s="13"/>
      <c r="DF120" s="13"/>
      <c r="DG120" s="13"/>
      <c r="DH120" s="13"/>
      <c r="DI120" s="13"/>
      <c r="DJ120" s="13"/>
      <c r="DK120" s="13"/>
      <c r="DL120" s="13"/>
      <c r="DM120" s="13"/>
      <c r="DN120" s="13"/>
      <c r="DO120" s="13"/>
      <c r="DP120" s="13"/>
      <c r="DQ120" s="13"/>
      <c r="DR120" s="13"/>
      <c r="DS120" s="13"/>
      <c r="DT120" s="13"/>
      <c r="DU120" s="13"/>
      <c r="DV120" s="13"/>
      <c r="DW120" s="13"/>
      <c r="DX120" s="13"/>
      <c r="DY120" s="13"/>
      <c r="DZ120" s="13"/>
      <c r="EA120" s="13"/>
      <c r="EB120" s="13"/>
      <c r="EC120" s="13"/>
      <c r="ED120" s="13"/>
      <c r="EE120" s="13"/>
      <c r="EF120" s="13"/>
      <c r="EG120" s="13"/>
      <c r="EH120" s="13"/>
      <c r="EI120" s="13"/>
      <c r="EJ120" s="13"/>
      <c r="EK120" s="13"/>
      <c r="EL120" s="13"/>
      <c r="EM120" s="13"/>
      <c r="EN120" s="13"/>
      <c r="EO120" s="13"/>
      <c r="EP120" s="13"/>
      <c r="EQ120" s="13"/>
      <c r="ER120" s="13"/>
      <c r="ES120" s="13"/>
      <c r="ET120" s="13"/>
      <c r="EU120" s="13"/>
      <c r="EV120" s="13"/>
      <c r="EW120" s="13"/>
      <c r="EX120" s="13"/>
      <c r="EY120" s="13"/>
      <c r="EZ120" s="13"/>
      <c r="FA120" s="13"/>
      <c r="FB120" s="13"/>
      <c r="FC120" s="13"/>
      <c r="FD120" s="13"/>
      <c r="FE120" s="13"/>
      <c r="FF120" s="13"/>
      <c r="FG120" s="13"/>
      <c r="FH120" s="13"/>
      <c r="FI120" s="13"/>
      <c r="FJ120" s="13"/>
      <c r="FK120" s="13"/>
      <c r="FL120" s="13"/>
      <c r="FM120" s="13"/>
      <c r="FN120" s="13"/>
      <c r="FO120" s="13"/>
      <c r="FP120" s="13"/>
    </row>
    <row r="121" spans="1:172" ht="20.25">
      <c r="A121" s="54"/>
      <c r="B121" s="54"/>
      <c r="C121" s="50"/>
      <c r="D121" s="51"/>
      <c r="E121" s="15"/>
      <c r="F121" s="15"/>
      <c r="G121" s="15"/>
      <c r="H121" s="15"/>
      <c r="I121" s="15"/>
      <c r="J121" s="13"/>
      <c r="K121" s="13"/>
      <c r="L121" s="13"/>
      <c r="M121" s="13"/>
      <c r="N121" s="13"/>
      <c r="O121" s="13"/>
      <c r="P121" s="13"/>
      <c r="Q121" s="12"/>
      <c r="R121" s="12"/>
      <c r="S121" s="12"/>
      <c r="T121" s="30"/>
      <c r="U121" s="12"/>
      <c r="V121" s="12"/>
      <c r="W121" s="12"/>
      <c r="X121" s="12"/>
      <c r="Y121" s="12"/>
      <c r="Z121" s="13"/>
      <c r="AA121" s="8"/>
      <c r="AB121" s="8"/>
      <c r="AC121" s="8"/>
      <c r="AD121" s="8"/>
      <c r="AE121" s="8"/>
      <c r="AF121" s="13"/>
      <c r="AG121" s="13"/>
      <c r="AH121" s="13"/>
      <c r="AI121" s="13"/>
      <c r="AJ121" s="13"/>
      <c r="AK121" s="13"/>
      <c r="AL121" s="34"/>
      <c r="AM121" s="34"/>
      <c r="AN121" s="34"/>
      <c r="AO121" s="34"/>
      <c r="AP121" s="34"/>
      <c r="AQ121" s="34"/>
      <c r="AR121" s="34"/>
      <c r="AS121" s="34"/>
      <c r="AT121" s="34"/>
      <c r="AU121" s="34"/>
      <c r="AV121" s="34"/>
      <c r="AW121" s="34"/>
      <c r="AX121" s="34"/>
      <c r="AY121" s="34"/>
      <c r="AZ121" s="34"/>
      <c r="BA121" s="34"/>
      <c r="BB121" s="34"/>
      <c r="BC121" s="34"/>
      <c r="BD121" s="34"/>
      <c r="BE121" s="34"/>
      <c r="BF121" s="2"/>
      <c r="BG121" s="2"/>
      <c r="BH121" s="2"/>
      <c r="BI121" s="2"/>
      <c r="BJ121" s="13"/>
      <c r="BK121" s="13"/>
      <c r="BL121" s="13"/>
      <c r="BM121" s="13"/>
      <c r="BN121" s="13"/>
      <c r="BO121" s="13"/>
      <c r="BP121" s="13"/>
      <c r="BQ121" s="13"/>
      <c r="BR121" s="13"/>
      <c r="BS121" s="13"/>
      <c r="BT121" s="13"/>
      <c r="BU121" s="13"/>
      <c r="BV121" s="13"/>
      <c r="BW121" s="13"/>
      <c r="BX121" s="13"/>
      <c r="BY121" s="13"/>
      <c r="BZ121" s="13"/>
      <c r="CA121" s="13"/>
      <c r="CB121" s="13"/>
      <c r="CC121" s="13"/>
      <c r="CD121" s="13"/>
      <c r="CE121" s="13"/>
      <c r="CF121" s="13"/>
      <c r="CG121" s="13"/>
      <c r="CH121" s="13"/>
      <c r="CI121" s="13"/>
      <c r="CJ121" s="13"/>
      <c r="CK121" s="13"/>
      <c r="CL121" s="13"/>
      <c r="CM121" s="13"/>
      <c r="CN121" s="13"/>
      <c r="CO121" s="13"/>
      <c r="CP121" s="13"/>
      <c r="CQ121" s="13"/>
      <c r="CR121" s="13"/>
      <c r="CS121" s="13"/>
      <c r="CT121" s="13"/>
      <c r="CU121" s="13"/>
      <c r="CV121" s="13"/>
      <c r="CW121" s="13"/>
      <c r="CX121" s="13"/>
      <c r="CY121" s="13"/>
      <c r="CZ121" s="13"/>
      <c r="DA121" s="13"/>
      <c r="DB121" s="13"/>
      <c r="DC121" s="13"/>
      <c r="DD121" s="13"/>
      <c r="DE121" s="13"/>
      <c r="DF121" s="13"/>
      <c r="DG121" s="13"/>
      <c r="DH121" s="13"/>
      <c r="DI121" s="13"/>
      <c r="DJ121" s="13"/>
      <c r="DK121" s="13"/>
      <c r="DL121" s="13"/>
      <c r="DM121" s="13"/>
      <c r="DN121" s="13"/>
      <c r="DO121" s="13"/>
      <c r="DP121" s="13"/>
      <c r="DQ121" s="13"/>
      <c r="DR121" s="13"/>
      <c r="DS121" s="13"/>
      <c r="DT121" s="13"/>
      <c r="DU121" s="13"/>
      <c r="DV121" s="13"/>
      <c r="DW121" s="13"/>
      <c r="DX121" s="13"/>
      <c r="DY121" s="13"/>
      <c r="DZ121" s="13"/>
      <c r="EA121" s="13"/>
      <c r="EB121" s="13"/>
      <c r="EC121" s="13"/>
      <c r="ED121" s="13"/>
      <c r="EE121" s="13"/>
      <c r="EF121" s="13"/>
      <c r="EG121" s="13"/>
      <c r="EH121" s="13"/>
      <c r="EI121" s="13"/>
      <c r="EJ121" s="13"/>
      <c r="EK121" s="13"/>
      <c r="EL121" s="13"/>
      <c r="EM121" s="13"/>
      <c r="EN121" s="13"/>
      <c r="EO121" s="13"/>
      <c r="EP121" s="13"/>
      <c r="EQ121" s="13"/>
      <c r="ER121" s="13"/>
      <c r="ES121" s="13"/>
      <c r="ET121" s="13"/>
      <c r="EU121" s="13"/>
      <c r="EV121" s="13"/>
      <c r="EW121" s="13"/>
      <c r="EX121" s="13"/>
      <c r="EY121" s="13"/>
      <c r="EZ121" s="13"/>
      <c r="FA121" s="13"/>
      <c r="FB121" s="13"/>
      <c r="FC121" s="13"/>
      <c r="FD121" s="13"/>
      <c r="FE121" s="13"/>
      <c r="FF121" s="13"/>
      <c r="FG121" s="13"/>
      <c r="FH121" s="13"/>
      <c r="FI121" s="13"/>
      <c r="FJ121" s="13"/>
      <c r="FK121" s="13"/>
      <c r="FL121" s="13"/>
      <c r="FM121" s="13"/>
      <c r="FN121" s="13"/>
      <c r="FO121" s="13"/>
      <c r="FP121" s="13"/>
    </row>
    <row r="122" spans="1:172" ht="20.25">
      <c r="A122" s="54"/>
      <c r="B122" s="4"/>
      <c r="C122" s="50"/>
      <c r="D122" s="55"/>
      <c r="E122" s="16"/>
      <c r="F122" s="16"/>
      <c r="G122" s="17"/>
      <c r="H122" s="17"/>
      <c r="I122" s="17"/>
      <c r="J122" s="13"/>
      <c r="K122" s="13"/>
      <c r="L122" s="13"/>
      <c r="M122" s="13"/>
      <c r="N122" s="13"/>
      <c r="O122" s="13"/>
      <c r="P122" s="13"/>
      <c r="Q122" s="16"/>
      <c r="R122" s="16"/>
      <c r="S122" s="17"/>
      <c r="T122" s="31">
        <f>1149/686</f>
        <v>1.6749271137026238</v>
      </c>
      <c r="U122" s="17"/>
      <c r="V122" s="17"/>
      <c r="W122" s="17"/>
      <c r="X122" s="36">
        <f>13742/686</f>
        <v>20.03206997084548</v>
      </c>
      <c r="Y122" s="36"/>
      <c r="Z122" s="13"/>
      <c r="AA122" s="8"/>
      <c r="AB122" s="8"/>
      <c r="AC122" s="8"/>
      <c r="AD122" s="8"/>
      <c r="AE122" s="8"/>
      <c r="AF122" s="13"/>
      <c r="AG122" s="13"/>
      <c r="AH122" s="13"/>
      <c r="AI122" s="13"/>
      <c r="AJ122" s="13"/>
      <c r="AK122" s="13"/>
      <c r="AL122" s="34"/>
      <c r="AM122" s="34"/>
      <c r="AN122" s="34"/>
      <c r="AO122" s="34"/>
      <c r="AP122" s="34"/>
      <c r="AQ122" s="34"/>
      <c r="AR122" s="34"/>
      <c r="AS122" s="34"/>
      <c r="AT122" s="34"/>
      <c r="AU122" s="34"/>
      <c r="AV122" s="34"/>
      <c r="AW122" s="34"/>
      <c r="AX122" s="34"/>
      <c r="AY122" s="34"/>
      <c r="AZ122" s="34"/>
      <c r="BA122" s="34"/>
      <c r="BB122" s="34"/>
      <c r="BC122" s="34"/>
      <c r="BD122" s="34"/>
      <c r="BE122" s="34"/>
      <c r="BF122" s="2"/>
      <c r="BG122" s="2"/>
      <c r="BH122" s="2"/>
      <c r="BI122" s="2"/>
      <c r="BJ122" s="13"/>
      <c r="BK122" s="13"/>
      <c r="BL122" s="13"/>
      <c r="BM122" s="13"/>
      <c r="BN122" s="13"/>
      <c r="BO122" s="13"/>
      <c r="BP122" s="13"/>
      <c r="BQ122" s="13"/>
      <c r="BR122" s="13"/>
      <c r="BS122" s="13"/>
      <c r="BT122" s="13"/>
      <c r="BU122" s="13"/>
      <c r="BV122" s="13"/>
      <c r="BW122" s="13"/>
      <c r="BX122" s="13"/>
      <c r="BY122" s="13"/>
      <c r="BZ122" s="13"/>
      <c r="CA122" s="13"/>
      <c r="CB122" s="13"/>
      <c r="CC122" s="13"/>
      <c r="CD122" s="13"/>
      <c r="CE122" s="13"/>
      <c r="CF122" s="13"/>
      <c r="CG122" s="13"/>
      <c r="CH122" s="13"/>
      <c r="CI122" s="13"/>
      <c r="CJ122" s="13"/>
      <c r="CK122" s="13"/>
      <c r="CL122" s="13"/>
      <c r="CM122" s="13"/>
      <c r="CN122" s="13"/>
      <c r="CO122" s="13"/>
      <c r="CP122" s="13"/>
      <c r="CQ122" s="13"/>
      <c r="CR122" s="13"/>
      <c r="CS122" s="13"/>
      <c r="CT122" s="13"/>
      <c r="CU122" s="13"/>
      <c r="CV122" s="13"/>
      <c r="CW122" s="13"/>
      <c r="CX122" s="13"/>
      <c r="CY122" s="13"/>
      <c r="CZ122" s="13"/>
      <c r="DA122" s="13"/>
      <c r="DB122" s="13"/>
      <c r="DC122" s="13"/>
      <c r="DD122" s="13"/>
      <c r="DE122" s="13"/>
      <c r="DF122" s="13"/>
      <c r="DG122" s="13"/>
      <c r="DH122" s="13"/>
      <c r="DI122" s="13"/>
      <c r="DJ122" s="13"/>
      <c r="DK122" s="13"/>
      <c r="DL122" s="13"/>
      <c r="DM122" s="13"/>
      <c r="DN122" s="13"/>
      <c r="DO122" s="13"/>
      <c r="DP122" s="13"/>
      <c r="DQ122" s="13"/>
      <c r="DR122" s="13"/>
      <c r="DS122" s="13"/>
      <c r="DT122" s="13"/>
      <c r="DU122" s="13"/>
      <c r="DV122" s="13"/>
      <c r="DW122" s="13"/>
      <c r="DX122" s="13"/>
      <c r="DY122" s="13"/>
      <c r="DZ122" s="13"/>
      <c r="EA122" s="13"/>
      <c r="EB122" s="13"/>
      <c r="EC122" s="13"/>
      <c r="ED122" s="13"/>
      <c r="EE122" s="13"/>
      <c r="EF122" s="13"/>
      <c r="EG122" s="13"/>
      <c r="EH122" s="13"/>
      <c r="EI122" s="13"/>
      <c r="EJ122" s="13"/>
      <c r="EK122" s="13"/>
      <c r="EL122" s="13"/>
      <c r="EM122" s="13"/>
      <c r="EN122" s="13"/>
      <c r="EO122" s="13"/>
      <c r="EP122" s="13"/>
      <c r="EQ122" s="13"/>
      <c r="ER122" s="13"/>
      <c r="ES122" s="13"/>
      <c r="ET122" s="13"/>
      <c r="EU122" s="13"/>
      <c r="EV122" s="13"/>
      <c r="EW122" s="13"/>
      <c r="EX122" s="13"/>
      <c r="EY122" s="13"/>
      <c r="EZ122" s="13"/>
      <c r="FA122" s="13"/>
      <c r="FB122" s="13"/>
      <c r="FC122" s="13"/>
      <c r="FD122" s="13"/>
      <c r="FE122" s="13"/>
      <c r="FF122" s="13"/>
      <c r="FG122" s="13"/>
      <c r="FH122" s="13"/>
      <c r="FI122" s="13"/>
      <c r="FJ122" s="13"/>
      <c r="FK122" s="13"/>
      <c r="FL122" s="13"/>
      <c r="FM122" s="13"/>
      <c r="FN122" s="13"/>
      <c r="FO122" s="13"/>
      <c r="FP122" s="13"/>
    </row>
    <row r="123" spans="1:172" ht="15">
      <c r="A123" s="4"/>
      <c r="B123" s="4"/>
      <c r="C123" s="4"/>
      <c r="D123" s="7"/>
      <c r="E123" s="7"/>
      <c r="F123" s="7"/>
      <c r="G123" s="7"/>
      <c r="H123" s="7"/>
      <c r="I123" s="7"/>
      <c r="J123" s="2"/>
      <c r="K123" s="2"/>
      <c r="L123" s="2"/>
      <c r="M123" s="2"/>
      <c r="N123" s="2"/>
      <c r="O123" s="2"/>
      <c r="P123" s="2"/>
      <c r="Q123" s="7"/>
      <c r="R123" s="7"/>
      <c r="S123" s="7"/>
      <c r="T123" s="7"/>
      <c r="U123" s="7"/>
      <c r="V123" s="7"/>
      <c r="W123" s="7"/>
      <c r="X123" s="7"/>
      <c r="Y123" s="7"/>
      <c r="Z123" s="2"/>
      <c r="AA123" s="5"/>
      <c r="AB123" s="5"/>
      <c r="AC123" s="5"/>
      <c r="AD123" s="5"/>
      <c r="AE123" s="5"/>
      <c r="AF123" s="2"/>
      <c r="AG123" s="2"/>
      <c r="AH123" s="2"/>
      <c r="AI123" s="2"/>
      <c r="AJ123" s="2"/>
      <c r="AK123" s="2"/>
      <c r="AL123" s="34"/>
      <c r="AM123" s="34"/>
      <c r="AN123" s="34"/>
      <c r="AO123" s="34"/>
      <c r="AP123" s="34"/>
      <c r="AQ123" s="34"/>
      <c r="AR123" s="34"/>
      <c r="AS123" s="34"/>
      <c r="AT123" s="34"/>
      <c r="AU123" s="34"/>
      <c r="AV123" s="34"/>
      <c r="AW123" s="34"/>
      <c r="AX123" s="34"/>
      <c r="AY123" s="34"/>
      <c r="AZ123" s="34"/>
      <c r="BA123" s="34"/>
      <c r="BB123" s="34"/>
      <c r="BC123" s="34"/>
      <c r="BD123" s="34"/>
      <c r="BE123" s="34"/>
      <c r="BF123" s="2"/>
      <c r="BG123" s="2"/>
      <c r="BH123" s="2"/>
      <c r="BI123" s="2"/>
      <c r="BJ123" s="2"/>
      <c r="BK123" s="13"/>
      <c r="BL123" s="13"/>
      <c r="BM123" s="13"/>
      <c r="BN123" s="13"/>
      <c r="BO123" s="13"/>
      <c r="BP123" s="13"/>
      <c r="BQ123" s="13"/>
      <c r="BR123" s="13"/>
      <c r="BS123" s="13"/>
      <c r="BT123" s="13"/>
      <c r="BU123" s="13"/>
      <c r="BV123" s="13"/>
      <c r="BW123" s="13"/>
      <c r="BX123" s="13"/>
      <c r="BY123" s="13"/>
      <c r="BZ123" s="13"/>
      <c r="CA123" s="13"/>
      <c r="CB123" s="13"/>
      <c r="CC123" s="13"/>
      <c r="CD123" s="13"/>
      <c r="CE123" s="13"/>
      <c r="CF123" s="13"/>
      <c r="CG123" s="13"/>
      <c r="CH123" s="13"/>
      <c r="CI123" s="13"/>
      <c r="CJ123" s="13"/>
      <c r="CK123" s="13"/>
      <c r="CL123" s="13"/>
      <c r="CM123" s="13"/>
      <c r="CN123" s="13"/>
      <c r="CO123" s="13"/>
      <c r="CP123" s="13"/>
      <c r="CQ123" s="13"/>
      <c r="CR123" s="13"/>
      <c r="CS123" s="13"/>
      <c r="CT123" s="13"/>
      <c r="CU123" s="13"/>
      <c r="CV123" s="13"/>
      <c r="CW123" s="13"/>
      <c r="CX123" s="13"/>
      <c r="CY123" s="13"/>
      <c r="CZ123" s="13"/>
      <c r="DA123" s="13"/>
      <c r="DB123" s="13"/>
      <c r="DC123" s="13"/>
      <c r="DD123" s="13"/>
      <c r="DE123" s="13"/>
      <c r="DF123" s="13"/>
      <c r="DG123" s="13"/>
      <c r="DH123" s="13"/>
      <c r="DI123" s="13"/>
      <c r="DJ123" s="13"/>
      <c r="DK123" s="13"/>
      <c r="DL123" s="13"/>
      <c r="DM123" s="13"/>
      <c r="DN123" s="13"/>
      <c r="DO123" s="13"/>
      <c r="DP123" s="13"/>
      <c r="DQ123" s="13"/>
      <c r="DR123" s="13"/>
      <c r="DS123" s="13"/>
      <c r="DT123" s="13"/>
      <c r="DU123" s="13"/>
      <c r="DV123" s="13"/>
      <c r="DW123" s="13"/>
      <c r="DX123" s="13"/>
      <c r="DY123" s="13"/>
      <c r="DZ123" s="13"/>
      <c r="EA123" s="13"/>
      <c r="EB123" s="13"/>
      <c r="EC123" s="13"/>
      <c r="ED123" s="13"/>
      <c r="EE123" s="13"/>
      <c r="EF123" s="13"/>
      <c r="EG123" s="13"/>
      <c r="EH123" s="13"/>
      <c r="EI123" s="13"/>
      <c r="EJ123" s="13"/>
      <c r="EK123" s="13"/>
      <c r="EL123" s="13"/>
      <c r="EM123" s="13"/>
      <c r="EN123" s="13"/>
      <c r="EO123" s="13"/>
      <c r="EP123" s="13"/>
      <c r="EQ123" s="13"/>
      <c r="ER123" s="13"/>
      <c r="ES123" s="13"/>
      <c r="ET123" s="13"/>
      <c r="EU123" s="13"/>
      <c r="EV123" s="13"/>
      <c r="EW123" s="13"/>
      <c r="EX123" s="13"/>
      <c r="EY123" s="13"/>
      <c r="EZ123" s="13"/>
      <c r="FA123" s="13"/>
      <c r="FB123" s="13"/>
      <c r="FC123" s="13"/>
      <c r="FD123" s="13"/>
      <c r="FE123" s="13"/>
      <c r="FF123" s="13"/>
      <c r="FG123" s="13"/>
      <c r="FH123" s="13"/>
      <c r="FI123" s="13"/>
      <c r="FJ123" s="13"/>
      <c r="FK123" s="13"/>
      <c r="FL123" s="13"/>
      <c r="FM123" s="13"/>
      <c r="FN123" s="13"/>
      <c r="FO123" s="13"/>
      <c r="FP123" s="13"/>
    </row>
    <row r="124" spans="1:172" ht="15">
      <c r="A124" s="4"/>
      <c r="B124" s="4"/>
      <c r="C124" s="4"/>
      <c r="D124" s="7"/>
      <c r="E124" s="7"/>
      <c r="F124" s="7"/>
      <c r="G124" s="7"/>
      <c r="H124" s="7"/>
      <c r="I124" s="7"/>
      <c r="J124" s="2"/>
      <c r="K124" s="2"/>
      <c r="L124" s="2"/>
      <c r="M124" s="2"/>
      <c r="N124" s="2"/>
      <c r="O124" s="2"/>
      <c r="P124" s="2"/>
      <c r="Q124" s="7"/>
      <c r="R124" s="7"/>
      <c r="S124" s="7"/>
      <c r="T124" s="7"/>
      <c r="U124" s="7"/>
      <c r="V124" s="7"/>
      <c r="W124" s="7"/>
      <c r="X124" s="7"/>
      <c r="Y124" s="7"/>
      <c r="Z124" s="2"/>
      <c r="AA124" s="5"/>
      <c r="AB124" s="5"/>
      <c r="AC124" s="5"/>
      <c r="AD124" s="5"/>
      <c r="AE124" s="5"/>
      <c r="AF124" s="2"/>
      <c r="AG124" s="2"/>
      <c r="AH124" s="2"/>
      <c r="AI124" s="2"/>
      <c r="AJ124" s="2"/>
      <c r="AK124" s="2"/>
      <c r="AL124" s="34"/>
      <c r="AM124" s="34"/>
      <c r="AN124" s="34"/>
      <c r="AO124" s="34"/>
      <c r="AP124" s="34"/>
      <c r="AQ124" s="34"/>
      <c r="AR124" s="34"/>
      <c r="AS124" s="34"/>
      <c r="AT124" s="34"/>
      <c r="AU124" s="34"/>
      <c r="AV124" s="34"/>
      <c r="AW124" s="34"/>
      <c r="AX124" s="34"/>
      <c r="AY124" s="34"/>
      <c r="AZ124" s="34"/>
      <c r="BA124" s="34"/>
      <c r="BB124" s="34"/>
      <c r="BC124" s="34"/>
      <c r="BD124" s="34"/>
      <c r="BE124" s="34"/>
      <c r="BF124" s="2"/>
      <c r="BG124" s="2"/>
      <c r="BH124" s="2"/>
      <c r="BI124" s="2"/>
      <c r="BJ124" s="2"/>
      <c r="BK124" s="13"/>
      <c r="BL124" s="13"/>
      <c r="BM124" s="13"/>
      <c r="BN124" s="13"/>
      <c r="BO124" s="13"/>
      <c r="BP124" s="13"/>
      <c r="BQ124" s="13"/>
      <c r="BR124" s="13"/>
      <c r="BS124" s="13"/>
      <c r="BT124" s="13"/>
      <c r="BU124" s="13"/>
      <c r="BV124" s="13"/>
      <c r="BW124" s="13"/>
      <c r="BX124" s="13"/>
      <c r="BY124" s="13"/>
      <c r="BZ124" s="13"/>
      <c r="CA124" s="13"/>
      <c r="CB124" s="13"/>
      <c r="CC124" s="13"/>
      <c r="CD124" s="13"/>
      <c r="CE124" s="13"/>
      <c r="CF124" s="13"/>
      <c r="CG124" s="13"/>
      <c r="CH124" s="13"/>
      <c r="CI124" s="13"/>
      <c r="CJ124" s="13"/>
      <c r="CK124" s="13"/>
      <c r="CL124" s="13"/>
      <c r="CM124" s="13"/>
      <c r="CN124" s="13"/>
      <c r="CO124" s="13"/>
      <c r="CP124" s="13"/>
      <c r="CQ124" s="13"/>
      <c r="CR124" s="13"/>
      <c r="CS124" s="13"/>
      <c r="CT124" s="13"/>
      <c r="CU124" s="13"/>
      <c r="CV124" s="13"/>
      <c r="CW124" s="13"/>
      <c r="CX124" s="13"/>
      <c r="CY124" s="13"/>
      <c r="CZ124" s="13"/>
      <c r="DA124" s="13"/>
      <c r="DB124" s="13"/>
      <c r="DC124" s="13"/>
      <c r="DD124" s="13"/>
      <c r="DE124" s="13"/>
      <c r="DF124" s="13"/>
      <c r="DG124" s="13"/>
      <c r="DH124" s="13"/>
      <c r="DI124" s="13"/>
      <c r="DJ124" s="13"/>
      <c r="DK124" s="13"/>
      <c r="DL124" s="13"/>
      <c r="DM124" s="13"/>
      <c r="DN124" s="13"/>
      <c r="DO124" s="13"/>
      <c r="DP124" s="13"/>
      <c r="DQ124" s="13"/>
      <c r="DR124" s="13"/>
      <c r="DS124" s="13"/>
      <c r="DT124" s="13"/>
      <c r="DU124" s="13"/>
      <c r="DV124" s="13"/>
      <c r="DW124" s="13"/>
      <c r="DX124" s="13"/>
      <c r="DY124" s="13"/>
      <c r="DZ124" s="13"/>
      <c r="EA124" s="13"/>
      <c r="EB124" s="13"/>
      <c r="EC124" s="13"/>
      <c r="ED124" s="13"/>
      <c r="EE124" s="13"/>
      <c r="EF124" s="13"/>
      <c r="EG124" s="13"/>
      <c r="EH124" s="13"/>
      <c r="EI124" s="13"/>
      <c r="EJ124" s="13"/>
      <c r="EK124" s="13"/>
      <c r="EL124" s="13"/>
      <c r="EM124" s="13"/>
      <c r="EN124" s="13"/>
      <c r="EO124" s="13"/>
      <c r="EP124" s="13"/>
      <c r="EQ124" s="13"/>
      <c r="ER124" s="13"/>
      <c r="ES124" s="13"/>
      <c r="ET124" s="13"/>
      <c r="EU124" s="13"/>
      <c r="EV124" s="13"/>
      <c r="EW124" s="13"/>
      <c r="EX124" s="13"/>
      <c r="EY124" s="13"/>
      <c r="EZ124" s="13"/>
      <c r="FA124" s="13"/>
      <c r="FB124" s="13"/>
      <c r="FC124" s="13"/>
      <c r="FD124" s="13"/>
      <c r="FE124" s="13"/>
      <c r="FF124" s="13"/>
      <c r="FG124" s="13"/>
      <c r="FH124" s="13"/>
      <c r="FI124" s="13"/>
      <c r="FJ124" s="13"/>
      <c r="FK124" s="13"/>
      <c r="FL124" s="13"/>
      <c r="FM124" s="13"/>
      <c r="FN124" s="13"/>
      <c r="FO124" s="13"/>
      <c r="FP124" s="13"/>
    </row>
    <row r="125" spans="1:172" ht="15">
      <c r="A125" s="4"/>
      <c r="B125" s="4"/>
      <c r="C125" s="4"/>
      <c r="D125" s="7"/>
      <c r="E125" s="7"/>
      <c r="F125" s="7"/>
      <c r="G125" s="7"/>
      <c r="H125" s="7"/>
      <c r="I125" s="7"/>
      <c r="J125" s="2"/>
      <c r="K125" s="2"/>
      <c r="L125" s="2"/>
      <c r="M125" s="2"/>
      <c r="N125" s="2"/>
      <c r="O125" s="2"/>
      <c r="P125" s="2"/>
      <c r="Q125" s="7"/>
      <c r="R125" s="7"/>
      <c r="S125" s="7"/>
      <c r="T125" s="7"/>
      <c r="U125" s="7"/>
      <c r="V125" s="7"/>
      <c r="W125" s="7"/>
      <c r="X125" s="7"/>
      <c r="Y125" s="7"/>
      <c r="Z125" s="2"/>
      <c r="AA125" s="5"/>
      <c r="AB125" s="5"/>
      <c r="AC125" s="5"/>
      <c r="AD125" s="5"/>
      <c r="AE125" s="5"/>
      <c r="AF125" s="2"/>
      <c r="AG125" s="2"/>
      <c r="AH125" s="2"/>
      <c r="AI125" s="2"/>
      <c r="AJ125" s="2"/>
      <c r="AK125" s="2"/>
      <c r="AL125" s="34"/>
      <c r="AM125" s="34"/>
      <c r="AN125" s="34"/>
      <c r="AO125" s="34"/>
      <c r="AP125" s="34"/>
      <c r="AQ125" s="34"/>
      <c r="AR125" s="34"/>
      <c r="AS125" s="34"/>
      <c r="AT125" s="34"/>
      <c r="AU125" s="34"/>
      <c r="AV125" s="34"/>
      <c r="AW125" s="34"/>
      <c r="AX125" s="34"/>
      <c r="AY125" s="34"/>
      <c r="AZ125" s="34"/>
      <c r="BA125" s="34"/>
      <c r="BB125" s="34"/>
      <c r="BC125" s="34"/>
      <c r="BD125" s="34"/>
      <c r="BE125" s="34"/>
      <c r="BF125" s="2"/>
      <c r="BG125" s="2"/>
      <c r="BH125" s="2"/>
      <c r="BI125" s="2"/>
      <c r="BJ125" s="2"/>
      <c r="BK125" s="13"/>
      <c r="BL125" s="13"/>
      <c r="BM125" s="13"/>
      <c r="BN125" s="13"/>
      <c r="BO125" s="13"/>
      <c r="BP125" s="13"/>
      <c r="BQ125" s="13"/>
      <c r="BR125" s="13"/>
      <c r="BS125" s="13"/>
      <c r="BT125" s="13"/>
      <c r="BU125" s="13"/>
      <c r="BV125" s="13"/>
      <c r="BW125" s="13"/>
      <c r="BX125" s="13"/>
      <c r="BY125" s="13"/>
      <c r="BZ125" s="13"/>
      <c r="CA125" s="13"/>
      <c r="CB125" s="13"/>
      <c r="CC125" s="13"/>
      <c r="CD125" s="13"/>
      <c r="CE125" s="13"/>
      <c r="CF125" s="13"/>
      <c r="CG125" s="13"/>
      <c r="CH125" s="13"/>
      <c r="CI125" s="13"/>
      <c r="CJ125" s="13"/>
      <c r="CK125" s="13"/>
      <c r="CL125" s="13"/>
      <c r="CM125" s="13"/>
      <c r="CN125" s="13"/>
      <c r="CO125" s="13"/>
      <c r="CP125" s="13"/>
      <c r="CQ125" s="13"/>
      <c r="CR125" s="13"/>
      <c r="CS125" s="13"/>
      <c r="CT125" s="13"/>
      <c r="CU125" s="13"/>
      <c r="CV125" s="13"/>
      <c r="CW125" s="13"/>
      <c r="CX125" s="13"/>
      <c r="CY125" s="13"/>
      <c r="CZ125" s="13"/>
      <c r="DA125" s="13"/>
      <c r="DB125" s="13"/>
      <c r="DC125" s="13"/>
      <c r="DD125" s="13"/>
      <c r="DE125" s="13"/>
      <c r="DF125" s="13"/>
      <c r="DG125" s="13"/>
      <c r="DH125" s="13"/>
      <c r="DI125" s="13"/>
      <c r="DJ125" s="13"/>
      <c r="DK125" s="13"/>
      <c r="DL125" s="13"/>
      <c r="DM125" s="13"/>
      <c r="DN125" s="13"/>
      <c r="DO125" s="13"/>
      <c r="DP125" s="13"/>
      <c r="DQ125" s="13"/>
      <c r="DR125" s="13"/>
      <c r="DS125" s="13"/>
      <c r="DT125" s="13"/>
      <c r="DU125" s="13"/>
      <c r="DV125" s="13"/>
      <c r="DW125" s="13"/>
      <c r="DX125" s="13"/>
      <c r="DY125" s="13"/>
      <c r="DZ125" s="13"/>
      <c r="EA125" s="13"/>
      <c r="EB125" s="13"/>
      <c r="EC125" s="13"/>
      <c r="ED125" s="13"/>
      <c r="EE125" s="13"/>
      <c r="EF125" s="13"/>
      <c r="EG125" s="13"/>
      <c r="EH125" s="13"/>
      <c r="EI125" s="13"/>
      <c r="EJ125" s="13"/>
      <c r="EK125" s="13"/>
      <c r="EL125" s="13"/>
      <c r="EM125" s="13"/>
      <c r="EN125" s="13"/>
      <c r="EO125" s="13"/>
      <c r="EP125" s="13"/>
      <c r="EQ125" s="13"/>
      <c r="ER125" s="13"/>
      <c r="ES125" s="13"/>
      <c r="ET125" s="13"/>
      <c r="EU125" s="13"/>
      <c r="EV125" s="13"/>
      <c r="EW125" s="13"/>
      <c r="EX125" s="13"/>
      <c r="EY125" s="13"/>
      <c r="EZ125" s="13"/>
      <c r="FA125" s="13"/>
      <c r="FB125" s="13"/>
      <c r="FC125" s="13"/>
      <c r="FD125" s="13"/>
      <c r="FE125" s="13"/>
      <c r="FF125" s="13"/>
      <c r="FG125" s="13"/>
      <c r="FH125" s="13"/>
      <c r="FI125" s="13"/>
      <c r="FJ125" s="13"/>
      <c r="FK125" s="13"/>
      <c r="FL125" s="13"/>
      <c r="FM125" s="13"/>
      <c r="FN125" s="13"/>
      <c r="FO125" s="13"/>
      <c r="FP125" s="13"/>
    </row>
    <row r="126" spans="1:172" ht="15">
      <c r="A126" s="4"/>
      <c r="B126" s="4"/>
      <c r="C126" s="4"/>
      <c r="D126" s="7"/>
      <c r="E126" s="7"/>
      <c r="F126" s="7"/>
      <c r="G126" s="7"/>
      <c r="H126" s="7"/>
      <c r="I126" s="7"/>
      <c r="J126" s="2"/>
      <c r="K126" s="2"/>
      <c r="L126" s="2"/>
      <c r="M126" s="2"/>
      <c r="N126" s="2"/>
      <c r="O126" s="2"/>
      <c r="P126" s="2"/>
      <c r="Q126" s="7"/>
      <c r="R126" s="7"/>
      <c r="S126" s="7"/>
      <c r="T126" s="7"/>
      <c r="U126" s="7"/>
      <c r="V126" s="7"/>
      <c r="W126" s="7"/>
      <c r="X126" s="7"/>
      <c r="Y126" s="7"/>
      <c r="Z126" s="2"/>
      <c r="AA126" s="5"/>
      <c r="AB126" s="5"/>
      <c r="AC126" s="5"/>
      <c r="AD126" s="5"/>
      <c r="AE126" s="5"/>
      <c r="AF126" s="2"/>
      <c r="AG126" s="2"/>
      <c r="AH126" s="2"/>
      <c r="AI126" s="2"/>
      <c r="AJ126" s="2"/>
      <c r="AK126" s="2"/>
      <c r="AL126" s="34"/>
      <c r="AM126" s="34"/>
      <c r="AN126" s="34"/>
      <c r="AO126" s="34"/>
      <c r="AP126" s="34"/>
      <c r="AQ126" s="34"/>
      <c r="AR126" s="34"/>
      <c r="AS126" s="34"/>
      <c r="AT126" s="34"/>
      <c r="AU126" s="34"/>
      <c r="AV126" s="34"/>
      <c r="AW126" s="34"/>
      <c r="AX126" s="34"/>
      <c r="AY126" s="34"/>
      <c r="AZ126" s="34"/>
      <c r="BA126" s="34"/>
      <c r="BB126" s="34"/>
      <c r="BC126" s="34"/>
      <c r="BD126" s="34"/>
      <c r="BE126" s="34"/>
      <c r="BF126" s="2"/>
      <c r="BG126" s="2"/>
      <c r="BH126" s="2"/>
      <c r="BI126" s="2"/>
      <c r="BJ126" s="2"/>
      <c r="BK126" s="13"/>
      <c r="BL126" s="13"/>
      <c r="BM126" s="13"/>
      <c r="BN126" s="13"/>
      <c r="BO126" s="13"/>
      <c r="BP126" s="13"/>
      <c r="BQ126" s="13"/>
      <c r="BR126" s="13"/>
      <c r="BS126" s="13"/>
      <c r="BT126" s="13"/>
      <c r="BU126" s="13"/>
      <c r="BV126" s="13"/>
      <c r="BW126" s="13"/>
      <c r="BX126" s="13"/>
      <c r="BY126" s="13"/>
      <c r="BZ126" s="13"/>
      <c r="CA126" s="13"/>
      <c r="CB126" s="13"/>
      <c r="CC126" s="13"/>
      <c r="CD126" s="13"/>
      <c r="CE126" s="13"/>
      <c r="CF126" s="13"/>
      <c r="CG126" s="13"/>
      <c r="CH126" s="13"/>
      <c r="CI126" s="13"/>
      <c r="CJ126" s="13"/>
      <c r="CK126" s="13"/>
      <c r="CL126" s="13"/>
      <c r="CM126" s="13"/>
      <c r="CN126" s="13"/>
      <c r="CO126" s="13"/>
      <c r="CP126" s="13"/>
      <c r="CQ126" s="13"/>
      <c r="CR126" s="13"/>
      <c r="CS126" s="13"/>
      <c r="CT126" s="13"/>
      <c r="CU126" s="13"/>
      <c r="CV126" s="13"/>
      <c r="CW126" s="13"/>
      <c r="CX126" s="13"/>
      <c r="CY126" s="13"/>
      <c r="CZ126" s="13"/>
      <c r="DA126" s="13"/>
      <c r="DB126" s="13"/>
      <c r="DC126" s="13"/>
      <c r="DD126" s="13"/>
      <c r="DE126" s="13"/>
      <c r="DF126" s="13"/>
      <c r="DG126" s="13"/>
      <c r="DH126" s="13"/>
      <c r="DI126" s="13"/>
      <c r="DJ126" s="13"/>
      <c r="DK126" s="13"/>
      <c r="DL126" s="13"/>
      <c r="DM126" s="13"/>
      <c r="DN126" s="13"/>
      <c r="DO126" s="13"/>
      <c r="DP126" s="13"/>
      <c r="DQ126" s="13"/>
      <c r="DR126" s="13"/>
      <c r="DS126" s="13"/>
      <c r="DT126" s="13"/>
      <c r="DU126" s="13"/>
      <c r="DV126" s="13"/>
      <c r="DW126" s="13"/>
      <c r="DX126" s="13"/>
      <c r="DY126" s="13"/>
      <c r="DZ126" s="13"/>
      <c r="EA126" s="13"/>
      <c r="EB126" s="13"/>
      <c r="EC126" s="13"/>
      <c r="ED126" s="13"/>
      <c r="EE126" s="13"/>
      <c r="EF126" s="13"/>
      <c r="EG126" s="13"/>
      <c r="EH126" s="13"/>
      <c r="EI126" s="13"/>
      <c r="EJ126" s="13"/>
      <c r="EK126" s="13"/>
      <c r="EL126" s="13"/>
      <c r="EM126" s="13"/>
      <c r="EN126" s="13"/>
      <c r="EO126" s="13"/>
      <c r="EP126" s="13"/>
      <c r="EQ126" s="13"/>
      <c r="ER126" s="13"/>
      <c r="ES126" s="13"/>
      <c r="ET126" s="13"/>
      <c r="EU126" s="13"/>
      <c r="EV126" s="13"/>
      <c r="EW126" s="13"/>
      <c r="EX126" s="13"/>
      <c r="EY126" s="13"/>
      <c r="EZ126" s="13"/>
      <c r="FA126" s="13"/>
      <c r="FB126" s="13"/>
      <c r="FC126" s="13"/>
      <c r="FD126" s="13"/>
      <c r="FE126" s="13"/>
      <c r="FF126" s="13"/>
      <c r="FG126" s="13"/>
      <c r="FH126" s="13"/>
      <c r="FI126" s="13"/>
      <c r="FJ126" s="13"/>
      <c r="FK126" s="13"/>
      <c r="FL126" s="13"/>
      <c r="FM126" s="13"/>
      <c r="FN126" s="13"/>
      <c r="FO126" s="13"/>
      <c r="FP126" s="13"/>
    </row>
    <row r="127" spans="1:172" ht="15">
      <c r="A127" s="4"/>
      <c r="B127" s="4"/>
      <c r="C127" s="4"/>
      <c r="D127" s="7"/>
      <c r="E127" s="6"/>
      <c r="F127" s="6"/>
      <c r="G127" s="7"/>
      <c r="H127" s="7"/>
      <c r="I127" s="7"/>
      <c r="J127" s="2"/>
      <c r="K127" s="2"/>
      <c r="L127" s="2"/>
      <c r="M127" s="2"/>
      <c r="N127" s="2"/>
      <c r="O127" s="2"/>
      <c r="P127" s="2"/>
      <c r="Q127" s="6"/>
      <c r="R127" s="6"/>
      <c r="S127" s="7"/>
      <c r="T127" s="7"/>
      <c r="U127" s="7"/>
      <c r="V127" s="7"/>
      <c r="W127" s="7"/>
      <c r="X127" s="7"/>
      <c r="Y127" s="7"/>
      <c r="Z127" s="2"/>
      <c r="AA127" s="5"/>
      <c r="AB127" s="5"/>
      <c r="AC127" s="5"/>
      <c r="AD127" s="5"/>
      <c r="AE127" s="5"/>
      <c r="AF127" s="2"/>
      <c r="AG127" s="2"/>
      <c r="AH127" s="2"/>
      <c r="AI127" s="2"/>
      <c r="AJ127" s="2"/>
      <c r="AK127" s="2"/>
      <c r="AL127" s="34"/>
      <c r="AM127" s="34"/>
      <c r="AN127" s="34"/>
      <c r="AO127" s="34"/>
      <c r="AP127" s="34"/>
      <c r="AQ127" s="34"/>
      <c r="AR127" s="34"/>
      <c r="AS127" s="34"/>
      <c r="AT127" s="34"/>
      <c r="AU127" s="34"/>
      <c r="AV127" s="34"/>
      <c r="AW127" s="34"/>
      <c r="AX127" s="34"/>
      <c r="AY127" s="34"/>
      <c r="AZ127" s="34"/>
      <c r="BA127" s="34"/>
      <c r="BB127" s="34"/>
      <c r="BC127" s="34"/>
      <c r="BD127" s="34"/>
      <c r="BE127" s="34"/>
      <c r="BF127" s="2"/>
      <c r="BG127" s="2"/>
      <c r="BH127" s="2"/>
      <c r="BI127" s="2"/>
      <c r="BJ127" s="2"/>
      <c r="BK127" s="13"/>
      <c r="BL127" s="13"/>
      <c r="BM127" s="13"/>
      <c r="BN127" s="13"/>
      <c r="BO127" s="13"/>
      <c r="BP127" s="13"/>
      <c r="BQ127" s="13"/>
      <c r="BR127" s="13"/>
      <c r="BS127" s="13"/>
      <c r="BT127" s="13"/>
      <c r="BU127" s="13"/>
      <c r="BV127" s="13"/>
      <c r="BW127" s="13"/>
      <c r="BX127" s="13"/>
      <c r="BY127" s="13"/>
      <c r="BZ127" s="13"/>
      <c r="CA127" s="13"/>
      <c r="CB127" s="13"/>
      <c r="CC127" s="13"/>
      <c r="CD127" s="13"/>
      <c r="CE127" s="13"/>
      <c r="CF127" s="13"/>
      <c r="CG127" s="13"/>
      <c r="CH127" s="13"/>
      <c r="CI127" s="13"/>
      <c r="CJ127" s="13"/>
      <c r="CK127" s="13"/>
      <c r="CL127" s="13"/>
      <c r="CM127" s="13"/>
      <c r="CN127" s="13"/>
      <c r="CO127" s="13"/>
      <c r="CP127" s="13"/>
      <c r="CQ127" s="13"/>
      <c r="CR127" s="13"/>
      <c r="CS127" s="13"/>
      <c r="CT127" s="13"/>
      <c r="CU127" s="13"/>
      <c r="CV127" s="13"/>
      <c r="CW127" s="13"/>
      <c r="CX127" s="13"/>
      <c r="CY127" s="13"/>
      <c r="CZ127" s="13"/>
      <c r="DA127" s="13"/>
      <c r="DB127" s="13"/>
      <c r="DC127" s="13"/>
      <c r="DD127" s="13"/>
      <c r="DE127" s="13"/>
      <c r="DF127" s="13"/>
      <c r="DG127" s="13"/>
      <c r="DH127" s="13"/>
      <c r="DI127" s="13"/>
      <c r="DJ127" s="13"/>
      <c r="DK127" s="13"/>
      <c r="DL127" s="13"/>
      <c r="DM127" s="13"/>
      <c r="DN127" s="13"/>
      <c r="DO127" s="13"/>
      <c r="DP127" s="13"/>
      <c r="DQ127" s="13"/>
      <c r="DR127" s="13"/>
      <c r="DS127" s="13"/>
      <c r="DT127" s="13"/>
      <c r="DU127" s="13"/>
      <c r="DV127" s="13"/>
      <c r="DW127" s="13"/>
      <c r="DX127" s="13"/>
      <c r="DY127" s="13"/>
      <c r="DZ127" s="13"/>
      <c r="EA127" s="13"/>
      <c r="EB127" s="13"/>
      <c r="EC127" s="13"/>
      <c r="ED127" s="13"/>
      <c r="EE127" s="13"/>
      <c r="EF127" s="13"/>
      <c r="EG127" s="13"/>
      <c r="EH127" s="13"/>
      <c r="EI127" s="13"/>
      <c r="EJ127" s="13"/>
      <c r="EK127" s="13"/>
      <c r="EL127" s="13"/>
      <c r="EM127" s="13"/>
      <c r="EN127" s="13"/>
      <c r="EO127" s="13"/>
      <c r="EP127" s="13"/>
      <c r="EQ127" s="13"/>
      <c r="ER127" s="13"/>
      <c r="ES127" s="13"/>
      <c r="ET127" s="13"/>
      <c r="EU127" s="13"/>
      <c r="EV127" s="13"/>
      <c r="EW127" s="13"/>
      <c r="EX127" s="13"/>
      <c r="EY127" s="13"/>
      <c r="EZ127" s="13"/>
      <c r="FA127" s="13"/>
      <c r="FB127" s="13"/>
      <c r="FC127" s="13"/>
      <c r="FD127" s="13"/>
      <c r="FE127" s="13"/>
      <c r="FF127" s="13"/>
      <c r="FG127" s="13"/>
      <c r="FH127" s="13"/>
      <c r="FI127" s="13"/>
      <c r="FJ127" s="13"/>
      <c r="FK127" s="13"/>
      <c r="FL127" s="13"/>
      <c r="FM127" s="13"/>
      <c r="FN127" s="13"/>
      <c r="FO127" s="13"/>
      <c r="FP127" s="13"/>
    </row>
    <row r="128" spans="1:172" ht="15">
      <c r="A128" s="4"/>
      <c r="B128" s="4"/>
      <c r="C128" s="4"/>
      <c r="D128" s="7"/>
      <c r="E128" s="7"/>
      <c r="F128" s="7"/>
      <c r="G128" s="7"/>
      <c r="H128" s="7"/>
      <c r="I128" s="7"/>
      <c r="J128" s="2"/>
      <c r="K128" s="2"/>
      <c r="L128" s="2"/>
      <c r="M128" s="2"/>
      <c r="N128" s="2"/>
      <c r="O128" s="2"/>
      <c r="P128" s="2"/>
      <c r="Q128" s="7"/>
      <c r="R128" s="7"/>
      <c r="S128" s="7"/>
      <c r="T128" s="7"/>
      <c r="U128" s="7"/>
      <c r="V128" s="7"/>
      <c r="W128" s="7"/>
      <c r="X128" s="7"/>
      <c r="Y128" s="7"/>
      <c r="Z128" s="2"/>
      <c r="AA128" s="5"/>
      <c r="AB128" s="5"/>
      <c r="AC128" s="5"/>
      <c r="AD128" s="5"/>
      <c r="AE128" s="5"/>
      <c r="AF128" s="2"/>
      <c r="AG128" s="2"/>
      <c r="AH128" s="2"/>
      <c r="AI128" s="2"/>
      <c r="AJ128" s="2"/>
      <c r="AK128" s="2"/>
      <c r="AL128" s="34"/>
      <c r="AM128" s="34"/>
      <c r="AN128" s="34"/>
      <c r="AO128" s="34"/>
      <c r="AP128" s="34"/>
      <c r="AQ128" s="34"/>
      <c r="AR128" s="34"/>
      <c r="AS128" s="34"/>
      <c r="AT128" s="34"/>
      <c r="AU128" s="34"/>
      <c r="AV128" s="34"/>
      <c r="AW128" s="34"/>
      <c r="AX128" s="34"/>
      <c r="AY128" s="34"/>
      <c r="AZ128" s="34"/>
      <c r="BA128" s="34"/>
      <c r="BB128" s="34"/>
      <c r="BC128" s="34"/>
      <c r="BD128" s="34"/>
      <c r="BE128" s="34"/>
      <c r="BF128" s="2"/>
      <c r="BG128" s="2"/>
      <c r="BH128" s="2"/>
      <c r="BI128" s="2"/>
      <c r="BJ128" s="2"/>
      <c r="BK128" s="13"/>
      <c r="BL128" s="13"/>
      <c r="BM128" s="13"/>
      <c r="BN128" s="13"/>
      <c r="BO128" s="13"/>
      <c r="BP128" s="13"/>
      <c r="BQ128" s="13"/>
      <c r="BR128" s="13"/>
      <c r="BS128" s="13"/>
      <c r="BT128" s="13"/>
      <c r="BU128" s="13"/>
      <c r="BV128" s="13"/>
      <c r="BW128" s="13"/>
      <c r="BX128" s="13"/>
      <c r="BY128" s="13"/>
      <c r="BZ128" s="13"/>
      <c r="CA128" s="13"/>
      <c r="CB128" s="13"/>
      <c r="CC128" s="13"/>
      <c r="CD128" s="13"/>
      <c r="CE128" s="13"/>
      <c r="CF128" s="13"/>
      <c r="CG128" s="13"/>
      <c r="CH128" s="13"/>
      <c r="CI128" s="13"/>
      <c r="CJ128" s="13"/>
      <c r="CK128" s="13"/>
      <c r="CL128" s="13"/>
      <c r="CM128" s="13"/>
      <c r="CN128" s="13"/>
      <c r="CO128" s="13"/>
      <c r="CP128" s="13"/>
      <c r="CQ128" s="13"/>
      <c r="CR128" s="13"/>
      <c r="CS128" s="13"/>
      <c r="CT128" s="13"/>
      <c r="CU128" s="13"/>
      <c r="CV128" s="13"/>
      <c r="CW128" s="13"/>
      <c r="CX128" s="13"/>
      <c r="CY128" s="13"/>
      <c r="CZ128" s="13"/>
      <c r="DA128" s="13"/>
      <c r="DB128" s="13"/>
      <c r="DC128" s="13"/>
      <c r="DD128" s="13"/>
      <c r="DE128" s="13"/>
      <c r="DF128" s="13"/>
      <c r="DG128" s="13"/>
      <c r="DH128" s="13"/>
      <c r="DI128" s="13"/>
      <c r="DJ128" s="13"/>
      <c r="DK128" s="13"/>
      <c r="DL128" s="13"/>
      <c r="DM128" s="13"/>
      <c r="DN128" s="13"/>
      <c r="DO128" s="13"/>
      <c r="DP128" s="13"/>
      <c r="DQ128" s="13"/>
      <c r="DR128" s="13"/>
      <c r="DS128" s="13"/>
      <c r="DT128" s="13"/>
      <c r="DU128" s="13"/>
      <c r="DV128" s="13"/>
      <c r="DW128" s="13"/>
      <c r="DX128" s="13"/>
      <c r="DY128" s="13"/>
      <c r="DZ128" s="13"/>
      <c r="EA128" s="13"/>
      <c r="EB128" s="13"/>
      <c r="EC128" s="13"/>
      <c r="ED128" s="13"/>
      <c r="EE128" s="13"/>
      <c r="EF128" s="13"/>
      <c r="EG128" s="13"/>
      <c r="EH128" s="13"/>
      <c r="EI128" s="13"/>
      <c r="EJ128" s="13"/>
      <c r="EK128" s="13"/>
      <c r="EL128" s="13"/>
      <c r="EM128" s="13"/>
      <c r="EN128" s="13"/>
      <c r="EO128" s="13"/>
      <c r="EP128" s="13"/>
      <c r="EQ128" s="13"/>
      <c r="ER128" s="13"/>
      <c r="ES128" s="13"/>
      <c r="ET128" s="13"/>
      <c r="EU128" s="13"/>
      <c r="EV128" s="13"/>
      <c r="EW128" s="13"/>
      <c r="EX128" s="13"/>
      <c r="EY128" s="13"/>
      <c r="EZ128" s="13"/>
      <c r="FA128" s="13"/>
      <c r="FB128" s="13"/>
      <c r="FC128" s="13"/>
      <c r="FD128" s="13"/>
      <c r="FE128" s="13"/>
      <c r="FF128" s="13"/>
      <c r="FG128" s="13"/>
      <c r="FH128" s="13"/>
      <c r="FI128" s="13"/>
      <c r="FJ128" s="13"/>
      <c r="FK128" s="13"/>
      <c r="FL128" s="13"/>
      <c r="FM128" s="13"/>
      <c r="FN128" s="13"/>
      <c r="FO128" s="13"/>
      <c r="FP128" s="13"/>
    </row>
    <row r="129" spans="1:172" ht="15">
      <c r="A129" s="4"/>
      <c r="B129" s="4"/>
      <c r="C129" s="4"/>
      <c r="D129" s="7"/>
      <c r="E129" s="7"/>
      <c r="F129" s="7"/>
      <c r="G129" s="7"/>
      <c r="H129" s="7"/>
      <c r="I129" s="7"/>
      <c r="J129" s="2"/>
      <c r="K129" s="2"/>
      <c r="L129" s="2"/>
      <c r="M129" s="2"/>
      <c r="N129" s="2"/>
      <c r="O129" s="2"/>
      <c r="P129" s="2"/>
      <c r="Q129" s="7"/>
      <c r="R129" s="7"/>
      <c r="S129" s="7"/>
      <c r="T129" s="7"/>
      <c r="U129" s="7"/>
      <c r="V129" s="7"/>
      <c r="W129" s="7"/>
      <c r="X129" s="7"/>
      <c r="Y129" s="7"/>
      <c r="Z129" s="2"/>
      <c r="AA129" s="5"/>
      <c r="AB129" s="5"/>
      <c r="AC129" s="5"/>
      <c r="AD129" s="5"/>
      <c r="AE129" s="5"/>
      <c r="AF129" s="2"/>
      <c r="AG129" s="2"/>
      <c r="AH129" s="2"/>
      <c r="AI129" s="2"/>
      <c r="AJ129" s="2"/>
      <c r="AK129" s="2"/>
      <c r="AL129" s="34"/>
      <c r="AM129" s="34"/>
      <c r="AN129" s="34"/>
      <c r="AO129" s="34"/>
      <c r="AP129" s="34"/>
      <c r="AQ129" s="34"/>
      <c r="AR129" s="34"/>
      <c r="AS129" s="34"/>
      <c r="AT129" s="34"/>
      <c r="AU129" s="34"/>
      <c r="AV129" s="34"/>
      <c r="AW129" s="34"/>
      <c r="AX129" s="34"/>
      <c r="AY129" s="34"/>
      <c r="AZ129" s="34"/>
      <c r="BA129" s="34"/>
      <c r="BB129" s="34"/>
      <c r="BC129" s="34"/>
      <c r="BD129" s="34"/>
      <c r="BE129" s="34"/>
      <c r="BF129" s="2"/>
      <c r="BG129" s="2"/>
      <c r="BH129" s="2"/>
      <c r="BI129" s="2"/>
      <c r="BJ129" s="2"/>
      <c r="BK129" s="13"/>
      <c r="BL129" s="13"/>
      <c r="BM129" s="13"/>
      <c r="BN129" s="13"/>
      <c r="BO129" s="13"/>
      <c r="BP129" s="13"/>
      <c r="BQ129" s="13"/>
      <c r="BR129" s="13"/>
      <c r="BS129" s="13"/>
      <c r="BT129" s="13"/>
      <c r="BU129" s="13"/>
      <c r="BV129" s="13"/>
      <c r="BW129" s="13"/>
      <c r="BX129" s="13"/>
      <c r="BY129" s="13"/>
      <c r="BZ129" s="13"/>
      <c r="CA129" s="13"/>
      <c r="CB129" s="13"/>
      <c r="CC129" s="13"/>
      <c r="CD129" s="13"/>
      <c r="CE129" s="13"/>
      <c r="CF129" s="13"/>
      <c r="CG129" s="13"/>
      <c r="CH129" s="13"/>
      <c r="CI129" s="13"/>
      <c r="CJ129" s="13"/>
      <c r="CK129" s="13"/>
      <c r="CL129" s="13"/>
      <c r="CM129" s="13"/>
      <c r="CN129" s="13"/>
      <c r="CO129" s="13"/>
      <c r="CP129" s="13"/>
      <c r="CQ129" s="13"/>
      <c r="CR129" s="13"/>
      <c r="CS129" s="13"/>
      <c r="CT129" s="13"/>
      <c r="CU129" s="13"/>
      <c r="CV129" s="13"/>
      <c r="CW129" s="13"/>
      <c r="CX129" s="13"/>
      <c r="CY129" s="13"/>
      <c r="CZ129" s="13"/>
      <c r="DA129" s="13"/>
      <c r="DB129" s="13"/>
      <c r="DC129" s="13"/>
      <c r="DD129" s="13"/>
      <c r="DE129" s="13"/>
      <c r="DF129" s="13"/>
      <c r="DG129" s="13"/>
      <c r="DH129" s="13"/>
      <c r="DI129" s="13"/>
      <c r="DJ129" s="13"/>
      <c r="DK129" s="13"/>
      <c r="DL129" s="13"/>
      <c r="DM129" s="13"/>
      <c r="DN129" s="13"/>
      <c r="DO129" s="13"/>
      <c r="DP129" s="13"/>
      <c r="DQ129" s="13"/>
      <c r="DR129" s="13"/>
      <c r="DS129" s="13"/>
      <c r="DT129" s="13"/>
      <c r="DU129" s="13"/>
      <c r="DV129" s="13"/>
      <c r="DW129" s="13"/>
      <c r="DX129" s="13"/>
      <c r="DY129" s="13"/>
      <c r="DZ129" s="13"/>
      <c r="EA129" s="13"/>
      <c r="EB129" s="13"/>
      <c r="EC129" s="13"/>
      <c r="ED129" s="13"/>
      <c r="EE129" s="13"/>
      <c r="EF129" s="13"/>
      <c r="EG129" s="13"/>
      <c r="EH129" s="13"/>
      <c r="EI129" s="13"/>
      <c r="EJ129" s="13"/>
      <c r="EK129" s="13"/>
      <c r="EL129" s="13"/>
      <c r="EM129" s="13"/>
      <c r="EN129" s="13"/>
      <c r="EO129" s="13"/>
      <c r="EP129" s="13"/>
      <c r="EQ129" s="13"/>
      <c r="ER129" s="13"/>
      <c r="ES129" s="13"/>
      <c r="ET129" s="13"/>
      <c r="EU129" s="13"/>
      <c r="EV129" s="13"/>
      <c r="EW129" s="13"/>
      <c r="EX129" s="13"/>
      <c r="EY129" s="13"/>
      <c r="EZ129" s="13"/>
      <c r="FA129" s="13"/>
      <c r="FB129" s="13"/>
      <c r="FC129" s="13"/>
      <c r="FD129" s="13"/>
      <c r="FE129" s="13"/>
      <c r="FF129" s="13"/>
      <c r="FG129" s="13"/>
      <c r="FH129" s="13"/>
      <c r="FI129" s="13"/>
      <c r="FJ129" s="13"/>
      <c r="FK129" s="13"/>
      <c r="FL129" s="13"/>
      <c r="FM129" s="13"/>
      <c r="FN129" s="13"/>
      <c r="FO129" s="13"/>
      <c r="FP129" s="13"/>
    </row>
    <row r="130" spans="1:172" ht="15">
      <c r="A130" s="4"/>
      <c r="B130" s="4"/>
      <c r="C130" s="4"/>
      <c r="D130" s="7"/>
      <c r="E130" s="7"/>
      <c r="F130" s="7"/>
      <c r="G130" s="7"/>
      <c r="H130" s="7"/>
      <c r="I130" s="7"/>
      <c r="J130" s="2"/>
      <c r="K130" s="2"/>
      <c r="L130" s="2"/>
      <c r="M130" s="2"/>
      <c r="N130" s="2"/>
      <c r="O130" s="2"/>
      <c r="P130" s="2"/>
      <c r="Q130" s="7"/>
      <c r="R130" s="7"/>
      <c r="S130" s="7"/>
      <c r="T130" s="7"/>
      <c r="U130" s="7"/>
      <c r="V130" s="7"/>
      <c r="W130" s="7"/>
      <c r="X130" s="7"/>
      <c r="Y130" s="7"/>
      <c r="Z130" s="2"/>
      <c r="AA130" s="5"/>
      <c r="AB130" s="5"/>
      <c r="AC130" s="5"/>
      <c r="AD130" s="5"/>
      <c r="AE130" s="5"/>
      <c r="AF130" s="2"/>
      <c r="AG130" s="2"/>
      <c r="AH130" s="2"/>
      <c r="AI130" s="2"/>
      <c r="AJ130" s="2"/>
      <c r="AK130" s="2"/>
      <c r="AL130" s="34"/>
      <c r="AM130" s="34"/>
      <c r="AN130" s="34"/>
      <c r="AO130" s="34"/>
      <c r="AP130" s="34"/>
      <c r="AQ130" s="34"/>
      <c r="AR130" s="34"/>
      <c r="AS130" s="34"/>
      <c r="AT130" s="34"/>
      <c r="AU130" s="34"/>
      <c r="AV130" s="34"/>
      <c r="AW130" s="34"/>
      <c r="AX130" s="34"/>
      <c r="AY130" s="34"/>
      <c r="AZ130" s="34"/>
      <c r="BA130" s="34"/>
      <c r="BB130" s="34"/>
      <c r="BC130" s="34"/>
      <c r="BD130" s="34"/>
      <c r="BE130" s="34"/>
      <c r="BF130" s="2"/>
      <c r="BG130" s="2"/>
      <c r="BH130" s="2"/>
      <c r="BI130" s="2"/>
      <c r="BJ130" s="2"/>
      <c r="BK130" s="13"/>
      <c r="BL130" s="13"/>
      <c r="BM130" s="13"/>
      <c r="BN130" s="13"/>
      <c r="BO130" s="13"/>
      <c r="BP130" s="13"/>
      <c r="BQ130" s="13"/>
      <c r="BR130" s="13"/>
      <c r="BS130" s="13"/>
      <c r="BT130" s="13"/>
      <c r="BU130" s="13"/>
      <c r="BV130" s="13"/>
      <c r="BW130" s="13"/>
      <c r="BX130" s="13"/>
      <c r="BY130" s="13"/>
      <c r="BZ130" s="13"/>
      <c r="CA130" s="13"/>
      <c r="CB130" s="13"/>
      <c r="CC130" s="13"/>
      <c r="CD130" s="13"/>
      <c r="CE130" s="13"/>
      <c r="CF130" s="13"/>
      <c r="CG130" s="13"/>
      <c r="CH130" s="13"/>
      <c r="CI130" s="13"/>
      <c r="CJ130" s="13"/>
      <c r="CK130" s="13"/>
      <c r="CL130" s="13"/>
      <c r="CM130" s="13"/>
      <c r="CN130" s="13"/>
      <c r="CO130" s="13"/>
      <c r="CP130" s="13"/>
      <c r="CQ130" s="13"/>
      <c r="CR130" s="13"/>
      <c r="CS130" s="13"/>
      <c r="CT130" s="13"/>
      <c r="CU130" s="13"/>
      <c r="CV130" s="13"/>
      <c r="CW130" s="13"/>
      <c r="CX130" s="13"/>
      <c r="CY130" s="13"/>
      <c r="CZ130" s="13"/>
      <c r="DA130" s="13"/>
      <c r="DB130" s="13"/>
      <c r="DC130" s="13"/>
      <c r="DD130" s="13"/>
      <c r="DE130" s="13"/>
      <c r="DF130" s="13"/>
      <c r="DG130" s="13"/>
      <c r="DH130" s="13"/>
      <c r="DI130" s="13"/>
      <c r="DJ130" s="13"/>
      <c r="DK130" s="13"/>
      <c r="DL130" s="13"/>
      <c r="DM130" s="13"/>
      <c r="DN130" s="13"/>
      <c r="DO130" s="13"/>
      <c r="DP130" s="13"/>
      <c r="DQ130" s="13"/>
      <c r="DR130" s="13"/>
      <c r="DS130" s="13"/>
      <c r="DT130" s="13"/>
      <c r="DU130" s="13"/>
      <c r="DV130" s="13"/>
      <c r="DW130" s="13"/>
      <c r="DX130" s="13"/>
      <c r="DY130" s="13"/>
      <c r="DZ130" s="13"/>
      <c r="EA130" s="13"/>
      <c r="EB130" s="13"/>
      <c r="EC130" s="13"/>
      <c r="ED130" s="13"/>
      <c r="EE130" s="13"/>
      <c r="EF130" s="13"/>
      <c r="EG130" s="13"/>
      <c r="EH130" s="13"/>
      <c r="EI130" s="13"/>
      <c r="EJ130" s="13"/>
      <c r="EK130" s="13"/>
      <c r="EL130" s="13"/>
      <c r="EM130" s="13"/>
      <c r="EN130" s="13"/>
      <c r="EO130" s="13"/>
      <c r="EP130" s="13"/>
      <c r="EQ130" s="13"/>
      <c r="ER130" s="13"/>
      <c r="ES130" s="13"/>
      <c r="ET130" s="13"/>
      <c r="EU130" s="13"/>
      <c r="EV130" s="13"/>
      <c r="EW130" s="13"/>
      <c r="EX130" s="13"/>
      <c r="EY130" s="13"/>
      <c r="EZ130" s="13"/>
      <c r="FA130" s="13"/>
      <c r="FB130" s="13"/>
      <c r="FC130" s="13"/>
      <c r="FD130" s="13"/>
      <c r="FE130" s="13"/>
      <c r="FF130" s="13"/>
      <c r="FG130" s="13"/>
      <c r="FH130" s="13"/>
      <c r="FI130" s="13"/>
      <c r="FJ130" s="13"/>
      <c r="FK130" s="13"/>
      <c r="FL130" s="13"/>
      <c r="FM130" s="13"/>
      <c r="FN130" s="13"/>
      <c r="FO130" s="13"/>
      <c r="FP130" s="13"/>
    </row>
    <row r="131" spans="1:172" ht="15">
      <c r="A131" s="4"/>
      <c r="B131" s="4"/>
      <c r="C131" s="4"/>
      <c r="D131" s="7"/>
      <c r="E131" s="7"/>
      <c r="F131" s="7"/>
      <c r="G131" s="7"/>
      <c r="H131" s="7"/>
      <c r="I131" s="7"/>
      <c r="J131" s="2"/>
      <c r="K131" s="2"/>
      <c r="L131" s="2"/>
      <c r="M131" s="2"/>
      <c r="N131" s="2"/>
      <c r="O131" s="2"/>
      <c r="P131" s="2"/>
      <c r="Q131" s="7"/>
      <c r="R131" s="7"/>
      <c r="S131" s="7"/>
      <c r="T131" s="7"/>
      <c r="U131" s="7"/>
      <c r="V131" s="7"/>
      <c r="W131" s="7"/>
      <c r="X131" s="7"/>
      <c r="Y131" s="7"/>
      <c r="Z131" s="2"/>
      <c r="AA131" s="5"/>
      <c r="AB131" s="5"/>
      <c r="AC131" s="5"/>
      <c r="AD131" s="5"/>
      <c r="AE131" s="5"/>
      <c r="AF131" s="2"/>
      <c r="AG131" s="2"/>
      <c r="AH131" s="2"/>
      <c r="AI131" s="2"/>
      <c r="AJ131" s="2"/>
      <c r="AK131" s="2"/>
      <c r="AL131" s="34"/>
      <c r="AM131" s="34"/>
      <c r="AN131" s="34"/>
      <c r="AO131" s="34"/>
      <c r="AP131" s="34"/>
      <c r="AQ131" s="34"/>
      <c r="AR131" s="34"/>
      <c r="AS131" s="34"/>
      <c r="AT131" s="34"/>
      <c r="AU131" s="34"/>
      <c r="AV131" s="34"/>
      <c r="AW131" s="34"/>
      <c r="AX131" s="34"/>
      <c r="AY131" s="34"/>
      <c r="AZ131" s="34"/>
      <c r="BA131" s="34"/>
      <c r="BB131" s="34"/>
      <c r="BC131" s="34"/>
      <c r="BD131" s="34"/>
      <c r="BE131" s="34"/>
      <c r="BF131" s="2"/>
      <c r="BG131" s="2"/>
      <c r="BH131" s="2"/>
      <c r="BI131" s="2"/>
      <c r="BJ131" s="2"/>
      <c r="BK131" s="13"/>
      <c r="BL131" s="13"/>
      <c r="BM131" s="13"/>
      <c r="BN131" s="13"/>
      <c r="BO131" s="13"/>
      <c r="BP131" s="13"/>
      <c r="BQ131" s="13"/>
      <c r="BR131" s="13"/>
      <c r="BS131" s="13"/>
      <c r="BT131" s="13"/>
      <c r="BU131" s="13"/>
      <c r="BV131" s="13"/>
      <c r="BW131" s="13"/>
      <c r="BX131" s="13"/>
      <c r="BY131" s="13"/>
      <c r="BZ131" s="13"/>
      <c r="CA131" s="13"/>
      <c r="CB131" s="13"/>
      <c r="CC131" s="13"/>
      <c r="CD131" s="13"/>
      <c r="CE131" s="13"/>
      <c r="CF131" s="13"/>
      <c r="CG131" s="13"/>
      <c r="CH131" s="13"/>
      <c r="CI131" s="13"/>
      <c r="CJ131" s="13"/>
      <c r="CK131" s="13"/>
      <c r="CL131" s="13"/>
      <c r="CM131" s="13"/>
      <c r="CN131" s="13"/>
      <c r="CO131" s="13"/>
      <c r="CP131" s="13"/>
      <c r="CQ131" s="13"/>
      <c r="CR131" s="13"/>
      <c r="CS131" s="13"/>
      <c r="CT131" s="13"/>
      <c r="CU131" s="13"/>
      <c r="CV131" s="13"/>
      <c r="CW131" s="13"/>
      <c r="CX131" s="13"/>
      <c r="CY131" s="13"/>
      <c r="CZ131" s="13"/>
      <c r="DA131" s="13"/>
      <c r="DB131" s="13"/>
      <c r="DC131" s="13"/>
      <c r="DD131" s="13"/>
      <c r="DE131" s="13"/>
      <c r="DF131" s="13"/>
      <c r="DG131" s="13"/>
      <c r="DH131" s="13"/>
      <c r="DI131" s="13"/>
      <c r="DJ131" s="13"/>
      <c r="DK131" s="13"/>
      <c r="DL131" s="13"/>
      <c r="DM131" s="13"/>
      <c r="DN131" s="13"/>
      <c r="DO131" s="13"/>
      <c r="DP131" s="13"/>
      <c r="DQ131" s="13"/>
      <c r="DR131" s="13"/>
      <c r="DS131" s="13"/>
      <c r="DT131" s="13"/>
      <c r="DU131" s="13"/>
      <c r="DV131" s="13"/>
      <c r="DW131" s="13"/>
      <c r="DX131" s="13"/>
      <c r="DY131" s="13"/>
      <c r="DZ131" s="13"/>
      <c r="EA131" s="13"/>
      <c r="EB131" s="13"/>
      <c r="EC131" s="13"/>
      <c r="ED131" s="13"/>
      <c r="EE131" s="13"/>
      <c r="EF131" s="13"/>
      <c r="EG131" s="13"/>
      <c r="EH131" s="13"/>
      <c r="EI131" s="13"/>
      <c r="EJ131" s="13"/>
      <c r="EK131" s="13"/>
      <c r="EL131" s="13"/>
      <c r="EM131" s="13"/>
      <c r="EN131" s="13"/>
      <c r="EO131" s="13"/>
      <c r="EP131" s="13"/>
      <c r="EQ131" s="13"/>
      <c r="ER131" s="13"/>
      <c r="ES131" s="13"/>
      <c r="ET131" s="13"/>
      <c r="EU131" s="13"/>
      <c r="EV131" s="13"/>
      <c r="EW131" s="13"/>
      <c r="EX131" s="13"/>
      <c r="EY131" s="13"/>
      <c r="EZ131" s="13"/>
      <c r="FA131" s="13"/>
      <c r="FB131" s="13"/>
      <c r="FC131" s="13"/>
      <c r="FD131" s="13"/>
      <c r="FE131" s="13"/>
      <c r="FF131" s="13"/>
      <c r="FG131" s="13"/>
      <c r="FH131" s="13"/>
      <c r="FI131" s="13"/>
      <c r="FJ131" s="13"/>
      <c r="FK131" s="13"/>
      <c r="FL131" s="13"/>
      <c r="FM131" s="13"/>
      <c r="FN131" s="13"/>
      <c r="FO131" s="13"/>
      <c r="FP131" s="13"/>
    </row>
    <row r="132" spans="1:172" ht="15">
      <c r="A132" s="4"/>
      <c r="B132" s="4"/>
      <c r="C132" s="4"/>
      <c r="D132" s="9"/>
      <c r="E132" s="9"/>
      <c r="F132" s="9"/>
      <c r="G132" s="9"/>
      <c r="H132" s="9"/>
      <c r="I132" s="9"/>
      <c r="J132" s="2"/>
      <c r="K132" s="2"/>
      <c r="L132" s="2"/>
      <c r="M132" s="2"/>
      <c r="N132" s="2"/>
      <c r="O132" s="2"/>
      <c r="P132" s="2"/>
      <c r="Q132" s="9"/>
      <c r="R132" s="9"/>
      <c r="S132" s="9"/>
      <c r="T132" s="9"/>
      <c r="U132" s="9"/>
      <c r="V132" s="9"/>
      <c r="W132" s="9"/>
      <c r="X132" s="9"/>
      <c r="Y132" s="9"/>
      <c r="Z132" s="2"/>
      <c r="AA132" s="5"/>
      <c r="AB132" s="5"/>
      <c r="AC132" s="5"/>
      <c r="AD132" s="5"/>
      <c r="AE132" s="5"/>
      <c r="AF132" s="2"/>
      <c r="AG132" s="2"/>
      <c r="AH132" s="2"/>
      <c r="AI132" s="2"/>
      <c r="AJ132" s="2"/>
      <c r="AK132" s="2"/>
      <c r="AL132" s="34"/>
      <c r="AM132" s="34"/>
      <c r="AN132" s="34"/>
      <c r="AO132" s="34"/>
      <c r="AP132" s="34"/>
      <c r="AQ132" s="34"/>
      <c r="AR132" s="34"/>
      <c r="AS132" s="34"/>
      <c r="AT132" s="34"/>
      <c r="AU132" s="34"/>
      <c r="AV132" s="34"/>
      <c r="AW132" s="34"/>
      <c r="AX132" s="34"/>
      <c r="AY132" s="34"/>
      <c r="AZ132" s="34"/>
      <c r="BA132" s="34"/>
      <c r="BB132" s="34"/>
      <c r="BC132" s="34"/>
      <c r="BD132" s="34"/>
      <c r="BE132" s="34"/>
      <c r="BF132" s="2"/>
      <c r="BG132" s="2"/>
      <c r="BH132" s="2"/>
      <c r="BI132" s="2"/>
      <c r="BJ132" s="2"/>
      <c r="BK132" s="13"/>
      <c r="BL132" s="13"/>
      <c r="BM132" s="13"/>
      <c r="BN132" s="13"/>
      <c r="BO132" s="13"/>
      <c r="BP132" s="13"/>
      <c r="BQ132" s="13"/>
      <c r="BR132" s="13"/>
      <c r="BS132" s="13"/>
      <c r="BT132" s="13"/>
      <c r="BU132" s="13"/>
      <c r="BV132" s="13"/>
      <c r="BW132" s="13"/>
      <c r="BX132" s="13"/>
      <c r="BY132" s="13"/>
      <c r="BZ132" s="13"/>
      <c r="CA132" s="13"/>
      <c r="CB132" s="13"/>
      <c r="CC132" s="13"/>
      <c r="CD132" s="13"/>
      <c r="CE132" s="13"/>
      <c r="CF132" s="13"/>
      <c r="CG132" s="13"/>
      <c r="CH132" s="13"/>
      <c r="CI132" s="13"/>
      <c r="CJ132" s="13"/>
      <c r="CK132" s="13"/>
      <c r="CL132" s="13"/>
      <c r="CM132" s="13"/>
      <c r="CN132" s="13"/>
      <c r="CO132" s="13"/>
      <c r="CP132" s="13"/>
      <c r="CQ132" s="13"/>
      <c r="CR132" s="13"/>
      <c r="CS132" s="13"/>
      <c r="CT132" s="13"/>
      <c r="CU132" s="13"/>
      <c r="CV132" s="13"/>
      <c r="CW132" s="13"/>
      <c r="CX132" s="13"/>
      <c r="CY132" s="13"/>
      <c r="CZ132" s="13"/>
      <c r="DA132" s="13"/>
      <c r="DB132" s="13"/>
      <c r="DC132" s="13"/>
      <c r="DD132" s="13"/>
      <c r="DE132" s="13"/>
      <c r="DF132" s="13"/>
      <c r="DG132" s="13"/>
      <c r="DH132" s="13"/>
      <c r="DI132" s="13"/>
      <c r="DJ132" s="13"/>
      <c r="DK132" s="13"/>
      <c r="DL132" s="13"/>
      <c r="DM132" s="13"/>
      <c r="DN132" s="13"/>
      <c r="DO132" s="13"/>
      <c r="DP132" s="13"/>
      <c r="DQ132" s="13"/>
      <c r="DR132" s="13"/>
      <c r="DS132" s="13"/>
      <c r="DT132" s="13"/>
      <c r="DU132" s="13"/>
      <c r="DV132" s="13"/>
      <c r="DW132" s="13"/>
      <c r="DX132" s="13"/>
      <c r="DY132" s="13"/>
      <c r="DZ132" s="13"/>
      <c r="EA132" s="13"/>
      <c r="EB132" s="13"/>
      <c r="EC132" s="13"/>
      <c r="ED132" s="13"/>
      <c r="EE132" s="13"/>
      <c r="EF132" s="13"/>
      <c r="EG132" s="13"/>
      <c r="EH132" s="13"/>
      <c r="EI132" s="13"/>
      <c r="EJ132" s="13"/>
      <c r="EK132" s="13"/>
      <c r="EL132" s="13"/>
      <c r="EM132" s="13"/>
      <c r="EN132" s="13"/>
      <c r="EO132" s="13"/>
      <c r="EP132" s="13"/>
      <c r="EQ132" s="13"/>
      <c r="ER132" s="13"/>
      <c r="ES132" s="13"/>
      <c r="ET132" s="13"/>
      <c r="EU132" s="13"/>
      <c r="EV132" s="13"/>
      <c r="EW132" s="13"/>
      <c r="EX132" s="13"/>
      <c r="EY132" s="13"/>
      <c r="EZ132" s="13"/>
      <c r="FA132" s="13"/>
      <c r="FB132" s="13"/>
      <c r="FC132" s="13"/>
      <c r="FD132" s="13"/>
      <c r="FE132" s="13"/>
      <c r="FF132" s="13"/>
      <c r="FG132" s="13"/>
      <c r="FH132" s="13"/>
      <c r="FI132" s="13"/>
      <c r="FJ132" s="13"/>
      <c r="FK132" s="13"/>
      <c r="FL132" s="13"/>
      <c r="FM132" s="13"/>
      <c r="FN132" s="13"/>
      <c r="FO132" s="13"/>
      <c r="FP132" s="13"/>
    </row>
    <row r="133" spans="1:172" ht="15">
      <c r="A133" s="4"/>
      <c r="B133" s="4"/>
      <c r="C133" s="4"/>
      <c r="D133" s="3"/>
      <c r="E133" s="3"/>
      <c r="F133" s="3"/>
      <c r="G133" s="3"/>
      <c r="H133" s="3"/>
      <c r="I133" s="3"/>
      <c r="J133" s="2"/>
      <c r="K133" s="2"/>
      <c r="L133" s="2"/>
      <c r="M133" s="2"/>
      <c r="N133" s="2"/>
      <c r="O133" s="2"/>
      <c r="P133" s="2"/>
      <c r="Q133" s="7"/>
      <c r="R133" s="7"/>
      <c r="S133" s="7"/>
      <c r="T133" s="7"/>
      <c r="U133" s="7"/>
      <c r="V133" s="7"/>
      <c r="W133" s="7"/>
      <c r="X133" s="7"/>
      <c r="Y133" s="7"/>
      <c r="Z133" s="2"/>
      <c r="AA133" s="5"/>
      <c r="AB133" s="5"/>
      <c r="AC133" s="5"/>
      <c r="AD133" s="5"/>
      <c r="AE133" s="5"/>
      <c r="AF133" s="2"/>
      <c r="AG133" s="2"/>
      <c r="AH133" s="2"/>
      <c r="AI133" s="2"/>
      <c r="AJ133" s="2"/>
      <c r="AK133" s="2"/>
      <c r="AL133" s="34"/>
      <c r="AM133" s="34"/>
      <c r="AN133" s="34"/>
      <c r="AO133" s="34"/>
      <c r="AP133" s="34"/>
      <c r="AQ133" s="34"/>
      <c r="AR133" s="34"/>
      <c r="AS133" s="34"/>
      <c r="AT133" s="34"/>
      <c r="AU133" s="34"/>
      <c r="AV133" s="34"/>
      <c r="AW133" s="34"/>
      <c r="AX133" s="34"/>
      <c r="AY133" s="34"/>
      <c r="AZ133" s="34"/>
      <c r="BA133" s="34"/>
      <c r="BB133" s="34"/>
      <c r="BC133" s="34"/>
      <c r="BD133" s="34"/>
      <c r="BE133" s="34"/>
      <c r="BF133" s="2"/>
      <c r="BG133" s="2"/>
      <c r="BH133" s="2"/>
      <c r="BI133" s="2"/>
      <c r="BJ133" s="2"/>
      <c r="BK133" s="13"/>
      <c r="BL133" s="13"/>
      <c r="BM133" s="13"/>
      <c r="BN133" s="13"/>
      <c r="BO133" s="13"/>
      <c r="BP133" s="13"/>
      <c r="BQ133" s="13"/>
      <c r="BR133" s="13"/>
      <c r="BS133" s="13"/>
      <c r="BT133" s="13"/>
      <c r="BU133" s="13"/>
      <c r="BV133" s="13"/>
      <c r="BW133" s="13"/>
      <c r="BX133" s="13"/>
      <c r="BY133" s="13"/>
      <c r="BZ133" s="13"/>
      <c r="CA133" s="13"/>
      <c r="CB133" s="13"/>
      <c r="CC133" s="13"/>
      <c r="CD133" s="13"/>
      <c r="CE133" s="13"/>
      <c r="CF133" s="13"/>
      <c r="CG133" s="13"/>
      <c r="CH133" s="13"/>
      <c r="CI133" s="13"/>
      <c r="CJ133" s="13"/>
      <c r="CK133" s="13"/>
      <c r="CL133" s="13"/>
      <c r="CM133" s="13"/>
      <c r="CN133" s="13"/>
      <c r="CO133" s="13"/>
      <c r="CP133" s="13"/>
      <c r="CQ133" s="13"/>
      <c r="CR133" s="13"/>
      <c r="CS133" s="13"/>
      <c r="CT133" s="13"/>
      <c r="CU133" s="13"/>
      <c r="CV133" s="13"/>
      <c r="CW133" s="13"/>
      <c r="CX133" s="13"/>
      <c r="CY133" s="13"/>
      <c r="CZ133" s="13"/>
      <c r="DA133" s="13"/>
      <c r="DB133" s="13"/>
      <c r="DC133" s="13"/>
      <c r="DD133" s="13"/>
      <c r="DE133" s="13"/>
      <c r="DF133" s="13"/>
      <c r="DG133" s="13"/>
      <c r="DH133" s="13"/>
      <c r="DI133" s="13"/>
      <c r="DJ133" s="13"/>
      <c r="DK133" s="13"/>
      <c r="DL133" s="13"/>
      <c r="DM133" s="13"/>
      <c r="DN133" s="13"/>
      <c r="DO133" s="13"/>
      <c r="DP133" s="13"/>
      <c r="DQ133" s="13"/>
      <c r="DR133" s="13"/>
      <c r="DS133" s="13"/>
      <c r="DT133" s="13"/>
      <c r="DU133" s="13"/>
      <c r="DV133" s="13"/>
      <c r="DW133" s="13"/>
      <c r="DX133" s="13"/>
      <c r="DY133" s="13"/>
      <c r="DZ133" s="13"/>
      <c r="EA133" s="13"/>
      <c r="EB133" s="13"/>
      <c r="EC133" s="13"/>
      <c r="ED133" s="13"/>
      <c r="EE133" s="13"/>
      <c r="EF133" s="13"/>
      <c r="EG133" s="13"/>
      <c r="EH133" s="13"/>
      <c r="EI133" s="13"/>
      <c r="EJ133" s="13"/>
      <c r="EK133" s="13"/>
      <c r="EL133" s="13"/>
      <c r="EM133" s="13"/>
      <c r="EN133" s="13"/>
      <c r="EO133" s="13"/>
      <c r="EP133" s="13"/>
      <c r="EQ133" s="13"/>
      <c r="ER133" s="13"/>
      <c r="ES133" s="13"/>
      <c r="ET133" s="13"/>
      <c r="EU133" s="13"/>
      <c r="EV133" s="13"/>
      <c r="EW133" s="13"/>
      <c r="EX133" s="13"/>
      <c r="EY133" s="13"/>
      <c r="EZ133" s="13"/>
      <c r="FA133" s="13"/>
      <c r="FB133" s="13"/>
      <c r="FC133" s="13"/>
      <c r="FD133" s="13"/>
      <c r="FE133" s="13"/>
      <c r="FF133" s="13"/>
      <c r="FG133" s="13"/>
      <c r="FH133" s="13"/>
      <c r="FI133" s="13"/>
      <c r="FJ133" s="13"/>
      <c r="FK133" s="13"/>
      <c r="FL133" s="13"/>
      <c r="FM133" s="13"/>
      <c r="FN133" s="13"/>
      <c r="FO133" s="13"/>
      <c r="FP133" s="13"/>
    </row>
    <row r="134" spans="1:172" ht="15">
      <c r="A134" s="4"/>
      <c r="B134" s="4"/>
      <c r="C134" s="4"/>
      <c r="D134" s="3"/>
      <c r="E134" s="3"/>
      <c r="F134" s="3"/>
      <c r="G134" s="3"/>
      <c r="H134" s="3"/>
      <c r="I134" s="3"/>
      <c r="J134" s="2"/>
      <c r="K134" s="2"/>
      <c r="L134" s="2"/>
      <c r="M134" s="2"/>
      <c r="N134" s="2"/>
      <c r="O134" s="2"/>
      <c r="P134" s="2"/>
      <c r="Q134" s="7"/>
      <c r="R134" s="7"/>
      <c r="S134" s="7"/>
      <c r="T134" s="7"/>
      <c r="U134" s="7"/>
      <c r="V134" s="7"/>
      <c r="W134" s="7"/>
      <c r="X134" s="7"/>
      <c r="Y134" s="7"/>
      <c r="Z134" s="2"/>
      <c r="AA134" s="5"/>
      <c r="AB134" s="5"/>
      <c r="AC134" s="5"/>
      <c r="AD134" s="5"/>
      <c r="AE134" s="5"/>
      <c r="AF134" s="2"/>
      <c r="AG134" s="2"/>
      <c r="AH134" s="2"/>
      <c r="AI134" s="2"/>
      <c r="AJ134" s="2"/>
      <c r="AK134" s="2"/>
      <c r="AL134" s="34"/>
      <c r="AM134" s="34"/>
      <c r="AN134" s="34"/>
      <c r="AO134" s="34"/>
      <c r="AP134" s="34"/>
      <c r="AQ134" s="34"/>
      <c r="AR134" s="34"/>
      <c r="AS134" s="34"/>
      <c r="AT134" s="34"/>
      <c r="AU134" s="34"/>
      <c r="AV134" s="34"/>
      <c r="AW134" s="34"/>
      <c r="AX134" s="34"/>
      <c r="AY134" s="34"/>
      <c r="AZ134" s="34"/>
      <c r="BA134" s="34"/>
      <c r="BB134" s="34"/>
      <c r="BC134" s="34"/>
      <c r="BD134" s="34"/>
      <c r="BE134" s="34"/>
      <c r="BF134" s="2"/>
      <c r="BG134" s="2"/>
      <c r="BH134" s="2"/>
      <c r="BI134" s="2"/>
      <c r="BJ134" s="2"/>
      <c r="BK134" s="13"/>
      <c r="BL134" s="13"/>
      <c r="BM134" s="13"/>
      <c r="BN134" s="13"/>
      <c r="BO134" s="13"/>
      <c r="BP134" s="13"/>
      <c r="BQ134" s="13"/>
      <c r="BR134" s="13"/>
      <c r="BS134" s="13"/>
      <c r="BT134" s="13"/>
      <c r="BU134" s="13"/>
      <c r="BV134" s="13"/>
      <c r="BW134" s="13"/>
      <c r="BX134" s="13"/>
      <c r="BY134" s="13"/>
      <c r="BZ134" s="13"/>
      <c r="CA134" s="13"/>
      <c r="CB134" s="13"/>
      <c r="CC134" s="13"/>
      <c r="CD134" s="13"/>
      <c r="CE134" s="13"/>
      <c r="CF134" s="13"/>
      <c r="CG134" s="13"/>
      <c r="CH134" s="13"/>
      <c r="CI134" s="13"/>
      <c r="CJ134" s="13"/>
      <c r="CK134" s="13"/>
      <c r="CL134" s="13"/>
      <c r="CM134" s="13"/>
      <c r="CN134" s="13"/>
      <c r="CO134" s="13"/>
      <c r="CP134" s="13"/>
      <c r="CQ134" s="13"/>
      <c r="CR134" s="13"/>
      <c r="CS134" s="13"/>
      <c r="CT134" s="13"/>
      <c r="CU134" s="13"/>
      <c r="CV134" s="13"/>
      <c r="CW134" s="13"/>
      <c r="CX134" s="13"/>
      <c r="CY134" s="13"/>
      <c r="CZ134" s="13"/>
      <c r="DA134" s="13"/>
      <c r="DB134" s="13"/>
      <c r="DC134" s="13"/>
      <c r="DD134" s="13"/>
      <c r="DE134" s="13"/>
      <c r="DF134" s="13"/>
      <c r="DG134" s="13"/>
      <c r="DH134" s="13"/>
      <c r="DI134" s="13"/>
      <c r="DJ134" s="13"/>
      <c r="DK134" s="13"/>
      <c r="DL134" s="13"/>
      <c r="DM134" s="13"/>
      <c r="DN134" s="13"/>
      <c r="DO134" s="13"/>
      <c r="DP134" s="13"/>
      <c r="DQ134" s="13"/>
      <c r="DR134" s="13"/>
      <c r="DS134" s="13"/>
      <c r="DT134" s="13"/>
      <c r="DU134" s="13"/>
      <c r="DV134" s="13"/>
      <c r="DW134" s="13"/>
      <c r="DX134" s="13"/>
      <c r="DY134" s="13"/>
      <c r="DZ134" s="13"/>
      <c r="EA134" s="13"/>
      <c r="EB134" s="13"/>
      <c r="EC134" s="13"/>
      <c r="ED134" s="13"/>
      <c r="EE134" s="13"/>
      <c r="EF134" s="13"/>
      <c r="EG134" s="13"/>
      <c r="EH134" s="13"/>
      <c r="EI134" s="13"/>
      <c r="EJ134" s="13"/>
      <c r="EK134" s="13"/>
      <c r="EL134" s="13"/>
      <c r="EM134" s="13"/>
      <c r="EN134" s="13"/>
      <c r="EO134" s="13"/>
      <c r="EP134" s="13"/>
      <c r="EQ134" s="13"/>
      <c r="ER134" s="13"/>
      <c r="ES134" s="13"/>
      <c r="ET134" s="13"/>
      <c r="EU134" s="13"/>
      <c r="EV134" s="13"/>
      <c r="EW134" s="13"/>
      <c r="EX134" s="13"/>
      <c r="EY134" s="13"/>
      <c r="EZ134" s="13"/>
      <c r="FA134" s="13"/>
      <c r="FB134" s="13"/>
      <c r="FC134" s="13"/>
      <c r="FD134" s="13"/>
      <c r="FE134" s="13"/>
      <c r="FF134" s="13"/>
      <c r="FG134" s="13"/>
      <c r="FH134" s="13"/>
      <c r="FI134" s="13"/>
      <c r="FJ134" s="13"/>
      <c r="FK134" s="13"/>
      <c r="FL134" s="13"/>
      <c r="FM134" s="13"/>
      <c r="FN134" s="13"/>
      <c r="FO134" s="13"/>
      <c r="FP134" s="13"/>
    </row>
    <row r="135" spans="1:172" ht="15">
      <c r="A135" s="4"/>
      <c r="B135" s="4"/>
      <c r="C135" s="4"/>
      <c r="D135" s="3"/>
      <c r="E135" s="3"/>
      <c r="F135" s="3"/>
      <c r="G135" s="3"/>
      <c r="H135" s="3"/>
      <c r="I135" s="3"/>
      <c r="J135" s="2"/>
      <c r="K135" s="2"/>
      <c r="L135" s="2"/>
      <c r="M135" s="2"/>
      <c r="N135" s="2"/>
      <c r="O135" s="2"/>
      <c r="P135" s="2"/>
      <c r="Q135" s="7"/>
      <c r="R135" s="7"/>
      <c r="S135" s="7"/>
      <c r="T135" s="7"/>
      <c r="U135" s="7"/>
      <c r="V135" s="7"/>
      <c r="W135" s="7"/>
      <c r="X135" s="7"/>
      <c r="Y135" s="7"/>
      <c r="Z135" s="2"/>
      <c r="AA135" s="5"/>
      <c r="AB135" s="5"/>
      <c r="AC135" s="5"/>
      <c r="AD135" s="5"/>
      <c r="AE135" s="5"/>
      <c r="AF135" s="2"/>
      <c r="AG135" s="2"/>
      <c r="AH135" s="2"/>
      <c r="AI135" s="2"/>
      <c r="AJ135" s="2"/>
      <c r="AK135" s="2"/>
      <c r="AL135" s="34"/>
      <c r="AM135" s="34"/>
      <c r="AN135" s="34"/>
      <c r="AO135" s="34"/>
      <c r="AP135" s="34"/>
      <c r="AQ135" s="34"/>
      <c r="AR135" s="34"/>
      <c r="AS135" s="34"/>
      <c r="AT135" s="34"/>
      <c r="AU135" s="34"/>
      <c r="AV135" s="34"/>
      <c r="AW135" s="34"/>
      <c r="AX135" s="34"/>
      <c r="AY135" s="34"/>
      <c r="AZ135" s="34"/>
      <c r="BA135" s="34"/>
      <c r="BB135" s="34"/>
      <c r="BC135" s="34"/>
      <c r="BD135" s="34"/>
      <c r="BE135" s="34"/>
      <c r="BF135" s="2"/>
      <c r="BG135" s="2"/>
      <c r="BH135" s="2"/>
      <c r="BI135" s="2"/>
      <c r="BJ135" s="2"/>
      <c r="BK135" s="13"/>
      <c r="BL135" s="13"/>
      <c r="BM135" s="13"/>
      <c r="BN135" s="13"/>
      <c r="BO135" s="13"/>
      <c r="BP135" s="13"/>
      <c r="BQ135" s="13"/>
      <c r="BR135" s="13"/>
      <c r="BS135" s="13"/>
      <c r="BT135" s="13"/>
      <c r="BU135" s="13"/>
      <c r="BV135" s="13"/>
      <c r="BW135" s="13"/>
      <c r="BX135" s="13"/>
      <c r="BY135" s="13"/>
      <c r="BZ135" s="13"/>
      <c r="CA135" s="13"/>
      <c r="CB135" s="13"/>
      <c r="CC135" s="13"/>
      <c r="CD135" s="13"/>
      <c r="CE135" s="13"/>
      <c r="CF135" s="13"/>
      <c r="CG135" s="13"/>
      <c r="CH135" s="13"/>
      <c r="CI135" s="13"/>
      <c r="CJ135" s="13"/>
      <c r="CK135" s="13"/>
      <c r="CL135" s="13"/>
      <c r="CM135" s="13"/>
      <c r="CN135" s="13"/>
      <c r="CO135" s="13"/>
      <c r="CP135" s="13"/>
      <c r="CQ135" s="13"/>
      <c r="CR135" s="13"/>
      <c r="CS135" s="13"/>
      <c r="CT135" s="13"/>
      <c r="CU135" s="13"/>
      <c r="CV135" s="13"/>
      <c r="CW135" s="13"/>
      <c r="CX135" s="13"/>
      <c r="CY135" s="13"/>
      <c r="CZ135" s="13"/>
      <c r="DA135" s="13"/>
      <c r="DB135" s="13"/>
      <c r="DC135" s="13"/>
      <c r="DD135" s="13"/>
      <c r="DE135" s="13"/>
      <c r="DF135" s="13"/>
      <c r="DG135" s="13"/>
      <c r="DH135" s="13"/>
      <c r="DI135" s="13"/>
      <c r="DJ135" s="13"/>
      <c r="DK135" s="13"/>
      <c r="DL135" s="13"/>
      <c r="DM135" s="13"/>
      <c r="DN135" s="13"/>
      <c r="DO135" s="13"/>
      <c r="DP135" s="13"/>
      <c r="DQ135" s="13"/>
      <c r="DR135" s="13"/>
      <c r="DS135" s="13"/>
      <c r="DT135" s="13"/>
      <c r="DU135" s="13"/>
      <c r="DV135" s="13"/>
      <c r="DW135" s="13"/>
      <c r="DX135" s="13"/>
      <c r="DY135" s="13"/>
      <c r="DZ135" s="13"/>
      <c r="EA135" s="13"/>
      <c r="EB135" s="13"/>
      <c r="EC135" s="13"/>
      <c r="ED135" s="13"/>
      <c r="EE135" s="13"/>
      <c r="EF135" s="13"/>
      <c r="EG135" s="13"/>
      <c r="EH135" s="13"/>
      <c r="EI135" s="13"/>
      <c r="EJ135" s="13"/>
      <c r="EK135" s="13"/>
      <c r="EL135" s="13"/>
      <c r="EM135" s="13"/>
      <c r="EN135" s="13"/>
      <c r="EO135" s="13"/>
      <c r="EP135" s="13"/>
      <c r="EQ135" s="13"/>
      <c r="ER135" s="13"/>
      <c r="ES135" s="13"/>
      <c r="ET135" s="13"/>
      <c r="EU135" s="13"/>
      <c r="EV135" s="13"/>
      <c r="EW135" s="13"/>
      <c r="EX135" s="13"/>
      <c r="EY135" s="13"/>
      <c r="EZ135" s="13"/>
      <c r="FA135" s="13"/>
      <c r="FB135" s="13"/>
      <c r="FC135" s="13"/>
      <c r="FD135" s="13"/>
      <c r="FE135" s="13"/>
      <c r="FF135" s="13"/>
      <c r="FG135" s="13"/>
      <c r="FH135" s="13"/>
      <c r="FI135" s="13"/>
      <c r="FJ135" s="13"/>
      <c r="FK135" s="13"/>
      <c r="FL135" s="13"/>
      <c r="FM135" s="13"/>
      <c r="FN135" s="13"/>
      <c r="FO135" s="13"/>
      <c r="FP135" s="13"/>
    </row>
    <row r="136" spans="1:172" ht="15">
      <c r="A136" s="4"/>
      <c r="B136" s="4"/>
      <c r="C136" s="4"/>
      <c r="D136" s="3"/>
      <c r="E136" s="3"/>
      <c r="F136" s="3"/>
      <c r="G136" s="3"/>
      <c r="H136" s="3"/>
      <c r="I136" s="3"/>
      <c r="J136" s="2"/>
      <c r="K136" s="2"/>
      <c r="L136" s="2"/>
      <c r="M136" s="2"/>
      <c r="N136" s="2"/>
      <c r="O136" s="2"/>
      <c r="P136" s="2"/>
      <c r="Q136" s="7"/>
      <c r="R136" s="7"/>
      <c r="S136" s="7"/>
      <c r="T136" s="7"/>
      <c r="U136" s="7"/>
      <c r="V136" s="7"/>
      <c r="W136" s="7"/>
      <c r="X136" s="7"/>
      <c r="Y136" s="7"/>
      <c r="Z136" s="2"/>
      <c r="AA136" s="5"/>
      <c r="AB136" s="5"/>
      <c r="AC136" s="5"/>
      <c r="AD136" s="5"/>
      <c r="AE136" s="5"/>
      <c r="AF136" s="2"/>
      <c r="AG136" s="2"/>
      <c r="AH136" s="2"/>
      <c r="AI136" s="2"/>
      <c r="AJ136" s="2"/>
      <c r="AK136" s="2"/>
      <c r="AL136" s="34"/>
      <c r="AM136" s="34"/>
      <c r="AN136" s="34"/>
      <c r="AO136" s="34"/>
      <c r="AP136" s="34"/>
      <c r="AQ136" s="34"/>
      <c r="AR136" s="34"/>
      <c r="AS136" s="34"/>
      <c r="AT136" s="34"/>
      <c r="AU136" s="34"/>
      <c r="AV136" s="34"/>
      <c r="AW136" s="34"/>
      <c r="AX136" s="34"/>
      <c r="AY136" s="34"/>
      <c r="AZ136" s="34"/>
      <c r="BA136" s="34"/>
      <c r="BB136" s="34"/>
      <c r="BC136" s="34"/>
      <c r="BD136" s="34"/>
      <c r="BE136" s="34"/>
      <c r="BF136" s="2"/>
      <c r="BG136" s="2"/>
      <c r="BH136" s="2"/>
      <c r="BI136" s="2"/>
      <c r="BJ136" s="2"/>
      <c r="BK136" s="13"/>
      <c r="BL136" s="13"/>
      <c r="BM136" s="13"/>
      <c r="BN136" s="13"/>
      <c r="BO136" s="13"/>
      <c r="BP136" s="13"/>
      <c r="BQ136" s="13"/>
      <c r="BR136" s="13"/>
      <c r="BS136" s="13"/>
      <c r="BT136" s="13"/>
      <c r="BU136" s="13"/>
      <c r="BV136" s="13"/>
      <c r="BW136" s="13"/>
      <c r="BX136" s="13"/>
      <c r="BY136" s="13"/>
      <c r="BZ136" s="13"/>
      <c r="CA136" s="13"/>
      <c r="CB136" s="13"/>
      <c r="CC136" s="13"/>
      <c r="CD136" s="13"/>
      <c r="CE136" s="13"/>
      <c r="CF136" s="13"/>
      <c r="CG136" s="13"/>
      <c r="CH136" s="13"/>
      <c r="CI136" s="13"/>
      <c r="CJ136" s="13"/>
      <c r="CK136" s="13"/>
      <c r="CL136" s="13"/>
      <c r="CM136" s="13"/>
      <c r="CN136" s="13"/>
      <c r="CO136" s="13"/>
      <c r="CP136" s="13"/>
      <c r="CQ136" s="13"/>
      <c r="CR136" s="13"/>
      <c r="CS136" s="13"/>
      <c r="CT136" s="13"/>
      <c r="CU136" s="13"/>
      <c r="CV136" s="13"/>
      <c r="CW136" s="13"/>
      <c r="CX136" s="13"/>
      <c r="CY136" s="13"/>
      <c r="CZ136" s="13"/>
      <c r="DA136" s="13"/>
      <c r="DB136" s="13"/>
      <c r="DC136" s="13"/>
      <c r="DD136" s="13"/>
      <c r="DE136" s="13"/>
      <c r="DF136" s="13"/>
      <c r="DG136" s="13"/>
      <c r="DH136" s="13"/>
      <c r="DI136" s="13"/>
      <c r="DJ136" s="13"/>
      <c r="DK136" s="13"/>
      <c r="DL136" s="13"/>
      <c r="DM136" s="13"/>
      <c r="DN136" s="13"/>
      <c r="DO136" s="13"/>
      <c r="DP136" s="13"/>
      <c r="DQ136" s="13"/>
      <c r="DR136" s="13"/>
      <c r="DS136" s="13"/>
      <c r="DT136" s="13"/>
      <c r="DU136" s="13"/>
      <c r="DV136" s="13"/>
      <c r="DW136" s="13"/>
      <c r="DX136" s="13"/>
      <c r="DY136" s="13"/>
      <c r="DZ136" s="13"/>
      <c r="EA136" s="13"/>
      <c r="EB136" s="13"/>
      <c r="EC136" s="13"/>
      <c r="ED136" s="13"/>
      <c r="EE136" s="13"/>
      <c r="EF136" s="13"/>
      <c r="EG136" s="13"/>
      <c r="EH136" s="13"/>
      <c r="EI136" s="13"/>
      <c r="EJ136" s="13"/>
      <c r="EK136" s="13"/>
      <c r="EL136" s="13"/>
      <c r="EM136" s="13"/>
      <c r="EN136" s="13"/>
      <c r="EO136" s="13"/>
      <c r="EP136" s="13"/>
      <c r="EQ136" s="13"/>
      <c r="ER136" s="13"/>
      <c r="ES136" s="13"/>
      <c r="ET136" s="13"/>
      <c r="EU136" s="13"/>
      <c r="EV136" s="13"/>
      <c r="EW136" s="13"/>
      <c r="EX136" s="13"/>
      <c r="EY136" s="13"/>
      <c r="EZ136" s="13"/>
      <c r="FA136" s="13"/>
      <c r="FB136" s="13"/>
      <c r="FC136" s="13"/>
      <c r="FD136" s="13"/>
      <c r="FE136" s="13"/>
      <c r="FF136" s="13"/>
      <c r="FG136" s="13"/>
      <c r="FH136" s="13"/>
      <c r="FI136" s="13"/>
      <c r="FJ136" s="13"/>
      <c r="FK136" s="13"/>
      <c r="FL136" s="13"/>
      <c r="FM136" s="13"/>
      <c r="FN136" s="13"/>
      <c r="FO136" s="13"/>
      <c r="FP136" s="13"/>
    </row>
    <row r="137" spans="1:172" ht="15">
      <c r="A137" s="4"/>
      <c r="B137" s="4"/>
      <c r="C137" s="4"/>
      <c r="D137" s="2"/>
      <c r="E137" s="2"/>
      <c r="F137" s="2"/>
      <c r="G137" s="2"/>
      <c r="H137" s="2"/>
      <c r="I137" s="2"/>
      <c r="J137" s="2"/>
      <c r="K137" s="2"/>
      <c r="L137" s="2"/>
      <c r="M137" s="2"/>
      <c r="N137" s="2"/>
      <c r="O137" s="2"/>
      <c r="P137" s="2"/>
      <c r="Q137" s="2"/>
      <c r="R137" s="2"/>
      <c r="S137" s="2"/>
      <c r="T137" s="2"/>
      <c r="U137" s="2"/>
      <c r="V137" s="2"/>
      <c r="W137" s="2"/>
      <c r="X137" s="2"/>
      <c r="Y137" s="2"/>
      <c r="Z137" s="2"/>
      <c r="AA137" s="5"/>
      <c r="AB137" s="5"/>
      <c r="AC137" s="5"/>
      <c r="AD137" s="5"/>
      <c r="AE137" s="5"/>
      <c r="AF137" s="2"/>
      <c r="AG137" s="2"/>
      <c r="AH137" s="2"/>
      <c r="AI137" s="2"/>
      <c r="AJ137" s="2"/>
      <c r="AK137" s="2"/>
      <c r="AL137" s="34"/>
      <c r="AM137" s="34"/>
      <c r="AN137" s="34"/>
      <c r="AO137" s="34"/>
      <c r="AP137" s="34"/>
      <c r="AQ137" s="34"/>
      <c r="AR137" s="34"/>
      <c r="AS137" s="34"/>
      <c r="AT137" s="34"/>
      <c r="AU137" s="34"/>
      <c r="AV137" s="34"/>
      <c r="AW137" s="34"/>
      <c r="AX137" s="34"/>
      <c r="AY137" s="34"/>
      <c r="AZ137" s="34"/>
      <c r="BA137" s="34"/>
      <c r="BB137" s="34"/>
      <c r="BC137" s="34"/>
      <c r="BD137" s="34"/>
      <c r="BE137" s="34"/>
      <c r="BF137" s="2"/>
      <c r="BG137" s="2"/>
      <c r="BH137" s="2"/>
      <c r="BI137" s="2"/>
      <c r="BJ137" s="2"/>
      <c r="BK137" s="13"/>
      <c r="BL137" s="13"/>
      <c r="BM137" s="13"/>
      <c r="BN137" s="13"/>
      <c r="BO137" s="13"/>
      <c r="BP137" s="13"/>
      <c r="BQ137" s="13"/>
      <c r="BR137" s="13"/>
      <c r="BS137" s="13"/>
      <c r="BT137" s="13"/>
      <c r="BU137" s="13"/>
      <c r="BV137" s="13"/>
      <c r="BW137" s="13"/>
      <c r="BX137" s="13"/>
      <c r="BY137" s="13"/>
      <c r="BZ137" s="13"/>
      <c r="CA137" s="13"/>
      <c r="CB137" s="13"/>
      <c r="CC137" s="13"/>
      <c r="CD137" s="13"/>
      <c r="CE137" s="13"/>
      <c r="CF137" s="13"/>
      <c r="CG137" s="13"/>
      <c r="CH137" s="13"/>
      <c r="CI137" s="13"/>
      <c r="CJ137" s="13"/>
      <c r="CK137" s="13"/>
      <c r="CL137" s="13"/>
      <c r="CM137" s="13"/>
      <c r="CN137" s="13"/>
      <c r="CO137" s="13"/>
      <c r="CP137" s="13"/>
      <c r="CQ137" s="13"/>
      <c r="CR137" s="13"/>
      <c r="CS137" s="13"/>
      <c r="CT137" s="13"/>
      <c r="CU137" s="13"/>
      <c r="CV137" s="13"/>
      <c r="CW137" s="13"/>
      <c r="CX137" s="13"/>
      <c r="CY137" s="13"/>
      <c r="CZ137" s="13"/>
      <c r="DA137" s="13"/>
      <c r="DB137" s="13"/>
      <c r="DC137" s="13"/>
      <c r="DD137" s="13"/>
      <c r="DE137" s="13"/>
      <c r="DF137" s="13"/>
      <c r="DG137" s="13"/>
      <c r="DH137" s="13"/>
      <c r="DI137" s="13"/>
      <c r="DJ137" s="13"/>
      <c r="DK137" s="13"/>
      <c r="DL137" s="13"/>
      <c r="DM137" s="13"/>
      <c r="DN137" s="13"/>
      <c r="DO137" s="13"/>
      <c r="DP137" s="13"/>
      <c r="DQ137" s="13"/>
      <c r="DR137" s="13"/>
      <c r="DS137" s="13"/>
      <c r="DT137" s="13"/>
      <c r="DU137" s="13"/>
      <c r="DV137" s="13"/>
      <c r="DW137" s="13"/>
      <c r="DX137" s="13"/>
      <c r="DY137" s="13"/>
      <c r="DZ137" s="13"/>
      <c r="EA137" s="13"/>
      <c r="EB137" s="13"/>
      <c r="EC137" s="13"/>
      <c r="ED137" s="13"/>
      <c r="EE137" s="13"/>
      <c r="EF137" s="13"/>
      <c r="EG137" s="13"/>
      <c r="EH137" s="13"/>
      <c r="EI137" s="13"/>
      <c r="EJ137" s="13"/>
      <c r="EK137" s="13"/>
      <c r="EL137" s="13"/>
      <c r="EM137" s="13"/>
      <c r="EN137" s="13"/>
      <c r="EO137" s="13"/>
      <c r="EP137" s="13"/>
      <c r="EQ137" s="13"/>
      <c r="ER137" s="13"/>
      <c r="ES137" s="13"/>
      <c r="ET137" s="13"/>
      <c r="EU137" s="13"/>
      <c r="EV137" s="13"/>
      <c r="EW137" s="13"/>
      <c r="EX137" s="13"/>
      <c r="EY137" s="13"/>
      <c r="EZ137" s="13"/>
      <c r="FA137" s="13"/>
      <c r="FB137" s="13"/>
      <c r="FC137" s="13"/>
      <c r="FD137" s="13"/>
      <c r="FE137" s="13"/>
      <c r="FF137" s="13"/>
      <c r="FG137" s="13"/>
      <c r="FH137" s="13"/>
      <c r="FI137" s="13"/>
      <c r="FJ137" s="13"/>
      <c r="FK137" s="13"/>
      <c r="FL137" s="13"/>
      <c r="FM137" s="13"/>
      <c r="FN137" s="13"/>
      <c r="FO137" s="13"/>
      <c r="FP137" s="13"/>
    </row>
    <row r="138" spans="1:172" ht="15">
      <c r="A138" s="4"/>
      <c r="B138" s="4"/>
      <c r="C138" s="4"/>
      <c r="D138" s="2"/>
      <c r="E138" s="2"/>
      <c r="F138" s="2"/>
      <c r="G138" s="2"/>
      <c r="H138" s="2"/>
      <c r="I138" s="2"/>
      <c r="J138" s="2"/>
      <c r="K138" s="2"/>
      <c r="L138" s="2"/>
      <c r="M138" s="2"/>
      <c r="N138" s="2"/>
      <c r="O138" s="2"/>
      <c r="P138" s="2"/>
      <c r="Q138" s="2"/>
      <c r="R138" s="2"/>
      <c r="S138" s="2"/>
      <c r="T138" s="2"/>
      <c r="U138" s="2"/>
      <c r="V138" s="2"/>
      <c r="W138" s="2"/>
      <c r="X138" s="2"/>
      <c r="Y138" s="2"/>
      <c r="Z138" s="2"/>
      <c r="AA138" s="5"/>
      <c r="AB138" s="5"/>
      <c r="AC138" s="5"/>
      <c r="AD138" s="5"/>
      <c r="AE138" s="5"/>
      <c r="AF138" s="2"/>
      <c r="AG138" s="2"/>
      <c r="AH138" s="2"/>
      <c r="AI138" s="2"/>
      <c r="AJ138" s="2"/>
      <c r="AK138" s="2"/>
      <c r="AL138" s="34"/>
      <c r="AM138" s="34"/>
      <c r="AN138" s="34"/>
      <c r="AO138" s="34"/>
      <c r="AP138" s="34"/>
      <c r="AQ138" s="34"/>
      <c r="AR138" s="34"/>
      <c r="AS138" s="34"/>
      <c r="AT138" s="34"/>
      <c r="AU138" s="34"/>
      <c r="AV138" s="34"/>
      <c r="AW138" s="34"/>
      <c r="AX138" s="34"/>
      <c r="AY138" s="34"/>
      <c r="AZ138" s="34"/>
      <c r="BA138" s="34"/>
      <c r="BB138" s="34"/>
      <c r="BC138" s="34"/>
      <c r="BD138" s="34"/>
      <c r="BE138" s="34"/>
      <c r="BF138" s="2"/>
      <c r="BG138" s="2"/>
      <c r="BH138" s="2"/>
      <c r="BI138" s="2"/>
      <c r="BJ138" s="2"/>
      <c r="BK138" s="13"/>
      <c r="BL138" s="13"/>
      <c r="BM138" s="13"/>
      <c r="BN138" s="13"/>
      <c r="BO138" s="13"/>
      <c r="BP138" s="13"/>
      <c r="BQ138" s="13"/>
      <c r="BR138" s="13"/>
      <c r="BS138" s="13"/>
      <c r="BT138" s="13"/>
      <c r="BU138" s="13"/>
      <c r="BV138" s="13"/>
      <c r="BW138" s="13"/>
      <c r="BX138" s="13"/>
      <c r="BY138" s="13"/>
      <c r="BZ138" s="13"/>
      <c r="CA138" s="13"/>
      <c r="CB138" s="13"/>
      <c r="CC138" s="13"/>
      <c r="CD138" s="13"/>
      <c r="CE138" s="13"/>
      <c r="CF138" s="13"/>
      <c r="CG138" s="13"/>
      <c r="CH138" s="13"/>
      <c r="CI138" s="13"/>
      <c r="CJ138" s="13"/>
      <c r="CK138" s="13"/>
      <c r="CL138" s="13"/>
      <c r="CM138" s="13"/>
      <c r="CN138" s="13"/>
      <c r="CO138" s="13"/>
      <c r="CP138" s="13"/>
      <c r="CQ138" s="13"/>
      <c r="CR138" s="13"/>
      <c r="CS138" s="13"/>
      <c r="CT138" s="13"/>
      <c r="CU138" s="13"/>
      <c r="CV138" s="13"/>
      <c r="CW138" s="13"/>
      <c r="CX138" s="13"/>
      <c r="CY138" s="13"/>
      <c r="CZ138" s="13"/>
      <c r="DA138" s="13"/>
      <c r="DB138" s="13"/>
      <c r="DC138" s="13"/>
      <c r="DD138" s="13"/>
      <c r="DE138" s="13"/>
      <c r="DF138" s="13"/>
      <c r="DG138" s="13"/>
      <c r="DH138" s="13"/>
      <c r="DI138" s="13"/>
      <c r="DJ138" s="13"/>
      <c r="DK138" s="13"/>
      <c r="DL138" s="13"/>
      <c r="DM138" s="13"/>
      <c r="DN138" s="13"/>
      <c r="DO138" s="13"/>
      <c r="DP138" s="13"/>
      <c r="DQ138" s="13"/>
      <c r="DR138" s="13"/>
      <c r="DS138" s="13"/>
      <c r="DT138" s="13"/>
      <c r="DU138" s="13"/>
      <c r="DV138" s="13"/>
      <c r="DW138" s="13"/>
      <c r="DX138" s="13"/>
      <c r="DY138" s="13"/>
      <c r="DZ138" s="13"/>
      <c r="EA138" s="13"/>
      <c r="EB138" s="13"/>
      <c r="EC138" s="13"/>
      <c r="ED138" s="13"/>
      <c r="EE138" s="13"/>
      <c r="EF138" s="13"/>
      <c r="EG138" s="13"/>
      <c r="EH138" s="13"/>
      <c r="EI138" s="13"/>
      <c r="EJ138" s="13"/>
      <c r="EK138" s="13"/>
      <c r="EL138" s="13"/>
      <c r="EM138" s="13"/>
      <c r="EN138" s="13"/>
      <c r="EO138" s="13"/>
      <c r="EP138" s="13"/>
      <c r="EQ138" s="13"/>
      <c r="ER138" s="13"/>
      <c r="ES138" s="13"/>
      <c r="ET138" s="13"/>
      <c r="EU138" s="13"/>
      <c r="EV138" s="13"/>
      <c r="EW138" s="13"/>
      <c r="EX138" s="13"/>
      <c r="EY138" s="13"/>
      <c r="EZ138" s="13"/>
      <c r="FA138" s="13"/>
      <c r="FB138" s="13"/>
      <c r="FC138" s="13"/>
      <c r="FD138" s="13"/>
      <c r="FE138" s="13"/>
      <c r="FF138" s="13"/>
      <c r="FG138" s="13"/>
      <c r="FH138" s="13"/>
      <c r="FI138" s="13"/>
      <c r="FJ138" s="13"/>
      <c r="FK138" s="13"/>
      <c r="FL138" s="13"/>
      <c r="FM138" s="13"/>
      <c r="FN138" s="13"/>
      <c r="FO138" s="13"/>
      <c r="FP138" s="13"/>
    </row>
    <row r="139" spans="1:172" ht="15">
      <c r="A139" s="4"/>
      <c r="B139" s="4"/>
      <c r="C139" s="4"/>
      <c r="D139" s="2"/>
      <c r="E139" s="2"/>
      <c r="F139" s="2"/>
      <c r="G139" s="2"/>
      <c r="H139" s="2"/>
      <c r="I139" s="2"/>
      <c r="J139" s="2"/>
      <c r="K139" s="2"/>
      <c r="L139" s="2"/>
      <c r="M139" s="2"/>
      <c r="N139" s="2"/>
      <c r="O139" s="2"/>
      <c r="P139" s="2"/>
      <c r="Q139" s="2"/>
      <c r="R139" s="2"/>
      <c r="S139" s="2"/>
      <c r="T139" s="2"/>
      <c r="U139" s="2"/>
      <c r="V139" s="2"/>
      <c r="W139" s="2"/>
      <c r="X139" s="2"/>
      <c r="Y139" s="2"/>
      <c r="Z139" s="2"/>
      <c r="AA139" s="5"/>
      <c r="AB139" s="5"/>
      <c r="AC139" s="5"/>
      <c r="AD139" s="5"/>
      <c r="AE139" s="5"/>
      <c r="AF139" s="2"/>
      <c r="AG139" s="2"/>
      <c r="AH139" s="2"/>
      <c r="AI139" s="2"/>
      <c r="AJ139" s="2"/>
      <c r="AK139" s="2"/>
      <c r="AL139" s="34"/>
      <c r="AM139" s="34"/>
      <c r="AN139" s="34"/>
      <c r="AO139" s="34"/>
      <c r="AP139" s="34"/>
      <c r="AQ139" s="34"/>
      <c r="AR139" s="34"/>
      <c r="AS139" s="34"/>
      <c r="AT139" s="34"/>
      <c r="AU139" s="34"/>
      <c r="AV139" s="34"/>
      <c r="AW139" s="34"/>
      <c r="AX139" s="34"/>
      <c r="AY139" s="34"/>
      <c r="AZ139" s="34"/>
      <c r="BA139" s="34"/>
      <c r="BB139" s="34"/>
      <c r="BC139" s="34"/>
      <c r="BD139" s="34"/>
      <c r="BE139" s="34"/>
      <c r="BF139" s="2"/>
      <c r="BG139" s="2"/>
      <c r="BH139" s="2"/>
      <c r="BI139" s="2"/>
      <c r="BJ139" s="2"/>
      <c r="BK139" s="13"/>
      <c r="BL139" s="13"/>
      <c r="BM139" s="13"/>
      <c r="BN139" s="13"/>
      <c r="BO139" s="13"/>
      <c r="BP139" s="13"/>
      <c r="BQ139" s="13"/>
      <c r="BR139" s="13"/>
      <c r="BS139" s="13"/>
      <c r="BT139" s="13"/>
      <c r="BU139" s="13"/>
      <c r="BV139" s="13"/>
      <c r="BW139" s="13"/>
      <c r="BX139" s="13"/>
      <c r="BY139" s="13"/>
      <c r="BZ139" s="13"/>
      <c r="CA139" s="13"/>
      <c r="CB139" s="13"/>
      <c r="CC139" s="13"/>
      <c r="CD139" s="13"/>
      <c r="CE139" s="13"/>
      <c r="CF139" s="13"/>
      <c r="CG139" s="13"/>
      <c r="CH139" s="13"/>
      <c r="CI139" s="13"/>
      <c r="CJ139" s="13"/>
      <c r="CK139" s="13"/>
      <c r="CL139" s="13"/>
      <c r="CM139" s="13"/>
      <c r="CN139" s="13"/>
      <c r="CO139" s="13"/>
      <c r="CP139" s="13"/>
      <c r="CQ139" s="13"/>
      <c r="CR139" s="13"/>
      <c r="CS139" s="13"/>
      <c r="CT139" s="13"/>
      <c r="CU139" s="13"/>
      <c r="CV139" s="13"/>
      <c r="CW139" s="13"/>
      <c r="CX139" s="13"/>
      <c r="CY139" s="13"/>
      <c r="CZ139" s="13"/>
      <c r="DA139" s="13"/>
      <c r="DB139" s="13"/>
      <c r="DC139" s="13"/>
      <c r="DD139" s="13"/>
      <c r="DE139" s="13"/>
      <c r="DF139" s="13"/>
      <c r="DG139" s="13"/>
      <c r="DH139" s="13"/>
      <c r="DI139" s="13"/>
      <c r="DJ139" s="13"/>
      <c r="DK139" s="13"/>
      <c r="DL139" s="13"/>
      <c r="DM139" s="13"/>
      <c r="DN139" s="13"/>
      <c r="DO139" s="13"/>
      <c r="DP139" s="13"/>
      <c r="DQ139" s="13"/>
      <c r="DR139" s="13"/>
      <c r="DS139" s="13"/>
      <c r="DT139" s="13"/>
      <c r="DU139" s="13"/>
      <c r="DV139" s="13"/>
      <c r="DW139" s="13"/>
      <c r="DX139" s="13"/>
      <c r="DY139" s="13"/>
      <c r="DZ139" s="13"/>
      <c r="EA139" s="13"/>
      <c r="EB139" s="13"/>
      <c r="EC139" s="13"/>
      <c r="ED139" s="13"/>
      <c r="EE139" s="13"/>
      <c r="EF139" s="13"/>
      <c r="EG139" s="13"/>
      <c r="EH139" s="13"/>
      <c r="EI139" s="13"/>
      <c r="EJ139" s="13"/>
      <c r="EK139" s="13"/>
      <c r="EL139" s="13"/>
      <c r="EM139" s="13"/>
      <c r="EN139" s="13"/>
      <c r="EO139" s="13"/>
      <c r="EP139" s="13"/>
      <c r="EQ139" s="13"/>
      <c r="ER139" s="13"/>
      <c r="ES139" s="13"/>
      <c r="ET139" s="13"/>
      <c r="EU139" s="13"/>
      <c r="EV139" s="13"/>
      <c r="EW139" s="13"/>
      <c r="EX139" s="13"/>
      <c r="EY139" s="13"/>
      <c r="EZ139" s="13"/>
      <c r="FA139" s="13"/>
      <c r="FB139" s="13"/>
      <c r="FC139" s="13"/>
      <c r="FD139" s="13"/>
      <c r="FE139" s="13"/>
      <c r="FF139" s="13"/>
      <c r="FG139" s="13"/>
      <c r="FH139" s="13"/>
      <c r="FI139" s="13"/>
      <c r="FJ139" s="13"/>
      <c r="FK139" s="13"/>
      <c r="FL139" s="13"/>
      <c r="FM139" s="13"/>
      <c r="FN139" s="13"/>
      <c r="FO139" s="13"/>
      <c r="FP139" s="13"/>
    </row>
    <row r="140" spans="1:172" ht="15">
      <c r="A140" s="4"/>
      <c r="B140" s="4"/>
      <c r="C140" s="4"/>
      <c r="D140" s="2"/>
      <c r="E140" s="2"/>
      <c r="F140" s="2"/>
      <c r="G140" s="2"/>
      <c r="H140" s="2"/>
      <c r="I140" s="2"/>
      <c r="J140" s="2"/>
      <c r="K140" s="2"/>
      <c r="L140" s="2"/>
      <c r="M140" s="2"/>
      <c r="N140" s="2"/>
      <c r="O140" s="2"/>
      <c r="P140" s="2"/>
      <c r="Q140" s="2"/>
      <c r="R140" s="2"/>
      <c r="S140" s="2"/>
      <c r="T140" s="2"/>
      <c r="U140" s="2"/>
      <c r="V140" s="2"/>
      <c r="W140" s="2"/>
      <c r="X140" s="2"/>
      <c r="Y140" s="2"/>
      <c r="Z140" s="2"/>
      <c r="AA140" s="5"/>
      <c r="AB140" s="5"/>
      <c r="AC140" s="5"/>
      <c r="AD140" s="5"/>
      <c r="AE140" s="5"/>
      <c r="AF140" s="2"/>
      <c r="AG140" s="2"/>
      <c r="AH140" s="2"/>
      <c r="AI140" s="2"/>
      <c r="AJ140" s="2"/>
      <c r="AK140" s="2"/>
      <c r="AL140" s="34"/>
      <c r="AM140" s="34"/>
      <c r="AN140" s="34"/>
      <c r="AO140" s="34"/>
      <c r="AP140" s="34"/>
      <c r="AQ140" s="34"/>
      <c r="AR140" s="34"/>
      <c r="AS140" s="34"/>
      <c r="AT140" s="34"/>
      <c r="AU140" s="34"/>
      <c r="AV140" s="34"/>
      <c r="AW140" s="34"/>
      <c r="AX140" s="34"/>
      <c r="AY140" s="34"/>
      <c r="AZ140" s="34"/>
      <c r="BA140" s="34"/>
      <c r="BB140" s="34"/>
      <c r="BC140" s="34"/>
      <c r="BD140" s="34"/>
      <c r="BE140" s="34"/>
      <c r="BF140" s="2"/>
      <c r="BG140" s="2"/>
      <c r="BH140" s="2"/>
      <c r="BI140" s="2"/>
      <c r="BJ140" s="2"/>
      <c r="BK140" s="13"/>
      <c r="BL140" s="13"/>
      <c r="BM140" s="13"/>
      <c r="BN140" s="13"/>
      <c r="BO140" s="13"/>
      <c r="BP140" s="13"/>
      <c r="BQ140" s="13"/>
      <c r="BR140" s="13"/>
      <c r="BS140" s="13"/>
      <c r="BT140" s="13"/>
      <c r="BU140" s="13"/>
      <c r="BV140" s="13"/>
      <c r="BW140" s="13"/>
      <c r="BX140" s="13"/>
      <c r="BY140" s="13"/>
      <c r="BZ140" s="13"/>
      <c r="CA140" s="13"/>
      <c r="CB140" s="13"/>
      <c r="CC140" s="13"/>
      <c r="CD140" s="13"/>
      <c r="CE140" s="13"/>
      <c r="CF140" s="13"/>
      <c r="CG140" s="13"/>
      <c r="CH140" s="13"/>
      <c r="CI140" s="13"/>
      <c r="CJ140" s="13"/>
      <c r="CK140" s="13"/>
      <c r="CL140" s="13"/>
      <c r="CM140" s="13"/>
      <c r="CN140" s="13"/>
      <c r="CO140" s="13"/>
      <c r="CP140" s="13"/>
      <c r="CQ140" s="13"/>
      <c r="CR140" s="13"/>
      <c r="CS140" s="13"/>
      <c r="CT140" s="13"/>
      <c r="CU140" s="13"/>
      <c r="CV140" s="13"/>
      <c r="CW140" s="13"/>
      <c r="CX140" s="13"/>
      <c r="CY140" s="13"/>
      <c r="CZ140" s="13"/>
      <c r="DA140" s="13"/>
      <c r="DB140" s="13"/>
      <c r="DC140" s="13"/>
      <c r="DD140" s="13"/>
      <c r="DE140" s="13"/>
      <c r="DF140" s="13"/>
      <c r="DG140" s="13"/>
      <c r="DH140" s="13"/>
      <c r="DI140" s="13"/>
      <c r="DJ140" s="13"/>
      <c r="DK140" s="13"/>
      <c r="DL140" s="13"/>
      <c r="DM140" s="13"/>
      <c r="DN140" s="13"/>
      <c r="DO140" s="13"/>
      <c r="DP140" s="13"/>
      <c r="DQ140" s="13"/>
      <c r="DR140" s="13"/>
      <c r="DS140" s="13"/>
      <c r="DT140" s="13"/>
      <c r="DU140" s="13"/>
      <c r="DV140" s="13"/>
      <c r="DW140" s="13"/>
      <c r="DX140" s="13"/>
      <c r="DY140" s="13"/>
      <c r="DZ140" s="13"/>
      <c r="EA140" s="13"/>
      <c r="EB140" s="13"/>
      <c r="EC140" s="13"/>
      <c r="ED140" s="13"/>
      <c r="EE140" s="13"/>
      <c r="EF140" s="13"/>
      <c r="EG140" s="13"/>
      <c r="EH140" s="13"/>
      <c r="EI140" s="13"/>
      <c r="EJ140" s="13"/>
      <c r="EK140" s="13"/>
      <c r="EL140" s="13"/>
      <c r="EM140" s="13"/>
      <c r="EN140" s="13"/>
      <c r="EO140" s="13"/>
      <c r="EP140" s="13"/>
      <c r="EQ140" s="13"/>
      <c r="ER140" s="13"/>
      <c r="ES140" s="13"/>
      <c r="ET140" s="13"/>
      <c r="EU140" s="13"/>
      <c r="EV140" s="13"/>
      <c r="EW140" s="13"/>
      <c r="EX140" s="13"/>
      <c r="EY140" s="13"/>
      <c r="EZ140" s="13"/>
      <c r="FA140" s="13"/>
      <c r="FB140" s="13"/>
      <c r="FC140" s="13"/>
      <c r="FD140" s="13"/>
      <c r="FE140" s="13"/>
      <c r="FF140" s="13"/>
      <c r="FG140" s="13"/>
      <c r="FH140" s="13"/>
      <c r="FI140" s="13"/>
      <c r="FJ140" s="13"/>
      <c r="FK140" s="13"/>
      <c r="FL140" s="13"/>
      <c r="FM140" s="13"/>
      <c r="FN140" s="13"/>
      <c r="FO140" s="13"/>
      <c r="FP140" s="13"/>
    </row>
    <row r="141" spans="1:172" ht="15">
      <c r="A141" s="4"/>
      <c r="B141" s="4"/>
      <c r="C141" s="4"/>
      <c r="D141" s="2"/>
      <c r="E141" s="2"/>
      <c r="F141" s="2"/>
      <c r="G141" s="2"/>
      <c r="H141" s="2"/>
      <c r="I141" s="2"/>
      <c r="J141" s="2"/>
      <c r="K141" s="2"/>
      <c r="L141" s="2"/>
      <c r="M141" s="2"/>
      <c r="N141" s="2"/>
      <c r="O141" s="2"/>
      <c r="P141" s="2"/>
      <c r="Q141" s="2"/>
      <c r="R141" s="2"/>
      <c r="S141" s="2"/>
      <c r="T141" s="2"/>
      <c r="U141" s="2"/>
      <c r="V141" s="2"/>
      <c r="W141" s="2"/>
      <c r="X141" s="2"/>
      <c r="Y141" s="2"/>
      <c r="Z141" s="2"/>
      <c r="AA141" s="5"/>
      <c r="AB141" s="5"/>
      <c r="AC141" s="5"/>
      <c r="AD141" s="5"/>
      <c r="AE141" s="5"/>
      <c r="AF141" s="2"/>
      <c r="AG141" s="2"/>
      <c r="AH141" s="2"/>
      <c r="AI141" s="2"/>
      <c r="AJ141" s="2"/>
      <c r="AK141" s="2"/>
      <c r="AL141" s="34"/>
      <c r="AM141" s="34"/>
      <c r="AN141" s="34"/>
      <c r="AO141" s="34"/>
      <c r="AP141" s="34"/>
      <c r="AQ141" s="34"/>
      <c r="AR141" s="34"/>
      <c r="AS141" s="34"/>
      <c r="AT141" s="34"/>
      <c r="AU141" s="34"/>
      <c r="AV141" s="34"/>
      <c r="AW141" s="34"/>
      <c r="AX141" s="34"/>
      <c r="AY141" s="34"/>
      <c r="AZ141" s="34"/>
      <c r="BA141" s="34"/>
      <c r="BB141" s="34"/>
      <c r="BC141" s="34"/>
      <c r="BD141" s="34"/>
      <c r="BE141" s="34"/>
      <c r="BF141" s="2"/>
      <c r="BG141" s="2"/>
      <c r="BH141" s="2"/>
      <c r="BI141" s="2"/>
      <c r="BJ141" s="2"/>
      <c r="BK141" s="13"/>
      <c r="BL141" s="13"/>
      <c r="BM141" s="13"/>
      <c r="BN141" s="13"/>
      <c r="BO141" s="13"/>
      <c r="BP141" s="13"/>
      <c r="BQ141" s="13"/>
      <c r="BR141" s="13"/>
      <c r="BS141" s="13"/>
      <c r="BT141" s="13"/>
      <c r="BU141" s="13"/>
      <c r="BV141" s="13"/>
      <c r="BW141" s="13"/>
      <c r="BX141" s="13"/>
      <c r="BY141" s="13"/>
      <c r="BZ141" s="13"/>
      <c r="CA141" s="13"/>
      <c r="CB141" s="13"/>
      <c r="CC141" s="13"/>
      <c r="CD141" s="13"/>
      <c r="CE141" s="13"/>
      <c r="CF141" s="13"/>
      <c r="CG141" s="13"/>
      <c r="CH141" s="13"/>
      <c r="CI141" s="13"/>
      <c r="CJ141" s="13"/>
      <c r="CK141" s="13"/>
      <c r="CL141" s="13"/>
      <c r="CM141" s="13"/>
      <c r="CN141" s="13"/>
      <c r="CO141" s="13"/>
      <c r="CP141" s="13"/>
      <c r="CQ141" s="13"/>
      <c r="CR141" s="13"/>
      <c r="CS141" s="13"/>
      <c r="CT141" s="13"/>
      <c r="CU141" s="13"/>
      <c r="CV141" s="13"/>
      <c r="CW141" s="13"/>
      <c r="CX141" s="13"/>
      <c r="CY141" s="13"/>
      <c r="CZ141" s="13"/>
      <c r="DA141" s="13"/>
      <c r="DB141" s="13"/>
      <c r="DC141" s="13"/>
      <c r="DD141" s="13"/>
      <c r="DE141" s="13"/>
      <c r="DF141" s="13"/>
      <c r="DG141" s="13"/>
      <c r="DH141" s="13"/>
      <c r="DI141" s="13"/>
      <c r="DJ141" s="13"/>
      <c r="DK141" s="13"/>
      <c r="DL141" s="13"/>
      <c r="DM141" s="13"/>
      <c r="DN141" s="13"/>
      <c r="DO141" s="13"/>
      <c r="DP141" s="13"/>
      <c r="DQ141" s="13"/>
      <c r="DR141" s="13"/>
      <c r="DS141" s="13"/>
      <c r="DT141" s="13"/>
      <c r="DU141" s="13"/>
      <c r="DV141" s="13"/>
      <c r="DW141" s="13"/>
      <c r="DX141" s="13"/>
      <c r="DY141" s="13"/>
      <c r="DZ141" s="13"/>
      <c r="EA141" s="13"/>
      <c r="EB141" s="13"/>
      <c r="EC141" s="13"/>
      <c r="ED141" s="13"/>
      <c r="EE141" s="13"/>
      <c r="EF141" s="13"/>
      <c r="EG141" s="13"/>
      <c r="EH141" s="13"/>
      <c r="EI141" s="13"/>
      <c r="EJ141" s="13"/>
      <c r="EK141" s="13"/>
      <c r="EL141" s="13"/>
      <c r="EM141" s="13"/>
      <c r="EN141" s="13"/>
      <c r="EO141" s="13"/>
      <c r="EP141" s="13"/>
      <c r="EQ141" s="13"/>
      <c r="ER141" s="13"/>
      <c r="ES141" s="13"/>
      <c r="ET141" s="13"/>
      <c r="EU141" s="13"/>
      <c r="EV141" s="13"/>
      <c r="EW141" s="13"/>
      <c r="EX141" s="13"/>
      <c r="EY141" s="13"/>
      <c r="EZ141" s="13"/>
      <c r="FA141" s="13"/>
      <c r="FB141" s="13"/>
      <c r="FC141" s="13"/>
      <c r="FD141" s="13"/>
      <c r="FE141" s="13"/>
      <c r="FF141" s="13"/>
      <c r="FG141" s="13"/>
      <c r="FH141" s="13"/>
      <c r="FI141" s="13"/>
      <c r="FJ141" s="13"/>
      <c r="FK141" s="13"/>
      <c r="FL141" s="13"/>
      <c r="FM141" s="13"/>
      <c r="FN141" s="13"/>
      <c r="FO141" s="13"/>
      <c r="FP141" s="13"/>
    </row>
    <row r="142" spans="1:172" ht="15">
      <c r="A142" s="4"/>
      <c r="B142" s="4"/>
      <c r="C142" s="4"/>
      <c r="D142" s="2"/>
      <c r="E142" s="2"/>
      <c r="F142" s="2"/>
      <c r="G142" s="2"/>
      <c r="H142" s="2"/>
      <c r="I142" s="2"/>
      <c r="J142" s="2"/>
      <c r="K142" s="2"/>
      <c r="L142" s="2"/>
      <c r="M142" s="2"/>
      <c r="N142" s="2"/>
      <c r="O142" s="2"/>
      <c r="P142" s="2"/>
      <c r="Q142" s="2"/>
      <c r="R142" s="2"/>
      <c r="S142" s="2"/>
      <c r="T142" s="2"/>
      <c r="U142" s="2"/>
      <c r="V142" s="2"/>
      <c r="W142" s="2"/>
      <c r="X142" s="2"/>
      <c r="Y142" s="2"/>
      <c r="Z142" s="2"/>
      <c r="AA142" s="5"/>
      <c r="AB142" s="5"/>
      <c r="AC142" s="5"/>
      <c r="AD142" s="5"/>
      <c r="AE142" s="5"/>
      <c r="AF142" s="2"/>
      <c r="AG142" s="2"/>
      <c r="AH142" s="2"/>
      <c r="AI142" s="2"/>
      <c r="AJ142" s="2"/>
      <c r="AK142" s="2"/>
      <c r="AL142" s="34"/>
      <c r="AM142" s="34"/>
      <c r="AN142" s="34"/>
      <c r="AO142" s="34"/>
      <c r="AP142" s="34"/>
      <c r="AQ142" s="34"/>
      <c r="AR142" s="34"/>
      <c r="AS142" s="34"/>
      <c r="AT142" s="34"/>
      <c r="AU142" s="34"/>
      <c r="AV142" s="34"/>
      <c r="AW142" s="34"/>
      <c r="AX142" s="34"/>
      <c r="AY142" s="34"/>
      <c r="AZ142" s="34"/>
      <c r="BA142" s="34"/>
      <c r="BB142" s="34"/>
      <c r="BC142" s="34"/>
      <c r="BD142" s="34"/>
      <c r="BE142" s="34"/>
      <c r="BF142" s="2"/>
      <c r="BG142" s="2"/>
      <c r="BH142" s="2"/>
      <c r="BI142" s="2"/>
      <c r="BJ142" s="2"/>
      <c r="BK142" s="13"/>
      <c r="BL142" s="13"/>
      <c r="BM142" s="13"/>
      <c r="BN142" s="13"/>
      <c r="BO142" s="13"/>
      <c r="BP142" s="13"/>
      <c r="BQ142" s="13"/>
      <c r="BR142" s="13"/>
      <c r="BS142" s="13"/>
      <c r="BT142" s="13"/>
      <c r="BU142" s="13"/>
      <c r="BV142" s="13"/>
      <c r="BW142" s="13"/>
      <c r="BX142" s="13"/>
      <c r="BY142" s="13"/>
      <c r="BZ142" s="13"/>
      <c r="CA142" s="13"/>
      <c r="CB142" s="13"/>
      <c r="CC142" s="13"/>
      <c r="CD142" s="13"/>
      <c r="CE142" s="13"/>
      <c r="CF142" s="13"/>
      <c r="CG142" s="13"/>
      <c r="CH142" s="13"/>
      <c r="CI142" s="13"/>
      <c r="CJ142" s="13"/>
      <c r="CK142" s="13"/>
      <c r="CL142" s="13"/>
      <c r="CM142" s="13"/>
      <c r="CN142" s="13"/>
      <c r="CO142" s="13"/>
      <c r="CP142" s="13"/>
      <c r="CQ142" s="13"/>
      <c r="CR142" s="13"/>
      <c r="CS142" s="13"/>
      <c r="CT142" s="13"/>
      <c r="CU142" s="13"/>
      <c r="CV142" s="13"/>
      <c r="CW142" s="13"/>
      <c r="CX142" s="13"/>
      <c r="CY142" s="13"/>
      <c r="CZ142" s="13"/>
      <c r="DA142" s="13"/>
      <c r="DB142" s="13"/>
      <c r="DC142" s="13"/>
      <c r="DD142" s="13"/>
      <c r="DE142" s="13"/>
      <c r="DF142" s="13"/>
      <c r="DG142" s="13"/>
      <c r="DH142" s="13"/>
      <c r="DI142" s="13"/>
      <c r="DJ142" s="13"/>
      <c r="DK142" s="13"/>
      <c r="DL142" s="13"/>
      <c r="DM142" s="13"/>
      <c r="DN142" s="13"/>
      <c r="DO142" s="13"/>
      <c r="DP142" s="13"/>
      <c r="DQ142" s="13"/>
      <c r="DR142" s="13"/>
      <c r="DS142" s="13"/>
      <c r="DT142" s="13"/>
      <c r="DU142" s="13"/>
      <c r="DV142" s="13"/>
      <c r="DW142" s="13"/>
      <c r="DX142" s="13"/>
      <c r="DY142" s="13"/>
      <c r="DZ142" s="13"/>
      <c r="EA142" s="13"/>
      <c r="EB142" s="13"/>
      <c r="EC142" s="13"/>
      <c r="ED142" s="13"/>
      <c r="EE142" s="13"/>
      <c r="EF142" s="13"/>
      <c r="EG142" s="13"/>
      <c r="EH142" s="13"/>
      <c r="EI142" s="13"/>
      <c r="EJ142" s="13"/>
      <c r="EK142" s="13"/>
      <c r="EL142" s="13"/>
      <c r="EM142" s="13"/>
      <c r="EN142" s="13"/>
      <c r="EO142" s="13"/>
      <c r="EP142" s="13"/>
      <c r="EQ142" s="13"/>
      <c r="ER142" s="13"/>
      <c r="ES142" s="13"/>
      <c r="ET142" s="13"/>
      <c r="EU142" s="13"/>
      <c r="EV142" s="13"/>
      <c r="EW142" s="13"/>
      <c r="EX142" s="13"/>
      <c r="EY142" s="13"/>
      <c r="EZ142" s="13"/>
      <c r="FA142" s="13"/>
      <c r="FB142" s="13"/>
      <c r="FC142" s="13"/>
      <c r="FD142" s="13"/>
      <c r="FE142" s="13"/>
      <c r="FF142" s="13"/>
      <c r="FG142" s="13"/>
      <c r="FH142" s="13"/>
      <c r="FI142" s="13"/>
      <c r="FJ142" s="13"/>
      <c r="FK142" s="13"/>
      <c r="FL142" s="13"/>
      <c r="FM142" s="13"/>
      <c r="FN142" s="13"/>
      <c r="FO142" s="13"/>
      <c r="FP142" s="13"/>
    </row>
    <row r="143" spans="1:172" ht="15">
      <c r="A143" s="4"/>
      <c r="B143" s="4"/>
      <c r="C143" s="4"/>
      <c r="D143" s="2"/>
      <c r="E143" s="2"/>
      <c r="F143" s="2"/>
      <c r="G143" s="2"/>
      <c r="H143" s="2"/>
      <c r="I143" s="2"/>
      <c r="J143" s="2"/>
      <c r="K143" s="2"/>
      <c r="L143" s="2"/>
      <c r="M143" s="2"/>
      <c r="N143" s="2"/>
      <c r="O143" s="2"/>
      <c r="P143" s="2"/>
      <c r="Q143" s="2"/>
      <c r="R143" s="2"/>
      <c r="S143" s="2"/>
      <c r="T143" s="2"/>
      <c r="U143" s="2"/>
      <c r="V143" s="2"/>
      <c r="W143" s="2"/>
      <c r="X143" s="2"/>
      <c r="Y143" s="2"/>
      <c r="Z143" s="2"/>
      <c r="AA143" s="5"/>
      <c r="AB143" s="5"/>
      <c r="AC143" s="5"/>
      <c r="AD143" s="5"/>
      <c r="AE143" s="5"/>
      <c r="AF143" s="2"/>
      <c r="AG143" s="2"/>
      <c r="AH143" s="2"/>
      <c r="AI143" s="2"/>
      <c r="AJ143" s="2"/>
      <c r="AK143" s="2"/>
      <c r="AL143" s="34"/>
      <c r="AM143" s="34"/>
      <c r="AN143" s="34"/>
      <c r="AO143" s="34"/>
      <c r="AP143" s="34"/>
      <c r="AQ143" s="34"/>
      <c r="AR143" s="34"/>
      <c r="AS143" s="34"/>
      <c r="AT143" s="34"/>
      <c r="AU143" s="34"/>
      <c r="AV143" s="34"/>
      <c r="AW143" s="34"/>
      <c r="AX143" s="34"/>
      <c r="AY143" s="34"/>
      <c r="AZ143" s="34"/>
      <c r="BA143" s="34"/>
      <c r="BB143" s="34"/>
      <c r="BC143" s="34"/>
      <c r="BD143" s="34"/>
      <c r="BE143" s="34"/>
      <c r="BF143" s="2"/>
      <c r="BG143" s="2"/>
      <c r="BH143" s="2"/>
      <c r="BI143" s="2"/>
      <c r="BJ143" s="2"/>
      <c r="BK143" s="13"/>
      <c r="BL143" s="13"/>
      <c r="BM143" s="13"/>
      <c r="BN143" s="13"/>
      <c r="BO143" s="13"/>
      <c r="BP143" s="13"/>
      <c r="BQ143" s="13"/>
      <c r="BR143" s="13"/>
      <c r="BS143" s="13"/>
      <c r="BT143" s="13"/>
      <c r="BU143" s="13"/>
      <c r="BV143" s="13"/>
      <c r="BW143" s="13"/>
      <c r="BX143" s="13"/>
      <c r="BY143" s="13"/>
      <c r="BZ143" s="13"/>
      <c r="CA143" s="13"/>
      <c r="CB143" s="13"/>
      <c r="CC143" s="13"/>
      <c r="CD143" s="13"/>
      <c r="CE143" s="13"/>
      <c r="CF143" s="13"/>
      <c r="CG143" s="13"/>
      <c r="CH143" s="13"/>
      <c r="CI143" s="13"/>
      <c r="CJ143" s="13"/>
      <c r="CK143" s="13"/>
      <c r="CL143" s="13"/>
      <c r="CM143" s="13"/>
      <c r="CN143" s="13"/>
      <c r="CO143" s="13"/>
      <c r="CP143" s="13"/>
      <c r="CQ143" s="13"/>
      <c r="CR143" s="13"/>
      <c r="CS143" s="13"/>
      <c r="CT143" s="13"/>
      <c r="CU143" s="13"/>
      <c r="CV143" s="13"/>
      <c r="CW143" s="13"/>
      <c r="CX143" s="13"/>
      <c r="CY143" s="13"/>
      <c r="CZ143" s="13"/>
      <c r="DA143" s="13"/>
      <c r="DB143" s="13"/>
      <c r="DC143" s="13"/>
      <c r="DD143" s="13"/>
      <c r="DE143" s="13"/>
      <c r="DF143" s="13"/>
      <c r="DG143" s="13"/>
      <c r="DH143" s="13"/>
      <c r="DI143" s="13"/>
      <c r="DJ143" s="13"/>
      <c r="DK143" s="13"/>
      <c r="DL143" s="13"/>
      <c r="DM143" s="13"/>
      <c r="DN143" s="13"/>
      <c r="DO143" s="13"/>
      <c r="DP143" s="13"/>
      <c r="DQ143" s="13"/>
      <c r="DR143" s="13"/>
      <c r="DS143" s="13"/>
      <c r="DT143" s="13"/>
      <c r="DU143" s="13"/>
      <c r="DV143" s="13"/>
      <c r="DW143" s="13"/>
      <c r="DX143" s="13"/>
      <c r="DY143" s="13"/>
      <c r="DZ143" s="13"/>
      <c r="EA143" s="13"/>
      <c r="EB143" s="13"/>
      <c r="EC143" s="13"/>
      <c r="ED143" s="13"/>
      <c r="EE143" s="13"/>
      <c r="EF143" s="13"/>
      <c r="EG143" s="13"/>
      <c r="EH143" s="13"/>
      <c r="EI143" s="13"/>
      <c r="EJ143" s="13"/>
      <c r="EK143" s="13"/>
      <c r="EL143" s="13"/>
      <c r="EM143" s="13"/>
      <c r="EN143" s="13"/>
      <c r="EO143" s="13"/>
      <c r="EP143" s="13"/>
      <c r="EQ143" s="13"/>
      <c r="ER143" s="13"/>
      <c r="ES143" s="13"/>
      <c r="ET143" s="13"/>
      <c r="EU143" s="13"/>
      <c r="EV143" s="13"/>
      <c r="EW143" s="13"/>
      <c r="EX143" s="13"/>
      <c r="EY143" s="13"/>
      <c r="EZ143" s="13"/>
      <c r="FA143" s="13"/>
      <c r="FB143" s="13"/>
      <c r="FC143" s="13"/>
      <c r="FD143" s="13"/>
      <c r="FE143" s="13"/>
      <c r="FF143" s="13"/>
      <c r="FG143" s="13"/>
      <c r="FH143" s="13"/>
      <c r="FI143" s="13"/>
      <c r="FJ143" s="13"/>
      <c r="FK143" s="13"/>
      <c r="FL143" s="13"/>
      <c r="FM143" s="13"/>
      <c r="FN143" s="13"/>
      <c r="FO143" s="13"/>
      <c r="FP143" s="13"/>
    </row>
    <row r="144" spans="1:172" ht="15">
      <c r="A144" s="4"/>
      <c r="B144" s="4"/>
      <c r="C144" s="4"/>
      <c r="D144" s="2"/>
      <c r="E144" s="2"/>
      <c r="F144" s="2"/>
      <c r="G144" s="2"/>
      <c r="H144" s="2"/>
      <c r="I144" s="2"/>
      <c r="J144" s="2"/>
      <c r="K144" s="2"/>
      <c r="L144" s="2"/>
      <c r="M144" s="2"/>
      <c r="N144" s="2"/>
      <c r="O144" s="2"/>
      <c r="P144" s="2"/>
      <c r="Q144" s="2"/>
      <c r="R144" s="2"/>
      <c r="S144" s="2"/>
      <c r="T144" s="2"/>
      <c r="U144" s="2"/>
      <c r="V144" s="2"/>
      <c r="W144" s="2"/>
      <c r="X144" s="2"/>
      <c r="Y144" s="2"/>
      <c r="Z144" s="2"/>
      <c r="AA144" s="5"/>
      <c r="AB144" s="5"/>
      <c r="AC144" s="5"/>
      <c r="AD144" s="5"/>
      <c r="AE144" s="5"/>
      <c r="AF144" s="2"/>
      <c r="AG144" s="2"/>
      <c r="AH144" s="2"/>
      <c r="AI144" s="2"/>
      <c r="AJ144" s="2"/>
      <c r="AK144" s="2"/>
      <c r="AL144" s="34"/>
      <c r="AM144" s="34"/>
      <c r="AN144" s="34"/>
      <c r="AO144" s="34"/>
      <c r="AP144" s="34"/>
      <c r="AQ144" s="34"/>
      <c r="AR144" s="34"/>
      <c r="AS144" s="34"/>
      <c r="AT144" s="34"/>
      <c r="AU144" s="34"/>
      <c r="AV144" s="34"/>
      <c r="AW144" s="34"/>
      <c r="AX144" s="34"/>
      <c r="AY144" s="34"/>
      <c r="AZ144" s="34"/>
      <c r="BA144" s="34"/>
      <c r="BB144" s="34"/>
      <c r="BC144" s="34"/>
      <c r="BD144" s="34"/>
      <c r="BE144" s="34"/>
      <c r="BF144" s="2"/>
      <c r="BG144" s="2"/>
      <c r="BH144" s="2"/>
      <c r="BI144" s="2"/>
      <c r="BJ144" s="2"/>
      <c r="BK144" s="13"/>
      <c r="BL144" s="13"/>
      <c r="BM144" s="13"/>
      <c r="BN144" s="13"/>
      <c r="BO144" s="13"/>
      <c r="BP144" s="13"/>
      <c r="BQ144" s="13"/>
      <c r="BR144" s="13"/>
      <c r="BS144" s="13"/>
      <c r="BT144" s="13"/>
      <c r="BU144" s="13"/>
      <c r="BV144" s="13"/>
      <c r="BW144" s="13"/>
      <c r="BX144" s="13"/>
      <c r="BY144" s="13"/>
      <c r="BZ144" s="13"/>
      <c r="CA144" s="13"/>
      <c r="CB144" s="13"/>
      <c r="CC144" s="13"/>
      <c r="CD144" s="13"/>
      <c r="CE144" s="13"/>
      <c r="CF144" s="13"/>
      <c r="CG144" s="13"/>
      <c r="CH144" s="13"/>
      <c r="CI144" s="13"/>
      <c r="CJ144" s="13"/>
      <c r="CK144" s="13"/>
      <c r="CL144" s="13"/>
      <c r="CM144" s="13"/>
      <c r="CN144" s="13"/>
      <c r="CO144" s="13"/>
      <c r="CP144" s="13"/>
      <c r="CQ144" s="13"/>
      <c r="CR144" s="13"/>
      <c r="CS144" s="13"/>
      <c r="CT144" s="13"/>
      <c r="CU144" s="13"/>
      <c r="CV144" s="13"/>
      <c r="CW144" s="13"/>
      <c r="CX144" s="13"/>
      <c r="CY144" s="13"/>
      <c r="CZ144" s="13"/>
      <c r="DA144" s="13"/>
      <c r="DB144" s="13"/>
      <c r="DC144" s="13"/>
      <c r="DD144" s="13"/>
      <c r="DE144" s="13"/>
      <c r="DF144" s="13"/>
      <c r="DG144" s="13"/>
      <c r="DH144" s="13"/>
      <c r="DI144" s="13"/>
      <c r="DJ144" s="13"/>
      <c r="DK144" s="13"/>
      <c r="DL144" s="13"/>
      <c r="DM144" s="13"/>
      <c r="DN144" s="13"/>
      <c r="DO144" s="13"/>
      <c r="DP144" s="13"/>
      <c r="DQ144" s="13"/>
      <c r="DR144" s="13"/>
      <c r="DS144" s="13"/>
      <c r="DT144" s="13"/>
      <c r="DU144" s="13"/>
      <c r="DV144" s="13"/>
      <c r="DW144" s="13"/>
      <c r="DX144" s="13"/>
      <c r="DY144" s="13"/>
      <c r="DZ144" s="13"/>
      <c r="EA144" s="13"/>
      <c r="EB144" s="13"/>
      <c r="EC144" s="13"/>
      <c r="ED144" s="13"/>
      <c r="EE144" s="13"/>
      <c r="EF144" s="13"/>
      <c r="EG144" s="13"/>
      <c r="EH144" s="13"/>
      <c r="EI144" s="13"/>
      <c r="EJ144" s="13"/>
      <c r="EK144" s="13"/>
      <c r="EL144" s="13"/>
      <c r="EM144" s="13"/>
      <c r="EN144" s="13"/>
      <c r="EO144" s="13"/>
      <c r="EP144" s="13"/>
      <c r="EQ144" s="13"/>
      <c r="ER144" s="13"/>
      <c r="ES144" s="13"/>
      <c r="ET144" s="13"/>
      <c r="EU144" s="13"/>
      <c r="EV144" s="13"/>
      <c r="EW144" s="13"/>
      <c r="EX144" s="13"/>
      <c r="EY144" s="13"/>
      <c r="EZ144" s="13"/>
      <c r="FA144" s="13"/>
      <c r="FB144" s="13"/>
      <c r="FC144" s="13"/>
      <c r="FD144" s="13"/>
      <c r="FE144" s="13"/>
      <c r="FF144" s="13"/>
      <c r="FG144" s="13"/>
      <c r="FH144" s="13"/>
      <c r="FI144" s="13"/>
      <c r="FJ144" s="13"/>
      <c r="FK144" s="13"/>
      <c r="FL144" s="13"/>
      <c r="FM144" s="13"/>
      <c r="FN144" s="13"/>
      <c r="FO144" s="13"/>
      <c r="FP144" s="13"/>
    </row>
    <row r="145" spans="1:172" ht="15">
      <c r="A145" s="4"/>
      <c r="B145" s="4"/>
      <c r="C145" s="4"/>
      <c r="D145" s="2"/>
      <c r="E145" s="2"/>
      <c r="F145" s="2"/>
      <c r="G145" s="2"/>
      <c r="H145" s="2"/>
      <c r="I145" s="2"/>
      <c r="J145" s="2"/>
      <c r="K145" s="2"/>
      <c r="L145" s="2"/>
      <c r="M145" s="2"/>
      <c r="N145" s="2"/>
      <c r="O145" s="2"/>
      <c r="P145" s="2"/>
      <c r="Q145" s="2"/>
      <c r="R145" s="2"/>
      <c r="S145" s="2"/>
      <c r="T145" s="2"/>
      <c r="U145" s="2"/>
      <c r="V145" s="2"/>
      <c r="W145" s="2"/>
      <c r="X145" s="2"/>
      <c r="Y145" s="2"/>
      <c r="Z145" s="2"/>
      <c r="AA145" s="5"/>
      <c r="AB145" s="5"/>
      <c r="AC145" s="5"/>
      <c r="AD145" s="5"/>
      <c r="AE145" s="5"/>
      <c r="AF145" s="2"/>
      <c r="AG145" s="2"/>
      <c r="AH145" s="2"/>
      <c r="AI145" s="2"/>
      <c r="AJ145" s="2"/>
      <c r="AK145" s="2"/>
      <c r="AL145" s="34"/>
      <c r="AM145" s="34"/>
      <c r="AN145" s="34"/>
      <c r="AO145" s="34"/>
      <c r="AP145" s="34"/>
      <c r="AQ145" s="34"/>
      <c r="AR145" s="34"/>
      <c r="AS145" s="34"/>
      <c r="AT145" s="34"/>
      <c r="AU145" s="34"/>
      <c r="AV145" s="34"/>
      <c r="AW145" s="34"/>
      <c r="AX145" s="34"/>
      <c r="AY145" s="34"/>
      <c r="AZ145" s="34"/>
      <c r="BA145" s="34"/>
      <c r="BB145" s="34"/>
      <c r="BC145" s="34"/>
      <c r="BD145" s="34"/>
      <c r="BE145" s="34"/>
      <c r="BF145" s="2"/>
      <c r="BG145" s="2"/>
      <c r="BH145" s="2"/>
      <c r="BI145" s="2"/>
      <c r="BJ145" s="2"/>
      <c r="BK145" s="13"/>
      <c r="BL145" s="13"/>
      <c r="BM145" s="13"/>
      <c r="BN145" s="13"/>
      <c r="BO145" s="13"/>
      <c r="BP145" s="13"/>
      <c r="BQ145" s="13"/>
      <c r="BR145" s="13"/>
      <c r="BS145" s="13"/>
      <c r="BT145" s="13"/>
      <c r="BU145" s="13"/>
      <c r="BV145" s="13"/>
      <c r="BW145" s="13"/>
      <c r="BX145" s="13"/>
      <c r="BY145" s="13"/>
      <c r="BZ145" s="13"/>
      <c r="CA145" s="13"/>
      <c r="CB145" s="13"/>
      <c r="CC145" s="13"/>
      <c r="CD145" s="13"/>
      <c r="CE145" s="13"/>
      <c r="CF145" s="13"/>
      <c r="CG145" s="13"/>
      <c r="CH145" s="13"/>
      <c r="CI145" s="13"/>
      <c r="CJ145" s="13"/>
      <c r="CK145" s="13"/>
      <c r="CL145" s="13"/>
      <c r="CM145" s="13"/>
      <c r="CN145" s="13"/>
      <c r="CO145" s="13"/>
      <c r="CP145" s="13"/>
      <c r="CQ145" s="13"/>
      <c r="CR145" s="13"/>
      <c r="CS145" s="13"/>
      <c r="CT145" s="13"/>
      <c r="CU145" s="13"/>
      <c r="CV145" s="13"/>
      <c r="CW145" s="13"/>
      <c r="CX145" s="13"/>
      <c r="CY145" s="13"/>
      <c r="CZ145" s="13"/>
      <c r="DA145" s="13"/>
      <c r="DB145" s="13"/>
      <c r="DC145" s="13"/>
      <c r="DD145" s="13"/>
      <c r="DE145" s="13"/>
      <c r="DF145" s="13"/>
      <c r="DG145" s="13"/>
      <c r="DH145" s="13"/>
      <c r="DI145" s="13"/>
      <c r="DJ145" s="13"/>
      <c r="DK145" s="13"/>
      <c r="DL145" s="13"/>
      <c r="DM145" s="13"/>
      <c r="DN145" s="13"/>
      <c r="DO145" s="13"/>
      <c r="DP145" s="13"/>
      <c r="DQ145" s="13"/>
      <c r="DR145" s="13"/>
      <c r="DS145" s="13"/>
      <c r="DT145" s="13"/>
      <c r="DU145" s="13"/>
      <c r="DV145" s="13"/>
      <c r="DW145" s="13"/>
      <c r="DX145" s="13"/>
      <c r="DY145" s="13"/>
      <c r="DZ145" s="13"/>
      <c r="EA145" s="13"/>
      <c r="EB145" s="13"/>
      <c r="EC145" s="13"/>
      <c r="ED145" s="13"/>
      <c r="EE145" s="13"/>
      <c r="EF145" s="13"/>
      <c r="EG145" s="13"/>
      <c r="EH145" s="13"/>
      <c r="EI145" s="13"/>
      <c r="EJ145" s="13"/>
      <c r="EK145" s="13"/>
      <c r="EL145" s="13"/>
      <c r="EM145" s="13"/>
      <c r="EN145" s="13"/>
      <c r="EO145" s="13"/>
      <c r="EP145" s="13"/>
      <c r="EQ145" s="13"/>
      <c r="ER145" s="13"/>
      <c r="ES145" s="13"/>
      <c r="ET145" s="13"/>
      <c r="EU145" s="13"/>
      <c r="EV145" s="13"/>
      <c r="EW145" s="13"/>
      <c r="EX145" s="13"/>
      <c r="EY145" s="13"/>
      <c r="EZ145" s="13"/>
      <c r="FA145" s="13"/>
      <c r="FB145" s="13"/>
      <c r="FC145" s="13"/>
      <c r="FD145" s="13"/>
      <c r="FE145" s="13"/>
      <c r="FF145" s="13"/>
      <c r="FG145" s="13"/>
      <c r="FH145" s="13"/>
      <c r="FI145" s="13"/>
      <c r="FJ145" s="13"/>
      <c r="FK145" s="13"/>
      <c r="FL145" s="13"/>
      <c r="FM145" s="13"/>
      <c r="FN145" s="13"/>
      <c r="FO145" s="13"/>
      <c r="FP145" s="13"/>
    </row>
    <row r="146" spans="1:172" ht="15">
      <c r="A146" s="4"/>
      <c r="B146" s="4"/>
      <c r="C146" s="4"/>
      <c r="D146" s="2"/>
      <c r="E146" s="2"/>
      <c r="F146" s="2"/>
      <c r="G146" s="2"/>
      <c r="H146" s="2"/>
      <c r="I146" s="2"/>
      <c r="J146" s="2"/>
      <c r="K146" s="2"/>
      <c r="L146" s="2"/>
      <c r="M146" s="2"/>
      <c r="N146" s="2"/>
      <c r="O146" s="2"/>
      <c r="P146" s="2"/>
      <c r="Q146" s="2"/>
      <c r="R146" s="2"/>
      <c r="S146" s="2"/>
      <c r="T146" s="2"/>
      <c r="U146" s="2"/>
      <c r="V146" s="2"/>
      <c r="W146" s="2"/>
      <c r="X146" s="2"/>
      <c r="Y146" s="2"/>
      <c r="Z146" s="2"/>
      <c r="AA146" s="5"/>
      <c r="AB146" s="5"/>
      <c r="AC146" s="5"/>
      <c r="AD146" s="5"/>
      <c r="AE146" s="5"/>
      <c r="AF146" s="2"/>
      <c r="AG146" s="2"/>
      <c r="AH146" s="2"/>
      <c r="AI146" s="2"/>
      <c r="AJ146" s="2"/>
      <c r="AK146" s="2"/>
      <c r="AL146" s="34"/>
      <c r="AM146" s="34"/>
      <c r="AN146" s="34"/>
      <c r="AO146" s="34"/>
      <c r="AP146" s="34"/>
      <c r="AQ146" s="34"/>
      <c r="AR146" s="34"/>
      <c r="AS146" s="34"/>
      <c r="AT146" s="34"/>
      <c r="AU146" s="34"/>
      <c r="AV146" s="34"/>
      <c r="AW146" s="34"/>
      <c r="AX146" s="34"/>
      <c r="AY146" s="34"/>
      <c r="AZ146" s="34"/>
      <c r="BA146" s="34"/>
      <c r="BB146" s="34"/>
      <c r="BC146" s="34"/>
      <c r="BD146" s="34"/>
      <c r="BE146" s="34"/>
      <c r="BF146" s="2"/>
      <c r="BG146" s="2"/>
      <c r="BH146" s="2"/>
      <c r="BI146" s="2"/>
      <c r="BJ146" s="2"/>
      <c r="BK146" s="13"/>
      <c r="BL146" s="13"/>
      <c r="BM146" s="13"/>
      <c r="BN146" s="13"/>
      <c r="BO146" s="13"/>
      <c r="BP146" s="13"/>
      <c r="BQ146" s="13"/>
      <c r="BR146" s="13"/>
      <c r="BS146" s="13"/>
      <c r="BT146" s="13"/>
      <c r="BU146" s="13"/>
      <c r="BV146" s="13"/>
      <c r="BW146" s="13"/>
      <c r="BX146" s="13"/>
      <c r="BY146" s="13"/>
      <c r="BZ146" s="13"/>
      <c r="CA146" s="13"/>
      <c r="CB146" s="13"/>
      <c r="CC146" s="13"/>
      <c r="CD146" s="13"/>
      <c r="CE146" s="13"/>
      <c r="CF146" s="13"/>
      <c r="CG146" s="13"/>
      <c r="CH146" s="13"/>
      <c r="CI146" s="13"/>
      <c r="CJ146" s="13"/>
      <c r="CK146" s="13"/>
      <c r="CL146" s="13"/>
      <c r="CM146" s="13"/>
      <c r="CN146" s="13"/>
      <c r="CO146" s="13"/>
      <c r="CP146" s="13"/>
      <c r="CQ146" s="13"/>
      <c r="CR146" s="13"/>
      <c r="CS146" s="13"/>
      <c r="CT146" s="13"/>
      <c r="CU146" s="13"/>
      <c r="CV146" s="13"/>
      <c r="CW146" s="13"/>
      <c r="CX146" s="13"/>
      <c r="CY146" s="13"/>
      <c r="CZ146" s="13"/>
      <c r="DA146" s="13"/>
      <c r="DB146" s="13"/>
      <c r="DC146" s="13"/>
      <c r="DD146" s="13"/>
      <c r="DE146" s="13"/>
      <c r="DF146" s="13"/>
      <c r="DG146" s="13"/>
      <c r="DH146" s="13"/>
      <c r="DI146" s="13"/>
      <c r="DJ146" s="13"/>
      <c r="DK146" s="13"/>
      <c r="DL146" s="13"/>
      <c r="DM146" s="13"/>
      <c r="DN146" s="13"/>
      <c r="DO146" s="13"/>
      <c r="DP146" s="13"/>
      <c r="DQ146" s="13"/>
      <c r="DR146" s="13"/>
      <c r="DS146" s="13"/>
      <c r="DT146" s="13"/>
      <c r="DU146" s="13"/>
      <c r="DV146" s="13"/>
      <c r="DW146" s="13"/>
      <c r="DX146" s="13"/>
      <c r="DY146" s="13"/>
      <c r="DZ146" s="13"/>
      <c r="EA146" s="13"/>
      <c r="EB146" s="13"/>
      <c r="EC146" s="13"/>
      <c r="ED146" s="13"/>
      <c r="EE146" s="13"/>
      <c r="EF146" s="13"/>
      <c r="EG146" s="13"/>
      <c r="EH146" s="13"/>
      <c r="EI146" s="13"/>
      <c r="EJ146" s="13"/>
      <c r="EK146" s="13"/>
      <c r="EL146" s="13"/>
      <c r="EM146" s="13"/>
      <c r="EN146" s="13"/>
      <c r="EO146" s="13"/>
      <c r="EP146" s="13"/>
      <c r="EQ146" s="13"/>
      <c r="ER146" s="13"/>
      <c r="ES146" s="13"/>
      <c r="ET146" s="13"/>
      <c r="EU146" s="13"/>
      <c r="EV146" s="13"/>
      <c r="EW146" s="13"/>
      <c r="EX146" s="13"/>
      <c r="EY146" s="13"/>
      <c r="EZ146" s="13"/>
      <c r="FA146" s="13"/>
      <c r="FB146" s="13"/>
      <c r="FC146" s="13"/>
      <c r="FD146" s="13"/>
      <c r="FE146" s="13"/>
      <c r="FF146" s="13"/>
      <c r="FG146" s="13"/>
      <c r="FH146" s="13"/>
      <c r="FI146" s="13"/>
      <c r="FJ146" s="13"/>
      <c r="FK146" s="13"/>
      <c r="FL146" s="13"/>
      <c r="FM146" s="13"/>
      <c r="FN146" s="13"/>
      <c r="FO146" s="13"/>
      <c r="FP146" s="13"/>
    </row>
    <row r="147" spans="1:172" ht="15">
      <c r="A147" s="4"/>
      <c r="B147" s="4"/>
      <c r="C147" s="4"/>
      <c r="D147" s="2"/>
      <c r="E147" s="2"/>
      <c r="F147" s="2"/>
      <c r="G147" s="2"/>
      <c r="H147" s="2"/>
      <c r="I147" s="2"/>
      <c r="J147" s="2"/>
      <c r="K147" s="2"/>
      <c r="L147" s="2"/>
      <c r="M147" s="2"/>
      <c r="N147" s="2"/>
      <c r="O147" s="2"/>
      <c r="P147" s="2"/>
      <c r="Q147" s="2"/>
      <c r="R147" s="2"/>
      <c r="S147" s="2"/>
      <c r="T147" s="2"/>
      <c r="U147" s="2"/>
      <c r="V147" s="2"/>
      <c r="W147" s="2"/>
      <c r="X147" s="2"/>
      <c r="Y147" s="2"/>
      <c r="Z147" s="2"/>
      <c r="AA147" s="5"/>
      <c r="AB147" s="5"/>
      <c r="AC147" s="5"/>
      <c r="AD147" s="5"/>
      <c r="AE147" s="5"/>
      <c r="AF147" s="2"/>
      <c r="AG147" s="2"/>
      <c r="AH147" s="2"/>
      <c r="AI147" s="2"/>
      <c r="AJ147" s="2"/>
      <c r="AK147" s="2"/>
      <c r="AL147" s="34"/>
      <c r="AM147" s="34"/>
      <c r="AN147" s="34"/>
      <c r="AO147" s="34"/>
      <c r="AP147" s="34"/>
      <c r="AQ147" s="34"/>
      <c r="AR147" s="34"/>
      <c r="AS147" s="34"/>
      <c r="AT147" s="34"/>
      <c r="AU147" s="34"/>
      <c r="AV147" s="34"/>
      <c r="AW147" s="34"/>
      <c r="AX147" s="34"/>
      <c r="AY147" s="34"/>
      <c r="AZ147" s="34"/>
      <c r="BA147" s="34"/>
      <c r="BB147" s="34"/>
      <c r="BC147" s="34"/>
      <c r="BD147" s="34"/>
      <c r="BE147" s="34"/>
      <c r="BF147" s="2"/>
      <c r="BG147" s="2"/>
      <c r="BH147" s="2"/>
      <c r="BI147" s="2"/>
      <c r="BJ147" s="2"/>
      <c r="BK147" s="13"/>
      <c r="BL147" s="13"/>
      <c r="BM147" s="13"/>
      <c r="BN147" s="13"/>
      <c r="BO147" s="13"/>
      <c r="BP147" s="13"/>
      <c r="BQ147" s="13"/>
      <c r="BR147" s="13"/>
      <c r="BS147" s="13"/>
      <c r="BT147" s="13"/>
      <c r="BU147" s="13"/>
      <c r="BV147" s="13"/>
      <c r="BW147" s="13"/>
      <c r="BX147" s="13"/>
      <c r="BY147" s="13"/>
      <c r="BZ147" s="13"/>
      <c r="CA147" s="13"/>
      <c r="CB147" s="13"/>
      <c r="CC147" s="13"/>
      <c r="CD147" s="13"/>
      <c r="CE147" s="13"/>
      <c r="CF147" s="13"/>
      <c r="CG147" s="13"/>
      <c r="CH147" s="13"/>
      <c r="CI147" s="13"/>
      <c r="CJ147" s="13"/>
      <c r="CK147" s="13"/>
      <c r="CL147" s="13"/>
      <c r="CM147" s="13"/>
      <c r="CN147" s="13"/>
      <c r="CO147" s="13"/>
      <c r="CP147" s="13"/>
      <c r="CQ147" s="13"/>
      <c r="CR147" s="13"/>
      <c r="CS147" s="13"/>
      <c r="CT147" s="13"/>
      <c r="CU147" s="13"/>
      <c r="CV147" s="13"/>
      <c r="CW147" s="13"/>
      <c r="CX147" s="13"/>
      <c r="CY147" s="13"/>
      <c r="CZ147" s="13"/>
      <c r="DA147" s="13"/>
      <c r="DB147" s="13"/>
      <c r="DC147" s="13"/>
      <c r="DD147" s="13"/>
      <c r="DE147" s="13"/>
      <c r="DF147" s="13"/>
      <c r="DG147" s="13"/>
      <c r="DH147" s="13"/>
      <c r="DI147" s="13"/>
      <c r="DJ147" s="13"/>
      <c r="DK147" s="13"/>
      <c r="DL147" s="13"/>
      <c r="DM147" s="13"/>
      <c r="DN147" s="13"/>
      <c r="DO147" s="13"/>
      <c r="DP147" s="13"/>
      <c r="DQ147" s="13"/>
      <c r="DR147" s="13"/>
      <c r="DS147" s="13"/>
      <c r="DT147" s="13"/>
      <c r="DU147" s="13"/>
      <c r="DV147" s="13"/>
      <c r="DW147" s="13"/>
      <c r="DX147" s="13"/>
      <c r="DY147" s="13"/>
      <c r="DZ147" s="13"/>
      <c r="EA147" s="13"/>
      <c r="EB147" s="13"/>
      <c r="EC147" s="13"/>
      <c r="ED147" s="13"/>
      <c r="EE147" s="13"/>
      <c r="EF147" s="13"/>
      <c r="EG147" s="13"/>
      <c r="EH147" s="13"/>
      <c r="EI147" s="13"/>
      <c r="EJ147" s="13"/>
      <c r="EK147" s="13"/>
      <c r="EL147" s="13"/>
      <c r="EM147" s="13"/>
      <c r="EN147" s="13"/>
      <c r="EO147" s="13"/>
      <c r="EP147" s="13"/>
      <c r="EQ147" s="13"/>
      <c r="ER147" s="13"/>
      <c r="ES147" s="13"/>
      <c r="ET147" s="13"/>
      <c r="EU147" s="13"/>
      <c r="EV147" s="13"/>
      <c r="EW147" s="13"/>
      <c r="EX147" s="13"/>
      <c r="EY147" s="13"/>
      <c r="EZ147" s="13"/>
      <c r="FA147" s="13"/>
      <c r="FB147" s="13"/>
      <c r="FC147" s="13"/>
      <c r="FD147" s="13"/>
      <c r="FE147" s="13"/>
      <c r="FF147" s="13"/>
      <c r="FG147" s="13"/>
      <c r="FH147" s="13"/>
      <c r="FI147" s="13"/>
      <c r="FJ147" s="13"/>
      <c r="FK147" s="13"/>
      <c r="FL147" s="13"/>
      <c r="FM147" s="13"/>
      <c r="FN147" s="13"/>
      <c r="FO147" s="13"/>
      <c r="FP147" s="13"/>
    </row>
    <row r="148" spans="1:172" ht="15">
      <c r="A148" s="4"/>
      <c r="B148" s="4"/>
      <c r="C148" s="4"/>
      <c r="D148" s="2"/>
      <c r="E148" s="2"/>
      <c r="F148" s="2"/>
      <c r="G148" s="2"/>
      <c r="H148" s="2"/>
      <c r="I148" s="2"/>
      <c r="J148" s="2"/>
      <c r="K148" s="2"/>
      <c r="L148" s="2"/>
      <c r="M148" s="2"/>
      <c r="N148" s="2"/>
      <c r="O148" s="2"/>
      <c r="P148" s="2"/>
      <c r="Q148" s="2"/>
      <c r="R148" s="2"/>
      <c r="S148" s="2"/>
      <c r="T148" s="2"/>
      <c r="U148" s="2"/>
      <c r="V148" s="2"/>
      <c r="W148" s="2"/>
      <c r="X148" s="2"/>
      <c r="Y148" s="2"/>
      <c r="Z148" s="2"/>
      <c r="AA148" s="5"/>
      <c r="AB148" s="5"/>
      <c r="AC148" s="5"/>
      <c r="AD148" s="5"/>
      <c r="AE148" s="5"/>
      <c r="AF148" s="2"/>
      <c r="AG148" s="2"/>
      <c r="AH148" s="2"/>
      <c r="AI148" s="2"/>
      <c r="AJ148" s="2"/>
      <c r="AK148" s="2"/>
      <c r="AL148" s="34"/>
      <c r="AM148" s="34"/>
      <c r="AN148" s="34"/>
      <c r="AO148" s="34"/>
      <c r="AP148" s="34"/>
      <c r="AQ148" s="34"/>
      <c r="AR148" s="34"/>
      <c r="AS148" s="34"/>
      <c r="AT148" s="34"/>
      <c r="AU148" s="34"/>
      <c r="AV148" s="34"/>
      <c r="AW148" s="34"/>
      <c r="AX148" s="34"/>
      <c r="AY148" s="34"/>
      <c r="AZ148" s="34"/>
      <c r="BA148" s="34"/>
      <c r="BB148" s="34"/>
      <c r="BC148" s="34"/>
      <c r="BD148" s="34"/>
      <c r="BE148" s="34"/>
      <c r="BF148" s="2"/>
      <c r="BG148" s="2"/>
      <c r="BH148" s="2"/>
      <c r="BI148" s="2"/>
      <c r="BJ148" s="2"/>
      <c r="BK148" s="13"/>
      <c r="BL148" s="13"/>
      <c r="BM148" s="13"/>
      <c r="BN148" s="13"/>
      <c r="BO148" s="13"/>
      <c r="BP148" s="13"/>
      <c r="BQ148" s="13"/>
      <c r="BR148" s="13"/>
      <c r="BS148" s="13"/>
      <c r="BT148" s="13"/>
      <c r="BU148" s="13"/>
      <c r="BV148" s="13"/>
      <c r="BW148" s="13"/>
      <c r="BX148" s="13"/>
      <c r="BY148" s="13"/>
      <c r="BZ148" s="13"/>
      <c r="CA148" s="13"/>
      <c r="CB148" s="13"/>
      <c r="CC148" s="13"/>
      <c r="CD148" s="13"/>
      <c r="CE148" s="13"/>
      <c r="CF148" s="13"/>
      <c r="CG148" s="13"/>
      <c r="CH148" s="13"/>
      <c r="CI148" s="13"/>
      <c r="CJ148" s="13"/>
      <c r="CK148" s="13"/>
      <c r="CL148" s="13"/>
      <c r="CM148" s="13"/>
      <c r="CN148" s="13"/>
      <c r="CO148" s="13"/>
      <c r="CP148" s="13"/>
      <c r="CQ148" s="13"/>
      <c r="CR148" s="13"/>
      <c r="CS148" s="13"/>
      <c r="CT148" s="13"/>
      <c r="CU148" s="13"/>
      <c r="CV148" s="13"/>
      <c r="CW148" s="13"/>
      <c r="CX148" s="13"/>
      <c r="CY148" s="13"/>
      <c r="CZ148" s="13"/>
      <c r="DA148" s="13"/>
      <c r="DB148" s="13"/>
      <c r="DC148" s="13"/>
      <c r="DD148" s="13"/>
      <c r="DE148" s="13"/>
      <c r="DF148" s="13"/>
      <c r="DG148" s="13"/>
      <c r="DH148" s="13"/>
      <c r="DI148" s="13"/>
      <c r="DJ148" s="13"/>
      <c r="DK148" s="13"/>
      <c r="DL148" s="13"/>
      <c r="DM148" s="13"/>
      <c r="DN148" s="13"/>
      <c r="DO148" s="13"/>
      <c r="DP148" s="13"/>
      <c r="DQ148" s="13"/>
      <c r="DR148" s="13"/>
      <c r="DS148" s="13"/>
      <c r="DT148" s="13"/>
      <c r="DU148" s="13"/>
      <c r="DV148" s="13"/>
      <c r="DW148" s="13"/>
      <c r="DX148" s="13"/>
      <c r="DY148" s="13"/>
      <c r="DZ148" s="13"/>
      <c r="EA148" s="13"/>
      <c r="EB148" s="13"/>
      <c r="EC148" s="13"/>
      <c r="ED148" s="13"/>
      <c r="EE148" s="13"/>
      <c r="EF148" s="13"/>
      <c r="EG148" s="13"/>
      <c r="EH148" s="13"/>
      <c r="EI148" s="13"/>
      <c r="EJ148" s="13"/>
      <c r="EK148" s="13"/>
      <c r="EL148" s="13"/>
      <c r="EM148" s="13"/>
      <c r="EN148" s="13"/>
      <c r="EO148" s="13"/>
      <c r="EP148" s="13"/>
      <c r="EQ148" s="13"/>
      <c r="ER148" s="13"/>
      <c r="ES148" s="13"/>
      <c r="ET148" s="13"/>
      <c r="EU148" s="13"/>
      <c r="EV148" s="13"/>
      <c r="EW148" s="13"/>
      <c r="EX148" s="13"/>
      <c r="EY148" s="13"/>
      <c r="EZ148" s="13"/>
      <c r="FA148" s="13"/>
      <c r="FB148" s="13"/>
      <c r="FC148" s="13"/>
      <c r="FD148" s="13"/>
      <c r="FE148" s="13"/>
      <c r="FF148" s="13"/>
      <c r="FG148" s="13"/>
      <c r="FH148" s="13"/>
      <c r="FI148" s="13"/>
      <c r="FJ148" s="13"/>
      <c r="FK148" s="13"/>
      <c r="FL148" s="13"/>
      <c r="FM148" s="13"/>
      <c r="FN148" s="13"/>
      <c r="FO148" s="13"/>
      <c r="FP148" s="13"/>
    </row>
    <row r="149" spans="1:172" ht="15">
      <c r="A149" s="4"/>
      <c r="B149" s="4"/>
      <c r="C149" s="4"/>
      <c r="D149" s="2"/>
      <c r="E149" s="2"/>
      <c r="F149" s="2"/>
      <c r="G149" s="2"/>
      <c r="H149" s="2"/>
      <c r="I149" s="2"/>
      <c r="J149" s="2"/>
      <c r="K149" s="2"/>
      <c r="L149" s="2"/>
      <c r="M149" s="2"/>
      <c r="N149" s="2"/>
      <c r="O149" s="2"/>
      <c r="P149" s="2"/>
      <c r="Q149" s="2"/>
      <c r="R149" s="2"/>
      <c r="S149" s="2"/>
      <c r="T149" s="2"/>
      <c r="U149" s="2"/>
      <c r="V149" s="2"/>
      <c r="W149" s="2"/>
      <c r="X149" s="2"/>
      <c r="Y149" s="2"/>
      <c r="Z149" s="2"/>
      <c r="AA149" s="5"/>
      <c r="AB149" s="5"/>
      <c r="AC149" s="5"/>
      <c r="AD149" s="5"/>
      <c r="AE149" s="5"/>
      <c r="AF149" s="2"/>
      <c r="AG149" s="2"/>
      <c r="AH149" s="2"/>
      <c r="AI149" s="2"/>
      <c r="AJ149" s="2"/>
      <c r="AK149" s="2"/>
      <c r="AL149" s="34"/>
      <c r="AM149" s="34"/>
      <c r="AN149" s="34"/>
      <c r="AO149" s="34"/>
      <c r="AP149" s="34"/>
      <c r="AQ149" s="34"/>
      <c r="AR149" s="34"/>
      <c r="AS149" s="34"/>
      <c r="AT149" s="34"/>
      <c r="AU149" s="34"/>
      <c r="AV149" s="34"/>
      <c r="AW149" s="34"/>
      <c r="AX149" s="34"/>
      <c r="AY149" s="34"/>
      <c r="AZ149" s="34"/>
      <c r="BA149" s="34"/>
      <c r="BB149" s="34"/>
      <c r="BC149" s="34"/>
      <c r="BD149" s="34"/>
      <c r="BE149" s="34"/>
      <c r="BF149" s="2"/>
      <c r="BG149" s="2"/>
      <c r="BH149" s="2"/>
      <c r="BI149" s="2"/>
      <c r="BJ149" s="2"/>
      <c r="BK149" s="13"/>
      <c r="BL149" s="13"/>
      <c r="BM149" s="13"/>
      <c r="BN149" s="13"/>
      <c r="BO149" s="13"/>
      <c r="BP149" s="13"/>
      <c r="BQ149" s="13"/>
      <c r="BR149" s="13"/>
      <c r="BS149" s="13"/>
      <c r="BT149" s="13"/>
      <c r="BU149" s="13"/>
      <c r="BV149" s="13"/>
      <c r="BW149" s="13"/>
      <c r="BX149" s="13"/>
      <c r="BY149" s="13"/>
      <c r="BZ149" s="13"/>
      <c r="CA149" s="13"/>
      <c r="CB149" s="13"/>
      <c r="CC149" s="13"/>
      <c r="CD149" s="13"/>
      <c r="CE149" s="13"/>
      <c r="CF149" s="13"/>
      <c r="CG149" s="13"/>
      <c r="CH149" s="13"/>
      <c r="CI149" s="13"/>
      <c r="CJ149" s="13"/>
      <c r="CK149" s="13"/>
      <c r="CL149" s="13"/>
      <c r="CM149" s="13"/>
      <c r="CN149" s="13"/>
      <c r="CO149" s="13"/>
      <c r="CP149" s="13"/>
      <c r="CQ149" s="13"/>
      <c r="CR149" s="13"/>
      <c r="CS149" s="13"/>
      <c r="CT149" s="13"/>
      <c r="CU149" s="13"/>
      <c r="CV149" s="13"/>
      <c r="CW149" s="13"/>
      <c r="CX149" s="13"/>
      <c r="CY149" s="13"/>
      <c r="CZ149" s="13"/>
      <c r="DA149" s="13"/>
      <c r="DB149" s="13"/>
      <c r="DC149" s="13"/>
      <c r="DD149" s="13"/>
      <c r="DE149" s="13"/>
      <c r="DF149" s="13"/>
      <c r="DG149" s="13"/>
      <c r="DH149" s="13"/>
      <c r="DI149" s="13"/>
      <c r="DJ149" s="13"/>
      <c r="DK149" s="13"/>
      <c r="DL149" s="13"/>
      <c r="DM149" s="13"/>
      <c r="DN149" s="13"/>
      <c r="DO149" s="13"/>
      <c r="DP149" s="13"/>
      <c r="DQ149" s="13"/>
      <c r="DR149" s="13"/>
      <c r="DS149" s="13"/>
      <c r="DT149" s="13"/>
      <c r="DU149" s="13"/>
      <c r="DV149" s="13"/>
      <c r="DW149" s="13"/>
      <c r="DX149" s="13"/>
      <c r="DY149" s="13"/>
      <c r="DZ149" s="13"/>
      <c r="EA149" s="13"/>
      <c r="EB149" s="13"/>
      <c r="EC149" s="13"/>
      <c r="ED149" s="13"/>
      <c r="EE149" s="13"/>
      <c r="EF149" s="13"/>
      <c r="EG149" s="13"/>
      <c r="EH149" s="13"/>
      <c r="EI149" s="13"/>
      <c r="EJ149" s="13"/>
      <c r="EK149" s="13"/>
      <c r="EL149" s="13"/>
      <c r="EM149" s="13"/>
      <c r="EN149" s="13"/>
      <c r="EO149" s="13"/>
      <c r="EP149" s="13"/>
      <c r="EQ149" s="13"/>
      <c r="ER149" s="13"/>
      <c r="ES149" s="13"/>
      <c r="ET149" s="13"/>
      <c r="EU149" s="13"/>
      <c r="EV149" s="13"/>
      <c r="EW149" s="13"/>
      <c r="EX149" s="13"/>
      <c r="EY149" s="13"/>
      <c r="EZ149" s="13"/>
      <c r="FA149" s="13"/>
      <c r="FB149" s="13"/>
      <c r="FC149" s="13"/>
      <c r="FD149" s="13"/>
      <c r="FE149" s="13"/>
      <c r="FF149" s="13"/>
      <c r="FG149" s="13"/>
      <c r="FH149" s="13"/>
      <c r="FI149" s="13"/>
      <c r="FJ149" s="13"/>
      <c r="FK149" s="13"/>
      <c r="FL149" s="13"/>
      <c r="FM149" s="13"/>
      <c r="FN149" s="13"/>
      <c r="FO149" s="13"/>
      <c r="FP149" s="13"/>
    </row>
    <row r="150" spans="1:172" ht="15">
      <c r="A150" s="4"/>
      <c r="B150" s="4"/>
      <c r="C150" s="4"/>
      <c r="D150" s="2"/>
      <c r="E150" s="2"/>
      <c r="F150" s="2"/>
      <c r="G150" s="2"/>
      <c r="H150" s="2"/>
      <c r="I150" s="2"/>
      <c r="J150" s="2"/>
      <c r="K150" s="2"/>
      <c r="L150" s="2"/>
      <c r="M150" s="2"/>
      <c r="N150" s="2"/>
      <c r="O150" s="2"/>
      <c r="P150" s="2"/>
      <c r="Q150" s="2"/>
      <c r="R150" s="2"/>
      <c r="S150" s="2"/>
      <c r="T150" s="2"/>
      <c r="U150" s="2"/>
      <c r="V150" s="2"/>
      <c r="W150" s="2"/>
      <c r="X150" s="2"/>
      <c r="Y150" s="2"/>
      <c r="Z150" s="2"/>
      <c r="AA150" s="5"/>
      <c r="AB150" s="5"/>
      <c r="AC150" s="5"/>
      <c r="AD150" s="5"/>
      <c r="AE150" s="5"/>
      <c r="AF150" s="2"/>
      <c r="AG150" s="2"/>
      <c r="AH150" s="2"/>
      <c r="AI150" s="2"/>
      <c r="AJ150" s="2"/>
      <c r="AK150" s="2"/>
      <c r="AL150" s="34"/>
      <c r="AM150" s="34"/>
      <c r="AN150" s="34"/>
      <c r="AO150" s="34"/>
      <c r="AP150" s="34"/>
      <c r="AQ150" s="34"/>
      <c r="AR150" s="34"/>
      <c r="AS150" s="34"/>
      <c r="AT150" s="34"/>
      <c r="AU150" s="34"/>
      <c r="AV150" s="34"/>
      <c r="AW150" s="34"/>
      <c r="AX150" s="34"/>
      <c r="AY150" s="34"/>
      <c r="AZ150" s="34"/>
      <c r="BA150" s="34"/>
      <c r="BB150" s="34"/>
      <c r="BC150" s="34"/>
      <c r="BD150" s="34"/>
      <c r="BE150" s="34"/>
      <c r="BF150" s="2"/>
      <c r="BG150" s="2"/>
      <c r="BH150" s="2"/>
      <c r="BI150" s="2"/>
      <c r="BJ150" s="2"/>
      <c r="BK150" s="13"/>
      <c r="BL150" s="13"/>
      <c r="BM150" s="13"/>
      <c r="BN150" s="13"/>
      <c r="BO150" s="13"/>
      <c r="BP150" s="13"/>
      <c r="BQ150" s="13"/>
      <c r="BR150" s="13"/>
      <c r="BS150" s="13"/>
      <c r="BT150" s="13"/>
      <c r="BU150" s="13"/>
      <c r="BV150" s="13"/>
      <c r="BW150" s="13"/>
      <c r="BX150" s="13"/>
      <c r="BY150" s="13"/>
      <c r="BZ150" s="13"/>
      <c r="CA150" s="13"/>
      <c r="CB150" s="13"/>
      <c r="CC150" s="13"/>
      <c r="CD150" s="13"/>
      <c r="CE150" s="13"/>
      <c r="CF150" s="13"/>
      <c r="CG150" s="13"/>
      <c r="CH150" s="13"/>
      <c r="CI150" s="13"/>
      <c r="CJ150" s="13"/>
      <c r="CK150" s="13"/>
      <c r="CL150" s="13"/>
      <c r="CM150" s="13"/>
      <c r="CN150" s="13"/>
      <c r="CO150" s="13"/>
      <c r="CP150" s="13"/>
      <c r="CQ150" s="13"/>
      <c r="CR150" s="13"/>
      <c r="CS150" s="13"/>
      <c r="CT150" s="13"/>
      <c r="CU150" s="13"/>
      <c r="CV150" s="13"/>
      <c r="CW150" s="13"/>
      <c r="CX150" s="13"/>
      <c r="CY150" s="13"/>
      <c r="CZ150" s="13"/>
      <c r="DA150" s="13"/>
      <c r="DB150" s="13"/>
      <c r="DC150" s="13"/>
      <c r="DD150" s="13"/>
      <c r="DE150" s="13"/>
      <c r="DF150" s="13"/>
      <c r="DG150" s="13"/>
      <c r="DH150" s="13"/>
      <c r="DI150" s="13"/>
      <c r="DJ150" s="13"/>
      <c r="DK150" s="13"/>
      <c r="DL150" s="13"/>
      <c r="DM150" s="13"/>
      <c r="DN150" s="13"/>
      <c r="DO150" s="13"/>
      <c r="DP150" s="13"/>
      <c r="DQ150" s="13"/>
      <c r="DR150" s="13"/>
      <c r="DS150" s="13"/>
      <c r="DT150" s="13"/>
      <c r="DU150" s="13"/>
      <c r="DV150" s="13"/>
      <c r="DW150" s="13"/>
      <c r="DX150" s="13"/>
      <c r="DY150" s="13"/>
      <c r="DZ150" s="13"/>
      <c r="EA150" s="13"/>
      <c r="EB150" s="13"/>
      <c r="EC150" s="13"/>
      <c r="ED150" s="13"/>
      <c r="EE150" s="13"/>
      <c r="EF150" s="13"/>
      <c r="EG150" s="13"/>
      <c r="EH150" s="13"/>
      <c r="EI150" s="13"/>
      <c r="EJ150" s="13"/>
      <c r="EK150" s="13"/>
      <c r="EL150" s="13"/>
      <c r="EM150" s="13"/>
      <c r="EN150" s="13"/>
      <c r="EO150" s="13"/>
      <c r="EP150" s="13"/>
      <c r="EQ150" s="13"/>
      <c r="ER150" s="13"/>
      <c r="ES150" s="13"/>
      <c r="ET150" s="13"/>
      <c r="EU150" s="13"/>
      <c r="EV150" s="13"/>
      <c r="EW150" s="13"/>
      <c r="EX150" s="13"/>
      <c r="EY150" s="13"/>
      <c r="EZ150" s="13"/>
      <c r="FA150" s="13"/>
      <c r="FB150" s="13"/>
      <c r="FC150" s="13"/>
      <c r="FD150" s="13"/>
      <c r="FE150" s="13"/>
      <c r="FF150" s="13"/>
      <c r="FG150" s="13"/>
      <c r="FH150" s="13"/>
      <c r="FI150" s="13"/>
      <c r="FJ150" s="13"/>
      <c r="FK150" s="13"/>
      <c r="FL150" s="13"/>
      <c r="FM150" s="13"/>
      <c r="FN150" s="13"/>
      <c r="FO150" s="13"/>
      <c r="FP150" s="13"/>
    </row>
    <row r="151" spans="1:172" ht="15">
      <c r="A151" s="4"/>
      <c r="B151" s="4"/>
      <c r="C151" s="4"/>
      <c r="D151" s="2"/>
      <c r="E151" s="2"/>
      <c r="F151" s="2"/>
      <c r="G151" s="2"/>
      <c r="H151" s="2"/>
      <c r="I151" s="2"/>
      <c r="J151" s="2"/>
      <c r="K151" s="2"/>
      <c r="L151" s="2"/>
      <c r="M151" s="2"/>
      <c r="N151" s="2"/>
      <c r="O151" s="2"/>
      <c r="P151" s="2"/>
      <c r="Q151" s="2"/>
      <c r="R151" s="2"/>
      <c r="S151" s="2"/>
      <c r="T151" s="2"/>
      <c r="U151" s="2"/>
      <c r="V151" s="2"/>
      <c r="W151" s="2"/>
      <c r="X151" s="2"/>
      <c r="Y151" s="2"/>
      <c r="Z151" s="2"/>
      <c r="AA151" s="5"/>
      <c r="AB151" s="5"/>
      <c r="AC151" s="5"/>
      <c r="AD151" s="5"/>
      <c r="AE151" s="5"/>
      <c r="AF151" s="2"/>
      <c r="AG151" s="2"/>
      <c r="AH151" s="2"/>
      <c r="AI151" s="2"/>
      <c r="AJ151" s="2"/>
      <c r="AK151" s="2"/>
      <c r="AL151" s="34"/>
      <c r="AM151" s="34"/>
      <c r="AN151" s="34"/>
      <c r="AO151" s="34"/>
      <c r="AP151" s="34"/>
      <c r="AQ151" s="34"/>
      <c r="AR151" s="34"/>
      <c r="AS151" s="34"/>
      <c r="AT151" s="34"/>
      <c r="AU151" s="34"/>
      <c r="AV151" s="34"/>
      <c r="AW151" s="34"/>
      <c r="AX151" s="34"/>
      <c r="AY151" s="34"/>
      <c r="AZ151" s="34"/>
      <c r="BA151" s="34"/>
      <c r="BB151" s="34"/>
      <c r="BC151" s="34"/>
      <c r="BD151" s="34"/>
      <c r="BE151" s="34"/>
      <c r="BF151" s="2"/>
      <c r="BG151" s="2"/>
      <c r="BH151" s="2"/>
      <c r="BI151" s="2"/>
      <c r="BJ151" s="2"/>
      <c r="BK151" s="13"/>
      <c r="BL151" s="13"/>
      <c r="BM151" s="13"/>
      <c r="BN151" s="13"/>
      <c r="BO151" s="13"/>
      <c r="BP151" s="13"/>
      <c r="BQ151" s="13"/>
      <c r="BR151" s="13"/>
      <c r="BS151" s="13"/>
      <c r="BT151" s="13"/>
      <c r="BU151" s="13"/>
      <c r="BV151" s="13"/>
      <c r="BW151" s="13"/>
      <c r="BX151" s="13"/>
      <c r="BY151" s="13"/>
      <c r="BZ151" s="13"/>
      <c r="CA151" s="13"/>
      <c r="CB151" s="13"/>
      <c r="CC151" s="13"/>
      <c r="CD151" s="13"/>
      <c r="CE151" s="13"/>
      <c r="CF151" s="13"/>
      <c r="CG151" s="13"/>
      <c r="CH151" s="13"/>
      <c r="CI151" s="13"/>
      <c r="CJ151" s="13"/>
      <c r="CK151" s="13"/>
      <c r="CL151" s="13"/>
      <c r="CM151" s="13"/>
      <c r="CN151" s="13"/>
      <c r="CO151" s="13"/>
      <c r="CP151" s="13"/>
      <c r="CQ151" s="13"/>
      <c r="CR151" s="13"/>
      <c r="CS151" s="13"/>
      <c r="CT151" s="13"/>
      <c r="CU151" s="13"/>
      <c r="CV151" s="13"/>
      <c r="CW151" s="13"/>
      <c r="CX151" s="13"/>
      <c r="CY151" s="13"/>
      <c r="CZ151" s="13"/>
      <c r="DA151" s="13"/>
      <c r="DB151" s="13"/>
      <c r="DC151" s="13"/>
      <c r="DD151" s="13"/>
      <c r="DE151" s="13"/>
      <c r="DF151" s="13"/>
      <c r="DG151" s="13"/>
      <c r="DH151" s="13"/>
      <c r="DI151" s="13"/>
      <c r="DJ151" s="13"/>
      <c r="DK151" s="13"/>
      <c r="DL151" s="13"/>
      <c r="DM151" s="13"/>
      <c r="DN151" s="13"/>
      <c r="DO151" s="13"/>
      <c r="DP151" s="13"/>
      <c r="DQ151" s="13"/>
      <c r="DR151" s="13"/>
      <c r="DS151" s="13"/>
      <c r="DT151" s="13"/>
      <c r="DU151" s="13"/>
      <c r="DV151" s="13"/>
      <c r="DW151" s="13"/>
      <c r="DX151" s="13"/>
      <c r="DY151" s="13"/>
      <c r="DZ151" s="13"/>
      <c r="EA151" s="13"/>
      <c r="EB151" s="13"/>
      <c r="EC151" s="13"/>
      <c r="ED151" s="13"/>
      <c r="EE151" s="13"/>
      <c r="EF151" s="13"/>
      <c r="EG151" s="13"/>
      <c r="EH151" s="13"/>
      <c r="EI151" s="13"/>
      <c r="EJ151" s="13"/>
      <c r="EK151" s="13"/>
      <c r="EL151" s="13"/>
      <c r="EM151" s="13"/>
      <c r="EN151" s="13"/>
      <c r="EO151" s="13"/>
      <c r="EP151" s="13"/>
      <c r="EQ151" s="13"/>
      <c r="ER151" s="13"/>
      <c r="ES151" s="13"/>
      <c r="ET151" s="13"/>
      <c r="EU151" s="13"/>
      <c r="EV151" s="13"/>
      <c r="EW151" s="13"/>
      <c r="EX151" s="13"/>
      <c r="EY151" s="13"/>
      <c r="EZ151" s="13"/>
      <c r="FA151" s="13"/>
      <c r="FB151" s="13"/>
      <c r="FC151" s="13"/>
      <c r="FD151" s="13"/>
      <c r="FE151" s="13"/>
      <c r="FF151" s="13"/>
      <c r="FG151" s="13"/>
      <c r="FH151" s="13"/>
      <c r="FI151" s="13"/>
      <c r="FJ151" s="13"/>
      <c r="FK151" s="13"/>
      <c r="FL151" s="13"/>
      <c r="FM151" s="13"/>
      <c r="FN151" s="13"/>
      <c r="FO151" s="13"/>
      <c r="FP151" s="13"/>
    </row>
    <row r="152" spans="1:172" ht="15">
      <c r="A152" s="4"/>
      <c r="B152" s="4"/>
      <c r="C152" s="4"/>
      <c r="D152" s="2"/>
      <c r="E152" s="2"/>
      <c r="F152" s="2"/>
      <c r="G152" s="2"/>
      <c r="H152" s="2"/>
      <c r="I152" s="2"/>
      <c r="J152" s="2"/>
      <c r="K152" s="2"/>
      <c r="L152" s="2"/>
      <c r="M152" s="2"/>
      <c r="N152" s="2"/>
      <c r="O152" s="2"/>
      <c r="P152" s="2"/>
      <c r="Q152" s="2"/>
      <c r="R152" s="2"/>
      <c r="S152" s="2"/>
      <c r="T152" s="2"/>
      <c r="U152" s="2"/>
      <c r="V152" s="2"/>
      <c r="W152" s="2"/>
      <c r="X152" s="2"/>
      <c r="Y152" s="2"/>
      <c r="Z152" s="2"/>
      <c r="AA152" s="5"/>
      <c r="AB152" s="5"/>
      <c r="AC152" s="5"/>
      <c r="AD152" s="5"/>
      <c r="AE152" s="5"/>
      <c r="AF152" s="2"/>
      <c r="AG152" s="2"/>
      <c r="AH152" s="2"/>
      <c r="AI152" s="2"/>
      <c r="AJ152" s="2"/>
      <c r="AK152" s="2"/>
      <c r="AL152" s="34"/>
      <c r="AM152" s="34"/>
      <c r="AN152" s="34"/>
      <c r="AO152" s="34"/>
      <c r="AP152" s="34"/>
      <c r="AQ152" s="34"/>
      <c r="AR152" s="34"/>
      <c r="AS152" s="34"/>
      <c r="AT152" s="34"/>
      <c r="AU152" s="34"/>
      <c r="AV152" s="34"/>
      <c r="AW152" s="34"/>
      <c r="AX152" s="34"/>
      <c r="AY152" s="34"/>
      <c r="AZ152" s="34"/>
      <c r="BA152" s="34"/>
      <c r="BB152" s="34"/>
      <c r="BC152" s="34"/>
      <c r="BD152" s="34"/>
      <c r="BE152" s="34"/>
      <c r="BF152" s="2"/>
      <c r="BG152" s="2"/>
      <c r="BH152" s="2"/>
      <c r="BI152" s="2"/>
      <c r="BJ152" s="2"/>
      <c r="BK152" s="13"/>
      <c r="BL152" s="13"/>
      <c r="BM152" s="13"/>
      <c r="BN152" s="13"/>
      <c r="BO152" s="13"/>
      <c r="BP152" s="13"/>
      <c r="BQ152" s="13"/>
      <c r="BR152" s="13"/>
      <c r="BS152" s="13"/>
      <c r="BT152" s="13"/>
      <c r="BU152" s="13"/>
      <c r="BV152" s="13"/>
      <c r="BW152" s="13"/>
      <c r="BX152" s="13"/>
      <c r="BY152" s="13"/>
      <c r="BZ152" s="13"/>
      <c r="CA152" s="13"/>
      <c r="CB152" s="13"/>
      <c r="CC152" s="13"/>
      <c r="CD152" s="13"/>
      <c r="CE152" s="13"/>
      <c r="CF152" s="13"/>
      <c r="CG152" s="13"/>
      <c r="CH152" s="13"/>
      <c r="CI152" s="13"/>
      <c r="CJ152" s="13"/>
      <c r="CK152" s="13"/>
      <c r="CL152" s="13"/>
      <c r="CM152" s="13"/>
      <c r="CN152" s="13"/>
      <c r="CO152" s="13"/>
      <c r="CP152" s="13"/>
      <c r="CQ152" s="13"/>
      <c r="CR152" s="13"/>
      <c r="CS152" s="13"/>
      <c r="CT152" s="13"/>
      <c r="CU152" s="13"/>
      <c r="CV152" s="13"/>
      <c r="CW152" s="13"/>
      <c r="CX152" s="13"/>
      <c r="CY152" s="13"/>
      <c r="CZ152" s="13"/>
      <c r="DA152" s="13"/>
      <c r="DB152" s="13"/>
      <c r="DC152" s="13"/>
      <c r="DD152" s="13"/>
      <c r="DE152" s="13"/>
      <c r="DF152" s="13"/>
      <c r="DG152" s="13"/>
      <c r="DH152" s="13"/>
      <c r="DI152" s="13"/>
      <c r="DJ152" s="13"/>
      <c r="DK152" s="13"/>
      <c r="DL152" s="13"/>
      <c r="DM152" s="13"/>
      <c r="DN152" s="13"/>
      <c r="DO152" s="13"/>
      <c r="DP152" s="13"/>
      <c r="DQ152" s="13"/>
      <c r="DR152" s="13"/>
      <c r="DS152" s="13"/>
      <c r="DT152" s="13"/>
      <c r="DU152" s="13"/>
      <c r="DV152" s="13"/>
      <c r="DW152" s="13"/>
      <c r="DX152" s="13"/>
      <c r="DY152" s="13"/>
      <c r="DZ152" s="13"/>
      <c r="EA152" s="13"/>
      <c r="EB152" s="13"/>
      <c r="EC152" s="13"/>
      <c r="ED152" s="13"/>
      <c r="EE152" s="13"/>
      <c r="EF152" s="13"/>
      <c r="EG152" s="13"/>
      <c r="EH152" s="13"/>
      <c r="EI152" s="13"/>
      <c r="EJ152" s="13"/>
      <c r="EK152" s="13"/>
      <c r="EL152" s="13"/>
      <c r="EM152" s="13"/>
      <c r="EN152" s="13"/>
      <c r="EO152" s="13"/>
      <c r="EP152" s="13"/>
      <c r="EQ152" s="13"/>
      <c r="ER152" s="13"/>
      <c r="ES152" s="13"/>
      <c r="ET152" s="13"/>
      <c r="EU152" s="13"/>
      <c r="EV152" s="13"/>
      <c r="EW152" s="13"/>
      <c r="EX152" s="13"/>
      <c r="EY152" s="13"/>
      <c r="EZ152" s="13"/>
      <c r="FA152" s="13"/>
      <c r="FB152" s="13"/>
      <c r="FC152" s="13"/>
      <c r="FD152" s="13"/>
      <c r="FE152" s="13"/>
      <c r="FF152" s="13"/>
      <c r="FG152" s="13"/>
      <c r="FH152" s="13"/>
      <c r="FI152" s="13"/>
      <c r="FJ152" s="13"/>
      <c r="FK152" s="13"/>
      <c r="FL152" s="13"/>
      <c r="FM152" s="13"/>
      <c r="FN152" s="13"/>
      <c r="FO152" s="13"/>
      <c r="FP152" s="13"/>
    </row>
    <row r="153" spans="1:172" ht="15">
      <c r="A153" s="4"/>
      <c r="B153" s="4"/>
      <c r="C153" s="4"/>
      <c r="D153" s="2"/>
      <c r="E153" s="2"/>
      <c r="F153" s="2"/>
      <c r="G153" s="2"/>
      <c r="H153" s="2"/>
      <c r="I153" s="2"/>
      <c r="J153" s="2"/>
      <c r="K153" s="2"/>
      <c r="L153" s="2"/>
      <c r="M153" s="2"/>
      <c r="N153" s="2"/>
      <c r="O153" s="2"/>
      <c r="P153" s="2"/>
      <c r="Q153" s="2"/>
      <c r="R153" s="2"/>
      <c r="S153" s="2"/>
      <c r="T153" s="2"/>
      <c r="U153" s="2"/>
      <c r="V153" s="2"/>
      <c r="W153" s="2"/>
      <c r="X153" s="2"/>
      <c r="Y153" s="2"/>
      <c r="Z153" s="2"/>
      <c r="AA153" s="5"/>
      <c r="AB153" s="5"/>
      <c r="AC153" s="5"/>
      <c r="AD153" s="5"/>
      <c r="AE153" s="5"/>
      <c r="AF153" s="2"/>
      <c r="AG153" s="2"/>
      <c r="AH153" s="2"/>
      <c r="AI153" s="2"/>
      <c r="AJ153" s="2"/>
      <c r="AK153" s="2"/>
      <c r="AL153" s="34"/>
      <c r="AM153" s="34"/>
      <c r="AN153" s="34"/>
      <c r="AO153" s="34"/>
      <c r="AP153" s="34"/>
      <c r="AQ153" s="34"/>
      <c r="AR153" s="34"/>
      <c r="AS153" s="34"/>
      <c r="AT153" s="34"/>
      <c r="AU153" s="34"/>
      <c r="AV153" s="34"/>
      <c r="AW153" s="34"/>
      <c r="AX153" s="34"/>
      <c r="AY153" s="34"/>
      <c r="AZ153" s="34"/>
      <c r="BA153" s="34"/>
      <c r="BB153" s="34"/>
      <c r="BC153" s="34"/>
      <c r="BD153" s="34"/>
      <c r="BE153" s="34"/>
      <c r="BF153" s="2"/>
      <c r="BG153" s="2"/>
      <c r="BH153" s="2"/>
      <c r="BI153" s="2"/>
      <c r="BJ153" s="2"/>
      <c r="BK153" s="13"/>
      <c r="BL153" s="13"/>
      <c r="BM153" s="13"/>
      <c r="BN153" s="13"/>
      <c r="BO153" s="13"/>
      <c r="BP153" s="13"/>
      <c r="BQ153" s="13"/>
      <c r="BR153" s="13"/>
      <c r="BS153" s="13"/>
      <c r="BT153" s="13"/>
      <c r="BU153" s="13"/>
      <c r="BV153" s="13"/>
      <c r="BW153" s="13"/>
      <c r="BX153" s="13"/>
      <c r="BY153" s="13"/>
      <c r="BZ153" s="13"/>
      <c r="CA153" s="13"/>
      <c r="CB153" s="13"/>
      <c r="CC153" s="13"/>
      <c r="CD153" s="13"/>
      <c r="CE153" s="13"/>
      <c r="CF153" s="13"/>
      <c r="CG153" s="13"/>
      <c r="CH153" s="13"/>
      <c r="CI153" s="13"/>
      <c r="CJ153" s="13"/>
      <c r="CK153" s="13"/>
      <c r="CL153" s="13"/>
      <c r="CM153" s="13"/>
      <c r="CN153" s="13"/>
      <c r="CO153" s="13"/>
      <c r="CP153" s="13"/>
      <c r="CQ153" s="13"/>
      <c r="CR153" s="13"/>
      <c r="CS153" s="13"/>
      <c r="CT153" s="13"/>
      <c r="CU153" s="13"/>
      <c r="CV153" s="13"/>
      <c r="CW153" s="13"/>
      <c r="CX153" s="13"/>
      <c r="CY153" s="13"/>
      <c r="CZ153" s="13"/>
      <c r="DA153" s="13"/>
      <c r="DB153" s="13"/>
      <c r="DC153" s="13"/>
      <c r="DD153" s="13"/>
      <c r="DE153" s="13"/>
      <c r="DF153" s="13"/>
      <c r="DG153" s="13"/>
      <c r="DH153" s="13"/>
      <c r="DI153" s="13"/>
      <c r="DJ153" s="13"/>
      <c r="DK153" s="13"/>
      <c r="DL153" s="13"/>
      <c r="DM153" s="13"/>
      <c r="DN153" s="13"/>
      <c r="DO153" s="13"/>
      <c r="DP153" s="13"/>
      <c r="DQ153" s="13"/>
      <c r="DR153" s="13"/>
      <c r="DS153" s="13"/>
      <c r="DT153" s="13"/>
      <c r="DU153" s="13"/>
      <c r="DV153" s="13"/>
      <c r="DW153" s="13"/>
      <c r="DX153" s="13"/>
      <c r="DY153" s="13"/>
      <c r="DZ153" s="13"/>
      <c r="EA153" s="13"/>
      <c r="EB153" s="13"/>
      <c r="EC153" s="13"/>
      <c r="ED153" s="13"/>
      <c r="EE153" s="13"/>
      <c r="EF153" s="13"/>
      <c r="EG153" s="13"/>
      <c r="EH153" s="13"/>
      <c r="EI153" s="13"/>
      <c r="EJ153" s="13"/>
      <c r="EK153" s="13"/>
      <c r="EL153" s="13"/>
      <c r="EM153" s="13"/>
      <c r="EN153" s="13"/>
      <c r="EO153" s="13"/>
      <c r="EP153" s="13"/>
      <c r="EQ153" s="13"/>
      <c r="ER153" s="13"/>
      <c r="ES153" s="13"/>
      <c r="ET153" s="13"/>
      <c r="EU153" s="13"/>
      <c r="EV153" s="13"/>
      <c r="EW153" s="13"/>
      <c r="EX153" s="13"/>
      <c r="EY153" s="13"/>
      <c r="EZ153" s="13"/>
      <c r="FA153" s="13"/>
      <c r="FB153" s="13"/>
      <c r="FC153" s="13"/>
      <c r="FD153" s="13"/>
      <c r="FE153" s="13"/>
      <c r="FF153" s="13"/>
      <c r="FG153" s="13"/>
      <c r="FH153" s="13"/>
      <c r="FI153" s="13"/>
      <c r="FJ153" s="13"/>
      <c r="FK153" s="13"/>
      <c r="FL153" s="13"/>
      <c r="FM153" s="13"/>
      <c r="FN153" s="13"/>
      <c r="FO153" s="13"/>
      <c r="FP153" s="13"/>
    </row>
    <row r="154" spans="1:172" ht="15">
      <c r="A154" s="4"/>
      <c r="B154" s="4"/>
      <c r="C154" s="4"/>
      <c r="D154" s="2"/>
      <c r="E154" s="2"/>
      <c r="F154" s="2"/>
      <c r="G154" s="2"/>
      <c r="H154" s="2"/>
      <c r="I154" s="2"/>
      <c r="J154" s="2"/>
      <c r="K154" s="2"/>
      <c r="L154" s="2"/>
      <c r="M154" s="2"/>
      <c r="N154" s="2"/>
      <c r="O154" s="2"/>
      <c r="P154" s="2"/>
      <c r="Q154" s="2"/>
      <c r="R154" s="2"/>
      <c r="S154" s="2"/>
      <c r="T154" s="2"/>
      <c r="U154" s="2"/>
      <c r="V154" s="2"/>
      <c r="W154" s="2"/>
      <c r="X154" s="2"/>
      <c r="Y154" s="2"/>
      <c r="Z154" s="2"/>
      <c r="AA154" s="5"/>
      <c r="AB154" s="5"/>
      <c r="AC154" s="5"/>
      <c r="AD154" s="5"/>
      <c r="AE154" s="5"/>
      <c r="AF154" s="2"/>
      <c r="AG154" s="2"/>
      <c r="AH154" s="2"/>
      <c r="AI154" s="2"/>
      <c r="AJ154" s="2"/>
      <c r="AK154" s="2"/>
      <c r="AL154" s="34"/>
      <c r="AM154" s="34"/>
      <c r="AN154" s="34"/>
      <c r="AO154" s="34"/>
      <c r="AP154" s="34"/>
      <c r="AQ154" s="34"/>
      <c r="AR154" s="34"/>
      <c r="AS154" s="34"/>
      <c r="AT154" s="34"/>
      <c r="AU154" s="34"/>
      <c r="AV154" s="34"/>
      <c r="AW154" s="34"/>
      <c r="AX154" s="34"/>
      <c r="AY154" s="34"/>
      <c r="AZ154" s="34"/>
      <c r="BA154" s="34"/>
      <c r="BB154" s="34"/>
      <c r="BC154" s="34"/>
      <c r="BD154" s="34"/>
      <c r="BE154" s="34"/>
      <c r="BF154" s="2"/>
      <c r="BG154" s="2"/>
      <c r="BH154" s="2"/>
      <c r="BI154" s="2"/>
      <c r="BJ154" s="2"/>
      <c r="BK154" s="13"/>
      <c r="BL154" s="13"/>
      <c r="BM154" s="13"/>
      <c r="BN154" s="13"/>
      <c r="BO154" s="13"/>
      <c r="BP154" s="13"/>
      <c r="BQ154" s="13"/>
      <c r="BR154" s="13"/>
      <c r="BS154" s="13"/>
      <c r="BT154" s="13"/>
      <c r="BU154" s="13"/>
      <c r="BV154" s="13"/>
      <c r="BW154" s="13"/>
      <c r="BX154" s="13"/>
      <c r="BY154" s="13"/>
      <c r="BZ154" s="13"/>
      <c r="CA154" s="13"/>
      <c r="CB154" s="13"/>
      <c r="CC154" s="13"/>
      <c r="CD154" s="13"/>
      <c r="CE154" s="13"/>
      <c r="CF154" s="13"/>
      <c r="CG154" s="13"/>
      <c r="CH154" s="13"/>
      <c r="CI154" s="13"/>
      <c r="CJ154" s="13"/>
      <c r="CK154" s="13"/>
      <c r="CL154" s="13"/>
      <c r="CM154" s="13"/>
      <c r="CN154" s="13"/>
      <c r="CO154" s="13"/>
      <c r="CP154" s="13"/>
      <c r="CQ154" s="13"/>
      <c r="CR154" s="13"/>
      <c r="CS154" s="13"/>
      <c r="CT154" s="13"/>
      <c r="CU154" s="13"/>
      <c r="CV154" s="13"/>
      <c r="CW154" s="13"/>
      <c r="CX154" s="13"/>
      <c r="CY154" s="13"/>
      <c r="CZ154" s="13"/>
      <c r="DA154" s="13"/>
      <c r="DB154" s="13"/>
      <c r="DC154" s="13"/>
      <c r="DD154" s="13"/>
      <c r="DE154" s="13"/>
      <c r="DF154" s="13"/>
      <c r="DG154" s="13"/>
      <c r="DH154" s="13"/>
      <c r="DI154" s="13"/>
      <c r="DJ154" s="13"/>
      <c r="DK154" s="13"/>
      <c r="DL154" s="13"/>
      <c r="DM154" s="13"/>
      <c r="DN154" s="13"/>
      <c r="DO154" s="13"/>
      <c r="DP154" s="13"/>
      <c r="DQ154" s="13"/>
      <c r="DR154" s="13"/>
      <c r="DS154" s="13"/>
      <c r="DT154" s="13"/>
      <c r="DU154" s="13"/>
      <c r="DV154" s="13"/>
      <c r="DW154" s="13"/>
      <c r="DX154" s="13"/>
      <c r="DY154" s="13"/>
      <c r="DZ154" s="13"/>
      <c r="EA154" s="13"/>
      <c r="EB154" s="13"/>
      <c r="EC154" s="13"/>
      <c r="ED154" s="13"/>
      <c r="EE154" s="13"/>
      <c r="EF154" s="13"/>
      <c r="EG154" s="13"/>
      <c r="EH154" s="13"/>
      <c r="EI154" s="13"/>
      <c r="EJ154" s="13"/>
      <c r="EK154" s="13"/>
      <c r="EL154" s="13"/>
      <c r="EM154" s="13"/>
      <c r="EN154" s="13"/>
      <c r="EO154" s="13"/>
      <c r="EP154" s="13"/>
      <c r="EQ154" s="13"/>
      <c r="ER154" s="13"/>
      <c r="ES154" s="13"/>
      <c r="ET154" s="13"/>
      <c r="EU154" s="13"/>
      <c r="EV154" s="13"/>
      <c r="EW154" s="13"/>
      <c r="EX154" s="13"/>
      <c r="EY154" s="13"/>
      <c r="EZ154" s="13"/>
      <c r="FA154" s="13"/>
      <c r="FB154" s="13"/>
      <c r="FC154" s="13"/>
      <c r="FD154" s="13"/>
      <c r="FE154" s="13"/>
      <c r="FF154" s="13"/>
      <c r="FG154" s="13"/>
      <c r="FH154" s="13"/>
      <c r="FI154" s="13"/>
      <c r="FJ154" s="13"/>
      <c r="FK154" s="13"/>
      <c r="FL154" s="13"/>
      <c r="FM154" s="13"/>
      <c r="FN154" s="13"/>
      <c r="FO154" s="13"/>
      <c r="FP154" s="13"/>
    </row>
    <row r="155" spans="1:172" ht="15">
      <c r="A155" s="4"/>
      <c r="B155" s="4"/>
      <c r="C155" s="4"/>
      <c r="D155" s="2"/>
      <c r="E155" s="2"/>
      <c r="F155" s="2"/>
      <c r="G155" s="2"/>
      <c r="H155" s="2"/>
      <c r="I155" s="2"/>
      <c r="J155" s="2"/>
      <c r="K155" s="2"/>
      <c r="L155" s="2"/>
      <c r="M155" s="2"/>
      <c r="N155" s="2"/>
      <c r="O155" s="2"/>
      <c r="P155" s="2"/>
      <c r="Q155" s="2"/>
      <c r="R155" s="2"/>
      <c r="S155" s="2"/>
      <c r="T155" s="2"/>
      <c r="U155" s="2"/>
      <c r="V155" s="2"/>
      <c r="W155" s="2"/>
      <c r="X155" s="2"/>
      <c r="Y155" s="2"/>
      <c r="Z155" s="2"/>
      <c r="AA155" s="5"/>
      <c r="AB155" s="5"/>
      <c r="AC155" s="5"/>
      <c r="AD155" s="5"/>
      <c r="AE155" s="5"/>
      <c r="AF155" s="2"/>
      <c r="AG155" s="2"/>
      <c r="AH155" s="2"/>
      <c r="AI155" s="2"/>
      <c r="AJ155" s="2"/>
      <c r="AK155" s="2"/>
      <c r="AL155" s="34"/>
      <c r="AM155" s="34"/>
      <c r="AN155" s="34"/>
      <c r="AO155" s="34"/>
      <c r="AP155" s="34"/>
      <c r="AQ155" s="34"/>
      <c r="AR155" s="34"/>
      <c r="AS155" s="34"/>
      <c r="AT155" s="34"/>
      <c r="AU155" s="34"/>
      <c r="AV155" s="34"/>
      <c r="AW155" s="34"/>
      <c r="AX155" s="34"/>
      <c r="AY155" s="34"/>
      <c r="AZ155" s="34"/>
      <c r="BA155" s="34"/>
      <c r="BB155" s="34"/>
      <c r="BC155" s="34"/>
      <c r="BD155" s="34"/>
      <c r="BE155" s="34"/>
      <c r="BF155" s="2"/>
      <c r="BG155" s="2"/>
      <c r="BH155" s="2"/>
      <c r="BI155" s="2"/>
      <c r="BJ155" s="2"/>
      <c r="BK155" s="13"/>
      <c r="BL155" s="13"/>
      <c r="BM155" s="13"/>
      <c r="BN155" s="13"/>
      <c r="BO155" s="13"/>
      <c r="BP155" s="13"/>
      <c r="BQ155" s="13"/>
      <c r="BR155" s="13"/>
      <c r="BS155" s="13"/>
      <c r="BT155" s="13"/>
      <c r="BU155" s="13"/>
      <c r="BV155" s="13"/>
      <c r="BW155" s="13"/>
      <c r="BX155" s="13"/>
      <c r="BY155" s="13"/>
      <c r="BZ155" s="13"/>
      <c r="CA155" s="13"/>
      <c r="CB155" s="13"/>
      <c r="CC155" s="13"/>
      <c r="CD155" s="13"/>
      <c r="CE155" s="13"/>
      <c r="CF155" s="13"/>
      <c r="CG155" s="13"/>
      <c r="CH155" s="13"/>
      <c r="CI155" s="13"/>
      <c r="CJ155" s="13"/>
      <c r="CK155" s="13"/>
      <c r="CL155" s="13"/>
      <c r="CM155" s="13"/>
      <c r="CN155" s="13"/>
      <c r="CO155" s="13"/>
      <c r="CP155" s="13"/>
      <c r="CQ155" s="13"/>
      <c r="CR155" s="13"/>
      <c r="CS155" s="13"/>
      <c r="CT155" s="13"/>
      <c r="CU155" s="13"/>
      <c r="CV155" s="13"/>
      <c r="CW155" s="13"/>
      <c r="CX155" s="13"/>
      <c r="CY155" s="13"/>
      <c r="CZ155" s="13"/>
      <c r="DA155" s="13"/>
      <c r="DB155" s="13"/>
      <c r="DC155" s="13"/>
      <c r="DD155" s="13"/>
      <c r="DE155" s="13"/>
      <c r="DF155" s="13"/>
      <c r="DG155" s="13"/>
      <c r="DH155" s="13"/>
      <c r="DI155" s="13"/>
      <c r="DJ155" s="13"/>
      <c r="DK155" s="13"/>
      <c r="DL155" s="13"/>
      <c r="DM155" s="13"/>
      <c r="DN155" s="13"/>
      <c r="DO155" s="13"/>
      <c r="DP155" s="13"/>
      <c r="DQ155" s="13"/>
      <c r="DR155" s="13"/>
      <c r="DS155" s="13"/>
      <c r="DT155" s="13"/>
      <c r="DU155" s="13"/>
      <c r="DV155" s="13"/>
      <c r="DW155" s="13"/>
      <c r="DX155" s="13"/>
      <c r="DY155" s="13"/>
      <c r="DZ155" s="13"/>
      <c r="EA155" s="13"/>
      <c r="EB155" s="13"/>
      <c r="EC155" s="13"/>
      <c r="ED155" s="13"/>
      <c r="EE155" s="13"/>
      <c r="EF155" s="13"/>
      <c r="EG155" s="13"/>
      <c r="EH155" s="13"/>
      <c r="EI155" s="13"/>
      <c r="EJ155" s="13"/>
      <c r="EK155" s="13"/>
      <c r="EL155" s="13"/>
      <c r="EM155" s="13"/>
      <c r="EN155" s="13"/>
      <c r="EO155" s="13"/>
      <c r="EP155" s="13"/>
      <c r="EQ155" s="13"/>
      <c r="ER155" s="13"/>
      <c r="ES155" s="13"/>
      <c r="ET155" s="13"/>
      <c r="EU155" s="13"/>
      <c r="EV155" s="13"/>
      <c r="EW155" s="13"/>
      <c r="EX155" s="13"/>
      <c r="EY155" s="13"/>
      <c r="EZ155" s="13"/>
      <c r="FA155" s="13"/>
      <c r="FB155" s="13"/>
      <c r="FC155" s="13"/>
      <c r="FD155" s="13"/>
      <c r="FE155" s="13"/>
      <c r="FF155" s="13"/>
      <c r="FG155" s="13"/>
      <c r="FH155" s="13"/>
      <c r="FI155" s="13"/>
      <c r="FJ155" s="13"/>
      <c r="FK155" s="13"/>
      <c r="FL155" s="13"/>
      <c r="FM155" s="13"/>
      <c r="FN155" s="13"/>
      <c r="FO155" s="13"/>
      <c r="FP155" s="13"/>
    </row>
    <row r="156" spans="1:172" ht="15">
      <c r="A156" s="4"/>
      <c r="B156" s="4"/>
      <c r="C156" s="4"/>
      <c r="D156" s="2"/>
      <c r="E156" s="2"/>
      <c r="F156" s="2"/>
      <c r="G156" s="2"/>
      <c r="H156" s="2"/>
      <c r="I156" s="2"/>
      <c r="J156" s="2"/>
      <c r="K156" s="2"/>
      <c r="L156" s="2"/>
      <c r="M156" s="2"/>
      <c r="N156" s="2"/>
      <c r="O156" s="2"/>
      <c r="P156" s="2"/>
      <c r="Q156" s="2"/>
      <c r="R156" s="2"/>
      <c r="S156" s="2"/>
      <c r="T156" s="2"/>
      <c r="U156" s="2"/>
      <c r="V156" s="2"/>
      <c r="W156" s="2"/>
      <c r="X156" s="2"/>
      <c r="Y156" s="2"/>
      <c r="Z156" s="2"/>
      <c r="AA156" s="5"/>
      <c r="AB156" s="5"/>
      <c r="AC156" s="5"/>
      <c r="AD156" s="5"/>
      <c r="AE156" s="5"/>
      <c r="AF156" s="2"/>
      <c r="AG156" s="2"/>
      <c r="AH156" s="2"/>
      <c r="AI156" s="2"/>
      <c r="AJ156" s="2"/>
      <c r="AK156" s="2"/>
      <c r="AL156" s="34"/>
      <c r="AM156" s="34"/>
      <c r="AN156" s="34"/>
      <c r="AO156" s="34"/>
      <c r="AP156" s="34"/>
      <c r="AQ156" s="34"/>
      <c r="AR156" s="34"/>
      <c r="AS156" s="34"/>
      <c r="AT156" s="34"/>
      <c r="AU156" s="34"/>
      <c r="AV156" s="34"/>
      <c r="AW156" s="34"/>
      <c r="AX156" s="34"/>
      <c r="AY156" s="34"/>
      <c r="AZ156" s="34"/>
      <c r="BA156" s="34"/>
      <c r="BB156" s="34"/>
      <c r="BC156" s="34"/>
      <c r="BD156" s="34"/>
      <c r="BE156" s="34"/>
      <c r="BF156" s="2"/>
      <c r="BG156" s="2"/>
      <c r="BH156" s="2"/>
      <c r="BI156" s="2"/>
      <c r="BJ156" s="2"/>
      <c r="BK156" s="13"/>
      <c r="BL156" s="13"/>
      <c r="BM156" s="13"/>
      <c r="BN156" s="13"/>
      <c r="BO156" s="13"/>
      <c r="BP156" s="13"/>
      <c r="BQ156" s="13"/>
      <c r="BR156" s="13"/>
      <c r="BS156" s="13"/>
      <c r="BT156" s="13"/>
      <c r="BU156" s="13"/>
      <c r="BV156" s="13"/>
      <c r="BW156" s="13"/>
      <c r="BX156" s="13"/>
      <c r="BY156" s="13"/>
      <c r="BZ156" s="13"/>
      <c r="CA156" s="13"/>
      <c r="CB156" s="13"/>
      <c r="CC156" s="13"/>
      <c r="CD156" s="13"/>
      <c r="CE156" s="13"/>
      <c r="CF156" s="13"/>
      <c r="CG156" s="13"/>
      <c r="CH156" s="13"/>
      <c r="CI156" s="13"/>
      <c r="CJ156" s="13"/>
      <c r="CK156" s="13"/>
      <c r="CL156" s="13"/>
      <c r="CM156" s="13"/>
      <c r="CN156" s="13"/>
      <c r="CO156" s="13"/>
      <c r="CP156" s="13"/>
      <c r="CQ156" s="13"/>
      <c r="CR156" s="13"/>
      <c r="CS156" s="13"/>
      <c r="CT156" s="13"/>
      <c r="CU156" s="13"/>
      <c r="CV156" s="13"/>
      <c r="CW156" s="13"/>
      <c r="CX156" s="13"/>
      <c r="CY156" s="13"/>
      <c r="CZ156" s="13"/>
      <c r="DA156" s="13"/>
      <c r="DB156" s="13"/>
      <c r="DC156" s="13"/>
      <c r="DD156" s="13"/>
      <c r="DE156" s="13"/>
      <c r="DF156" s="13"/>
      <c r="DG156" s="13"/>
      <c r="DH156" s="13"/>
      <c r="DI156" s="13"/>
      <c r="DJ156" s="13"/>
      <c r="DK156" s="13"/>
      <c r="DL156" s="13"/>
      <c r="DM156" s="13"/>
      <c r="DN156" s="13"/>
      <c r="DO156" s="13"/>
      <c r="DP156" s="13"/>
      <c r="DQ156" s="13"/>
      <c r="DR156" s="13"/>
      <c r="DS156" s="13"/>
      <c r="DT156" s="13"/>
      <c r="DU156" s="13"/>
      <c r="DV156" s="13"/>
      <c r="DW156" s="13"/>
      <c r="DX156" s="13"/>
      <c r="DY156" s="13"/>
      <c r="DZ156" s="13"/>
      <c r="EA156" s="13"/>
      <c r="EB156" s="13"/>
      <c r="EC156" s="13"/>
      <c r="ED156" s="13"/>
      <c r="EE156" s="13"/>
      <c r="EF156" s="13"/>
      <c r="EG156" s="13"/>
      <c r="EH156" s="13"/>
      <c r="EI156" s="13"/>
      <c r="EJ156" s="13"/>
      <c r="EK156" s="13"/>
      <c r="EL156" s="13"/>
      <c r="EM156" s="13"/>
      <c r="EN156" s="13"/>
      <c r="EO156" s="13"/>
      <c r="EP156" s="13"/>
      <c r="EQ156" s="13"/>
      <c r="ER156" s="13"/>
      <c r="ES156" s="13"/>
      <c r="ET156" s="13"/>
      <c r="EU156" s="13"/>
      <c r="EV156" s="13"/>
      <c r="EW156" s="13"/>
      <c r="EX156" s="13"/>
      <c r="EY156" s="13"/>
      <c r="EZ156" s="13"/>
      <c r="FA156" s="13"/>
      <c r="FB156" s="13"/>
      <c r="FC156" s="13"/>
      <c r="FD156" s="13"/>
      <c r="FE156" s="13"/>
      <c r="FF156" s="13"/>
      <c r="FG156" s="13"/>
      <c r="FH156" s="13"/>
      <c r="FI156" s="13"/>
      <c r="FJ156" s="13"/>
      <c r="FK156" s="13"/>
      <c r="FL156" s="13"/>
      <c r="FM156" s="13"/>
      <c r="FN156" s="13"/>
      <c r="FO156" s="13"/>
      <c r="FP156" s="13"/>
    </row>
    <row r="157" spans="1:172" ht="15">
      <c r="A157" s="4"/>
      <c r="B157" s="4"/>
      <c r="C157" s="4"/>
      <c r="D157" s="2"/>
      <c r="E157" s="2"/>
      <c r="F157" s="2"/>
      <c r="G157" s="2"/>
      <c r="H157" s="2"/>
      <c r="I157" s="2"/>
      <c r="J157" s="2"/>
      <c r="K157" s="2"/>
      <c r="L157" s="2"/>
      <c r="M157" s="2"/>
      <c r="N157" s="2"/>
      <c r="O157" s="2"/>
      <c r="P157" s="2"/>
      <c r="Q157" s="2"/>
      <c r="R157" s="2"/>
      <c r="S157" s="2"/>
      <c r="T157" s="2"/>
      <c r="U157" s="2"/>
      <c r="V157" s="2"/>
      <c r="W157" s="2"/>
      <c r="X157" s="2"/>
      <c r="Y157" s="2"/>
      <c r="Z157" s="2"/>
      <c r="AA157" s="5"/>
      <c r="AB157" s="5"/>
      <c r="AC157" s="5"/>
      <c r="AD157" s="5"/>
      <c r="AE157" s="5"/>
      <c r="AF157" s="2"/>
      <c r="AG157" s="2"/>
      <c r="AH157" s="2"/>
      <c r="AI157" s="2"/>
      <c r="AJ157" s="2"/>
      <c r="AK157" s="2"/>
      <c r="AL157" s="34"/>
      <c r="AM157" s="34"/>
      <c r="AN157" s="34"/>
      <c r="AO157" s="34"/>
      <c r="AP157" s="34"/>
      <c r="AQ157" s="34"/>
      <c r="AR157" s="34"/>
      <c r="AS157" s="34"/>
      <c r="AT157" s="34"/>
      <c r="AU157" s="34"/>
      <c r="AV157" s="34"/>
      <c r="AW157" s="34"/>
      <c r="AX157" s="34"/>
      <c r="AY157" s="34"/>
      <c r="AZ157" s="34"/>
      <c r="BA157" s="34"/>
      <c r="BB157" s="34"/>
      <c r="BC157" s="34"/>
      <c r="BD157" s="34"/>
      <c r="BE157" s="34"/>
      <c r="BF157" s="2"/>
      <c r="BG157" s="2"/>
      <c r="BH157" s="2"/>
      <c r="BI157" s="2"/>
      <c r="BJ157" s="2"/>
      <c r="BK157" s="13"/>
      <c r="BL157" s="13"/>
      <c r="BM157" s="13"/>
      <c r="BN157" s="13"/>
      <c r="BO157" s="13"/>
      <c r="BP157" s="13"/>
      <c r="BQ157" s="13"/>
      <c r="BR157" s="13"/>
      <c r="BS157" s="13"/>
      <c r="BT157" s="13"/>
      <c r="BU157" s="13"/>
      <c r="BV157" s="13"/>
      <c r="BW157" s="13"/>
      <c r="BX157" s="13"/>
      <c r="BY157" s="13"/>
      <c r="BZ157" s="13"/>
      <c r="CA157" s="13"/>
      <c r="CB157" s="13"/>
      <c r="CC157" s="13"/>
      <c r="CD157" s="13"/>
      <c r="CE157" s="13"/>
      <c r="CF157" s="13"/>
      <c r="CG157" s="13"/>
      <c r="CH157" s="13"/>
      <c r="CI157" s="13"/>
      <c r="CJ157" s="13"/>
      <c r="CK157" s="13"/>
      <c r="CL157" s="13"/>
      <c r="CM157" s="13"/>
      <c r="CN157" s="13"/>
      <c r="CO157" s="13"/>
      <c r="CP157" s="13"/>
      <c r="CQ157" s="13"/>
      <c r="CR157" s="13"/>
      <c r="CS157" s="13"/>
      <c r="CT157" s="13"/>
      <c r="CU157" s="13"/>
      <c r="CV157" s="13"/>
      <c r="CW157" s="13"/>
      <c r="CX157" s="13"/>
      <c r="CY157" s="13"/>
      <c r="CZ157" s="13"/>
      <c r="DA157" s="13"/>
      <c r="DB157" s="13"/>
      <c r="DC157" s="13"/>
      <c r="DD157" s="13"/>
      <c r="DE157" s="13"/>
      <c r="DF157" s="13"/>
      <c r="DG157" s="13"/>
      <c r="DH157" s="13"/>
      <c r="DI157" s="13"/>
      <c r="DJ157" s="13"/>
      <c r="DK157" s="13"/>
      <c r="DL157" s="13"/>
      <c r="DM157" s="13"/>
      <c r="DN157" s="13"/>
      <c r="DO157" s="13"/>
      <c r="DP157" s="13"/>
      <c r="DQ157" s="13"/>
      <c r="DR157" s="13"/>
      <c r="DS157" s="13"/>
      <c r="DT157" s="13"/>
      <c r="DU157" s="13"/>
      <c r="DV157" s="13"/>
      <c r="DW157" s="13"/>
      <c r="DX157" s="13"/>
      <c r="DY157" s="13"/>
      <c r="DZ157" s="13"/>
      <c r="EA157" s="13"/>
      <c r="EB157" s="13"/>
      <c r="EC157" s="13"/>
      <c r="ED157" s="13"/>
      <c r="EE157" s="13"/>
      <c r="EF157" s="13"/>
      <c r="EG157" s="13"/>
      <c r="EH157" s="13"/>
      <c r="EI157" s="13"/>
      <c r="EJ157" s="13"/>
      <c r="EK157" s="13"/>
      <c r="EL157" s="13"/>
      <c r="EM157" s="13"/>
      <c r="EN157" s="13"/>
      <c r="EO157" s="13"/>
      <c r="EP157" s="13"/>
      <c r="EQ157" s="13"/>
      <c r="ER157" s="13"/>
      <c r="ES157" s="13"/>
      <c r="ET157" s="13"/>
      <c r="EU157" s="13"/>
      <c r="EV157" s="13"/>
      <c r="EW157" s="13"/>
      <c r="EX157" s="13"/>
      <c r="EY157" s="13"/>
      <c r="EZ157" s="13"/>
      <c r="FA157" s="13"/>
      <c r="FB157" s="13"/>
      <c r="FC157" s="13"/>
      <c r="FD157" s="13"/>
      <c r="FE157" s="13"/>
      <c r="FF157" s="13"/>
      <c r="FG157" s="13"/>
      <c r="FH157" s="13"/>
      <c r="FI157" s="13"/>
      <c r="FJ157" s="13"/>
      <c r="FK157" s="13"/>
      <c r="FL157" s="13"/>
      <c r="FM157" s="13"/>
      <c r="FN157" s="13"/>
      <c r="FO157" s="13"/>
      <c r="FP157" s="13"/>
    </row>
    <row r="158" spans="1:172" ht="15">
      <c r="A158" s="4"/>
      <c r="B158" s="4"/>
      <c r="C158" s="4"/>
      <c r="D158" s="2"/>
      <c r="E158" s="2"/>
      <c r="F158" s="2"/>
      <c r="G158" s="2"/>
      <c r="H158" s="2"/>
      <c r="I158" s="2"/>
      <c r="J158" s="2"/>
      <c r="K158" s="2"/>
      <c r="L158" s="2"/>
      <c r="M158" s="2"/>
      <c r="N158" s="2"/>
      <c r="O158" s="2"/>
      <c r="P158" s="2"/>
      <c r="Q158" s="2"/>
      <c r="R158" s="2"/>
      <c r="S158" s="2"/>
      <c r="T158" s="2"/>
      <c r="U158" s="2"/>
      <c r="V158" s="2"/>
      <c r="W158" s="2"/>
      <c r="X158" s="2"/>
      <c r="Y158" s="2"/>
      <c r="Z158" s="2"/>
      <c r="AA158" s="5"/>
      <c r="AB158" s="5"/>
      <c r="AC158" s="5"/>
      <c r="AD158" s="5"/>
      <c r="AE158" s="5"/>
      <c r="AF158" s="2"/>
      <c r="AG158" s="2"/>
      <c r="AH158" s="2"/>
      <c r="AI158" s="2"/>
      <c r="AJ158" s="2"/>
      <c r="AK158" s="2"/>
      <c r="AL158" s="34"/>
      <c r="AM158" s="34"/>
      <c r="AN158" s="34"/>
      <c r="AO158" s="34"/>
      <c r="AP158" s="34"/>
      <c r="AQ158" s="34"/>
      <c r="AR158" s="34"/>
      <c r="AS158" s="34"/>
      <c r="AT158" s="34"/>
      <c r="AU158" s="34"/>
      <c r="AV158" s="34"/>
      <c r="AW158" s="34"/>
      <c r="AX158" s="34"/>
      <c r="AY158" s="34"/>
      <c r="AZ158" s="34"/>
      <c r="BA158" s="34"/>
      <c r="BB158" s="34"/>
      <c r="BC158" s="34"/>
      <c r="BD158" s="34"/>
      <c r="BE158" s="34"/>
      <c r="BF158" s="2"/>
      <c r="BG158" s="2"/>
      <c r="BH158" s="2"/>
      <c r="BI158" s="2"/>
      <c r="BJ158" s="2"/>
      <c r="BK158" s="13"/>
      <c r="BL158" s="13"/>
      <c r="BM158" s="13"/>
      <c r="BN158" s="13"/>
      <c r="BO158" s="13"/>
      <c r="BP158" s="13"/>
      <c r="BQ158" s="13"/>
      <c r="BR158" s="13"/>
      <c r="BS158" s="13"/>
      <c r="BT158" s="13"/>
      <c r="BU158" s="13"/>
      <c r="BV158" s="13"/>
      <c r="BW158" s="13"/>
      <c r="BX158" s="13"/>
      <c r="BY158" s="13"/>
      <c r="BZ158" s="13"/>
      <c r="CA158" s="13"/>
      <c r="CB158" s="13"/>
      <c r="CC158" s="13"/>
      <c r="CD158" s="13"/>
      <c r="CE158" s="13"/>
      <c r="CF158" s="13"/>
      <c r="CG158" s="13"/>
      <c r="CH158" s="13"/>
      <c r="CI158" s="13"/>
      <c r="CJ158" s="13"/>
      <c r="CK158" s="13"/>
      <c r="CL158" s="13"/>
      <c r="CM158" s="13"/>
      <c r="CN158" s="13"/>
      <c r="CO158" s="13"/>
      <c r="CP158" s="13"/>
      <c r="CQ158" s="13"/>
      <c r="CR158" s="13"/>
      <c r="CS158" s="13"/>
      <c r="CT158" s="13"/>
      <c r="CU158" s="13"/>
      <c r="CV158" s="13"/>
      <c r="CW158" s="13"/>
      <c r="CX158" s="13"/>
      <c r="CY158" s="13"/>
      <c r="CZ158" s="13"/>
      <c r="DA158" s="13"/>
      <c r="DB158" s="13"/>
      <c r="DC158" s="13"/>
      <c r="DD158" s="13"/>
      <c r="DE158" s="13"/>
      <c r="DF158" s="13"/>
      <c r="DG158" s="13"/>
      <c r="DH158" s="13"/>
      <c r="DI158" s="13"/>
      <c r="DJ158" s="13"/>
      <c r="DK158" s="13"/>
      <c r="DL158" s="13"/>
      <c r="DM158" s="13"/>
      <c r="DN158" s="13"/>
      <c r="DO158" s="13"/>
      <c r="DP158" s="13"/>
      <c r="DQ158" s="13"/>
      <c r="DR158" s="13"/>
      <c r="DS158" s="13"/>
      <c r="DT158" s="13"/>
      <c r="DU158" s="13"/>
      <c r="DV158" s="13"/>
      <c r="DW158" s="13"/>
      <c r="DX158" s="13"/>
      <c r="DY158" s="13"/>
      <c r="DZ158" s="13"/>
      <c r="EA158" s="13"/>
      <c r="EB158" s="13"/>
      <c r="EC158" s="13"/>
      <c r="ED158" s="13"/>
      <c r="EE158" s="13"/>
      <c r="EF158" s="13"/>
      <c r="EG158" s="13"/>
      <c r="EH158" s="13"/>
      <c r="EI158" s="13"/>
      <c r="EJ158" s="13"/>
      <c r="EK158" s="13"/>
      <c r="EL158" s="13"/>
      <c r="EM158" s="13"/>
      <c r="EN158" s="13"/>
      <c r="EO158" s="13"/>
      <c r="EP158" s="13"/>
      <c r="EQ158" s="13"/>
      <c r="ER158" s="13"/>
      <c r="ES158" s="13"/>
      <c r="ET158" s="13"/>
      <c r="EU158" s="13"/>
      <c r="EV158" s="13"/>
      <c r="EW158" s="13"/>
      <c r="EX158" s="13"/>
      <c r="EY158" s="13"/>
      <c r="EZ158" s="13"/>
      <c r="FA158" s="13"/>
      <c r="FB158" s="13"/>
      <c r="FC158" s="13"/>
      <c r="FD158" s="13"/>
      <c r="FE158" s="13"/>
      <c r="FF158" s="13"/>
      <c r="FG158" s="13"/>
      <c r="FH158" s="13"/>
      <c r="FI158" s="13"/>
      <c r="FJ158" s="13"/>
      <c r="FK158" s="13"/>
      <c r="FL158" s="13"/>
      <c r="FM158" s="13"/>
      <c r="FN158" s="13"/>
      <c r="FO158" s="13"/>
      <c r="FP158" s="13"/>
    </row>
    <row r="159" spans="1:172" ht="15">
      <c r="A159" s="4"/>
      <c r="B159" s="4"/>
      <c r="C159" s="4"/>
      <c r="D159" s="2"/>
      <c r="E159" s="2"/>
      <c r="F159" s="2"/>
      <c r="G159" s="2"/>
      <c r="H159" s="2"/>
      <c r="I159" s="2"/>
      <c r="J159" s="2"/>
      <c r="K159" s="2"/>
      <c r="L159" s="2"/>
      <c r="M159" s="2"/>
      <c r="N159" s="2"/>
      <c r="O159" s="2"/>
      <c r="P159" s="2"/>
      <c r="Q159" s="2"/>
      <c r="R159" s="2"/>
      <c r="S159" s="2"/>
      <c r="T159" s="2"/>
      <c r="U159" s="2"/>
      <c r="V159" s="2"/>
      <c r="W159" s="2"/>
      <c r="X159" s="2"/>
      <c r="Y159" s="2"/>
      <c r="Z159" s="2"/>
      <c r="AA159" s="5"/>
      <c r="AB159" s="5"/>
      <c r="AC159" s="5"/>
      <c r="AD159" s="5"/>
      <c r="AE159" s="5"/>
      <c r="AF159" s="2"/>
      <c r="AG159" s="2"/>
      <c r="AH159" s="2"/>
      <c r="AI159" s="2"/>
      <c r="AJ159" s="2"/>
      <c r="AK159" s="2"/>
      <c r="AL159" s="34"/>
      <c r="AM159" s="34"/>
      <c r="AN159" s="34"/>
      <c r="AO159" s="34"/>
      <c r="AP159" s="34"/>
      <c r="AQ159" s="34"/>
      <c r="AR159" s="34"/>
      <c r="AS159" s="34"/>
      <c r="AT159" s="34"/>
      <c r="AU159" s="34"/>
      <c r="AV159" s="34"/>
      <c r="AW159" s="34"/>
      <c r="AX159" s="34"/>
      <c r="AY159" s="34"/>
      <c r="AZ159" s="34"/>
      <c r="BA159" s="34"/>
      <c r="BB159" s="34"/>
      <c r="BC159" s="34"/>
      <c r="BD159" s="34"/>
      <c r="BE159" s="34"/>
      <c r="BF159" s="2"/>
      <c r="BG159" s="2"/>
      <c r="BH159" s="2"/>
      <c r="BI159" s="2"/>
      <c r="BJ159" s="2"/>
      <c r="BK159" s="13"/>
      <c r="BL159" s="13"/>
      <c r="BM159" s="13"/>
      <c r="BN159" s="13"/>
      <c r="BO159" s="13"/>
      <c r="BP159" s="13"/>
      <c r="BQ159" s="13"/>
      <c r="BR159" s="13"/>
      <c r="BS159" s="13"/>
      <c r="BT159" s="13"/>
      <c r="BU159" s="13"/>
      <c r="BV159" s="13"/>
      <c r="BW159" s="13"/>
      <c r="BX159" s="13"/>
      <c r="BY159" s="13"/>
      <c r="BZ159" s="13"/>
      <c r="CA159" s="13"/>
      <c r="CB159" s="13"/>
      <c r="CC159" s="13"/>
      <c r="CD159" s="13"/>
      <c r="CE159" s="13"/>
      <c r="CF159" s="13"/>
      <c r="CG159" s="13"/>
      <c r="CH159" s="13"/>
      <c r="CI159" s="13"/>
      <c r="CJ159" s="13"/>
      <c r="CK159" s="13"/>
      <c r="CL159" s="13"/>
      <c r="CM159" s="13"/>
      <c r="CN159" s="13"/>
      <c r="CO159" s="13"/>
      <c r="CP159" s="13"/>
      <c r="CQ159" s="13"/>
      <c r="CR159" s="13"/>
      <c r="CS159" s="13"/>
      <c r="CT159" s="13"/>
      <c r="CU159" s="13"/>
      <c r="CV159" s="13"/>
      <c r="CW159" s="13"/>
      <c r="CX159" s="13"/>
      <c r="CY159" s="13"/>
      <c r="CZ159" s="13"/>
      <c r="DA159" s="13"/>
      <c r="DB159" s="13"/>
      <c r="DC159" s="13"/>
      <c r="DD159" s="13"/>
      <c r="DE159" s="13"/>
      <c r="DF159" s="13"/>
      <c r="DG159" s="13"/>
      <c r="DH159" s="13"/>
      <c r="DI159" s="13"/>
      <c r="DJ159" s="13"/>
      <c r="DK159" s="13"/>
      <c r="DL159" s="13"/>
      <c r="DM159" s="13"/>
      <c r="DN159" s="13"/>
      <c r="DO159" s="13"/>
      <c r="DP159" s="13"/>
      <c r="DQ159" s="13"/>
      <c r="DR159" s="13"/>
      <c r="DS159" s="13"/>
      <c r="DT159" s="13"/>
      <c r="DU159" s="13"/>
      <c r="DV159" s="13"/>
      <c r="DW159" s="13"/>
      <c r="DX159" s="13"/>
      <c r="DY159" s="13"/>
      <c r="DZ159" s="13"/>
      <c r="EA159" s="13"/>
      <c r="EB159" s="13"/>
      <c r="EC159" s="13"/>
      <c r="ED159" s="13"/>
      <c r="EE159" s="13"/>
      <c r="EF159" s="13"/>
      <c r="EG159" s="13"/>
      <c r="EH159" s="13"/>
      <c r="EI159" s="13"/>
      <c r="EJ159" s="13"/>
      <c r="EK159" s="13"/>
      <c r="EL159" s="13"/>
      <c r="EM159" s="13"/>
      <c r="EN159" s="13"/>
      <c r="EO159" s="13"/>
      <c r="EP159" s="13"/>
      <c r="EQ159" s="13"/>
      <c r="ER159" s="13"/>
      <c r="ES159" s="13"/>
      <c r="ET159" s="13"/>
      <c r="EU159" s="13"/>
      <c r="EV159" s="13"/>
      <c r="EW159" s="13"/>
      <c r="EX159" s="13"/>
      <c r="EY159" s="13"/>
      <c r="EZ159" s="13"/>
      <c r="FA159" s="13"/>
      <c r="FB159" s="13"/>
      <c r="FC159" s="13"/>
      <c r="FD159" s="13"/>
      <c r="FE159" s="13"/>
      <c r="FF159" s="13"/>
      <c r="FG159" s="13"/>
      <c r="FH159" s="13"/>
      <c r="FI159" s="13"/>
      <c r="FJ159" s="13"/>
      <c r="FK159" s="13"/>
      <c r="FL159" s="13"/>
      <c r="FM159" s="13"/>
      <c r="FN159" s="13"/>
      <c r="FO159" s="13"/>
      <c r="FP159" s="13"/>
    </row>
    <row r="160" spans="1:172" ht="15">
      <c r="A160" s="4"/>
      <c r="B160" s="4"/>
      <c r="C160" s="4"/>
      <c r="D160" s="2"/>
      <c r="E160" s="2"/>
      <c r="F160" s="2"/>
      <c r="G160" s="2"/>
      <c r="H160" s="2"/>
      <c r="I160" s="2"/>
      <c r="J160" s="2"/>
      <c r="K160" s="2"/>
      <c r="L160" s="2"/>
      <c r="M160" s="2"/>
      <c r="N160" s="2"/>
      <c r="O160" s="2"/>
      <c r="P160" s="2"/>
      <c r="Q160" s="2"/>
      <c r="R160" s="2"/>
      <c r="S160" s="2"/>
      <c r="T160" s="2"/>
      <c r="U160" s="2"/>
      <c r="V160" s="2"/>
      <c r="W160" s="2"/>
      <c r="X160" s="2"/>
      <c r="Y160" s="2"/>
      <c r="Z160" s="2"/>
      <c r="AA160" s="5"/>
      <c r="AB160" s="5"/>
      <c r="AC160" s="5"/>
      <c r="AD160" s="5"/>
      <c r="AE160" s="5"/>
      <c r="AF160" s="2"/>
      <c r="AG160" s="2"/>
      <c r="AH160" s="2"/>
      <c r="AI160" s="2"/>
      <c r="AJ160" s="2"/>
      <c r="AK160" s="2"/>
      <c r="AL160" s="34"/>
      <c r="AM160" s="34"/>
      <c r="AN160" s="34"/>
      <c r="AO160" s="34"/>
      <c r="AP160" s="34"/>
      <c r="AQ160" s="34"/>
      <c r="AR160" s="34"/>
      <c r="AS160" s="34"/>
      <c r="AT160" s="34"/>
      <c r="AU160" s="34"/>
      <c r="AV160" s="34"/>
      <c r="AW160" s="34"/>
      <c r="AX160" s="34"/>
      <c r="AY160" s="34"/>
      <c r="AZ160" s="34"/>
      <c r="BA160" s="34"/>
      <c r="BB160" s="34"/>
      <c r="BC160" s="34"/>
      <c r="BD160" s="34"/>
      <c r="BE160" s="34"/>
      <c r="BF160" s="2"/>
      <c r="BG160" s="2"/>
      <c r="BH160" s="2"/>
      <c r="BI160" s="2"/>
      <c r="BJ160" s="2"/>
      <c r="BK160" s="13"/>
      <c r="BL160" s="13"/>
      <c r="BM160" s="13"/>
      <c r="BN160" s="13"/>
      <c r="BO160" s="13"/>
      <c r="BP160" s="13"/>
      <c r="BQ160" s="13"/>
      <c r="BR160" s="13"/>
      <c r="BS160" s="13"/>
      <c r="BT160" s="13"/>
      <c r="BU160" s="13"/>
      <c r="BV160" s="13"/>
      <c r="BW160" s="13"/>
      <c r="BX160" s="13"/>
      <c r="BY160" s="13"/>
      <c r="BZ160" s="13"/>
      <c r="CA160" s="13"/>
      <c r="CB160" s="13"/>
      <c r="CC160" s="13"/>
      <c r="CD160" s="13"/>
      <c r="CE160" s="13"/>
      <c r="CF160" s="13"/>
      <c r="CG160" s="13"/>
      <c r="CH160" s="13"/>
      <c r="CI160" s="13"/>
      <c r="CJ160" s="13"/>
      <c r="CK160" s="13"/>
      <c r="CL160" s="13"/>
      <c r="CM160" s="13"/>
      <c r="CN160" s="13"/>
      <c r="CO160" s="13"/>
      <c r="CP160" s="13"/>
      <c r="CQ160" s="13"/>
      <c r="CR160" s="13"/>
      <c r="CS160" s="13"/>
      <c r="CT160" s="13"/>
      <c r="CU160" s="13"/>
      <c r="CV160" s="13"/>
      <c r="CW160" s="13"/>
      <c r="CX160" s="13"/>
      <c r="CY160" s="13"/>
      <c r="CZ160" s="13"/>
      <c r="DA160" s="13"/>
      <c r="DB160" s="13"/>
      <c r="DC160" s="13"/>
      <c r="DD160" s="13"/>
      <c r="DE160" s="13"/>
      <c r="DF160" s="13"/>
      <c r="DG160" s="13"/>
      <c r="DH160" s="13"/>
      <c r="DI160" s="13"/>
      <c r="DJ160" s="13"/>
      <c r="DK160" s="13"/>
      <c r="DL160" s="13"/>
      <c r="DM160" s="13"/>
      <c r="DN160" s="13"/>
      <c r="DO160" s="13"/>
      <c r="DP160" s="13"/>
      <c r="DQ160" s="13"/>
      <c r="DR160" s="13"/>
      <c r="DS160" s="13"/>
      <c r="DT160" s="13"/>
      <c r="DU160" s="13"/>
      <c r="DV160" s="13"/>
      <c r="DW160" s="13"/>
      <c r="DX160" s="13"/>
      <c r="DY160" s="13"/>
      <c r="DZ160" s="13"/>
      <c r="EA160" s="13"/>
      <c r="EB160" s="13"/>
      <c r="EC160" s="13"/>
      <c r="ED160" s="13"/>
      <c r="EE160" s="13"/>
      <c r="EF160" s="13"/>
      <c r="EG160" s="13"/>
      <c r="EH160" s="13"/>
      <c r="EI160" s="13"/>
      <c r="EJ160" s="13"/>
      <c r="EK160" s="13"/>
      <c r="EL160" s="13"/>
      <c r="EM160" s="13"/>
      <c r="EN160" s="13"/>
      <c r="EO160" s="13"/>
      <c r="EP160" s="13"/>
      <c r="EQ160" s="13"/>
      <c r="ER160" s="13"/>
      <c r="ES160" s="13"/>
      <c r="ET160" s="13"/>
      <c r="EU160" s="13"/>
      <c r="EV160" s="13"/>
      <c r="EW160" s="13"/>
      <c r="EX160" s="13"/>
      <c r="EY160" s="13"/>
      <c r="EZ160" s="13"/>
      <c r="FA160" s="13"/>
      <c r="FB160" s="13"/>
      <c r="FC160" s="13"/>
      <c r="FD160" s="13"/>
      <c r="FE160" s="13"/>
      <c r="FF160" s="13"/>
      <c r="FG160" s="13"/>
      <c r="FH160" s="13"/>
      <c r="FI160" s="13"/>
      <c r="FJ160" s="13"/>
      <c r="FK160" s="13"/>
      <c r="FL160" s="13"/>
      <c r="FM160" s="13"/>
      <c r="FN160" s="13"/>
      <c r="FO160" s="13"/>
      <c r="FP160" s="13"/>
    </row>
    <row r="161" spans="1:172" ht="15">
      <c r="A161" s="4"/>
      <c r="B161" s="4"/>
      <c r="C161" s="4"/>
      <c r="D161" s="2"/>
      <c r="E161" s="2"/>
      <c r="F161" s="2"/>
      <c r="G161" s="2"/>
      <c r="H161" s="2"/>
      <c r="I161" s="2"/>
      <c r="J161" s="2"/>
      <c r="K161" s="2"/>
      <c r="L161" s="2"/>
      <c r="M161" s="2"/>
      <c r="N161" s="2"/>
      <c r="O161" s="2"/>
      <c r="P161" s="2"/>
      <c r="Q161" s="2"/>
      <c r="R161" s="2"/>
      <c r="S161" s="2"/>
      <c r="T161" s="2"/>
      <c r="U161" s="2"/>
      <c r="V161" s="2"/>
      <c r="W161" s="2"/>
      <c r="X161" s="2"/>
      <c r="Y161" s="2"/>
      <c r="Z161" s="2"/>
      <c r="AA161" s="5"/>
      <c r="AB161" s="5"/>
      <c r="AC161" s="5"/>
      <c r="AD161" s="5"/>
      <c r="AE161" s="5"/>
      <c r="AF161" s="2"/>
      <c r="AG161" s="2"/>
      <c r="AH161" s="2"/>
      <c r="AI161" s="2"/>
      <c r="AJ161" s="2"/>
      <c r="AK161" s="2"/>
      <c r="AL161" s="34"/>
      <c r="AM161" s="34"/>
      <c r="AN161" s="34"/>
      <c r="AO161" s="34"/>
      <c r="AP161" s="34"/>
      <c r="AQ161" s="34"/>
      <c r="AR161" s="34"/>
      <c r="AS161" s="34"/>
      <c r="AT161" s="34"/>
      <c r="AU161" s="34"/>
      <c r="AV161" s="34"/>
      <c r="AW161" s="34"/>
      <c r="AX161" s="34"/>
      <c r="AY161" s="34"/>
      <c r="AZ161" s="34"/>
      <c r="BA161" s="34"/>
      <c r="BB161" s="34"/>
      <c r="BC161" s="34"/>
      <c r="BD161" s="34"/>
      <c r="BE161" s="34"/>
      <c r="BF161" s="2"/>
      <c r="BG161" s="2"/>
      <c r="BH161" s="2"/>
      <c r="BI161" s="2"/>
      <c r="BJ161" s="2"/>
      <c r="BK161" s="13"/>
      <c r="BL161" s="13"/>
      <c r="BM161" s="13"/>
      <c r="BN161" s="13"/>
      <c r="BO161" s="13"/>
      <c r="BP161" s="13"/>
      <c r="BQ161" s="13"/>
      <c r="BR161" s="13"/>
      <c r="BS161" s="13"/>
      <c r="BT161" s="13"/>
      <c r="BU161" s="13"/>
      <c r="BV161" s="13"/>
      <c r="BW161" s="13"/>
      <c r="BX161" s="13"/>
      <c r="BY161" s="13"/>
      <c r="BZ161" s="13"/>
      <c r="CA161" s="13"/>
      <c r="CB161" s="13"/>
      <c r="CC161" s="13"/>
      <c r="CD161" s="13"/>
      <c r="CE161" s="13"/>
      <c r="CF161" s="13"/>
      <c r="CG161" s="13"/>
      <c r="CH161" s="13"/>
      <c r="CI161" s="13"/>
      <c r="CJ161" s="13"/>
      <c r="CK161" s="13"/>
      <c r="CL161" s="13"/>
      <c r="CM161" s="13"/>
      <c r="CN161" s="13"/>
      <c r="CO161" s="13"/>
      <c r="CP161" s="13"/>
      <c r="CQ161" s="13"/>
      <c r="CR161" s="13"/>
      <c r="CS161" s="13"/>
      <c r="CT161" s="13"/>
      <c r="CU161" s="13"/>
      <c r="CV161" s="13"/>
      <c r="CW161" s="13"/>
      <c r="CX161" s="13"/>
      <c r="CY161" s="13"/>
      <c r="CZ161" s="13"/>
      <c r="DA161" s="13"/>
      <c r="DB161" s="13"/>
      <c r="DC161" s="13"/>
      <c r="DD161" s="13"/>
      <c r="DE161" s="13"/>
      <c r="DF161" s="13"/>
      <c r="DG161" s="13"/>
      <c r="DH161" s="13"/>
      <c r="DI161" s="13"/>
      <c r="DJ161" s="13"/>
      <c r="DK161" s="13"/>
      <c r="DL161" s="13"/>
      <c r="DM161" s="13"/>
      <c r="DN161" s="13"/>
      <c r="DO161" s="13"/>
      <c r="DP161" s="13"/>
      <c r="DQ161" s="13"/>
      <c r="DR161" s="13"/>
      <c r="DS161" s="13"/>
      <c r="DT161" s="13"/>
      <c r="DU161" s="13"/>
      <c r="DV161" s="13"/>
      <c r="DW161" s="13"/>
      <c r="DX161" s="13"/>
      <c r="DY161" s="13"/>
      <c r="DZ161" s="13"/>
      <c r="EA161" s="13"/>
      <c r="EB161" s="13"/>
      <c r="EC161" s="13"/>
      <c r="ED161" s="13"/>
      <c r="EE161" s="13"/>
      <c r="EF161" s="13"/>
      <c r="EG161" s="13"/>
      <c r="EH161" s="13"/>
      <c r="EI161" s="13"/>
      <c r="EJ161" s="13"/>
      <c r="EK161" s="13"/>
      <c r="EL161" s="13"/>
      <c r="EM161" s="13"/>
      <c r="EN161" s="13"/>
      <c r="EO161" s="13"/>
      <c r="EP161" s="13"/>
      <c r="EQ161" s="13"/>
      <c r="ER161" s="13"/>
      <c r="ES161" s="13"/>
      <c r="ET161" s="13"/>
      <c r="EU161" s="13"/>
      <c r="EV161" s="13"/>
      <c r="EW161" s="13"/>
      <c r="EX161" s="13"/>
      <c r="EY161" s="13"/>
      <c r="EZ161" s="13"/>
      <c r="FA161" s="13"/>
      <c r="FB161" s="13"/>
      <c r="FC161" s="13"/>
      <c r="FD161" s="13"/>
      <c r="FE161" s="13"/>
      <c r="FF161" s="13"/>
      <c r="FG161" s="13"/>
      <c r="FH161" s="13"/>
      <c r="FI161" s="13"/>
      <c r="FJ161" s="13"/>
      <c r="FK161" s="13"/>
      <c r="FL161" s="13"/>
      <c r="FM161" s="13"/>
      <c r="FN161" s="13"/>
      <c r="FO161" s="13"/>
      <c r="FP161" s="13"/>
    </row>
    <row r="162" spans="1:172" ht="15">
      <c r="A162" s="4"/>
      <c r="B162" s="4"/>
      <c r="C162" s="4"/>
      <c r="D162" s="2"/>
      <c r="E162" s="2"/>
      <c r="F162" s="2"/>
      <c r="G162" s="2"/>
      <c r="H162" s="2"/>
      <c r="I162" s="2"/>
      <c r="J162" s="2"/>
      <c r="K162" s="2"/>
      <c r="L162" s="2"/>
      <c r="M162" s="2"/>
      <c r="N162" s="2"/>
      <c r="O162" s="2"/>
      <c r="P162" s="2"/>
      <c r="Q162" s="2"/>
      <c r="R162" s="2"/>
      <c r="S162" s="2"/>
      <c r="T162" s="2"/>
      <c r="U162" s="2"/>
      <c r="V162" s="2"/>
      <c r="W162" s="2"/>
      <c r="X162" s="2"/>
      <c r="Y162" s="2"/>
      <c r="Z162" s="2"/>
      <c r="AA162" s="5"/>
      <c r="AB162" s="5"/>
      <c r="AC162" s="5"/>
      <c r="AD162" s="5"/>
      <c r="AE162" s="5"/>
      <c r="AF162" s="2"/>
      <c r="AG162" s="2"/>
      <c r="AH162" s="2"/>
      <c r="AI162" s="2"/>
      <c r="AJ162" s="2"/>
      <c r="AK162" s="2"/>
      <c r="AL162" s="34"/>
      <c r="AM162" s="34"/>
      <c r="AN162" s="34"/>
      <c r="AO162" s="34"/>
      <c r="AP162" s="34"/>
      <c r="AQ162" s="34"/>
      <c r="AR162" s="34"/>
      <c r="AS162" s="34"/>
      <c r="AT162" s="34"/>
      <c r="AU162" s="34"/>
      <c r="AV162" s="34"/>
      <c r="AW162" s="34"/>
      <c r="AX162" s="34"/>
      <c r="AY162" s="34"/>
      <c r="AZ162" s="34"/>
      <c r="BA162" s="34"/>
      <c r="BB162" s="34"/>
      <c r="BC162" s="34"/>
      <c r="BD162" s="34"/>
      <c r="BE162" s="34"/>
      <c r="BF162" s="2"/>
      <c r="BG162" s="2"/>
      <c r="BH162" s="2"/>
      <c r="BI162" s="2"/>
      <c r="BJ162" s="2"/>
      <c r="BK162" s="13"/>
      <c r="BL162" s="13"/>
      <c r="BM162" s="13"/>
      <c r="BN162" s="13"/>
      <c r="BO162" s="13"/>
      <c r="BP162" s="13"/>
      <c r="BQ162" s="13"/>
      <c r="BR162" s="13"/>
      <c r="BS162" s="13"/>
      <c r="BT162" s="13"/>
      <c r="BU162" s="13"/>
      <c r="BV162" s="13"/>
      <c r="BW162" s="13"/>
      <c r="BX162" s="13"/>
      <c r="BY162" s="13"/>
      <c r="BZ162" s="13"/>
      <c r="CA162" s="13"/>
      <c r="CB162" s="13"/>
      <c r="CC162" s="13"/>
      <c r="CD162" s="13"/>
      <c r="CE162" s="13"/>
      <c r="CF162" s="13"/>
      <c r="CG162" s="13"/>
      <c r="CH162" s="13"/>
      <c r="CI162" s="13"/>
      <c r="CJ162" s="13"/>
      <c r="CK162" s="13"/>
      <c r="CL162" s="13"/>
      <c r="CM162" s="13"/>
      <c r="CN162" s="13"/>
      <c r="CO162" s="13"/>
      <c r="CP162" s="13"/>
      <c r="CQ162" s="13"/>
      <c r="CR162" s="13"/>
      <c r="CS162" s="13"/>
      <c r="CT162" s="13"/>
      <c r="CU162" s="13"/>
      <c r="CV162" s="13"/>
      <c r="CW162" s="13"/>
      <c r="CX162" s="13"/>
      <c r="CY162" s="13"/>
      <c r="CZ162" s="13"/>
      <c r="DA162" s="13"/>
      <c r="DB162" s="13"/>
      <c r="DC162" s="13"/>
      <c r="DD162" s="13"/>
      <c r="DE162" s="13"/>
      <c r="DF162" s="13"/>
      <c r="DG162" s="13"/>
      <c r="DH162" s="13"/>
      <c r="DI162" s="13"/>
      <c r="DJ162" s="13"/>
      <c r="DK162" s="13"/>
      <c r="DL162" s="13"/>
      <c r="DM162" s="13"/>
      <c r="DN162" s="13"/>
      <c r="DO162" s="13"/>
      <c r="DP162" s="13"/>
      <c r="DQ162" s="13"/>
      <c r="DR162" s="13"/>
      <c r="DS162" s="13"/>
      <c r="DT162" s="13"/>
      <c r="DU162" s="13"/>
      <c r="DV162" s="13"/>
      <c r="DW162" s="13"/>
      <c r="DX162" s="13"/>
      <c r="DY162" s="13"/>
      <c r="DZ162" s="13"/>
      <c r="EA162" s="13"/>
      <c r="EB162" s="13"/>
      <c r="EC162" s="13"/>
      <c r="ED162" s="13"/>
      <c r="EE162" s="13"/>
      <c r="EF162" s="13"/>
      <c r="EG162" s="13"/>
      <c r="EH162" s="13"/>
      <c r="EI162" s="13"/>
      <c r="EJ162" s="13"/>
      <c r="EK162" s="13"/>
      <c r="EL162" s="13"/>
      <c r="EM162" s="13"/>
      <c r="EN162" s="13"/>
      <c r="EO162" s="13"/>
      <c r="EP162" s="13"/>
      <c r="EQ162" s="13"/>
      <c r="ER162" s="13"/>
      <c r="ES162" s="13"/>
      <c r="ET162" s="13"/>
      <c r="EU162" s="13"/>
      <c r="EV162" s="13"/>
      <c r="EW162" s="13"/>
      <c r="EX162" s="13"/>
      <c r="EY162" s="13"/>
      <c r="EZ162" s="13"/>
      <c r="FA162" s="13"/>
      <c r="FB162" s="13"/>
      <c r="FC162" s="13"/>
      <c r="FD162" s="13"/>
      <c r="FE162" s="13"/>
      <c r="FF162" s="13"/>
      <c r="FG162" s="13"/>
      <c r="FH162" s="13"/>
      <c r="FI162" s="13"/>
      <c r="FJ162" s="13"/>
      <c r="FK162" s="13"/>
      <c r="FL162" s="13"/>
      <c r="FM162" s="13"/>
      <c r="FN162" s="13"/>
      <c r="FO162" s="13"/>
      <c r="FP162" s="13"/>
    </row>
    <row r="163" spans="1:172" ht="15">
      <c r="A163" s="4"/>
      <c r="B163" s="4"/>
      <c r="C163" s="4"/>
      <c r="D163" s="2"/>
      <c r="E163" s="2"/>
      <c r="F163" s="2"/>
      <c r="G163" s="2"/>
      <c r="H163" s="2"/>
      <c r="I163" s="2"/>
      <c r="J163" s="2"/>
      <c r="K163" s="2"/>
      <c r="L163" s="2"/>
      <c r="M163" s="2"/>
      <c r="N163" s="2"/>
      <c r="O163" s="2"/>
      <c r="P163" s="2"/>
      <c r="Q163" s="2"/>
      <c r="R163" s="2"/>
      <c r="S163" s="2"/>
      <c r="T163" s="2"/>
      <c r="U163" s="2"/>
      <c r="V163" s="2"/>
      <c r="W163" s="2"/>
      <c r="X163" s="2"/>
      <c r="Y163" s="2"/>
      <c r="Z163" s="2"/>
      <c r="AA163" s="5"/>
      <c r="AB163" s="5"/>
      <c r="AC163" s="5"/>
      <c r="AD163" s="5"/>
      <c r="AE163" s="5"/>
      <c r="AF163" s="2"/>
      <c r="AG163" s="2"/>
      <c r="AH163" s="2"/>
      <c r="AI163" s="2"/>
      <c r="AJ163" s="2"/>
      <c r="AK163" s="2"/>
      <c r="AL163" s="34"/>
      <c r="AM163" s="34"/>
      <c r="AN163" s="34"/>
      <c r="AO163" s="34"/>
      <c r="AP163" s="34"/>
      <c r="AQ163" s="34"/>
      <c r="AR163" s="34"/>
      <c r="AS163" s="34"/>
      <c r="AT163" s="34"/>
      <c r="AU163" s="34"/>
      <c r="AV163" s="34"/>
      <c r="AW163" s="34"/>
      <c r="AX163" s="34"/>
      <c r="AY163" s="34"/>
      <c r="AZ163" s="34"/>
      <c r="BA163" s="34"/>
      <c r="BB163" s="34"/>
      <c r="BC163" s="34"/>
      <c r="BD163" s="34"/>
      <c r="BE163" s="34"/>
      <c r="BF163" s="2"/>
      <c r="BG163" s="2"/>
      <c r="BH163" s="2"/>
      <c r="BI163" s="2"/>
      <c r="BJ163" s="2"/>
      <c r="BK163" s="13"/>
      <c r="BL163" s="13"/>
      <c r="BM163" s="13"/>
      <c r="BN163" s="13"/>
      <c r="BO163" s="13"/>
      <c r="BP163" s="13"/>
      <c r="BQ163" s="13"/>
      <c r="BR163" s="13"/>
      <c r="BS163" s="13"/>
      <c r="BT163" s="13"/>
      <c r="BU163" s="13"/>
      <c r="BV163" s="13"/>
      <c r="BW163" s="13"/>
      <c r="BX163" s="13"/>
      <c r="BY163" s="13"/>
      <c r="BZ163" s="13"/>
      <c r="CA163" s="13"/>
      <c r="CB163" s="13"/>
      <c r="CC163" s="13"/>
      <c r="CD163" s="13"/>
      <c r="CE163" s="13"/>
      <c r="CF163" s="13"/>
      <c r="CG163" s="13"/>
      <c r="CH163" s="13"/>
      <c r="CI163" s="13"/>
      <c r="CJ163" s="13"/>
      <c r="CK163" s="13"/>
      <c r="CL163" s="13"/>
      <c r="CM163" s="13"/>
      <c r="CN163" s="13"/>
      <c r="CO163" s="13"/>
      <c r="CP163" s="13"/>
      <c r="CQ163" s="13"/>
      <c r="CR163" s="13"/>
      <c r="CS163" s="13"/>
      <c r="CT163" s="13"/>
      <c r="CU163" s="13"/>
      <c r="CV163" s="13"/>
      <c r="CW163" s="13"/>
      <c r="CX163" s="13"/>
      <c r="CY163" s="13"/>
      <c r="CZ163" s="13"/>
      <c r="DA163" s="13"/>
      <c r="DB163" s="13"/>
      <c r="DC163" s="13"/>
      <c r="DD163" s="13"/>
      <c r="DE163" s="13"/>
      <c r="DF163" s="13"/>
      <c r="DG163" s="13"/>
      <c r="DH163" s="13"/>
      <c r="DI163" s="13"/>
      <c r="DJ163" s="13"/>
      <c r="DK163" s="13"/>
      <c r="DL163" s="13"/>
      <c r="DM163" s="13"/>
      <c r="DN163" s="13"/>
      <c r="DO163" s="13"/>
      <c r="DP163" s="13"/>
      <c r="DQ163" s="13"/>
      <c r="DR163" s="13"/>
      <c r="DS163" s="13"/>
      <c r="DT163" s="13"/>
      <c r="DU163" s="13"/>
      <c r="DV163" s="13"/>
      <c r="DW163" s="13"/>
      <c r="DX163" s="13"/>
      <c r="DY163" s="13"/>
      <c r="DZ163" s="13"/>
      <c r="EA163" s="13"/>
      <c r="EB163" s="13"/>
      <c r="EC163" s="13"/>
      <c r="ED163" s="13"/>
      <c r="EE163" s="13"/>
      <c r="EF163" s="13"/>
      <c r="EG163" s="13"/>
      <c r="EH163" s="13"/>
      <c r="EI163" s="13"/>
      <c r="EJ163" s="13"/>
      <c r="EK163" s="13"/>
      <c r="EL163" s="13"/>
      <c r="EM163" s="13"/>
      <c r="EN163" s="13"/>
      <c r="EO163" s="13"/>
      <c r="EP163" s="13"/>
      <c r="EQ163" s="13"/>
      <c r="ER163" s="13"/>
      <c r="ES163" s="13"/>
      <c r="ET163" s="13"/>
      <c r="EU163" s="13"/>
      <c r="EV163" s="13"/>
      <c r="EW163" s="13"/>
      <c r="EX163" s="13"/>
      <c r="EY163" s="13"/>
      <c r="EZ163" s="13"/>
      <c r="FA163" s="13"/>
      <c r="FB163" s="13"/>
      <c r="FC163" s="13"/>
      <c r="FD163" s="13"/>
      <c r="FE163" s="13"/>
      <c r="FF163" s="13"/>
      <c r="FG163" s="13"/>
      <c r="FH163" s="13"/>
      <c r="FI163" s="13"/>
      <c r="FJ163" s="13"/>
      <c r="FK163" s="13"/>
      <c r="FL163" s="13"/>
      <c r="FM163" s="13"/>
      <c r="FN163" s="13"/>
      <c r="FO163" s="13"/>
      <c r="FP163" s="13"/>
    </row>
    <row r="164" spans="1:172" ht="15">
      <c r="A164" s="4"/>
      <c r="B164" s="4"/>
      <c r="C164" s="4"/>
      <c r="D164" s="2"/>
      <c r="E164" s="2"/>
      <c r="F164" s="2"/>
      <c r="G164" s="2"/>
      <c r="H164" s="2"/>
      <c r="I164" s="2"/>
      <c r="J164" s="2"/>
      <c r="K164" s="2"/>
      <c r="L164" s="2"/>
      <c r="M164" s="2"/>
      <c r="N164" s="2"/>
      <c r="O164" s="2"/>
      <c r="P164" s="2"/>
      <c r="Q164" s="2"/>
      <c r="R164" s="2"/>
      <c r="S164" s="2"/>
      <c r="T164" s="2"/>
      <c r="U164" s="2"/>
      <c r="V164" s="2"/>
      <c r="W164" s="2"/>
      <c r="X164" s="2"/>
      <c r="Y164" s="2"/>
      <c r="Z164" s="2"/>
      <c r="AA164" s="5"/>
      <c r="AB164" s="5"/>
      <c r="AC164" s="5"/>
      <c r="AD164" s="5"/>
      <c r="AE164" s="5"/>
      <c r="AF164" s="2"/>
      <c r="AG164" s="2"/>
      <c r="AH164" s="2"/>
      <c r="AI164" s="2"/>
      <c r="AJ164" s="2"/>
      <c r="AK164" s="2"/>
      <c r="AL164" s="34"/>
      <c r="AM164" s="34"/>
      <c r="AN164" s="34"/>
      <c r="AO164" s="34"/>
      <c r="AP164" s="34"/>
      <c r="AQ164" s="34"/>
      <c r="AR164" s="34"/>
      <c r="AS164" s="34"/>
      <c r="AT164" s="34"/>
      <c r="AU164" s="34"/>
      <c r="AV164" s="34"/>
      <c r="AW164" s="34"/>
      <c r="AX164" s="34"/>
      <c r="AY164" s="34"/>
      <c r="AZ164" s="34"/>
      <c r="BA164" s="34"/>
      <c r="BB164" s="34"/>
      <c r="BC164" s="34"/>
      <c r="BD164" s="34"/>
      <c r="BE164" s="34"/>
      <c r="BF164" s="2"/>
      <c r="BG164" s="2"/>
      <c r="BH164" s="2"/>
      <c r="BI164" s="2"/>
      <c r="BJ164" s="2"/>
      <c r="BK164" s="13"/>
      <c r="BL164" s="13"/>
      <c r="BM164" s="13"/>
      <c r="BN164" s="13"/>
      <c r="BO164" s="13"/>
      <c r="BP164" s="13"/>
      <c r="BQ164" s="13"/>
      <c r="BR164" s="13"/>
      <c r="BS164" s="13"/>
      <c r="BT164" s="13"/>
      <c r="BU164" s="13"/>
      <c r="BV164" s="13"/>
      <c r="BW164" s="13"/>
      <c r="BX164" s="13"/>
      <c r="BY164" s="13"/>
      <c r="BZ164" s="13"/>
      <c r="CA164" s="13"/>
      <c r="CB164" s="13"/>
      <c r="CC164" s="13"/>
      <c r="CD164" s="13"/>
      <c r="CE164" s="13"/>
      <c r="CF164" s="13"/>
      <c r="CG164" s="13"/>
      <c r="CH164" s="13"/>
      <c r="CI164" s="13"/>
      <c r="CJ164" s="13"/>
      <c r="CK164" s="13"/>
      <c r="CL164" s="13"/>
      <c r="CM164" s="13"/>
      <c r="CN164" s="13"/>
      <c r="CO164" s="13"/>
      <c r="CP164" s="13"/>
      <c r="CQ164" s="13"/>
      <c r="CR164" s="13"/>
      <c r="CS164" s="13"/>
      <c r="CT164" s="13"/>
      <c r="CU164" s="13"/>
      <c r="CV164" s="13"/>
      <c r="CW164" s="13"/>
      <c r="CX164" s="13"/>
      <c r="CY164" s="13"/>
      <c r="CZ164" s="13"/>
      <c r="DA164" s="13"/>
      <c r="DB164" s="13"/>
      <c r="DC164" s="13"/>
      <c r="DD164" s="13"/>
      <c r="DE164" s="13"/>
      <c r="DF164" s="13"/>
      <c r="DG164" s="13"/>
      <c r="DH164" s="13"/>
      <c r="DI164" s="13"/>
      <c r="DJ164" s="13"/>
      <c r="DK164" s="13"/>
      <c r="DL164" s="13"/>
      <c r="DM164" s="13"/>
      <c r="DN164" s="13"/>
      <c r="DO164" s="13"/>
      <c r="DP164" s="13"/>
      <c r="DQ164" s="13"/>
      <c r="DR164" s="13"/>
      <c r="DS164" s="13"/>
      <c r="DT164" s="13"/>
      <c r="DU164" s="13"/>
      <c r="DV164" s="13"/>
      <c r="DW164" s="13"/>
      <c r="DX164" s="13"/>
      <c r="DY164" s="13"/>
      <c r="DZ164" s="13"/>
      <c r="EA164" s="13"/>
      <c r="EB164" s="13"/>
      <c r="EC164" s="13"/>
      <c r="ED164" s="13"/>
      <c r="EE164" s="13"/>
      <c r="EF164" s="13"/>
      <c r="EG164" s="13"/>
      <c r="EH164" s="13"/>
      <c r="EI164" s="13"/>
      <c r="EJ164" s="13"/>
      <c r="EK164" s="13"/>
      <c r="EL164" s="13"/>
      <c r="EM164" s="13"/>
      <c r="EN164" s="13"/>
      <c r="EO164" s="13"/>
      <c r="EP164" s="13"/>
      <c r="EQ164" s="13"/>
      <c r="ER164" s="13"/>
      <c r="ES164" s="13"/>
      <c r="ET164" s="13"/>
      <c r="EU164" s="13"/>
      <c r="EV164" s="13"/>
      <c r="EW164" s="13"/>
      <c r="EX164" s="13"/>
      <c r="EY164" s="13"/>
      <c r="EZ164" s="13"/>
      <c r="FA164" s="13"/>
      <c r="FB164" s="13"/>
      <c r="FC164" s="13"/>
      <c r="FD164" s="13"/>
      <c r="FE164" s="13"/>
      <c r="FF164" s="13"/>
      <c r="FG164" s="13"/>
      <c r="FH164" s="13"/>
      <c r="FI164" s="13"/>
      <c r="FJ164" s="13"/>
      <c r="FK164" s="13"/>
      <c r="FL164" s="13"/>
      <c r="FM164" s="13"/>
      <c r="FN164" s="13"/>
      <c r="FO164" s="13"/>
      <c r="FP164" s="13"/>
    </row>
    <row r="165" spans="1:172" ht="15">
      <c r="A165" s="4"/>
      <c r="B165" s="4"/>
      <c r="C165" s="4"/>
      <c r="D165" s="2"/>
      <c r="E165" s="2"/>
      <c r="F165" s="2"/>
      <c r="G165" s="2"/>
      <c r="H165" s="2"/>
      <c r="I165" s="2"/>
      <c r="J165" s="2"/>
      <c r="K165" s="2"/>
      <c r="L165" s="2"/>
      <c r="M165" s="2"/>
      <c r="N165" s="2"/>
      <c r="O165" s="2"/>
      <c r="P165" s="2"/>
      <c r="Q165" s="2"/>
      <c r="R165" s="2"/>
      <c r="S165" s="2"/>
      <c r="T165" s="2"/>
      <c r="U165" s="2"/>
      <c r="V165" s="2"/>
      <c r="W165" s="2"/>
      <c r="X165" s="2"/>
      <c r="Y165" s="2"/>
      <c r="Z165" s="2"/>
      <c r="AA165" s="5"/>
      <c r="AB165" s="5"/>
      <c r="AC165" s="5"/>
      <c r="AD165" s="5"/>
      <c r="AE165" s="5"/>
      <c r="AF165" s="2"/>
      <c r="AG165" s="2"/>
      <c r="AH165" s="2"/>
      <c r="AI165" s="2"/>
      <c r="AJ165" s="2"/>
      <c r="AK165" s="2"/>
      <c r="AL165" s="34"/>
      <c r="AM165" s="34"/>
      <c r="AN165" s="34"/>
      <c r="AO165" s="34"/>
      <c r="AP165" s="34"/>
      <c r="AQ165" s="34"/>
      <c r="AR165" s="34"/>
      <c r="AS165" s="34"/>
      <c r="AT165" s="34"/>
      <c r="AU165" s="34"/>
      <c r="AV165" s="34"/>
      <c r="AW165" s="34"/>
      <c r="AX165" s="34"/>
      <c r="AY165" s="34"/>
      <c r="AZ165" s="34"/>
      <c r="BA165" s="34"/>
      <c r="BB165" s="34"/>
      <c r="BC165" s="34"/>
      <c r="BD165" s="34"/>
      <c r="BE165" s="34"/>
      <c r="BF165" s="2"/>
      <c r="BG165" s="2"/>
      <c r="BH165" s="2"/>
      <c r="BI165" s="2"/>
      <c r="BJ165" s="2"/>
      <c r="BK165" s="13"/>
      <c r="BL165" s="13"/>
      <c r="BM165" s="13"/>
      <c r="BN165" s="13"/>
      <c r="BO165" s="13"/>
      <c r="BP165" s="13"/>
      <c r="BQ165" s="13"/>
      <c r="BR165" s="13"/>
      <c r="BS165" s="13"/>
      <c r="BT165" s="13"/>
      <c r="BU165" s="13"/>
      <c r="BV165" s="13"/>
      <c r="BW165" s="13"/>
      <c r="BX165" s="13"/>
      <c r="BY165" s="13"/>
      <c r="BZ165" s="13"/>
      <c r="CA165" s="13"/>
      <c r="CB165" s="13"/>
      <c r="CC165" s="13"/>
      <c r="CD165" s="13"/>
      <c r="CE165" s="13"/>
      <c r="CF165" s="13"/>
      <c r="CG165" s="13"/>
      <c r="CH165" s="13"/>
      <c r="CI165" s="13"/>
      <c r="CJ165" s="13"/>
      <c r="CK165" s="13"/>
      <c r="CL165" s="13"/>
      <c r="CM165" s="13"/>
      <c r="CN165" s="13"/>
      <c r="CO165" s="13"/>
      <c r="CP165" s="13"/>
      <c r="CQ165" s="13"/>
      <c r="CR165" s="13"/>
      <c r="CS165" s="13"/>
      <c r="CT165" s="13"/>
      <c r="CU165" s="13"/>
      <c r="CV165" s="13"/>
      <c r="CW165" s="13"/>
      <c r="CX165" s="13"/>
      <c r="CY165" s="13"/>
      <c r="CZ165" s="13"/>
      <c r="DA165" s="13"/>
      <c r="DB165" s="13"/>
      <c r="DC165" s="13"/>
      <c r="DD165" s="13"/>
      <c r="DE165" s="13"/>
      <c r="DF165" s="13"/>
      <c r="DG165" s="13"/>
      <c r="DH165" s="13"/>
      <c r="DI165" s="13"/>
      <c r="DJ165" s="13"/>
      <c r="DK165" s="13"/>
      <c r="DL165" s="13"/>
      <c r="DM165" s="13"/>
      <c r="DN165" s="13"/>
      <c r="DO165" s="13"/>
      <c r="DP165" s="13"/>
      <c r="DQ165" s="13"/>
      <c r="DR165" s="13"/>
      <c r="DS165" s="13"/>
      <c r="DT165" s="13"/>
      <c r="DU165" s="13"/>
      <c r="DV165" s="13"/>
      <c r="DW165" s="13"/>
      <c r="DX165" s="13"/>
      <c r="DY165" s="13"/>
      <c r="DZ165" s="13"/>
      <c r="EA165" s="13"/>
      <c r="EB165" s="13"/>
      <c r="EC165" s="13"/>
      <c r="ED165" s="13"/>
      <c r="EE165" s="13"/>
      <c r="EF165" s="13"/>
      <c r="EG165" s="13"/>
      <c r="EH165" s="13"/>
      <c r="EI165" s="13"/>
      <c r="EJ165" s="13"/>
      <c r="EK165" s="13"/>
      <c r="EL165" s="13"/>
      <c r="EM165" s="13"/>
      <c r="EN165" s="13"/>
      <c r="EO165" s="13"/>
      <c r="EP165" s="13"/>
      <c r="EQ165" s="13"/>
      <c r="ER165" s="13"/>
      <c r="ES165" s="13"/>
      <c r="ET165" s="13"/>
      <c r="EU165" s="13"/>
      <c r="EV165" s="13"/>
      <c r="EW165" s="13"/>
      <c r="EX165" s="13"/>
      <c r="EY165" s="13"/>
      <c r="EZ165" s="13"/>
      <c r="FA165" s="13"/>
      <c r="FB165" s="13"/>
      <c r="FC165" s="13"/>
      <c r="FD165" s="13"/>
      <c r="FE165" s="13"/>
      <c r="FF165" s="13"/>
      <c r="FG165" s="13"/>
      <c r="FH165" s="13"/>
      <c r="FI165" s="13"/>
      <c r="FJ165" s="13"/>
      <c r="FK165" s="13"/>
      <c r="FL165" s="13"/>
      <c r="FM165" s="13"/>
      <c r="FN165" s="13"/>
      <c r="FO165" s="13"/>
      <c r="FP165" s="13"/>
    </row>
    <row r="166" spans="1:172" ht="15">
      <c r="A166" s="4"/>
      <c r="B166" s="4"/>
      <c r="C166" s="4"/>
      <c r="D166" s="2"/>
      <c r="E166" s="2"/>
      <c r="F166" s="2"/>
      <c r="G166" s="2"/>
      <c r="H166" s="2"/>
      <c r="I166" s="2"/>
      <c r="J166" s="2"/>
      <c r="K166" s="2"/>
      <c r="L166" s="2"/>
      <c r="M166" s="2"/>
      <c r="N166" s="2"/>
      <c r="O166" s="2"/>
      <c r="P166" s="2"/>
      <c r="Q166" s="2"/>
      <c r="R166" s="2"/>
      <c r="S166" s="2"/>
      <c r="T166" s="2"/>
      <c r="U166" s="2"/>
      <c r="V166" s="2"/>
      <c r="W166" s="2"/>
      <c r="X166" s="2"/>
      <c r="Y166" s="2"/>
      <c r="Z166" s="2"/>
      <c r="AA166" s="5"/>
      <c r="AB166" s="5"/>
      <c r="AC166" s="5"/>
      <c r="AD166" s="5"/>
      <c r="AE166" s="5"/>
      <c r="AF166" s="2"/>
      <c r="AG166" s="2"/>
      <c r="AH166" s="2"/>
      <c r="AI166" s="2"/>
      <c r="AJ166" s="2"/>
      <c r="AK166" s="2"/>
      <c r="AL166" s="34"/>
      <c r="AM166" s="34"/>
      <c r="AN166" s="34"/>
      <c r="AO166" s="34"/>
      <c r="AP166" s="34"/>
      <c r="AQ166" s="34"/>
      <c r="AR166" s="34"/>
      <c r="AS166" s="34"/>
      <c r="AT166" s="34"/>
      <c r="AU166" s="34"/>
      <c r="AV166" s="34"/>
      <c r="AW166" s="34"/>
      <c r="AX166" s="34"/>
      <c r="AY166" s="34"/>
      <c r="AZ166" s="34"/>
      <c r="BA166" s="34"/>
      <c r="BB166" s="34"/>
      <c r="BC166" s="34"/>
      <c r="BD166" s="34"/>
      <c r="BE166" s="34"/>
      <c r="BF166" s="2"/>
      <c r="BG166" s="2"/>
      <c r="BH166" s="2"/>
      <c r="BI166" s="2"/>
      <c r="BJ166" s="2"/>
      <c r="BK166" s="13"/>
      <c r="BL166" s="13"/>
      <c r="BM166" s="13"/>
      <c r="BN166" s="13"/>
      <c r="BO166" s="13"/>
      <c r="BP166" s="13"/>
      <c r="BQ166" s="13"/>
      <c r="BR166" s="13"/>
      <c r="BS166" s="13"/>
      <c r="BT166" s="13"/>
      <c r="BU166" s="13"/>
      <c r="BV166" s="13"/>
      <c r="BW166" s="13"/>
      <c r="BX166" s="13"/>
      <c r="BY166" s="13"/>
      <c r="BZ166" s="13"/>
      <c r="CA166" s="13"/>
      <c r="CB166" s="13"/>
      <c r="CC166" s="13"/>
      <c r="CD166" s="13"/>
      <c r="CE166" s="13"/>
      <c r="CF166" s="13"/>
      <c r="CG166" s="13"/>
      <c r="CH166" s="13"/>
      <c r="CI166" s="13"/>
      <c r="CJ166" s="13"/>
      <c r="CK166" s="13"/>
      <c r="CL166" s="13"/>
      <c r="CM166" s="13"/>
      <c r="CN166" s="13"/>
      <c r="CO166" s="13"/>
      <c r="CP166" s="13"/>
      <c r="CQ166" s="13"/>
      <c r="CR166" s="13"/>
      <c r="CS166" s="13"/>
      <c r="CT166" s="13"/>
      <c r="CU166" s="13"/>
      <c r="CV166" s="13"/>
      <c r="CW166" s="13"/>
      <c r="CX166" s="13"/>
      <c r="CY166" s="13"/>
      <c r="CZ166" s="13"/>
      <c r="DA166" s="13"/>
      <c r="DB166" s="13"/>
      <c r="DC166" s="13"/>
      <c r="DD166" s="13"/>
      <c r="DE166" s="13"/>
      <c r="DF166" s="13"/>
      <c r="DG166" s="13"/>
      <c r="DH166" s="13"/>
      <c r="DI166" s="13"/>
      <c r="DJ166" s="13"/>
      <c r="DK166" s="13"/>
      <c r="DL166" s="13"/>
      <c r="DM166" s="13"/>
      <c r="DN166" s="13"/>
      <c r="DO166" s="13"/>
      <c r="DP166" s="13"/>
      <c r="DQ166" s="13"/>
      <c r="DR166" s="13"/>
      <c r="DS166" s="13"/>
      <c r="DT166" s="13"/>
      <c r="DU166" s="13"/>
      <c r="DV166" s="13"/>
      <c r="DW166" s="13"/>
      <c r="DX166" s="13"/>
      <c r="DY166" s="13"/>
      <c r="DZ166" s="13"/>
      <c r="EA166" s="13"/>
      <c r="EB166" s="13"/>
      <c r="EC166" s="13"/>
      <c r="ED166" s="13"/>
      <c r="EE166" s="13"/>
      <c r="EF166" s="13"/>
      <c r="EG166" s="13"/>
      <c r="EH166" s="13"/>
      <c r="EI166" s="13"/>
      <c r="EJ166" s="13"/>
      <c r="EK166" s="13"/>
      <c r="EL166" s="13"/>
      <c r="EM166" s="13"/>
      <c r="EN166" s="13"/>
      <c r="EO166" s="13"/>
      <c r="EP166" s="13"/>
      <c r="EQ166" s="13"/>
      <c r="ER166" s="13"/>
      <c r="ES166" s="13"/>
      <c r="ET166" s="13"/>
      <c r="EU166" s="13"/>
      <c r="EV166" s="13"/>
      <c r="EW166" s="13"/>
      <c r="EX166" s="13"/>
      <c r="EY166" s="13"/>
      <c r="EZ166" s="13"/>
      <c r="FA166" s="13"/>
      <c r="FB166" s="13"/>
      <c r="FC166" s="13"/>
      <c r="FD166" s="13"/>
      <c r="FE166" s="13"/>
      <c r="FF166" s="13"/>
      <c r="FG166" s="13"/>
      <c r="FH166" s="13"/>
      <c r="FI166" s="13"/>
      <c r="FJ166" s="13"/>
      <c r="FK166" s="13"/>
      <c r="FL166" s="13"/>
      <c r="FM166" s="13"/>
      <c r="FN166" s="13"/>
      <c r="FO166" s="13"/>
      <c r="FP166" s="13"/>
    </row>
    <row r="167" spans="1:172" ht="15">
      <c r="A167" s="4"/>
      <c r="B167" s="4"/>
      <c r="C167" s="4"/>
      <c r="D167" s="2"/>
      <c r="E167" s="2"/>
      <c r="F167" s="2"/>
      <c r="G167" s="2"/>
      <c r="H167" s="2"/>
      <c r="I167" s="2"/>
      <c r="J167" s="2"/>
      <c r="K167" s="2"/>
      <c r="L167" s="2"/>
      <c r="M167" s="2"/>
      <c r="N167" s="2"/>
      <c r="O167" s="2"/>
      <c r="P167" s="2"/>
      <c r="Q167" s="2"/>
      <c r="R167" s="2"/>
      <c r="S167" s="2"/>
      <c r="T167" s="2"/>
      <c r="U167" s="2"/>
      <c r="V167" s="2"/>
      <c r="W167" s="2"/>
      <c r="X167" s="2"/>
      <c r="Y167" s="2"/>
      <c r="Z167" s="2"/>
      <c r="AA167" s="5"/>
      <c r="AB167" s="5"/>
      <c r="AC167" s="5"/>
      <c r="AD167" s="5"/>
      <c r="AE167" s="5"/>
      <c r="AF167" s="2"/>
      <c r="AG167" s="2"/>
      <c r="AH167" s="2"/>
      <c r="AI167" s="2"/>
      <c r="AJ167" s="2"/>
      <c r="AK167" s="2"/>
      <c r="AL167" s="34"/>
      <c r="AM167" s="34"/>
      <c r="AN167" s="34"/>
      <c r="AO167" s="34"/>
      <c r="AP167" s="34"/>
      <c r="AQ167" s="34"/>
      <c r="AR167" s="34"/>
      <c r="AS167" s="34"/>
      <c r="AT167" s="34"/>
      <c r="AU167" s="34"/>
      <c r="AV167" s="34"/>
      <c r="AW167" s="34"/>
      <c r="AX167" s="34"/>
      <c r="AY167" s="34"/>
      <c r="AZ167" s="34"/>
      <c r="BA167" s="34"/>
      <c r="BB167" s="34"/>
      <c r="BC167" s="34"/>
      <c r="BD167" s="34"/>
      <c r="BE167" s="34"/>
      <c r="BF167" s="2"/>
      <c r="BG167" s="2"/>
      <c r="BH167" s="2"/>
      <c r="BI167" s="2"/>
      <c r="BJ167" s="2"/>
      <c r="BK167" s="13"/>
      <c r="BL167" s="13"/>
      <c r="BM167" s="13"/>
      <c r="BN167" s="13"/>
      <c r="BO167" s="13"/>
      <c r="BP167" s="13"/>
      <c r="BQ167" s="13"/>
      <c r="BR167" s="13"/>
      <c r="BS167" s="13"/>
      <c r="BT167" s="13"/>
      <c r="BU167" s="13"/>
      <c r="BV167" s="13"/>
      <c r="BW167" s="13"/>
      <c r="BX167" s="13"/>
      <c r="BY167" s="13"/>
      <c r="BZ167" s="13"/>
      <c r="CA167" s="13"/>
      <c r="CB167" s="13"/>
      <c r="CC167" s="13"/>
      <c r="CD167" s="13"/>
      <c r="CE167" s="13"/>
      <c r="CF167" s="13"/>
      <c r="CG167" s="13"/>
      <c r="CH167" s="13"/>
      <c r="CI167" s="13"/>
      <c r="CJ167" s="13"/>
      <c r="CK167" s="13"/>
      <c r="CL167" s="13"/>
      <c r="CM167" s="13"/>
      <c r="CN167" s="13"/>
      <c r="CO167" s="13"/>
      <c r="CP167" s="13"/>
      <c r="CQ167" s="13"/>
      <c r="CR167" s="13"/>
      <c r="CS167" s="13"/>
      <c r="CT167" s="13"/>
      <c r="CU167" s="13"/>
      <c r="CV167" s="13"/>
      <c r="CW167" s="13"/>
      <c r="CX167" s="13"/>
      <c r="CY167" s="13"/>
      <c r="CZ167" s="13"/>
      <c r="DA167" s="13"/>
      <c r="DB167" s="13"/>
      <c r="DC167" s="13"/>
      <c r="DD167" s="13"/>
      <c r="DE167" s="13"/>
      <c r="DF167" s="13"/>
      <c r="DG167" s="13"/>
      <c r="DH167" s="13"/>
      <c r="DI167" s="13"/>
      <c r="DJ167" s="13"/>
      <c r="DK167" s="13"/>
      <c r="DL167" s="13"/>
      <c r="DM167" s="13"/>
      <c r="DN167" s="13"/>
      <c r="DO167" s="13"/>
      <c r="DP167" s="13"/>
      <c r="DQ167" s="13"/>
      <c r="DR167" s="13"/>
      <c r="DS167" s="13"/>
      <c r="DT167" s="13"/>
      <c r="DU167" s="13"/>
      <c r="DV167" s="13"/>
      <c r="DW167" s="13"/>
      <c r="DX167" s="13"/>
      <c r="DY167" s="13"/>
      <c r="DZ167" s="13"/>
      <c r="EA167" s="13"/>
      <c r="EB167" s="13"/>
      <c r="EC167" s="13"/>
      <c r="ED167" s="13"/>
      <c r="EE167" s="13"/>
      <c r="EF167" s="13"/>
      <c r="EG167" s="13"/>
      <c r="EH167" s="13"/>
      <c r="EI167" s="13"/>
      <c r="EJ167" s="13"/>
      <c r="EK167" s="13"/>
      <c r="EL167" s="13"/>
      <c r="EM167" s="13"/>
      <c r="EN167" s="13"/>
      <c r="EO167" s="13"/>
      <c r="EP167" s="13"/>
      <c r="EQ167" s="13"/>
      <c r="ER167" s="13"/>
      <c r="ES167" s="13"/>
      <c r="ET167" s="13"/>
      <c r="EU167" s="13"/>
      <c r="EV167" s="13"/>
      <c r="EW167" s="13"/>
      <c r="EX167" s="13"/>
      <c r="EY167" s="13"/>
      <c r="EZ167" s="13"/>
      <c r="FA167" s="13"/>
      <c r="FB167" s="13"/>
      <c r="FC167" s="13"/>
      <c r="FD167" s="13"/>
      <c r="FE167" s="13"/>
      <c r="FF167" s="13"/>
      <c r="FG167" s="13"/>
      <c r="FH167" s="13"/>
      <c r="FI167" s="13"/>
      <c r="FJ167" s="13"/>
      <c r="FK167" s="13"/>
      <c r="FL167" s="13"/>
      <c r="FM167" s="13"/>
      <c r="FN167" s="13"/>
      <c r="FO167" s="13"/>
      <c r="FP167" s="13"/>
    </row>
    <row r="168" spans="1:172" ht="15">
      <c r="A168" s="4"/>
      <c r="B168" s="4"/>
      <c r="C168" s="4"/>
      <c r="D168" s="2"/>
      <c r="E168" s="2"/>
      <c r="F168" s="2"/>
      <c r="G168" s="2"/>
      <c r="H168" s="2"/>
      <c r="I168" s="2"/>
      <c r="J168" s="2"/>
      <c r="K168" s="2"/>
      <c r="L168" s="2"/>
      <c r="M168" s="2"/>
      <c r="N168" s="2"/>
      <c r="O168" s="2"/>
      <c r="P168" s="2"/>
      <c r="Q168" s="2"/>
      <c r="R168" s="2"/>
      <c r="S168" s="2"/>
      <c r="T168" s="2"/>
      <c r="U168" s="2"/>
      <c r="V168" s="2"/>
      <c r="W168" s="2"/>
      <c r="X168" s="2"/>
      <c r="Y168" s="2"/>
      <c r="Z168" s="2"/>
      <c r="AA168" s="5"/>
      <c r="AB168" s="5"/>
      <c r="AC168" s="5"/>
      <c r="AD168" s="5"/>
      <c r="AE168" s="5"/>
      <c r="AF168" s="2"/>
      <c r="AG168" s="2"/>
      <c r="AH168" s="2"/>
      <c r="AI168" s="2"/>
      <c r="AJ168" s="2"/>
      <c r="AK168" s="2"/>
      <c r="AL168" s="34"/>
      <c r="AM168" s="34"/>
      <c r="AN168" s="34"/>
      <c r="AO168" s="34"/>
      <c r="AP168" s="34"/>
      <c r="AQ168" s="34"/>
      <c r="AR168" s="34"/>
      <c r="AS168" s="34"/>
      <c r="AT168" s="34"/>
      <c r="AU168" s="34"/>
      <c r="AV168" s="34"/>
      <c r="AW168" s="34"/>
      <c r="AX168" s="34"/>
      <c r="AY168" s="34"/>
      <c r="AZ168" s="34"/>
      <c r="BA168" s="34"/>
      <c r="BB168" s="34"/>
      <c r="BC168" s="34"/>
      <c r="BD168" s="34"/>
      <c r="BE168" s="34"/>
      <c r="BF168" s="2"/>
      <c r="BG168" s="2"/>
      <c r="BH168" s="2"/>
      <c r="BI168" s="2"/>
      <c r="BJ168" s="2"/>
      <c r="BK168" s="13"/>
      <c r="BL168" s="13"/>
      <c r="BM168" s="13"/>
      <c r="BN168" s="13"/>
      <c r="BO168" s="13"/>
      <c r="BP168" s="13"/>
      <c r="BQ168" s="13"/>
      <c r="BR168" s="13"/>
      <c r="BS168" s="13"/>
      <c r="BT168" s="13"/>
      <c r="BU168" s="13"/>
      <c r="BV168" s="13"/>
      <c r="BW168" s="13"/>
      <c r="BX168" s="13"/>
      <c r="BY168" s="13"/>
      <c r="BZ168" s="13"/>
      <c r="CA168" s="13"/>
      <c r="CB168" s="13"/>
      <c r="CC168" s="13"/>
      <c r="CD168" s="13"/>
      <c r="CE168" s="13"/>
      <c r="CF168" s="13"/>
      <c r="CG168" s="13"/>
      <c r="CH168" s="13"/>
      <c r="CI168" s="13"/>
      <c r="CJ168" s="13"/>
      <c r="CK168" s="13"/>
      <c r="CL168" s="13"/>
      <c r="CM168" s="13"/>
      <c r="CN168" s="13"/>
      <c r="CO168" s="13"/>
      <c r="CP168" s="13"/>
      <c r="CQ168" s="13"/>
      <c r="CR168" s="13"/>
      <c r="CS168" s="13"/>
      <c r="CT168" s="13"/>
      <c r="CU168" s="13"/>
      <c r="CV168" s="13"/>
      <c r="CW168" s="13"/>
      <c r="CX168" s="13"/>
      <c r="CY168" s="13"/>
      <c r="CZ168" s="13"/>
      <c r="DA168" s="13"/>
      <c r="DB168" s="13"/>
      <c r="DC168" s="13"/>
      <c r="DD168" s="13"/>
      <c r="DE168" s="13"/>
      <c r="DF168" s="13"/>
      <c r="DG168" s="13"/>
      <c r="DH168" s="13"/>
      <c r="DI168" s="13"/>
      <c r="DJ168" s="13"/>
      <c r="DK168" s="13"/>
      <c r="DL168" s="13"/>
      <c r="DM168" s="13"/>
      <c r="DN168" s="13"/>
      <c r="DO168" s="13"/>
      <c r="DP168" s="13"/>
      <c r="DQ168" s="13"/>
      <c r="DR168" s="13"/>
      <c r="DS168" s="13"/>
      <c r="DT168" s="13"/>
      <c r="DU168" s="13"/>
      <c r="DV168" s="13"/>
      <c r="DW168" s="13"/>
      <c r="DX168" s="13"/>
      <c r="DY168" s="13"/>
      <c r="DZ168" s="13"/>
      <c r="EA168" s="13"/>
      <c r="EB168" s="13"/>
      <c r="EC168" s="13"/>
      <c r="ED168" s="13"/>
      <c r="EE168" s="13"/>
      <c r="EF168" s="13"/>
      <c r="EG168" s="13"/>
      <c r="EH168" s="13"/>
      <c r="EI168" s="13"/>
      <c r="EJ168" s="13"/>
      <c r="EK168" s="13"/>
      <c r="EL168" s="13"/>
      <c r="EM168" s="13"/>
      <c r="EN168" s="13"/>
      <c r="EO168" s="13"/>
      <c r="EP168" s="13"/>
      <c r="EQ168" s="13"/>
      <c r="ER168" s="13"/>
      <c r="ES168" s="13"/>
      <c r="ET168" s="13"/>
      <c r="EU168" s="13"/>
      <c r="EV168" s="13"/>
      <c r="EW168" s="13"/>
      <c r="EX168" s="13"/>
      <c r="EY168" s="13"/>
      <c r="EZ168" s="13"/>
      <c r="FA168" s="13"/>
      <c r="FB168" s="13"/>
      <c r="FC168" s="13"/>
      <c r="FD168" s="13"/>
      <c r="FE168" s="13"/>
      <c r="FF168" s="13"/>
      <c r="FG168" s="13"/>
      <c r="FH168" s="13"/>
      <c r="FI168" s="13"/>
      <c r="FJ168" s="13"/>
      <c r="FK168" s="13"/>
      <c r="FL168" s="13"/>
      <c r="FM168" s="13"/>
      <c r="FN168" s="13"/>
      <c r="FO168" s="13"/>
      <c r="FP168" s="13"/>
    </row>
    <row r="169" spans="1:172" ht="15">
      <c r="A169" s="4"/>
      <c r="B169" s="4"/>
      <c r="C169" s="4"/>
      <c r="D169" s="2"/>
      <c r="E169" s="2"/>
      <c r="F169" s="2"/>
      <c r="G169" s="2"/>
      <c r="H169" s="2"/>
      <c r="I169" s="2"/>
      <c r="J169" s="2"/>
      <c r="K169" s="2"/>
      <c r="L169" s="2"/>
      <c r="M169" s="2"/>
      <c r="N169" s="2"/>
      <c r="O169" s="2"/>
      <c r="P169" s="2"/>
      <c r="Q169" s="2"/>
      <c r="R169" s="2"/>
      <c r="S169" s="2"/>
      <c r="T169" s="2"/>
      <c r="U169" s="2"/>
      <c r="V169" s="2"/>
      <c r="W169" s="2"/>
      <c r="X169" s="2"/>
      <c r="Y169" s="2"/>
      <c r="Z169" s="2"/>
      <c r="AA169" s="5"/>
      <c r="AB169" s="5"/>
      <c r="AC169" s="5"/>
      <c r="AD169" s="5"/>
      <c r="AE169" s="5"/>
      <c r="AF169" s="2"/>
      <c r="AG169" s="2"/>
      <c r="AH169" s="2"/>
      <c r="AI169" s="2"/>
      <c r="AJ169" s="2"/>
      <c r="AK169" s="2"/>
      <c r="AL169" s="34"/>
      <c r="AM169" s="34"/>
      <c r="AN169" s="34"/>
      <c r="AO169" s="34"/>
      <c r="AP169" s="34"/>
      <c r="AQ169" s="34"/>
      <c r="AR169" s="34"/>
      <c r="AS169" s="34"/>
      <c r="AT169" s="34"/>
      <c r="AU169" s="34"/>
      <c r="AV169" s="34"/>
      <c r="AW169" s="34"/>
      <c r="AX169" s="34"/>
      <c r="AY169" s="34"/>
      <c r="AZ169" s="34"/>
      <c r="BA169" s="34"/>
      <c r="BB169" s="34"/>
      <c r="BC169" s="34"/>
      <c r="BD169" s="34"/>
      <c r="BE169" s="34"/>
      <c r="BF169" s="2"/>
      <c r="BG169" s="2"/>
      <c r="BH169" s="2"/>
      <c r="BI169" s="2"/>
      <c r="BJ169" s="2"/>
      <c r="BK169" s="13"/>
      <c r="BL169" s="13"/>
      <c r="BM169" s="13"/>
      <c r="BN169" s="13"/>
      <c r="BO169" s="13"/>
      <c r="BP169" s="13"/>
      <c r="BQ169" s="13"/>
      <c r="BR169" s="13"/>
      <c r="BS169" s="13"/>
      <c r="BT169" s="13"/>
      <c r="BU169" s="13"/>
      <c r="BV169" s="13"/>
      <c r="BW169" s="13"/>
      <c r="BX169" s="13"/>
      <c r="BY169" s="13"/>
      <c r="BZ169" s="13"/>
      <c r="CA169" s="13"/>
      <c r="CB169" s="13"/>
      <c r="CC169" s="13"/>
      <c r="CD169" s="13"/>
      <c r="CE169" s="13"/>
      <c r="CF169" s="13"/>
      <c r="CG169" s="13"/>
      <c r="CH169" s="13"/>
      <c r="CI169" s="13"/>
      <c r="CJ169" s="13"/>
      <c r="CK169" s="13"/>
      <c r="CL169" s="13"/>
      <c r="CM169" s="13"/>
      <c r="CN169" s="13"/>
      <c r="CO169" s="13"/>
      <c r="CP169" s="13"/>
      <c r="CQ169" s="13"/>
      <c r="CR169" s="13"/>
      <c r="CS169" s="13"/>
      <c r="CT169" s="13"/>
      <c r="CU169" s="13"/>
      <c r="CV169" s="13"/>
      <c r="CW169" s="13"/>
      <c r="CX169" s="13"/>
      <c r="CY169" s="13"/>
      <c r="CZ169" s="13"/>
      <c r="DA169" s="13"/>
      <c r="DB169" s="13"/>
      <c r="DC169" s="13"/>
      <c r="DD169" s="13"/>
      <c r="DE169" s="13"/>
      <c r="DF169" s="13"/>
      <c r="DG169" s="13"/>
      <c r="DH169" s="13"/>
      <c r="DI169" s="13"/>
      <c r="DJ169" s="13"/>
      <c r="DK169" s="13"/>
      <c r="DL169" s="13"/>
      <c r="DM169" s="13"/>
      <c r="DN169" s="13"/>
      <c r="DO169" s="13"/>
      <c r="DP169" s="13"/>
      <c r="DQ169" s="13"/>
      <c r="DR169" s="13"/>
      <c r="DS169" s="13"/>
      <c r="DT169" s="13"/>
      <c r="DU169" s="13"/>
      <c r="DV169" s="13"/>
      <c r="DW169" s="13"/>
      <c r="DX169" s="13"/>
      <c r="DY169" s="13"/>
      <c r="DZ169" s="13"/>
      <c r="EA169" s="13"/>
      <c r="EB169" s="13"/>
      <c r="EC169" s="13"/>
      <c r="ED169" s="13"/>
      <c r="EE169" s="13"/>
      <c r="EF169" s="13"/>
      <c r="EG169" s="13"/>
      <c r="EH169" s="13"/>
      <c r="EI169" s="13"/>
      <c r="EJ169" s="13"/>
      <c r="EK169" s="13"/>
      <c r="EL169" s="13"/>
      <c r="EM169" s="13"/>
      <c r="EN169" s="13"/>
      <c r="EO169" s="13"/>
      <c r="EP169" s="13"/>
      <c r="EQ169" s="13"/>
      <c r="ER169" s="13"/>
      <c r="ES169" s="13"/>
      <c r="ET169" s="13"/>
      <c r="EU169" s="13"/>
      <c r="EV169" s="13"/>
      <c r="EW169" s="13"/>
      <c r="EX169" s="13"/>
      <c r="EY169" s="13"/>
      <c r="EZ169" s="13"/>
      <c r="FA169" s="13"/>
      <c r="FB169" s="13"/>
      <c r="FC169" s="13"/>
      <c r="FD169" s="13"/>
      <c r="FE169" s="13"/>
      <c r="FF169" s="13"/>
      <c r="FG169" s="13"/>
      <c r="FH169" s="13"/>
      <c r="FI169" s="13"/>
      <c r="FJ169" s="13"/>
      <c r="FK169" s="13"/>
      <c r="FL169" s="13"/>
      <c r="FM169" s="13"/>
      <c r="FN169" s="13"/>
      <c r="FO169" s="13"/>
      <c r="FP169" s="13"/>
    </row>
    <row r="170" spans="1:172" ht="15">
      <c r="A170" s="4"/>
      <c r="B170" s="4"/>
      <c r="C170" s="4"/>
      <c r="D170" s="2"/>
      <c r="E170" s="2"/>
      <c r="F170" s="2"/>
      <c r="G170" s="2"/>
      <c r="H170" s="2"/>
      <c r="I170" s="2"/>
      <c r="J170" s="2"/>
      <c r="K170" s="2"/>
      <c r="L170" s="2"/>
      <c r="M170" s="2"/>
      <c r="N170" s="2"/>
      <c r="O170" s="2"/>
      <c r="P170" s="2"/>
      <c r="Q170" s="2"/>
      <c r="R170" s="2"/>
      <c r="S170" s="2"/>
      <c r="T170" s="2"/>
      <c r="U170" s="2"/>
      <c r="V170" s="2"/>
      <c r="W170" s="2"/>
      <c r="X170" s="2"/>
      <c r="Y170" s="2"/>
      <c r="Z170" s="2"/>
      <c r="AA170" s="5"/>
      <c r="AB170" s="5"/>
      <c r="AC170" s="5"/>
      <c r="AD170" s="5"/>
      <c r="AE170" s="5"/>
      <c r="AF170" s="2"/>
      <c r="AG170" s="2"/>
      <c r="AH170" s="2"/>
      <c r="AI170" s="2"/>
      <c r="AJ170" s="2"/>
      <c r="AK170" s="2"/>
      <c r="AL170" s="34"/>
      <c r="AM170" s="34"/>
      <c r="AN170" s="34"/>
      <c r="AO170" s="34"/>
      <c r="AP170" s="34"/>
      <c r="AQ170" s="34"/>
      <c r="AR170" s="34"/>
      <c r="AS170" s="34"/>
      <c r="AT170" s="34"/>
      <c r="AU170" s="34"/>
      <c r="AV170" s="34"/>
      <c r="AW170" s="34"/>
      <c r="AX170" s="34"/>
      <c r="AY170" s="34"/>
      <c r="AZ170" s="34"/>
      <c r="BA170" s="34"/>
      <c r="BB170" s="34"/>
      <c r="BC170" s="34"/>
      <c r="BD170" s="34"/>
      <c r="BE170" s="34"/>
      <c r="BF170" s="2"/>
      <c r="BG170" s="2"/>
      <c r="BH170" s="2"/>
      <c r="BI170" s="2"/>
      <c r="BJ170" s="2"/>
      <c r="BK170" s="13"/>
      <c r="BL170" s="13"/>
      <c r="BM170" s="13"/>
      <c r="BN170" s="13"/>
      <c r="BO170" s="13"/>
      <c r="BP170" s="13"/>
      <c r="BQ170" s="13"/>
      <c r="BR170" s="13"/>
      <c r="BS170" s="13"/>
      <c r="BT170" s="13"/>
      <c r="BU170" s="13"/>
      <c r="BV170" s="13"/>
      <c r="BW170" s="13"/>
      <c r="BX170" s="13"/>
      <c r="BY170" s="13"/>
      <c r="BZ170" s="13"/>
      <c r="CA170" s="13"/>
      <c r="CB170" s="13"/>
      <c r="CC170" s="13"/>
      <c r="CD170" s="13"/>
      <c r="CE170" s="13"/>
      <c r="CF170" s="13"/>
      <c r="CG170" s="13"/>
      <c r="CH170" s="13"/>
      <c r="CI170" s="13"/>
      <c r="CJ170" s="13"/>
      <c r="CK170" s="13"/>
      <c r="CL170" s="13"/>
      <c r="CM170" s="13"/>
      <c r="CN170" s="13"/>
      <c r="CO170" s="13"/>
      <c r="CP170" s="13"/>
      <c r="CQ170" s="13"/>
      <c r="CR170" s="13"/>
      <c r="CS170" s="13"/>
      <c r="CT170" s="13"/>
      <c r="CU170" s="13"/>
      <c r="CV170" s="13"/>
      <c r="CW170" s="13"/>
      <c r="CX170" s="13"/>
      <c r="CY170" s="13"/>
      <c r="CZ170" s="13"/>
      <c r="DA170" s="13"/>
      <c r="DB170" s="13"/>
      <c r="DC170" s="13"/>
      <c r="DD170" s="13"/>
      <c r="DE170" s="13"/>
      <c r="DF170" s="13"/>
      <c r="DG170" s="13"/>
      <c r="DH170" s="13"/>
      <c r="DI170" s="13"/>
      <c r="DJ170" s="13"/>
      <c r="DK170" s="13"/>
      <c r="DL170" s="13"/>
      <c r="DM170" s="13"/>
      <c r="DN170" s="13"/>
      <c r="DO170" s="13"/>
      <c r="DP170" s="13"/>
      <c r="DQ170" s="13"/>
      <c r="DR170" s="13"/>
      <c r="DS170" s="13"/>
      <c r="DT170" s="13"/>
      <c r="DU170" s="13"/>
      <c r="DV170" s="13"/>
      <c r="DW170" s="13"/>
      <c r="DX170" s="13"/>
      <c r="DY170" s="13"/>
      <c r="DZ170" s="13"/>
      <c r="EA170" s="13"/>
      <c r="EB170" s="13"/>
      <c r="EC170" s="13"/>
      <c r="ED170" s="13"/>
      <c r="EE170" s="13"/>
      <c r="EF170" s="13"/>
      <c r="EG170" s="13"/>
      <c r="EH170" s="13"/>
      <c r="EI170" s="13"/>
      <c r="EJ170" s="13"/>
      <c r="EK170" s="13"/>
      <c r="EL170" s="13"/>
      <c r="EM170" s="13"/>
      <c r="EN170" s="13"/>
      <c r="EO170" s="13"/>
      <c r="EP170" s="13"/>
      <c r="EQ170" s="13"/>
      <c r="ER170" s="13"/>
      <c r="ES170" s="13"/>
      <c r="ET170" s="13"/>
      <c r="EU170" s="13"/>
      <c r="EV170" s="13"/>
      <c r="EW170" s="13"/>
      <c r="EX170" s="13"/>
      <c r="EY170" s="13"/>
      <c r="EZ170" s="13"/>
      <c r="FA170" s="13"/>
      <c r="FB170" s="13"/>
      <c r="FC170" s="13"/>
      <c r="FD170" s="13"/>
      <c r="FE170" s="13"/>
      <c r="FF170" s="13"/>
      <c r="FG170" s="13"/>
      <c r="FH170" s="13"/>
      <c r="FI170" s="13"/>
      <c r="FJ170" s="13"/>
      <c r="FK170" s="13"/>
      <c r="FL170" s="13"/>
      <c r="FM170" s="13"/>
      <c r="FN170" s="13"/>
      <c r="FO170" s="13"/>
      <c r="FP170" s="13"/>
    </row>
    <row r="171" spans="1:172" ht="15">
      <c r="A171" s="4"/>
      <c r="B171" s="4"/>
      <c r="C171" s="4"/>
      <c r="D171" s="2"/>
      <c r="E171" s="2"/>
      <c r="F171" s="2"/>
      <c r="G171" s="2"/>
      <c r="H171" s="2"/>
      <c r="I171" s="2"/>
      <c r="J171" s="2"/>
      <c r="K171" s="2"/>
      <c r="L171" s="2"/>
      <c r="M171" s="2"/>
      <c r="N171" s="2"/>
      <c r="O171" s="2"/>
      <c r="P171" s="2"/>
      <c r="Q171" s="2"/>
      <c r="R171" s="2"/>
      <c r="S171" s="2"/>
      <c r="T171" s="2"/>
      <c r="U171" s="2"/>
      <c r="V171" s="2"/>
      <c r="W171" s="2"/>
      <c r="X171" s="2"/>
      <c r="Y171" s="2"/>
      <c r="Z171" s="2"/>
      <c r="AA171" s="5"/>
      <c r="AB171" s="5"/>
      <c r="AC171" s="5"/>
      <c r="AD171" s="5"/>
      <c r="AE171" s="5"/>
      <c r="AF171" s="2"/>
      <c r="AG171" s="2"/>
      <c r="AH171" s="2"/>
      <c r="AI171" s="2"/>
      <c r="AJ171" s="2"/>
      <c r="AK171" s="2"/>
      <c r="AL171" s="34"/>
      <c r="AM171" s="34"/>
      <c r="AN171" s="34"/>
      <c r="AO171" s="34"/>
      <c r="AP171" s="34"/>
      <c r="AQ171" s="34"/>
      <c r="AR171" s="34"/>
      <c r="AS171" s="34"/>
      <c r="AT171" s="34"/>
      <c r="AU171" s="34"/>
      <c r="AV171" s="34"/>
      <c r="AW171" s="34"/>
      <c r="AX171" s="34"/>
      <c r="AY171" s="34"/>
      <c r="AZ171" s="34"/>
      <c r="BA171" s="34"/>
      <c r="BB171" s="34"/>
      <c r="BC171" s="34"/>
      <c r="BD171" s="34"/>
      <c r="BE171" s="34"/>
      <c r="BF171" s="2"/>
      <c r="BG171" s="2"/>
      <c r="BH171" s="2"/>
      <c r="BI171" s="2"/>
      <c r="BJ171" s="2"/>
      <c r="BK171" s="13"/>
      <c r="BL171" s="13"/>
      <c r="BM171" s="13"/>
      <c r="BN171" s="13"/>
      <c r="BO171" s="13"/>
      <c r="BP171" s="13"/>
      <c r="BQ171" s="13"/>
      <c r="BR171" s="13"/>
      <c r="BS171" s="13"/>
      <c r="BT171" s="13"/>
      <c r="BU171" s="13"/>
      <c r="BV171" s="13"/>
      <c r="BW171" s="13"/>
      <c r="BX171" s="13"/>
      <c r="BY171" s="13"/>
      <c r="BZ171" s="13"/>
      <c r="CA171" s="13"/>
      <c r="CB171" s="13"/>
      <c r="CC171" s="13"/>
      <c r="CD171" s="13"/>
      <c r="CE171" s="13"/>
      <c r="CF171" s="13"/>
      <c r="CG171" s="13"/>
      <c r="CH171" s="13"/>
      <c r="CI171" s="13"/>
      <c r="CJ171" s="13"/>
      <c r="CK171" s="13"/>
      <c r="CL171" s="13"/>
      <c r="CM171" s="13"/>
      <c r="CN171" s="13"/>
      <c r="CO171" s="13"/>
      <c r="CP171" s="13"/>
      <c r="CQ171" s="13"/>
      <c r="CR171" s="13"/>
      <c r="CS171" s="13"/>
      <c r="CT171" s="13"/>
      <c r="CU171" s="13"/>
      <c r="CV171" s="13"/>
      <c r="CW171" s="13"/>
      <c r="CX171" s="13"/>
      <c r="CY171" s="13"/>
      <c r="CZ171" s="13"/>
      <c r="DA171" s="13"/>
      <c r="DB171" s="13"/>
      <c r="DC171" s="13"/>
      <c r="DD171" s="13"/>
      <c r="DE171" s="13"/>
      <c r="DF171" s="13"/>
      <c r="DG171" s="13"/>
      <c r="DH171" s="13"/>
      <c r="DI171" s="13"/>
      <c r="DJ171" s="13"/>
      <c r="DK171" s="13"/>
      <c r="DL171" s="13"/>
      <c r="DM171" s="13"/>
      <c r="DN171" s="13"/>
      <c r="DO171" s="13"/>
      <c r="DP171" s="13"/>
      <c r="DQ171" s="13"/>
      <c r="DR171" s="13"/>
      <c r="DS171" s="13"/>
      <c r="DT171" s="13"/>
      <c r="DU171" s="13"/>
      <c r="DV171" s="13"/>
      <c r="DW171" s="13"/>
      <c r="DX171" s="13"/>
      <c r="DY171" s="13"/>
      <c r="DZ171" s="13"/>
      <c r="EA171" s="13"/>
      <c r="EB171" s="13"/>
      <c r="EC171" s="13"/>
      <c r="ED171" s="13"/>
      <c r="EE171" s="13"/>
      <c r="EF171" s="13"/>
      <c r="EG171" s="13"/>
      <c r="EH171" s="13"/>
      <c r="EI171" s="13"/>
      <c r="EJ171" s="13"/>
      <c r="EK171" s="13"/>
      <c r="EL171" s="13"/>
      <c r="EM171" s="13"/>
      <c r="EN171" s="13"/>
      <c r="EO171" s="13"/>
      <c r="EP171" s="13"/>
      <c r="EQ171" s="13"/>
      <c r="ER171" s="13"/>
      <c r="ES171" s="13"/>
      <c r="ET171" s="13"/>
      <c r="EU171" s="13"/>
      <c r="EV171" s="13"/>
      <c r="EW171" s="13"/>
      <c r="EX171" s="13"/>
      <c r="EY171" s="13"/>
      <c r="EZ171" s="13"/>
      <c r="FA171" s="13"/>
      <c r="FB171" s="13"/>
      <c r="FC171" s="13"/>
      <c r="FD171" s="13"/>
      <c r="FE171" s="13"/>
      <c r="FF171" s="13"/>
      <c r="FG171" s="13"/>
      <c r="FH171" s="13"/>
      <c r="FI171" s="13"/>
      <c r="FJ171" s="13"/>
      <c r="FK171" s="13"/>
      <c r="FL171" s="13"/>
      <c r="FM171" s="13"/>
      <c r="FN171" s="13"/>
      <c r="FO171" s="13"/>
      <c r="FP171" s="13"/>
    </row>
    <row r="172" spans="1:172" ht="15">
      <c r="A172" s="4"/>
      <c r="B172" s="4"/>
      <c r="C172" s="4"/>
      <c r="D172" s="2"/>
      <c r="E172" s="2"/>
      <c r="F172" s="2"/>
      <c r="G172" s="2"/>
      <c r="H172" s="2"/>
      <c r="I172" s="2"/>
      <c r="J172" s="2"/>
      <c r="K172" s="2"/>
      <c r="L172" s="2"/>
      <c r="M172" s="2"/>
      <c r="N172" s="2"/>
      <c r="O172" s="2"/>
      <c r="P172" s="2"/>
      <c r="Q172" s="2"/>
      <c r="R172" s="2"/>
      <c r="S172" s="2"/>
      <c r="T172" s="2"/>
      <c r="U172" s="2"/>
      <c r="V172" s="2"/>
      <c r="W172" s="2"/>
      <c r="X172" s="2"/>
      <c r="Y172" s="2"/>
      <c r="Z172" s="2"/>
      <c r="AA172" s="5"/>
      <c r="AB172" s="5"/>
      <c r="AC172" s="5"/>
      <c r="AD172" s="5"/>
      <c r="AE172" s="5"/>
      <c r="AF172" s="2"/>
      <c r="AG172" s="2"/>
      <c r="AH172" s="2"/>
      <c r="AI172" s="2"/>
      <c r="AJ172" s="2"/>
      <c r="AK172" s="2"/>
      <c r="AL172" s="34"/>
      <c r="AM172" s="34"/>
      <c r="AN172" s="34"/>
      <c r="AO172" s="34"/>
      <c r="AP172" s="34"/>
      <c r="AQ172" s="34"/>
      <c r="AR172" s="34"/>
      <c r="AS172" s="34"/>
      <c r="AT172" s="34"/>
      <c r="AU172" s="34"/>
      <c r="AV172" s="34"/>
      <c r="AW172" s="34"/>
      <c r="AX172" s="34"/>
      <c r="AY172" s="34"/>
      <c r="AZ172" s="34"/>
      <c r="BA172" s="34"/>
      <c r="BB172" s="34"/>
      <c r="BC172" s="34"/>
      <c r="BD172" s="34"/>
      <c r="BE172" s="34"/>
      <c r="BF172" s="2"/>
      <c r="BG172" s="2"/>
      <c r="BH172" s="2"/>
      <c r="BI172" s="2"/>
      <c r="BJ172" s="2"/>
      <c r="BK172" s="13"/>
      <c r="BL172" s="13"/>
      <c r="BM172" s="13"/>
      <c r="BN172" s="13"/>
      <c r="BO172" s="13"/>
      <c r="BP172" s="13"/>
      <c r="BQ172" s="13"/>
      <c r="BR172" s="13"/>
      <c r="BS172" s="13"/>
      <c r="BT172" s="13"/>
      <c r="BU172" s="13"/>
      <c r="BV172" s="13"/>
      <c r="BW172" s="13"/>
      <c r="BX172" s="13"/>
      <c r="BY172" s="13"/>
      <c r="BZ172" s="13"/>
      <c r="CA172" s="13"/>
      <c r="CB172" s="13"/>
      <c r="CC172" s="13"/>
      <c r="CD172" s="13"/>
      <c r="CE172" s="13"/>
      <c r="CF172" s="13"/>
      <c r="CG172" s="13"/>
      <c r="CH172" s="13"/>
      <c r="CI172" s="13"/>
      <c r="CJ172" s="13"/>
      <c r="CK172" s="13"/>
      <c r="CL172" s="13"/>
      <c r="CM172" s="13"/>
      <c r="CN172" s="13"/>
      <c r="CO172" s="13"/>
      <c r="CP172" s="13"/>
      <c r="CQ172" s="13"/>
      <c r="CR172" s="13"/>
      <c r="CS172" s="13"/>
      <c r="CT172" s="13"/>
      <c r="CU172" s="13"/>
      <c r="CV172" s="13"/>
      <c r="CW172" s="13"/>
      <c r="CX172" s="13"/>
      <c r="CY172" s="13"/>
      <c r="CZ172" s="13"/>
      <c r="DA172" s="13"/>
      <c r="DB172" s="13"/>
      <c r="DC172" s="13"/>
      <c r="DD172" s="13"/>
      <c r="DE172" s="13"/>
      <c r="DF172" s="13"/>
      <c r="DG172" s="13"/>
      <c r="DH172" s="13"/>
      <c r="DI172" s="13"/>
      <c r="DJ172" s="13"/>
      <c r="DK172" s="13"/>
      <c r="DL172" s="13"/>
      <c r="DM172" s="13"/>
      <c r="DN172" s="13"/>
      <c r="DO172" s="13"/>
      <c r="DP172" s="13"/>
      <c r="DQ172" s="13"/>
      <c r="DR172" s="13"/>
      <c r="DS172" s="13"/>
      <c r="DT172" s="13"/>
      <c r="DU172" s="13"/>
      <c r="DV172" s="13"/>
      <c r="DW172" s="13"/>
      <c r="DX172" s="13"/>
      <c r="DY172" s="13"/>
      <c r="DZ172" s="13"/>
      <c r="EA172" s="13"/>
      <c r="EB172" s="13"/>
      <c r="EC172" s="13"/>
      <c r="ED172" s="13"/>
      <c r="EE172" s="13"/>
      <c r="EF172" s="13"/>
      <c r="EG172" s="13"/>
      <c r="EH172" s="13"/>
      <c r="EI172" s="13"/>
      <c r="EJ172" s="13"/>
      <c r="EK172" s="13"/>
      <c r="EL172" s="13"/>
      <c r="EM172" s="13"/>
      <c r="EN172" s="13"/>
      <c r="EO172" s="13"/>
      <c r="EP172" s="13"/>
      <c r="EQ172" s="13"/>
      <c r="ER172" s="13"/>
      <c r="ES172" s="13"/>
      <c r="ET172" s="13"/>
      <c r="EU172" s="13"/>
      <c r="EV172" s="13"/>
      <c r="EW172" s="13"/>
      <c r="EX172" s="13"/>
      <c r="EY172" s="13"/>
      <c r="EZ172" s="13"/>
      <c r="FA172" s="13"/>
      <c r="FB172" s="13"/>
      <c r="FC172" s="13"/>
      <c r="FD172" s="13"/>
      <c r="FE172" s="13"/>
      <c r="FF172" s="13"/>
      <c r="FG172" s="13"/>
      <c r="FH172" s="13"/>
      <c r="FI172" s="13"/>
      <c r="FJ172" s="13"/>
      <c r="FK172" s="13"/>
      <c r="FL172" s="13"/>
      <c r="FM172" s="13"/>
      <c r="FN172" s="13"/>
      <c r="FO172" s="13"/>
      <c r="FP172" s="13"/>
    </row>
    <row r="173" spans="1:172" ht="15">
      <c r="A173" s="4"/>
      <c r="C173" s="4"/>
      <c r="D173" s="2"/>
      <c r="E173" s="2"/>
      <c r="F173" s="2"/>
      <c r="G173" s="2"/>
      <c r="H173" s="2"/>
      <c r="I173" s="2"/>
      <c r="J173" s="2"/>
      <c r="K173" s="2"/>
      <c r="L173" s="2"/>
      <c r="M173" s="2"/>
      <c r="N173" s="2"/>
      <c r="O173" s="2"/>
      <c r="P173" s="2"/>
      <c r="Q173" s="2"/>
      <c r="R173" s="2"/>
      <c r="S173" s="2"/>
      <c r="T173" s="2"/>
      <c r="U173" s="2"/>
      <c r="V173" s="2"/>
      <c r="W173" s="2"/>
      <c r="X173" s="2"/>
      <c r="Y173" s="2"/>
      <c r="Z173" s="2"/>
      <c r="AA173" s="5"/>
      <c r="AB173" s="5"/>
      <c r="AC173" s="5"/>
      <c r="AD173" s="5"/>
      <c r="AE173" s="5"/>
      <c r="AF173" s="2"/>
      <c r="AG173" s="2"/>
      <c r="AH173" s="2"/>
      <c r="AI173" s="2"/>
      <c r="AJ173" s="2"/>
      <c r="AK173" s="2"/>
      <c r="AL173" s="34"/>
      <c r="AM173" s="34"/>
      <c r="AN173" s="34"/>
      <c r="AO173" s="34"/>
      <c r="AP173" s="34"/>
      <c r="AQ173" s="34"/>
      <c r="AR173" s="34"/>
      <c r="AS173" s="34"/>
      <c r="AT173" s="34"/>
      <c r="AU173" s="34"/>
      <c r="AV173" s="34"/>
      <c r="AW173" s="34"/>
      <c r="AX173" s="34"/>
      <c r="AY173" s="34"/>
      <c r="AZ173" s="34"/>
      <c r="BA173" s="34"/>
      <c r="BB173" s="34"/>
      <c r="BC173" s="34"/>
      <c r="BD173" s="34"/>
      <c r="BE173" s="34"/>
      <c r="BF173" s="2"/>
      <c r="BG173" s="2"/>
      <c r="BH173" s="2"/>
      <c r="BI173" s="2"/>
      <c r="BJ173" s="2"/>
      <c r="BK173" s="13"/>
      <c r="BL173" s="13"/>
      <c r="BM173" s="13"/>
      <c r="BN173" s="13"/>
      <c r="BO173" s="13"/>
      <c r="BP173" s="13"/>
      <c r="BQ173" s="13"/>
      <c r="BR173" s="13"/>
      <c r="BS173" s="13"/>
      <c r="BT173" s="13"/>
      <c r="BU173" s="13"/>
      <c r="BV173" s="13"/>
      <c r="BW173" s="13"/>
      <c r="BX173" s="13"/>
      <c r="BY173" s="13"/>
      <c r="BZ173" s="13"/>
      <c r="CA173" s="13"/>
      <c r="CB173" s="13"/>
      <c r="CC173" s="13"/>
      <c r="CD173" s="13"/>
      <c r="CE173" s="13"/>
      <c r="CF173" s="13"/>
      <c r="CG173" s="13"/>
      <c r="CH173" s="13"/>
      <c r="CI173" s="13"/>
      <c r="CJ173" s="13"/>
      <c r="CK173" s="13"/>
      <c r="CL173" s="13"/>
      <c r="CM173" s="13"/>
      <c r="CN173" s="13"/>
      <c r="CO173" s="13"/>
      <c r="CP173" s="13"/>
      <c r="CQ173" s="13"/>
      <c r="CR173" s="13"/>
      <c r="CS173" s="13"/>
      <c r="CT173" s="13"/>
      <c r="CU173" s="13"/>
      <c r="CV173" s="13"/>
      <c r="CW173" s="13"/>
      <c r="CX173" s="13"/>
      <c r="CY173" s="13"/>
      <c r="CZ173" s="13"/>
      <c r="DA173" s="13"/>
      <c r="DB173" s="13"/>
      <c r="DC173" s="13"/>
      <c r="DD173" s="13"/>
      <c r="DE173" s="13"/>
      <c r="DF173" s="13"/>
      <c r="DG173" s="13"/>
      <c r="DH173" s="13"/>
      <c r="DI173" s="13"/>
      <c r="DJ173" s="13"/>
      <c r="DK173" s="13"/>
      <c r="DL173" s="13"/>
      <c r="DM173" s="13"/>
      <c r="DN173" s="13"/>
      <c r="DO173" s="13"/>
      <c r="DP173" s="13"/>
      <c r="DQ173" s="13"/>
      <c r="DR173" s="13"/>
      <c r="DS173" s="13"/>
      <c r="DT173" s="13"/>
      <c r="DU173" s="13"/>
      <c r="DV173" s="13"/>
      <c r="DW173" s="13"/>
      <c r="DX173" s="13"/>
      <c r="DY173" s="13"/>
      <c r="DZ173" s="13"/>
      <c r="EA173" s="13"/>
      <c r="EB173" s="13"/>
      <c r="EC173" s="13"/>
      <c r="ED173" s="13"/>
      <c r="EE173" s="13"/>
      <c r="EF173" s="13"/>
      <c r="EG173" s="13"/>
      <c r="EH173" s="13"/>
      <c r="EI173" s="13"/>
      <c r="EJ173" s="13"/>
      <c r="EK173" s="13"/>
      <c r="EL173" s="13"/>
      <c r="EM173" s="13"/>
      <c r="EN173" s="13"/>
      <c r="EO173" s="13"/>
      <c r="EP173" s="13"/>
      <c r="EQ173" s="13"/>
      <c r="ER173" s="13"/>
      <c r="ES173" s="13"/>
      <c r="ET173" s="13"/>
      <c r="EU173" s="13"/>
      <c r="EV173" s="13"/>
      <c r="EW173" s="13"/>
      <c r="EX173" s="13"/>
      <c r="EY173" s="13"/>
      <c r="EZ173" s="13"/>
      <c r="FA173" s="13"/>
      <c r="FB173" s="13"/>
      <c r="FC173" s="13"/>
      <c r="FD173" s="13"/>
      <c r="FE173" s="13"/>
      <c r="FF173" s="13"/>
      <c r="FG173" s="13"/>
      <c r="FH173" s="13"/>
      <c r="FI173" s="13"/>
      <c r="FJ173" s="13"/>
      <c r="FK173" s="13"/>
      <c r="FL173" s="13"/>
      <c r="FM173" s="13"/>
      <c r="FN173" s="13"/>
      <c r="FO173" s="13"/>
      <c r="FP173" s="13"/>
    </row>
    <row r="174" spans="27:172" ht="15">
      <c r="AA174" s="11"/>
      <c r="AB174" s="11"/>
      <c r="AC174" s="11"/>
      <c r="AD174" s="11"/>
      <c r="AE174" s="11"/>
      <c r="AL174" s="35"/>
      <c r="AM174" s="35"/>
      <c r="AN174" s="35"/>
      <c r="AO174" s="35"/>
      <c r="AP174" s="35"/>
      <c r="AQ174" s="35"/>
      <c r="AR174" s="35"/>
      <c r="AS174" s="35"/>
      <c r="AT174" s="35"/>
      <c r="AU174" s="35"/>
      <c r="AV174" s="35"/>
      <c r="AW174" s="35"/>
      <c r="AX174" s="35"/>
      <c r="AY174" s="35"/>
      <c r="AZ174" s="35"/>
      <c r="BA174" s="35"/>
      <c r="BB174" s="35"/>
      <c r="BC174" s="35"/>
      <c r="BD174" s="35"/>
      <c r="BE174" s="35"/>
      <c r="BK174" s="13"/>
      <c r="BL174" s="13"/>
      <c r="BM174" s="13"/>
      <c r="BN174" s="13"/>
      <c r="BO174" s="13"/>
      <c r="BP174" s="13"/>
      <c r="BQ174" s="13"/>
      <c r="BR174" s="13"/>
      <c r="BS174" s="13"/>
      <c r="BT174" s="13"/>
      <c r="BU174" s="13"/>
      <c r="BV174" s="13"/>
      <c r="BW174" s="13"/>
      <c r="BX174" s="13"/>
      <c r="BY174" s="13"/>
      <c r="BZ174" s="13"/>
      <c r="CA174" s="13"/>
      <c r="CB174" s="13"/>
      <c r="CC174" s="13"/>
      <c r="CD174" s="13"/>
      <c r="CE174" s="13"/>
      <c r="CF174" s="13"/>
      <c r="CG174" s="13"/>
      <c r="CH174" s="13"/>
      <c r="CI174" s="13"/>
      <c r="CJ174" s="13"/>
      <c r="CK174" s="13"/>
      <c r="CL174" s="13"/>
      <c r="CM174" s="13"/>
      <c r="CN174" s="13"/>
      <c r="CO174" s="13"/>
      <c r="CP174" s="13"/>
      <c r="CQ174" s="13"/>
      <c r="CR174" s="13"/>
      <c r="CS174" s="13"/>
      <c r="CT174" s="13"/>
      <c r="CU174" s="13"/>
      <c r="CV174" s="13"/>
      <c r="CW174" s="13"/>
      <c r="CX174" s="13"/>
      <c r="CY174" s="13"/>
      <c r="CZ174" s="13"/>
      <c r="DA174" s="13"/>
      <c r="DB174" s="13"/>
      <c r="DC174" s="13"/>
      <c r="DD174" s="13"/>
      <c r="DE174" s="13"/>
      <c r="DF174" s="13"/>
      <c r="DG174" s="13"/>
      <c r="DH174" s="13"/>
      <c r="DI174" s="13"/>
      <c r="DJ174" s="13"/>
      <c r="DK174" s="13"/>
      <c r="DL174" s="13"/>
      <c r="DM174" s="13"/>
      <c r="DN174" s="13"/>
      <c r="DO174" s="13"/>
      <c r="DP174" s="13"/>
      <c r="DQ174" s="13"/>
      <c r="DR174" s="13"/>
      <c r="DS174" s="13"/>
      <c r="DT174" s="13"/>
      <c r="DU174" s="13"/>
      <c r="DV174" s="13"/>
      <c r="DW174" s="13"/>
      <c r="DX174" s="13"/>
      <c r="DY174" s="13"/>
      <c r="DZ174" s="13"/>
      <c r="EA174" s="13"/>
      <c r="EB174" s="13"/>
      <c r="EC174" s="13"/>
      <c r="ED174" s="13"/>
      <c r="EE174" s="13"/>
      <c r="EF174" s="13"/>
      <c r="EG174" s="13"/>
      <c r="EH174" s="13"/>
      <c r="EI174" s="13"/>
      <c r="EJ174" s="13"/>
      <c r="EK174" s="13"/>
      <c r="EL174" s="13"/>
      <c r="EM174" s="13"/>
      <c r="EN174" s="13"/>
      <c r="EO174" s="13"/>
      <c r="EP174" s="13"/>
      <c r="EQ174" s="13"/>
      <c r="ER174" s="13"/>
      <c r="ES174" s="13"/>
      <c r="ET174" s="13"/>
      <c r="EU174" s="13"/>
      <c r="EV174" s="13"/>
      <c r="EW174" s="13"/>
      <c r="EX174" s="13"/>
      <c r="EY174" s="13"/>
      <c r="EZ174" s="13"/>
      <c r="FA174" s="13"/>
      <c r="FB174" s="13"/>
      <c r="FC174" s="13"/>
      <c r="FD174" s="13"/>
      <c r="FE174" s="13"/>
      <c r="FF174" s="13"/>
      <c r="FG174" s="13"/>
      <c r="FH174" s="13"/>
      <c r="FI174" s="13"/>
      <c r="FJ174" s="13"/>
      <c r="FK174" s="13"/>
      <c r="FL174" s="13"/>
      <c r="FM174" s="13"/>
      <c r="FN174" s="13"/>
      <c r="FO174" s="13"/>
      <c r="FP174" s="13"/>
    </row>
    <row r="175" spans="27:57" ht="15">
      <c r="AA175" s="11"/>
      <c r="AB175" s="11"/>
      <c r="AC175" s="11"/>
      <c r="AD175" s="11"/>
      <c r="AE175" s="11"/>
      <c r="AL175" s="35"/>
      <c r="AM175" s="35"/>
      <c r="AN175" s="35"/>
      <c r="AO175" s="35"/>
      <c r="AP175" s="35"/>
      <c r="AQ175" s="35"/>
      <c r="AR175" s="35"/>
      <c r="AS175" s="35"/>
      <c r="AT175" s="35"/>
      <c r="AU175" s="35"/>
      <c r="AV175" s="35"/>
      <c r="AW175" s="35"/>
      <c r="AX175" s="35"/>
      <c r="AY175" s="35"/>
      <c r="AZ175" s="35"/>
      <c r="BA175" s="35"/>
      <c r="BB175" s="35"/>
      <c r="BC175" s="35"/>
      <c r="BD175" s="35"/>
      <c r="BE175" s="35"/>
    </row>
    <row r="176" spans="27:57" ht="15">
      <c r="AA176" s="11"/>
      <c r="AB176" s="11"/>
      <c r="AC176" s="11"/>
      <c r="AD176" s="11"/>
      <c r="AE176" s="11"/>
      <c r="AL176" s="35"/>
      <c r="AM176" s="35"/>
      <c r="AN176" s="35"/>
      <c r="AO176" s="35"/>
      <c r="AP176" s="35"/>
      <c r="AQ176" s="35"/>
      <c r="AR176" s="35"/>
      <c r="AS176" s="35"/>
      <c r="AT176" s="35"/>
      <c r="AU176" s="35"/>
      <c r="AV176" s="35"/>
      <c r="AW176" s="35"/>
      <c r="AX176" s="35"/>
      <c r="AY176" s="35"/>
      <c r="AZ176" s="35"/>
      <c r="BA176" s="35"/>
      <c r="BB176" s="35"/>
      <c r="BC176" s="35"/>
      <c r="BD176" s="35"/>
      <c r="BE176" s="35"/>
    </row>
    <row r="177" spans="27:57" ht="15">
      <c r="AA177" s="11"/>
      <c r="AB177" s="11"/>
      <c r="AC177" s="11"/>
      <c r="AD177" s="11"/>
      <c r="AE177" s="11"/>
      <c r="AL177" s="35"/>
      <c r="AM177" s="35"/>
      <c r="AN177" s="35"/>
      <c r="AO177" s="35"/>
      <c r="AP177" s="35"/>
      <c r="AQ177" s="35"/>
      <c r="AR177" s="35"/>
      <c r="AS177" s="35"/>
      <c r="AT177" s="35"/>
      <c r="AU177" s="35"/>
      <c r="AV177" s="35"/>
      <c r="AW177" s="35"/>
      <c r="AX177" s="35"/>
      <c r="AY177" s="35"/>
      <c r="AZ177" s="35"/>
      <c r="BA177" s="35"/>
      <c r="BB177" s="35"/>
      <c r="BC177" s="35"/>
      <c r="BD177" s="35"/>
      <c r="BE177" s="35"/>
    </row>
    <row r="178" spans="27:57" ht="15">
      <c r="AA178" s="11"/>
      <c r="AB178" s="11"/>
      <c r="AC178" s="11"/>
      <c r="AD178" s="11"/>
      <c r="AE178" s="11"/>
      <c r="AL178" s="35"/>
      <c r="AM178" s="35"/>
      <c r="AN178" s="35"/>
      <c r="AO178" s="35"/>
      <c r="AP178" s="35"/>
      <c r="AQ178" s="35"/>
      <c r="AR178" s="35"/>
      <c r="AS178" s="35"/>
      <c r="AT178" s="35"/>
      <c r="AU178" s="35"/>
      <c r="AV178" s="35"/>
      <c r="AW178" s="35"/>
      <c r="AX178" s="35"/>
      <c r="AY178" s="35"/>
      <c r="AZ178" s="35"/>
      <c r="BA178" s="35"/>
      <c r="BB178" s="35"/>
      <c r="BC178" s="35"/>
      <c r="BD178" s="35"/>
      <c r="BE178" s="35"/>
    </row>
    <row r="179" spans="27:57" ht="15">
      <c r="AA179" s="11"/>
      <c r="AB179" s="11"/>
      <c r="AC179" s="11"/>
      <c r="AD179" s="11"/>
      <c r="AE179" s="11"/>
      <c r="AL179" s="35"/>
      <c r="AM179" s="35"/>
      <c r="AN179" s="35"/>
      <c r="AO179" s="35"/>
      <c r="AP179" s="35"/>
      <c r="AQ179" s="35"/>
      <c r="AR179" s="35"/>
      <c r="AS179" s="35"/>
      <c r="AT179" s="35"/>
      <c r="AU179" s="35"/>
      <c r="AV179" s="35"/>
      <c r="AW179" s="35"/>
      <c r="AX179" s="35"/>
      <c r="AY179" s="35"/>
      <c r="AZ179" s="35"/>
      <c r="BA179" s="35"/>
      <c r="BB179" s="35"/>
      <c r="BC179" s="35"/>
      <c r="BD179" s="35"/>
      <c r="BE179" s="35"/>
    </row>
    <row r="180" spans="27:57" ht="15">
      <c r="AA180" s="11"/>
      <c r="AB180" s="11"/>
      <c r="AC180" s="11"/>
      <c r="AD180" s="11"/>
      <c r="AE180" s="11"/>
      <c r="AL180" s="35"/>
      <c r="AM180" s="35"/>
      <c r="AN180" s="35"/>
      <c r="AO180" s="35"/>
      <c r="AP180" s="35"/>
      <c r="AQ180" s="35"/>
      <c r="AR180" s="35"/>
      <c r="AS180" s="35"/>
      <c r="AT180" s="35"/>
      <c r="AU180" s="35"/>
      <c r="AV180" s="35"/>
      <c r="AW180" s="35"/>
      <c r="AX180" s="35"/>
      <c r="AY180" s="35"/>
      <c r="AZ180" s="35"/>
      <c r="BA180" s="35"/>
      <c r="BB180" s="35"/>
      <c r="BC180" s="35"/>
      <c r="BD180" s="35"/>
      <c r="BE180" s="35"/>
    </row>
    <row r="181" spans="27:57" ht="15">
      <c r="AA181" s="11"/>
      <c r="AB181" s="11"/>
      <c r="AC181" s="11"/>
      <c r="AD181" s="11"/>
      <c r="AE181" s="11"/>
      <c r="AL181" s="35"/>
      <c r="AM181" s="35"/>
      <c r="AN181" s="35"/>
      <c r="AO181" s="35"/>
      <c r="AP181" s="35"/>
      <c r="AQ181" s="35"/>
      <c r="AR181" s="35"/>
      <c r="AS181" s="35"/>
      <c r="AT181" s="35"/>
      <c r="AU181" s="35"/>
      <c r="AV181" s="35"/>
      <c r="AW181" s="35"/>
      <c r="AX181" s="35"/>
      <c r="AY181" s="35"/>
      <c r="AZ181" s="35"/>
      <c r="BA181" s="35"/>
      <c r="BB181" s="35"/>
      <c r="BC181" s="35"/>
      <c r="BD181" s="35"/>
      <c r="BE181" s="35"/>
    </row>
    <row r="182" spans="27:57" ht="15">
      <c r="AA182" s="11"/>
      <c r="AB182" s="11"/>
      <c r="AC182" s="11"/>
      <c r="AD182" s="11"/>
      <c r="AE182" s="11"/>
      <c r="AL182" s="35"/>
      <c r="AM182" s="35"/>
      <c r="AN182" s="35"/>
      <c r="AO182" s="35"/>
      <c r="AP182" s="35"/>
      <c r="AQ182" s="35"/>
      <c r="AR182" s="35"/>
      <c r="AS182" s="35"/>
      <c r="AT182" s="35"/>
      <c r="AU182" s="35"/>
      <c r="AV182" s="35"/>
      <c r="AW182" s="35"/>
      <c r="AX182" s="35"/>
      <c r="AY182" s="35"/>
      <c r="AZ182" s="35"/>
      <c r="BA182" s="35"/>
      <c r="BB182" s="35"/>
      <c r="BC182" s="35"/>
      <c r="BD182" s="35"/>
      <c r="BE182" s="35"/>
    </row>
    <row r="183" spans="27:57" ht="15">
      <c r="AA183" s="11"/>
      <c r="AB183" s="11"/>
      <c r="AC183" s="11"/>
      <c r="AD183" s="11"/>
      <c r="AE183" s="11"/>
      <c r="AL183" s="35"/>
      <c r="AM183" s="35"/>
      <c r="AN183" s="35"/>
      <c r="AO183" s="35"/>
      <c r="AP183" s="35"/>
      <c r="AQ183" s="35"/>
      <c r="AR183" s="35"/>
      <c r="AS183" s="35"/>
      <c r="AT183" s="35"/>
      <c r="AU183" s="35"/>
      <c r="AV183" s="35"/>
      <c r="AW183" s="35"/>
      <c r="AX183" s="35"/>
      <c r="AY183" s="35"/>
      <c r="AZ183" s="35"/>
      <c r="BA183" s="35"/>
      <c r="BB183" s="35"/>
      <c r="BC183" s="35"/>
      <c r="BD183" s="35"/>
      <c r="BE183" s="35"/>
    </row>
    <row r="184" spans="27:57" ht="15">
      <c r="AA184" s="11"/>
      <c r="AB184" s="11"/>
      <c r="AC184" s="11"/>
      <c r="AD184" s="11"/>
      <c r="AE184" s="11"/>
      <c r="AL184" s="35"/>
      <c r="AM184" s="35"/>
      <c r="AN184" s="35"/>
      <c r="AO184" s="35"/>
      <c r="AP184" s="35"/>
      <c r="AQ184" s="35"/>
      <c r="AR184" s="35"/>
      <c r="AS184" s="35"/>
      <c r="AT184" s="35"/>
      <c r="AU184" s="35"/>
      <c r="AV184" s="35"/>
      <c r="AW184" s="35"/>
      <c r="AX184" s="35"/>
      <c r="AY184" s="35"/>
      <c r="AZ184" s="35"/>
      <c r="BA184" s="35"/>
      <c r="BB184" s="35"/>
      <c r="BC184" s="35"/>
      <c r="BD184" s="35"/>
      <c r="BE184" s="35"/>
    </row>
    <row r="185" spans="27:57" ht="15">
      <c r="AA185" s="11"/>
      <c r="AB185" s="11"/>
      <c r="AC185" s="11"/>
      <c r="AD185" s="11"/>
      <c r="AE185" s="11"/>
      <c r="AL185" s="35"/>
      <c r="AM185" s="35"/>
      <c r="AN185" s="35"/>
      <c r="AO185" s="35"/>
      <c r="AP185" s="35"/>
      <c r="AQ185" s="35"/>
      <c r="AR185" s="35"/>
      <c r="AS185" s="35"/>
      <c r="AT185" s="35"/>
      <c r="AU185" s="35"/>
      <c r="AV185" s="35"/>
      <c r="AW185" s="35"/>
      <c r="AX185" s="35"/>
      <c r="AY185" s="35"/>
      <c r="AZ185" s="35"/>
      <c r="BA185" s="35"/>
      <c r="BB185" s="35"/>
      <c r="BC185" s="35"/>
      <c r="BD185" s="35"/>
      <c r="BE185" s="35"/>
    </row>
    <row r="186" spans="27:57" ht="15">
      <c r="AA186" s="11"/>
      <c r="AB186" s="11"/>
      <c r="AC186" s="11"/>
      <c r="AD186" s="11"/>
      <c r="AE186" s="11"/>
      <c r="AL186" s="35"/>
      <c r="AM186" s="35"/>
      <c r="AN186" s="35"/>
      <c r="AO186" s="35"/>
      <c r="AP186" s="35"/>
      <c r="AQ186" s="35"/>
      <c r="AR186" s="35"/>
      <c r="AS186" s="35"/>
      <c r="AT186" s="35"/>
      <c r="AU186" s="35"/>
      <c r="AV186" s="35"/>
      <c r="AW186" s="35"/>
      <c r="AX186" s="35"/>
      <c r="AY186" s="35"/>
      <c r="AZ186" s="35"/>
      <c r="BA186" s="35"/>
      <c r="BB186" s="35"/>
      <c r="BC186" s="35"/>
      <c r="BD186" s="35"/>
      <c r="BE186" s="35"/>
    </row>
    <row r="187" spans="27:57" ht="15">
      <c r="AA187" s="11"/>
      <c r="AB187" s="11"/>
      <c r="AC187" s="11"/>
      <c r="AD187" s="11"/>
      <c r="AE187" s="11"/>
      <c r="AL187" s="35"/>
      <c r="AM187" s="35"/>
      <c r="AN187" s="35"/>
      <c r="AO187" s="35"/>
      <c r="AP187" s="35"/>
      <c r="AQ187" s="35"/>
      <c r="AR187" s="35"/>
      <c r="AS187" s="35"/>
      <c r="AT187" s="35"/>
      <c r="AU187" s="35"/>
      <c r="AV187" s="35"/>
      <c r="AW187" s="35"/>
      <c r="AX187" s="35"/>
      <c r="AY187" s="35"/>
      <c r="AZ187" s="35"/>
      <c r="BA187" s="35"/>
      <c r="BB187" s="35"/>
      <c r="BC187" s="35"/>
      <c r="BD187" s="35"/>
      <c r="BE187" s="35"/>
    </row>
    <row r="188" spans="27:57" ht="15">
      <c r="AA188" s="11"/>
      <c r="AB188" s="11"/>
      <c r="AC188" s="11"/>
      <c r="AD188" s="11"/>
      <c r="AE188" s="11"/>
      <c r="AL188" s="35"/>
      <c r="AM188" s="35"/>
      <c r="AN188" s="35"/>
      <c r="AO188" s="35"/>
      <c r="AP188" s="35"/>
      <c r="AQ188" s="35"/>
      <c r="AR188" s="35"/>
      <c r="AS188" s="35"/>
      <c r="AT188" s="35"/>
      <c r="AU188" s="35"/>
      <c r="AV188" s="35"/>
      <c r="AW188" s="35"/>
      <c r="AX188" s="35"/>
      <c r="AY188" s="35"/>
      <c r="AZ188" s="35"/>
      <c r="BA188" s="35"/>
      <c r="BB188" s="35"/>
      <c r="BC188" s="35"/>
      <c r="BD188" s="35"/>
      <c r="BE188" s="35"/>
    </row>
    <row r="189" spans="27:57" ht="15">
      <c r="AA189" s="11"/>
      <c r="AB189" s="11"/>
      <c r="AC189" s="11"/>
      <c r="AD189" s="11"/>
      <c r="AE189" s="11"/>
      <c r="AL189" s="35"/>
      <c r="AM189" s="35"/>
      <c r="AN189" s="35"/>
      <c r="AO189" s="35"/>
      <c r="AP189" s="35"/>
      <c r="AQ189" s="35"/>
      <c r="AR189" s="35"/>
      <c r="AS189" s="35"/>
      <c r="AT189" s="35"/>
      <c r="AU189" s="35"/>
      <c r="AV189" s="35"/>
      <c r="AW189" s="35"/>
      <c r="AX189" s="35"/>
      <c r="AY189" s="35"/>
      <c r="AZ189" s="35"/>
      <c r="BA189" s="35"/>
      <c r="BB189" s="35"/>
      <c r="BC189" s="35"/>
      <c r="BD189" s="35"/>
      <c r="BE189" s="35"/>
    </row>
    <row r="190" spans="27:57" ht="15">
      <c r="AA190" s="11"/>
      <c r="AB190" s="11"/>
      <c r="AC190" s="11"/>
      <c r="AD190" s="11"/>
      <c r="AE190" s="11"/>
      <c r="AL190" s="35"/>
      <c r="AM190" s="35"/>
      <c r="AN190" s="35"/>
      <c r="AO190" s="35"/>
      <c r="AP190" s="35"/>
      <c r="AQ190" s="35"/>
      <c r="AR190" s="35"/>
      <c r="AS190" s="35"/>
      <c r="AT190" s="35"/>
      <c r="AU190" s="35"/>
      <c r="AV190" s="35"/>
      <c r="AW190" s="35"/>
      <c r="AX190" s="35"/>
      <c r="AY190" s="35"/>
      <c r="AZ190" s="35"/>
      <c r="BA190" s="35"/>
      <c r="BB190" s="35"/>
      <c r="BC190" s="35"/>
      <c r="BD190" s="35"/>
      <c r="BE190" s="35"/>
    </row>
    <row r="191" spans="27:57" ht="15">
      <c r="AA191" s="11"/>
      <c r="AB191" s="11"/>
      <c r="AC191" s="11"/>
      <c r="AD191" s="11"/>
      <c r="AE191" s="11"/>
      <c r="AL191" s="35"/>
      <c r="AM191" s="35"/>
      <c r="AN191" s="35"/>
      <c r="AO191" s="35"/>
      <c r="AP191" s="35"/>
      <c r="AQ191" s="35"/>
      <c r="AR191" s="35"/>
      <c r="AS191" s="35"/>
      <c r="AT191" s="35"/>
      <c r="AU191" s="35"/>
      <c r="AV191" s="35"/>
      <c r="AW191" s="35"/>
      <c r="AX191" s="35"/>
      <c r="AY191" s="35"/>
      <c r="AZ191" s="35"/>
      <c r="BA191" s="35"/>
      <c r="BB191" s="35"/>
      <c r="BC191" s="35"/>
      <c r="BD191" s="35"/>
      <c r="BE191" s="35"/>
    </row>
    <row r="192" spans="27:57" ht="15">
      <c r="AA192" s="11"/>
      <c r="AB192" s="11"/>
      <c r="AC192" s="11"/>
      <c r="AD192" s="11"/>
      <c r="AE192" s="11"/>
      <c r="AL192" s="35"/>
      <c r="AM192" s="35"/>
      <c r="AN192" s="35"/>
      <c r="AO192" s="35"/>
      <c r="AP192" s="35"/>
      <c r="AQ192" s="35"/>
      <c r="AR192" s="35"/>
      <c r="AS192" s="35"/>
      <c r="AT192" s="35"/>
      <c r="AU192" s="35"/>
      <c r="AV192" s="35"/>
      <c r="AW192" s="35"/>
      <c r="AX192" s="35"/>
      <c r="AY192" s="35"/>
      <c r="AZ192" s="35"/>
      <c r="BA192" s="35"/>
      <c r="BB192" s="35"/>
      <c r="BC192" s="35"/>
      <c r="BD192" s="35"/>
      <c r="BE192" s="35"/>
    </row>
    <row r="193" spans="27:57" ht="15">
      <c r="AA193" s="11"/>
      <c r="AB193" s="11"/>
      <c r="AC193" s="11"/>
      <c r="AD193" s="11"/>
      <c r="AE193" s="11"/>
      <c r="AL193" s="35"/>
      <c r="AM193" s="35"/>
      <c r="AN193" s="35"/>
      <c r="AO193" s="35"/>
      <c r="AP193" s="35"/>
      <c r="AQ193" s="35"/>
      <c r="AR193" s="35"/>
      <c r="AS193" s="35"/>
      <c r="AT193" s="35"/>
      <c r="AU193" s="35"/>
      <c r="AV193" s="35"/>
      <c r="AW193" s="35"/>
      <c r="AX193" s="35"/>
      <c r="AY193" s="35"/>
      <c r="AZ193" s="35"/>
      <c r="BA193" s="35"/>
      <c r="BB193" s="35"/>
      <c r="BC193" s="35"/>
      <c r="BD193" s="35"/>
      <c r="BE193" s="35"/>
    </row>
    <row r="194" spans="27:57" ht="15">
      <c r="AA194" s="11"/>
      <c r="AB194" s="11"/>
      <c r="AC194" s="11"/>
      <c r="AD194" s="11"/>
      <c r="AE194" s="11"/>
      <c r="AL194" s="35"/>
      <c r="AM194" s="35"/>
      <c r="AN194" s="35"/>
      <c r="AO194" s="35"/>
      <c r="AP194" s="35"/>
      <c r="AQ194" s="35"/>
      <c r="AR194" s="35"/>
      <c r="AS194" s="35"/>
      <c r="AT194" s="35"/>
      <c r="AU194" s="35"/>
      <c r="AV194" s="35"/>
      <c r="AW194" s="35"/>
      <c r="AX194" s="35"/>
      <c r="AY194" s="35"/>
      <c r="AZ194" s="35"/>
      <c r="BA194" s="35"/>
      <c r="BB194" s="35"/>
      <c r="BC194" s="35"/>
      <c r="BD194" s="35"/>
      <c r="BE194" s="35"/>
    </row>
    <row r="195" spans="27:57" ht="15">
      <c r="AA195" s="11"/>
      <c r="AB195" s="11"/>
      <c r="AC195" s="11"/>
      <c r="AD195" s="11"/>
      <c r="AE195" s="11"/>
      <c r="AL195" s="35"/>
      <c r="AM195" s="35"/>
      <c r="AN195" s="35"/>
      <c r="AO195" s="35"/>
      <c r="AP195" s="35"/>
      <c r="AQ195" s="35"/>
      <c r="AR195" s="35"/>
      <c r="AS195" s="35"/>
      <c r="AT195" s="35"/>
      <c r="AU195" s="35"/>
      <c r="AV195" s="35"/>
      <c r="AW195" s="35"/>
      <c r="AX195" s="35"/>
      <c r="AY195" s="35"/>
      <c r="AZ195" s="35"/>
      <c r="BA195" s="35"/>
      <c r="BB195" s="35"/>
      <c r="BC195" s="35"/>
      <c r="BD195" s="35"/>
      <c r="BE195" s="35"/>
    </row>
    <row r="196" spans="27:57" ht="15">
      <c r="AA196" s="11"/>
      <c r="AB196" s="11"/>
      <c r="AC196" s="11"/>
      <c r="AD196" s="11"/>
      <c r="AE196" s="11"/>
      <c r="AL196" s="35"/>
      <c r="AM196" s="35"/>
      <c r="AN196" s="35"/>
      <c r="AO196" s="35"/>
      <c r="AP196" s="35"/>
      <c r="AQ196" s="35"/>
      <c r="AR196" s="35"/>
      <c r="AS196" s="35"/>
      <c r="AT196" s="35"/>
      <c r="AU196" s="35"/>
      <c r="AV196" s="35"/>
      <c r="AW196" s="35"/>
      <c r="AX196" s="35"/>
      <c r="AY196" s="35"/>
      <c r="AZ196" s="35"/>
      <c r="BA196" s="35"/>
      <c r="BB196" s="35"/>
      <c r="BC196" s="35"/>
      <c r="BD196" s="35"/>
      <c r="BE196" s="35"/>
    </row>
    <row r="197" spans="27:57" ht="15">
      <c r="AA197" s="11"/>
      <c r="AB197" s="11"/>
      <c r="AC197" s="11"/>
      <c r="AD197" s="11"/>
      <c r="AE197" s="11"/>
      <c r="AL197" s="35"/>
      <c r="AM197" s="35"/>
      <c r="AN197" s="35"/>
      <c r="AO197" s="35"/>
      <c r="AP197" s="35"/>
      <c r="AQ197" s="35"/>
      <c r="AR197" s="35"/>
      <c r="AS197" s="35"/>
      <c r="AT197" s="35"/>
      <c r="AU197" s="35"/>
      <c r="AV197" s="35"/>
      <c r="AW197" s="35"/>
      <c r="AX197" s="35"/>
      <c r="AY197" s="35"/>
      <c r="AZ197" s="35"/>
      <c r="BA197" s="35"/>
      <c r="BB197" s="35"/>
      <c r="BC197" s="35"/>
      <c r="BD197" s="35"/>
      <c r="BE197" s="35"/>
    </row>
    <row r="198" spans="27:57" ht="15">
      <c r="AA198" s="11"/>
      <c r="AB198" s="11"/>
      <c r="AC198" s="11"/>
      <c r="AD198" s="11"/>
      <c r="AE198" s="11"/>
      <c r="AL198" s="35"/>
      <c r="AM198" s="35"/>
      <c r="AN198" s="35"/>
      <c r="AO198" s="35"/>
      <c r="AP198" s="35"/>
      <c r="AQ198" s="35"/>
      <c r="AR198" s="35"/>
      <c r="AS198" s="35"/>
      <c r="AT198" s="35"/>
      <c r="AU198" s="35"/>
      <c r="AV198" s="35"/>
      <c r="AW198" s="35"/>
      <c r="AX198" s="35"/>
      <c r="AY198" s="35"/>
      <c r="AZ198" s="35"/>
      <c r="BA198" s="35"/>
      <c r="BB198" s="35"/>
      <c r="BC198" s="35"/>
      <c r="BD198" s="35"/>
      <c r="BE198" s="35"/>
    </row>
    <row r="199" spans="27:57" ht="15">
      <c r="AA199" s="11"/>
      <c r="AB199" s="11"/>
      <c r="AC199" s="11"/>
      <c r="AD199" s="11"/>
      <c r="AE199" s="11"/>
      <c r="AL199" s="35"/>
      <c r="AM199" s="35"/>
      <c r="AN199" s="35"/>
      <c r="AO199" s="35"/>
      <c r="AP199" s="35"/>
      <c r="AQ199" s="35"/>
      <c r="AR199" s="35"/>
      <c r="AS199" s="35"/>
      <c r="AT199" s="35"/>
      <c r="AU199" s="35"/>
      <c r="AV199" s="35"/>
      <c r="AW199" s="35"/>
      <c r="AX199" s="35"/>
      <c r="AY199" s="35"/>
      <c r="AZ199" s="35"/>
      <c r="BA199" s="35"/>
      <c r="BB199" s="35"/>
      <c r="BC199" s="35"/>
      <c r="BD199" s="35"/>
      <c r="BE199" s="35"/>
    </row>
    <row r="200" spans="27:57" ht="15">
      <c r="AA200" s="11"/>
      <c r="AB200" s="11"/>
      <c r="AC200" s="11"/>
      <c r="AD200" s="11"/>
      <c r="AE200" s="11"/>
      <c r="AL200" s="35"/>
      <c r="AM200" s="35"/>
      <c r="AN200" s="35"/>
      <c r="AO200" s="35"/>
      <c r="AP200" s="35"/>
      <c r="AQ200" s="35"/>
      <c r="AR200" s="35"/>
      <c r="AS200" s="35"/>
      <c r="AT200" s="35"/>
      <c r="AU200" s="35"/>
      <c r="AV200" s="35"/>
      <c r="AW200" s="35"/>
      <c r="AX200" s="35"/>
      <c r="AY200" s="35"/>
      <c r="AZ200" s="35"/>
      <c r="BA200" s="35"/>
      <c r="BB200" s="35"/>
      <c r="BC200" s="35"/>
      <c r="BD200" s="35"/>
      <c r="BE200" s="35"/>
    </row>
    <row r="201" spans="27:57" ht="15">
      <c r="AA201" s="11"/>
      <c r="AB201" s="11"/>
      <c r="AC201" s="11"/>
      <c r="AD201" s="11"/>
      <c r="AE201" s="11"/>
      <c r="AL201" s="35"/>
      <c r="AM201" s="35"/>
      <c r="AN201" s="35"/>
      <c r="AO201" s="35"/>
      <c r="AP201" s="35"/>
      <c r="AQ201" s="35"/>
      <c r="AR201" s="35"/>
      <c r="AS201" s="35"/>
      <c r="AT201" s="35"/>
      <c r="AU201" s="35"/>
      <c r="AV201" s="35"/>
      <c r="AW201" s="35"/>
      <c r="AX201" s="35"/>
      <c r="AY201" s="35"/>
      <c r="AZ201" s="35"/>
      <c r="BA201" s="35"/>
      <c r="BB201" s="35"/>
      <c r="BC201" s="35"/>
      <c r="BD201" s="35"/>
      <c r="BE201" s="35"/>
    </row>
    <row r="202" spans="27:57" ht="15">
      <c r="AA202" s="11"/>
      <c r="AB202" s="11"/>
      <c r="AC202" s="11"/>
      <c r="AD202" s="11"/>
      <c r="AE202" s="11"/>
      <c r="AL202" s="35"/>
      <c r="AM202" s="35"/>
      <c r="AN202" s="35"/>
      <c r="AO202" s="35"/>
      <c r="AP202" s="35"/>
      <c r="AQ202" s="35"/>
      <c r="AR202" s="35"/>
      <c r="AS202" s="35"/>
      <c r="AT202" s="35"/>
      <c r="AU202" s="35"/>
      <c r="AV202" s="35"/>
      <c r="AW202" s="35"/>
      <c r="AX202" s="35"/>
      <c r="AY202" s="35"/>
      <c r="AZ202" s="35"/>
      <c r="BA202" s="35"/>
      <c r="BB202" s="35"/>
      <c r="BC202" s="35"/>
      <c r="BD202" s="35"/>
      <c r="BE202" s="35"/>
    </row>
    <row r="203" spans="27:57" ht="15">
      <c r="AA203" s="11"/>
      <c r="AB203" s="11"/>
      <c r="AC203" s="11"/>
      <c r="AD203" s="11"/>
      <c r="AE203" s="11"/>
      <c r="AL203" s="35"/>
      <c r="AM203" s="35"/>
      <c r="AN203" s="35"/>
      <c r="AO203" s="35"/>
      <c r="AP203" s="35"/>
      <c r="AQ203" s="35"/>
      <c r="AR203" s="35"/>
      <c r="AS203" s="35"/>
      <c r="AT203" s="35"/>
      <c r="AU203" s="35"/>
      <c r="AV203" s="35"/>
      <c r="AW203" s="35"/>
      <c r="AX203" s="35"/>
      <c r="AY203" s="35"/>
      <c r="AZ203" s="35"/>
      <c r="BA203" s="35"/>
      <c r="BB203" s="35"/>
      <c r="BC203" s="35"/>
      <c r="BD203" s="35"/>
      <c r="BE203" s="35"/>
    </row>
    <row r="204" spans="27:57" ht="15">
      <c r="AA204" s="11"/>
      <c r="AB204" s="11"/>
      <c r="AC204" s="11"/>
      <c r="AD204" s="11"/>
      <c r="AE204" s="11"/>
      <c r="AL204" s="35"/>
      <c r="AM204" s="35"/>
      <c r="AN204" s="35"/>
      <c r="AO204" s="35"/>
      <c r="AP204" s="35"/>
      <c r="AQ204" s="35"/>
      <c r="AR204" s="35"/>
      <c r="AS204" s="35"/>
      <c r="AT204" s="35"/>
      <c r="AU204" s="35"/>
      <c r="AV204" s="35"/>
      <c r="AW204" s="35"/>
      <c r="AX204" s="35"/>
      <c r="AY204" s="35"/>
      <c r="AZ204" s="35"/>
      <c r="BA204" s="35"/>
      <c r="BB204" s="35"/>
      <c r="BC204" s="35"/>
      <c r="BD204" s="35"/>
      <c r="BE204" s="35"/>
    </row>
    <row r="205" spans="27:57" ht="15">
      <c r="AA205" s="11"/>
      <c r="AB205" s="11"/>
      <c r="AC205" s="11"/>
      <c r="AD205" s="11"/>
      <c r="AE205" s="11"/>
      <c r="AL205" s="35"/>
      <c r="AM205" s="35"/>
      <c r="AN205" s="35"/>
      <c r="AO205" s="35"/>
      <c r="AP205" s="35"/>
      <c r="AQ205" s="35"/>
      <c r="AR205" s="35"/>
      <c r="AS205" s="35"/>
      <c r="AT205" s="35"/>
      <c r="AU205" s="35"/>
      <c r="AV205" s="35"/>
      <c r="AW205" s="35"/>
      <c r="AX205" s="35"/>
      <c r="AY205" s="35"/>
      <c r="AZ205" s="35"/>
      <c r="BA205" s="35"/>
      <c r="BB205" s="35"/>
      <c r="BC205" s="35"/>
      <c r="BD205" s="35"/>
      <c r="BE205" s="35"/>
    </row>
    <row r="206" spans="27:57" ht="15">
      <c r="AA206" s="11"/>
      <c r="AB206" s="11"/>
      <c r="AC206" s="11"/>
      <c r="AD206" s="11"/>
      <c r="AE206" s="11"/>
      <c r="AL206" s="35"/>
      <c r="AM206" s="35"/>
      <c r="AN206" s="35"/>
      <c r="AO206" s="35"/>
      <c r="AP206" s="35"/>
      <c r="AQ206" s="35"/>
      <c r="AR206" s="35"/>
      <c r="AS206" s="35"/>
      <c r="AT206" s="35"/>
      <c r="AU206" s="35"/>
      <c r="AV206" s="35"/>
      <c r="AW206" s="35"/>
      <c r="AX206" s="35"/>
      <c r="AY206" s="35"/>
      <c r="AZ206" s="35"/>
      <c r="BA206" s="35"/>
      <c r="BB206" s="35"/>
      <c r="BC206" s="35"/>
      <c r="BD206" s="35"/>
      <c r="BE206" s="35"/>
    </row>
    <row r="207" spans="27:57" ht="15">
      <c r="AA207" s="11"/>
      <c r="AB207" s="11"/>
      <c r="AC207" s="11"/>
      <c r="AD207" s="11"/>
      <c r="AE207" s="11"/>
      <c r="AL207" s="35"/>
      <c r="AM207" s="35"/>
      <c r="AN207" s="35"/>
      <c r="AO207" s="35"/>
      <c r="AP207" s="35"/>
      <c r="AQ207" s="35"/>
      <c r="AR207" s="35"/>
      <c r="AS207" s="35"/>
      <c r="AT207" s="35"/>
      <c r="AU207" s="35"/>
      <c r="AV207" s="35"/>
      <c r="AW207" s="35"/>
      <c r="AX207" s="35"/>
      <c r="AY207" s="35"/>
      <c r="AZ207" s="35"/>
      <c r="BA207" s="35"/>
      <c r="BB207" s="35"/>
      <c r="BC207" s="35"/>
      <c r="BD207" s="35"/>
      <c r="BE207" s="35"/>
    </row>
    <row r="208" spans="27:57" ht="15">
      <c r="AA208" s="11"/>
      <c r="AB208" s="11"/>
      <c r="AC208" s="11"/>
      <c r="AD208" s="11"/>
      <c r="AE208" s="11"/>
      <c r="AL208" s="35"/>
      <c r="AM208" s="35"/>
      <c r="AN208" s="35"/>
      <c r="AO208" s="35"/>
      <c r="AP208" s="35"/>
      <c r="AQ208" s="35"/>
      <c r="AR208" s="35"/>
      <c r="AS208" s="35"/>
      <c r="AT208" s="35"/>
      <c r="AU208" s="35"/>
      <c r="AV208" s="35"/>
      <c r="AW208" s="35"/>
      <c r="AX208" s="35"/>
      <c r="AY208" s="35"/>
      <c r="AZ208" s="35"/>
      <c r="BA208" s="35"/>
      <c r="BB208" s="35"/>
      <c r="BC208" s="35"/>
      <c r="BD208" s="35"/>
      <c r="BE208" s="35"/>
    </row>
    <row r="209" spans="27:57" ht="15">
      <c r="AA209" s="11"/>
      <c r="AB209" s="11"/>
      <c r="AC209" s="11"/>
      <c r="AD209" s="11"/>
      <c r="AE209" s="11"/>
      <c r="AL209" s="35"/>
      <c r="AM209" s="35"/>
      <c r="AN209" s="35"/>
      <c r="AO209" s="35"/>
      <c r="AP209" s="35"/>
      <c r="AQ209" s="35"/>
      <c r="AR209" s="35"/>
      <c r="AS209" s="35"/>
      <c r="AT209" s="35"/>
      <c r="AU209" s="35"/>
      <c r="AV209" s="35"/>
      <c r="AW209" s="35"/>
      <c r="AX209" s="35"/>
      <c r="AY209" s="35"/>
      <c r="AZ209" s="35"/>
      <c r="BA209" s="35"/>
      <c r="BB209" s="35"/>
      <c r="BC209" s="35"/>
      <c r="BD209" s="35"/>
      <c r="BE209" s="35"/>
    </row>
    <row r="210" spans="27:57" ht="15">
      <c r="AA210" s="11"/>
      <c r="AB210" s="11"/>
      <c r="AC210" s="11"/>
      <c r="AD210" s="11"/>
      <c r="AE210" s="11"/>
      <c r="AL210" s="35"/>
      <c r="AM210" s="35"/>
      <c r="AN210" s="35"/>
      <c r="AO210" s="35"/>
      <c r="AP210" s="35"/>
      <c r="AQ210" s="35"/>
      <c r="AR210" s="35"/>
      <c r="AS210" s="35"/>
      <c r="AT210" s="35"/>
      <c r="AU210" s="35"/>
      <c r="AV210" s="35"/>
      <c r="AW210" s="35"/>
      <c r="AX210" s="35"/>
      <c r="AY210" s="35"/>
      <c r="AZ210" s="35"/>
      <c r="BA210" s="35"/>
      <c r="BB210" s="35"/>
      <c r="BC210" s="35"/>
      <c r="BD210" s="35"/>
      <c r="BE210" s="35"/>
    </row>
    <row r="211" spans="27:57" ht="15">
      <c r="AA211" s="11"/>
      <c r="AB211" s="11"/>
      <c r="AC211" s="11"/>
      <c r="AD211" s="11"/>
      <c r="AE211" s="11"/>
      <c r="AL211" s="35"/>
      <c r="AM211" s="35"/>
      <c r="AN211" s="35"/>
      <c r="AO211" s="35"/>
      <c r="AP211" s="35"/>
      <c r="AQ211" s="35"/>
      <c r="AR211" s="35"/>
      <c r="AS211" s="35"/>
      <c r="AT211" s="35"/>
      <c r="AU211" s="35"/>
      <c r="AV211" s="35"/>
      <c r="AW211" s="35"/>
      <c r="AX211" s="35"/>
      <c r="AY211" s="35"/>
      <c r="AZ211" s="35"/>
      <c r="BA211" s="35"/>
      <c r="BB211" s="35"/>
      <c r="BC211" s="35"/>
      <c r="BD211" s="35"/>
      <c r="BE211" s="35"/>
    </row>
    <row r="212" spans="27:57" ht="15">
      <c r="AA212" s="11"/>
      <c r="AB212" s="11"/>
      <c r="AC212" s="11"/>
      <c r="AD212" s="11"/>
      <c r="AE212" s="11"/>
      <c r="AL212" s="35"/>
      <c r="AM212" s="35"/>
      <c r="AN212" s="35"/>
      <c r="AO212" s="35"/>
      <c r="AP212" s="35"/>
      <c r="AQ212" s="35"/>
      <c r="AR212" s="35"/>
      <c r="AS212" s="35"/>
      <c r="AT212" s="35"/>
      <c r="AU212" s="35"/>
      <c r="AV212" s="35"/>
      <c r="AW212" s="35"/>
      <c r="AX212" s="35"/>
      <c r="AY212" s="35"/>
      <c r="AZ212" s="35"/>
      <c r="BA212" s="35"/>
      <c r="BB212" s="35"/>
      <c r="BC212" s="35"/>
      <c r="BD212" s="35"/>
      <c r="BE212" s="35"/>
    </row>
    <row r="213" spans="27:57" ht="15">
      <c r="AA213" s="11"/>
      <c r="AB213" s="11"/>
      <c r="AC213" s="11"/>
      <c r="AD213" s="11"/>
      <c r="AE213" s="11"/>
      <c r="AL213" s="35"/>
      <c r="AM213" s="35"/>
      <c r="AN213" s="35"/>
      <c r="AO213" s="35"/>
      <c r="AP213" s="35"/>
      <c r="AQ213" s="35"/>
      <c r="AR213" s="35"/>
      <c r="AS213" s="35"/>
      <c r="AT213" s="35"/>
      <c r="AU213" s="35"/>
      <c r="AV213" s="35"/>
      <c r="AW213" s="35"/>
      <c r="AX213" s="35"/>
      <c r="AY213" s="35"/>
      <c r="AZ213" s="35"/>
      <c r="BA213" s="35"/>
      <c r="BB213" s="35"/>
      <c r="BC213" s="35"/>
      <c r="BD213" s="35"/>
      <c r="BE213" s="35"/>
    </row>
    <row r="214" spans="27:57" ht="15">
      <c r="AA214" s="11"/>
      <c r="AB214" s="11"/>
      <c r="AC214" s="11"/>
      <c r="AD214" s="11"/>
      <c r="AE214" s="11"/>
      <c r="AL214" s="35"/>
      <c r="AM214" s="35"/>
      <c r="AN214" s="35"/>
      <c r="AO214" s="35"/>
      <c r="AP214" s="35"/>
      <c r="AQ214" s="35"/>
      <c r="AR214" s="35"/>
      <c r="AS214" s="35"/>
      <c r="AT214" s="35"/>
      <c r="AU214" s="35"/>
      <c r="AV214" s="35"/>
      <c r="AW214" s="35"/>
      <c r="AX214" s="35"/>
      <c r="AY214" s="35"/>
      <c r="AZ214" s="35"/>
      <c r="BA214" s="35"/>
      <c r="BB214" s="35"/>
      <c r="BC214" s="35"/>
      <c r="BD214" s="35"/>
      <c r="BE214" s="35"/>
    </row>
    <row r="215" spans="27:57" ht="15">
      <c r="AA215" s="11"/>
      <c r="AB215" s="11"/>
      <c r="AC215" s="11"/>
      <c r="AD215" s="11"/>
      <c r="AE215" s="11"/>
      <c r="AL215" s="35"/>
      <c r="AM215" s="35"/>
      <c r="AN215" s="35"/>
      <c r="AO215" s="35"/>
      <c r="AP215" s="35"/>
      <c r="AQ215" s="35"/>
      <c r="AR215" s="35"/>
      <c r="AS215" s="35"/>
      <c r="AT215" s="35"/>
      <c r="AU215" s="35"/>
      <c r="AV215" s="35"/>
      <c r="AW215" s="35"/>
      <c r="AX215" s="35"/>
      <c r="AY215" s="35"/>
      <c r="AZ215" s="35"/>
      <c r="BA215" s="35"/>
      <c r="BB215" s="35"/>
      <c r="BC215" s="35"/>
      <c r="BD215" s="35"/>
      <c r="BE215" s="35"/>
    </row>
    <row r="216" spans="27:57" ht="15">
      <c r="AA216" s="11"/>
      <c r="AB216" s="11"/>
      <c r="AC216" s="11"/>
      <c r="AD216" s="11"/>
      <c r="AE216" s="11"/>
      <c r="AL216" s="35"/>
      <c r="AM216" s="35"/>
      <c r="AN216" s="35"/>
      <c r="AO216" s="35"/>
      <c r="AP216" s="35"/>
      <c r="AQ216" s="35"/>
      <c r="AR216" s="35"/>
      <c r="AS216" s="35"/>
      <c r="AT216" s="35"/>
      <c r="AU216" s="35"/>
      <c r="AV216" s="35"/>
      <c r="AW216" s="35"/>
      <c r="AX216" s="35"/>
      <c r="AY216" s="35"/>
      <c r="AZ216" s="35"/>
      <c r="BA216" s="35"/>
      <c r="BB216" s="35"/>
      <c r="BC216" s="35"/>
      <c r="BD216" s="35"/>
      <c r="BE216" s="35"/>
    </row>
    <row r="217" spans="27:57" ht="15">
      <c r="AA217" s="11"/>
      <c r="AB217" s="11"/>
      <c r="AC217" s="11"/>
      <c r="AD217" s="11"/>
      <c r="AE217" s="11"/>
      <c r="AL217" s="35"/>
      <c r="AM217" s="35"/>
      <c r="AN217" s="35"/>
      <c r="AO217" s="35"/>
      <c r="AP217" s="35"/>
      <c r="AQ217" s="35"/>
      <c r="AR217" s="35"/>
      <c r="AS217" s="35"/>
      <c r="AT217" s="35"/>
      <c r="AU217" s="35"/>
      <c r="AV217" s="35"/>
      <c r="AW217" s="35"/>
      <c r="AX217" s="35"/>
      <c r="AY217" s="35"/>
      <c r="AZ217" s="35"/>
      <c r="BA217" s="35"/>
      <c r="BB217" s="35"/>
      <c r="BC217" s="35"/>
      <c r="BD217" s="35"/>
      <c r="BE217" s="35"/>
    </row>
    <row r="218" spans="27:57" ht="15">
      <c r="AA218" s="11"/>
      <c r="AB218" s="11"/>
      <c r="AC218" s="11"/>
      <c r="AD218" s="11"/>
      <c r="AE218" s="11"/>
      <c r="AL218" s="35"/>
      <c r="AM218" s="35"/>
      <c r="AN218" s="35"/>
      <c r="AO218" s="35"/>
      <c r="AP218" s="35"/>
      <c r="AQ218" s="35"/>
      <c r="AR218" s="35"/>
      <c r="AS218" s="35"/>
      <c r="AT218" s="35"/>
      <c r="AU218" s="35"/>
      <c r="AV218" s="35"/>
      <c r="AW218" s="35"/>
      <c r="AX218" s="35"/>
      <c r="AY218" s="35"/>
      <c r="AZ218" s="35"/>
      <c r="BA218" s="35"/>
      <c r="BB218" s="35"/>
      <c r="BC218" s="35"/>
      <c r="BD218" s="35"/>
      <c r="BE218" s="35"/>
    </row>
    <row r="219" spans="27:57" ht="15">
      <c r="AA219" s="11"/>
      <c r="AB219" s="11"/>
      <c r="AC219" s="11"/>
      <c r="AD219" s="11"/>
      <c r="AE219" s="11"/>
      <c r="AL219" s="35"/>
      <c r="AM219" s="35"/>
      <c r="AN219" s="35"/>
      <c r="AO219" s="35"/>
      <c r="AP219" s="35"/>
      <c r="AQ219" s="35"/>
      <c r="AR219" s="35"/>
      <c r="AS219" s="35"/>
      <c r="AT219" s="35"/>
      <c r="AU219" s="35"/>
      <c r="AV219" s="35"/>
      <c r="AW219" s="35"/>
      <c r="AX219" s="35"/>
      <c r="AY219" s="35"/>
      <c r="AZ219" s="35"/>
      <c r="BA219" s="35"/>
      <c r="BB219" s="35"/>
      <c r="BC219" s="35"/>
      <c r="BD219" s="35"/>
      <c r="BE219" s="35"/>
    </row>
    <row r="220" spans="27:57" ht="15">
      <c r="AA220" s="11"/>
      <c r="AB220" s="11"/>
      <c r="AC220" s="11"/>
      <c r="AD220" s="11"/>
      <c r="AE220" s="11"/>
      <c r="AL220" s="35"/>
      <c r="AM220" s="35"/>
      <c r="AN220" s="35"/>
      <c r="AO220" s="35"/>
      <c r="AP220" s="35"/>
      <c r="AQ220" s="35"/>
      <c r="AR220" s="35"/>
      <c r="AS220" s="35"/>
      <c r="AT220" s="35"/>
      <c r="AU220" s="35"/>
      <c r="AV220" s="35"/>
      <c r="AW220" s="35"/>
      <c r="AX220" s="35"/>
      <c r="AY220" s="35"/>
      <c r="AZ220" s="35"/>
      <c r="BA220" s="35"/>
      <c r="BB220" s="35"/>
      <c r="BC220" s="35"/>
      <c r="BD220" s="35"/>
      <c r="BE220" s="35"/>
    </row>
    <row r="221" spans="27:57" ht="15">
      <c r="AA221" s="11"/>
      <c r="AB221" s="11"/>
      <c r="AC221" s="11"/>
      <c r="AD221" s="11"/>
      <c r="AE221" s="11"/>
      <c r="AL221" s="35"/>
      <c r="AM221" s="35"/>
      <c r="AN221" s="35"/>
      <c r="AO221" s="35"/>
      <c r="AP221" s="35"/>
      <c r="AQ221" s="35"/>
      <c r="AR221" s="35"/>
      <c r="AS221" s="35"/>
      <c r="AT221" s="35"/>
      <c r="AU221" s="35"/>
      <c r="AV221" s="35"/>
      <c r="AW221" s="35"/>
      <c r="AX221" s="35"/>
      <c r="AY221" s="35"/>
      <c r="AZ221" s="35"/>
      <c r="BA221" s="35"/>
      <c r="BB221" s="35"/>
      <c r="BC221" s="35"/>
      <c r="BD221" s="35"/>
      <c r="BE221" s="35"/>
    </row>
    <row r="222" spans="27:57" ht="15">
      <c r="AA222" s="11"/>
      <c r="AB222" s="11"/>
      <c r="AC222" s="11"/>
      <c r="AD222" s="11"/>
      <c r="AE222" s="11"/>
      <c r="AL222" s="35"/>
      <c r="AM222" s="35"/>
      <c r="AN222" s="35"/>
      <c r="AO222" s="35"/>
      <c r="AP222" s="35"/>
      <c r="AQ222" s="35"/>
      <c r="AR222" s="35"/>
      <c r="AS222" s="35"/>
      <c r="AT222" s="35"/>
      <c r="AU222" s="35"/>
      <c r="AV222" s="35"/>
      <c r="AW222" s="35"/>
      <c r="AX222" s="35"/>
      <c r="AY222" s="35"/>
      <c r="AZ222" s="35"/>
      <c r="BA222" s="35"/>
      <c r="BB222" s="35"/>
      <c r="BC222" s="35"/>
      <c r="BD222" s="35"/>
      <c r="BE222" s="35"/>
    </row>
    <row r="223" spans="27:57" ht="15">
      <c r="AA223" s="11"/>
      <c r="AB223" s="11"/>
      <c r="AC223" s="11"/>
      <c r="AD223" s="11"/>
      <c r="AE223" s="11"/>
      <c r="AL223" s="35"/>
      <c r="AM223" s="35"/>
      <c r="AN223" s="35"/>
      <c r="AO223" s="35"/>
      <c r="AP223" s="35"/>
      <c r="AQ223" s="35"/>
      <c r="AR223" s="35"/>
      <c r="AS223" s="35"/>
      <c r="AT223" s="35"/>
      <c r="AU223" s="35"/>
      <c r="AV223" s="35"/>
      <c r="AW223" s="35"/>
      <c r="AX223" s="35"/>
      <c r="AY223" s="35"/>
      <c r="AZ223" s="35"/>
      <c r="BA223" s="35"/>
      <c r="BB223" s="35"/>
      <c r="BC223" s="35"/>
      <c r="BD223" s="35"/>
      <c r="BE223" s="35"/>
    </row>
    <row r="224" spans="27:57" ht="15">
      <c r="AA224" s="11"/>
      <c r="AB224" s="11"/>
      <c r="AC224" s="11"/>
      <c r="AD224" s="11"/>
      <c r="AE224" s="11"/>
      <c r="AL224" s="35"/>
      <c r="AM224" s="35"/>
      <c r="AN224" s="35"/>
      <c r="AO224" s="35"/>
      <c r="AP224" s="35"/>
      <c r="AQ224" s="35"/>
      <c r="AR224" s="35"/>
      <c r="AS224" s="35"/>
      <c r="AT224" s="35"/>
      <c r="AU224" s="35"/>
      <c r="AV224" s="35"/>
      <c r="AW224" s="35"/>
      <c r="AX224" s="35"/>
      <c r="AY224" s="35"/>
      <c r="AZ224" s="35"/>
      <c r="BA224" s="35"/>
      <c r="BB224" s="35"/>
      <c r="BC224" s="35"/>
      <c r="BD224" s="35"/>
      <c r="BE224" s="35"/>
    </row>
    <row r="225" spans="27:57" ht="15">
      <c r="AA225" s="11"/>
      <c r="AB225" s="11"/>
      <c r="AC225" s="11"/>
      <c r="AD225" s="11"/>
      <c r="AE225" s="11"/>
      <c r="AL225" s="35"/>
      <c r="AM225" s="35"/>
      <c r="AN225" s="35"/>
      <c r="AO225" s="35"/>
      <c r="AP225" s="35"/>
      <c r="AQ225" s="35"/>
      <c r="AR225" s="35"/>
      <c r="AS225" s="35"/>
      <c r="AT225" s="35"/>
      <c r="AU225" s="35"/>
      <c r="AV225" s="35"/>
      <c r="AW225" s="35"/>
      <c r="AX225" s="35"/>
      <c r="AY225" s="35"/>
      <c r="AZ225" s="35"/>
      <c r="BA225" s="35"/>
      <c r="BB225" s="35"/>
      <c r="BC225" s="35"/>
      <c r="BD225" s="35"/>
      <c r="BE225" s="35"/>
    </row>
    <row r="226" spans="27:57" ht="15">
      <c r="AA226" s="11"/>
      <c r="AB226" s="11"/>
      <c r="AC226" s="11"/>
      <c r="AD226" s="11"/>
      <c r="AE226" s="11"/>
      <c r="AL226" s="35"/>
      <c r="AM226" s="35"/>
      <c r="AN226" s="35"/>
      <c r="AO226" s="35"/>
      <c r="AP226" s="35"/>
      <c r="AQ226" s="35"/>
      <c r="AR226" s="35"/>
      <c r="AS226" s="35"/>
      <c r="AT226" s="35"/>
      <c r="AU226" s="35"/>
      <c r="AV226" s="35"/>
      <c r="AW226" s="35"/>
      <c r="AX226" s="35"/>
      <c r="AY226" s="35"/>
      <c r="AZ226" s="35"/>
      <c r="BA226" s="35"/>
      <c r="BB226" s="35"/>
      <c r="BC226" s="35"/>
      <c r="BD226" s="35"/>
      <c r="BE226" s="35"/>
    </row>
    <row r="227" spans="27:57" ht="15">
      <c r="AA227" s="11"/>
      <c r="AB227" s="11"/>
      <c r="AC227" s="11"/>
      <c r="AD227" s="11"/>
      <c r="AE227" s="11"/>
      <c r="AL227" s="35"/>
      <c r="AM227" s="35"/>
      <c r="AN227" s="35"/>
      <c r="AO227" s="35"/>
      <c r="AP227" s="35"/>
      <c r="AQ227" s="35"/>
      <c r="AR227" s="35"/>
      <c r="AS227" s="35"/>
      <c r="AT227" s="35"/>
      <c r="AU227" s="35"/>
      <c r="AV227" s="35"/>
      <c r="AW227" s="35"/>
      <c r="AX227" s="35"/>
      <c r="AY227" s="35"/>
      <c r="AZ227" s="35"/>
      <c r="BA227" s="35"/>
      <c r="BB227" s="35"/>
      <c r="BC227" s="35"/>
      <c r="BD227" s="35"/>
      <c r="BE227" s="35"/>
    </row>
    <row r="228" spans="27:57" ht="15">
      <c r="AA228" s="11"/>
      <c r="AB228" s="11"/>
      <c r="AC228" s="11"/>
      <c r="AD228" s="11"/>
      <c r="AE228" s="11"/>
      <c r="AL228" s="35"/>
      <c r="AM228" s="35"/>
      <c r="AN228" s="35"/>
      <c r="AO228" s="35"/>
      <c r="AP228" s="35"/>
      <c r="AQ228" s="35"/>
      <c r="AR228" s="35"/>
      <c r="AS228" s="35"/>
      <c r="AT228" s="35"/>
      <c r="AU228" s="35"/>
      <c r="AV228" s="35"/>
      <c r="AW228" s="35"/>
      <c r="AX228" s="35"/>
      <c r="AY228" s="35"/>
      <c r="AZ228" s="35"/>
      <c r="BA228" s="35"/>
      <c r="BB228" s="35"/>
      <c r="BC228" s="35"/>
      <c r="BD228" s="35"/>
      <c r="BE228" s="35"/>
    </row>
    <row r="229" spans="27:57" ht="15">
      <c r="AA229" s="11"/>
      <c r="AB229" s="11"/>
      <c r="AC229" s="11"/>
      <c r="AD229" s="11"/>
      <c r="AE229" s="11"/>
      <c r="AL229" s="35"/>
      <c r="AM229" s="35"/>
      <c r="AN229" s="35"/>
      <c r="AO229" s="35"/>
      <c r="AP229" s="35"/>
      <c r="AQ229" s="35"/>
      <c r="AR229" s="35"/>
      <c r="AS229" s="35"/>
      <c r="AT229" s="35"/>
      <c r="AU229" s="35"/>
      <c r="AV229" s="35"/>
      <c r="AW229" s="35"/>
      <c r="AX229" s="35"/>
      <c r="AY229" s="35"/>
      <c r="AZ229" s="35"/>
      <c r="BA229" s="35"/>
      <c r="BB229" s="35"/>
      <c r="BC229" s="35"/>
      <c r="BD229" s="35"/>
      <c r="BE229" s="35"/>
    </row>
    <row r="230" spans="27:57" ht="15">
      <c r="AA230" s="11"/>
      <c r="AB230" s="11"/>
      <c r="AC230" s="11"/>
      <c r="AD230" s="11"/>
      <c r="AE230" s="11"/>
      <c r="AL230" s="35"/>
      <c r="AM230" s="35"/>
      <c r="AN230" s="35"/>
      <c r="AO230" s="35"/>
      <c r="AP230" s="35"/>
      <c r="AQ230" s="35"/>
      <c r="AR230" s="35"/>
      <c r="AS230" s="35"/>
      <c r="AT230" s="35"/>
      <c r="AU230" s="35"/>
      <c r="AV230" s="35"/>
      <c r="AW230" s="35"/>
      <c r="AX230" s="35"/>
      <c r="AY230" s="35"/>
      <c r="AZ230" s="35"/>
      <c r="BA230" s="35"/>
      <c r="BB230" s="35"/>
      <c r="BC230" s="35"/>
      <c r="BD230" s="35"/>
      <c r="BE230" s="35"/>
    </row>
    <row r="231" spans="27:57" ht="15">
      <c r="AA231" s="11"/>
      <c r="AB231" s="11"/>
      <c r="AC231" s="11"/>
      <c r="AD231" s="11"/>
      <c r="AE231" s="11"/>
      <c r="AL231" s="35"/>
      <c r="AM231" s="35"/>
      <c r="AN231" s="35"/>
      <c r="AO231" s="35"/>
      <c r="AP231" s="35"/>
      <c r="AQ231" s="35"/>
      <c r="AR231" s="35"/>
      <c r="AS231" s="35"/>
      <c r="AT231" s="35"/>
      <c r="AU231" s="35"/>
      <c r="AV231" s="35"/>
      <c r="AW231" s="35"/>
      <c r="AX231" s="35"/>
      <c r="AY231" s="35"/>
      <c r="AZ231" s="35"/>
      <c r="BA231" s="35"/>
      <c r="BB231" s="35"/>
      <c r="BC231" s="35"/>
      <c r="BD231" s="35"/>
      <c r="BE231" s="35"/>
    </row>
    <row r="232" spans="27:57" ht="15">
      <c r="AA232" s="11"/>
      <c r="AB232" s="11"/>
      <c r="AC232" s="11"/>
      <c r="AD232" s="11"/>
      <c r="AE232" s="11"/>
      <c r="AL232" s="35"/>
      <c r="AM232" s="35"/>
      <c r="AN232" s="35"/>
      <c r="AO232" s="35"/>
      <c r="AP232" s="35"/>
      <c r="AQ232" s="35"/>
      <c r="AR232" s="35"/>
      <c r="AS232" s="35"/>
      <c r="AT232" s="35"/>
      <c r="AU232" s="35"/>
      <c r="AV232" s="35"/>
      <c r="AW232" s="35"/>
      <c r="AX232" s="35"/>
      <c r="AY232" s="35"/>
      <c r="AZ232" s="35"/>
      <c r="BA232" s="35"/>
      <c r="BB232" s="35"/>
      <c r="BC232" s="35"/>
      <c r="BD232" s="35"/>
      <c r="BE232" s="35"/>
    </row>
    <row r="233" spans="27:57" ht="15">
      <c r="AA233" s="11"/>
      <c r="AB233" s="11"/>
      <c r="AC233" s="11"/>
      <c r="AD233" s="11"/>
      <c r="AE233" s="11"/>
      <c r="AL233" s="35"/>
      <c r="AM233" s="35"/>
      <c r="AN233" s="35"/>
      <c r="AO233" s="35"/>
      <c r="AP233" s="35"/>
      <c r="AQ233" s="35"/>
      <c r="AR233" s="35"/>
      <c r="AS233" s="35"/>
      <c r="AT233" s="35"/>
      <c r="AU233" s="35"/>
      <c r="AV233" s="35"/>
      <c r="AW233" s="35"/>
      <c r="AX233" s="35"/>
      <c r="AY233" s="35"/>
      <c r="AZ233" s="35"/>
      <c r="BA233" s="35"/>
      <c r="BB233" s="35"/>
      <c r="BC233" s="35"/>
      <c r="BD233" s="35"/>
      <c r="BE233" s="35"/>
    </row>
    <row r="234" spans="27:57" ht="15">
      <c r="AA234" s="11"/>
      <c r="AB234" s="11"/>
      <c r="AC234" s="11"/>
      <c r="AD234" s="11"/>
      <c r="AE234" s="11"/>
      <c r="AL234" s="35"/>
      <c r="AM234" s="35"/>
      <c r="AN234" s="35"/>
      <c r="AO234" s="35"/>
      <c r="AP234" s="35"/>
      <c r="AQ234" s="35"/>
      <c r="AR234" s="35"/>
      <c r="AS234" s="35"/>
      <c r="AT234" s="35"/>
      <c r="AU234" s="35"/>
      <c r="AV234" s="35"/>
      <c r="AW234" s="35"/>
      <c r="AX234" s="35"/>
      <c r="AY234" s="35"/>
      <c r="AZ234" s="35"/>
      <c r="BA234" s="35"/>
      <c r="BB234" s="35"/>
      <c r="BC234" s="35"/>
      <c r="BD234" s="35"/>
      <c r="BE234" s="35"/>
    </row>
    <row r="235" spans="27:57" ht="15">
      <c r="AA235" s="11"/>
      <c r="AB235" s="11"/>
      <c r="AC235" s="11"/>
      <c r="AD235" s="11"/>
      <c r="AE235" s="11"/>
      <c r="AL235" s="35"/>
      <c r="AM235" s="35"/>
      <c r="AN235" s="35"/>
      <c r="AO235" s="35"/>
      <c r="AP235" s="35"/>
      <c r="AQ235" s="35"/>
      <c r="AR235" s="35"/>
      <c r="AS235" s="35"/>
      <c r="AT235" s="35"/>
      <c r="AU235" s="35"/>
      <c r="AV235" s="35"/>
      <c r="AW235" s="35"/>
      <c r="AX235" s="35"/>
      <c r="AY235" s="35"/>
      <c r="AZ235" s="35"/>
      <c r="BA235" s="35"/>
      <c r="BB235" s="35"/>
      <c r="BC235" s="35"/>
      <c r="BD235" s="35"/>
      <c r="BE235" s="35"/>
    </row>
    <row r="236" spans="27:57" ht="15">
      <c r="AA236" s="11"/>
      <c r="AB236" s="11"/>
      <c r="AC236" s="11"/>
      <c r="AD236" s="11"/>
      <c r="AE236" s="11"/>
      <c r="AL236" s="35"/>
      <c r="AM236" s="35"/>
      <c r="AN236" s="35"/>
      <c r="AO236" s="35"/>
      <c r="AP236" s="35"/>
      <c r="AQ236" s="35"/>
      <c r="AR236" s="35"/>
      <c r="AS236" s="35"/>
      <c r="AT236" s="35"/>
      <c r="AU236" s="35"/>
      <c r="AV236" s="35"/>
      <c r="AW236" s="35"/>
      <c r="AX236" s="35"/>
      <c r="AY236" s="35"/>
      <c r="AZ236" s="35"/>
      <c r="BA236" s="35"/>
      <c r="BB236" s="35"/>
      <c r="BC236" s="35"/>
      <c r="BD236" s="35"/>
      <c r="BE236" s="35"/>
    </row>
    <row r="237" spans="27:57" ht="15">
      <c r="AA237" s="11"/>
      <c r="AB237" s="11"/>
      <c r="AC237" s="11"/>
      <c r="AD237" s="11"/>
      <c r="AE237" s="11"/>
      <c r="AL237" s="35"/>
      <c r="AM237" s="35"/>
      <c r="AN237" s="35"/>
      <c r="AO237" s="35"/>
      <c r="AP237" s="35"/>
      <c r="AQ237" s="35"/>
      <c r="AR237" s="35"/>
      <c r="AS237" s="35"/>
      <c r="AT237" s="35"/>
      <c r="AU237" s="35"/>
      <c r="AV237" s="35"/>
      <c r="AW237" s="35"/>
      <c r="AX237" s="35"/>
      <c r="AY237" s="35"/>
      <c r="AZ237" s="35"/>
      <c r="BA237" s="35"/>
      <c r="BB237" s="35"/>
      <c r="BC237" s="35"/>
      <c r="BD237" s="35"/>
      <c r="BE237" s="35"/>
    </row>
    <row r="238" spans="27:57" ht="15">
      <c r="AA238" s="11"/>
      <c r="AB238" s="11"/>
      <c r="AC238" s="11"/>
      <c r="AD238" s="11"/>
      <c r="AE238" s="11"/>
      <c r="AL238" s="35"/>
      <c r="AM238" s="35"/>
      <c r="AN238" s="35"/>
      <c r="AO238" s="35"/>
      <c r="AP238" s="35"/>
      <c r="AQ238" s="35"/>
      <c r="AR238" s="35"/>
      <c r="AS238" s="35"/>
      <c r="AT238" s="35"/>
      <c r="AU238" s="35"/>
      <c r="AV238" s="35"/>
      <c r="AW238" s="35"/>
      <c r="AX238" s="35"/>
      <c r="AY238" s="35"/>
      <c r="AZ238" s="35"/>
      <c r="BA238" s="35"/>
      <c r="BB238" s="35"/>
      <c r="BC238" s="35"/>
      <c r="BD238" s="35"/>
      <c r="BE238" s="35"/>
    </row>
    <row r="239" spans="27:57" ht="15">
      <c r="AA239" s="11"/>
      <c r="AB239" s="11"/>
      <c r="AC239" s="11"/>
      <c r="AD239" s="11"/>
      <c r="AE239" s="11"/>
      <c r="AL239" s="35"/>
      <c r="AM239" s="35"/>
      <c r="AN239" s="35"/>
      <c r="AO239" s="35"/>
      <c r="AP239" s="35"/>
      <c r="AQ239" s="35"/>
      <c r="AR239" s="35"/>
      <c r="AS239" s="35"/>
      <c r="AT239" s="35"/>
      <c r="AU239" s="35"/>
      <c r="AV239" s="35"/>
      <c r="AW239" s="35"/>
      <c r="AX239" s="35"/>
      <c r="AY239" s="35"/>
      <c r="AZ239" s="35"/>
      <c r="BA239" s="35"/>
      <c r="BB239" s="35"/>
      <c r="BC239" s="35"/>
      <c r="BD239" s="35"/>
      <c r="BE239" s="35"/>
    </row>
    <row r="240" spans="27:57" ht="15">
      <c r="AA240" s="11"/>
      <c r="AB240" s="11"/>
      <c r="AC240" s="11"/>
      <c r="AD240" s="11"/>
      <c r="AE240" s="11"/>
      <c r="AL240" s="35"/>
      <c r="AM240" s="35"/>
      <c r="AN240" s="35"/>
      <c r="AO240" s="35"/>
      <c r="AP240" s="35"/>
      <c r="AQ240" s="35"/>
      <c r="AR240" s="35"/>
      <c r="AS240" s="35"/>
      <c r="AT240" s="35"/>
      <c r="AU240" s="35"/>
      <c r="AV240" s="35"/>
      <c r="AW240" s="35"/>
      <c r="AX240" s="35"/>
      <c r="AY240" s="35"/>
      <c r="AZ240" s="35"/>
      <c r="BA240" s="35"/>
      <c r="BB240" s="35"/>
      <c r="BC240" s="35"/>
      <c r="BD240" s="35"/>
      <c r="BE240" s="35"/>
    </row>
    <row r="241" spans="27:57" ht="15">
      <c r="AA241" s="11"/>
      <c r="AB241" s="11"/>
      <c r="AC241" s="11"/>
      <c r="AD241" s="11"/>
      <c r="AE241" s="11"/>
      <c r="AL241" s="35"/>
      <c r="AM241" s="35"/>
      <c r="AN241" s="35"/>
      <c r="AO241" s="35"/>
      <c r="AP241" s="35"/>
      <c r="AQ241" s="35"/>
      <c r="AR241" s="35"/>
      <c r="AS241" s="35"/>
      <c r="AT241" s="35"/>
      <c r="AU241" s="35"/>
      <c r="AV241" s="35"/>
      <c r="AW241" s="35"/>
      <c r="AX241" s="35"/>
      <c r="AY241" s="35"/>
      <c r="AZ241" s="35"/>
      <c r="BA241" s="35"/>
      <c r="BB241" s="35"/>
      <c r="BC241" s="35"/>
      <c r="BD241" s="35"/>
      <c r="BE241" s="35"/>
    </row>
    <row r="242" spans="27:57" ht="15">
      <c r="AA242" s="11"/>
      <c r="AB242" s="11"/>
      <c r="AC242" s="11"/>
      <c r="AD242" s="11"/>
      <c r="AE242" s="11"/>
      <c r="AL242" s="35"/>
      <c r="AM242" s="35"/>
      <c r="AN242" s="35"/>
      <c r="AO242" s="35"/>
      <c r="AP242" s="35"/>
      <c r="AQ242" s="35"/>
      <c r="AR242" s="35"/>
      <c r="AS242" s="35"/>
      <c r="AT242" s="35"/>
      <c r="AU242" s="35"/>
      <c r="AV242" s="35"/>
      <c r="AW242" s="35"/>
      <c r="AX242" s="35"/>
      <c r="AY242" s="35"/>
      <c r="AZ242" s="35"/>
      <c r="BA242" s="35"/>
      <c r="BB242" s="35"/>
      <c r="BC242" s="35"/>
      <c r="BD242" s="35"/>
      <c r="BE242" s="35"/>
    </row>
    <row r="243" spans="27:57" ht="15">
      <c r="AA243" s="11"/>
      <c r="AB243" s="11"/>
      <c r="AC243" s="11"/>
      <c r="AD243" s="11"/>
      <c r="AE243" s="11"/>
      <c r="AL243" s="35"/>
      <c r="AM243" s="35"/>
      <c r="AN243" s="35"/>
      <c r="AO243" s="35"/>
      <c r="AP243" s="35"/>
      <c r="AQ243" s="35"/>
      <c r="AR243" s="35"/>
      <c r="AS243" s="35"/>
      <c r="AT243" s="35"/>
      <c r="AU243" s="35"/>
      <c r="AV243" s="35"/>
      <c r="AW243" s="35"/>
      <c r="AX243" s="35"/>
      <c r="AY243" s="35"/>
      <c r="AZ243" s="35"/>
      <c r="BA243" s="35"/>
      <c r="BB243" s="35"/>
      <c r="BC243" s="35"/>
      <c r="BD243" s="35"/>
      <c r="BE243" s="35"/>
    </row>
    <row r="244" spans="27:57" ht="15">
      <c r="AA244" s="11"/>
      <c r="AB244" s="11"/>
      <c r="AC244" s="11"/>
      <c r="AD244" s="11"/>
      <c r="AE244" s="11"/>
      <c r="AL244" s="35"/>
      <c r="AM244" s="35"/>
      <c r="AN244" s="35"/>
      <c r="AO244" s="35"/>
      <c r="AP244" s="35"/>
      <c r="AQ244" s="35"/>
      <c r="AR244" s="35"/>
      <c r="AS244" s="35"/>
      <c r="AT244" s="35"/>
      <c r="AU244" s="35"/>
      <c r="AV244" s="35"/>
      <c r="AW244" s="35"/>
      <c r="AX244" s="35"/>
      <c r="AY244" s="35"/>
      <c r="AZ244" s="35"/>
      <c r="BA244" s="35"/>
      <c r="BB244" s="35"/>
      <c r="BC244" s="35"/>
      <c r="BD244" s="35"/>
      <c r="BE244" s="35"/>
    </row>
    <row r="245" spans="27:57" ht="15">
      <c r="AA245" s="11"/>
      <c r="AB245" s="11"/>
      <c r="AC245" s="11"/>
      <c r="AD245" s="11"/>
      <c r="AE245" s="11"/>
      <c r="AL245" s="35"/>
      <c r="AM245" s="35"/>
      <c r="AN245" s="35"/>
      <c r="AO245" s="35"/>
      <c r="AP245" s="35"/>
      <c r="AQ245" s="35"/>
      <c r="AR245" s="35"/>
      <c r="AS245" s="35"/>
      <c r="AT245" s="35"/>
      <c r="AU245" s="35"/>
      <c r="AV245" s="35"/>
      <c r="AW245" s="35"/>
      <c r="AX245" s="35"/>
      <c r="AY245" s="35"/>
      <c r="AZ245" s="35"/>
      <c r="BA245" s="35"/>
      <c r="BB245" s="35"/>
      <c r="BC245" s="35"/>
      <c r="BD245" s="35"/>
      <c r="BE245" s="35"/>
    </row>
    <row r="246" spans="27:57" ht="15">
      <c r="AA246" s="11"/>
      <c r="AB246" s="11"/>
      <c r="AC246" s="11"/>
      <c r="AD246" s="11"/>
      <c r="AE246" s="11"/>
      <c r="AL246" s="35"/>
      <c r="AM246" s="35"/>
      <c r="AN246" s="35"/>
      <c r="AO246" s="35"/>
      <c r="AP246" s="35"/>
      <c r="AQ246" s="35"/>
      <c r="AR246" s="35"/>
      <c r="AS246" s="35"/>
      <c r="AT246" s="35"/>
      <c r="AU246" s="35"/>
      <c r="AV246" s="35"/>
      <c r="AW246" s="35"/>
      <c r="AX246" s="35"/>
      <c r="AY246" s="35"/>
      <c r="AZ246" s="35"/>
      <c r="BA246" s="35"/>
      <c r="BB246" s="35"/>
      <c r="BC246" s="35"/>
      <c r="BD246" s="35"/>
      <c r="BE246" s="35"/>
    </row>
    <row r="247" spans="27:57" ht="15">
      <c r="AA247" s="11"/>
      <c r="AB247" s="11"/>
      <c r="AC247" s="11"/>
      <c r="AD247" s="11"/>
      <c r="AE247" s="11"/>
      <c r="AL247" s="35"/>
      <c r="AM247" s="35"/>
      <c r="AN247" s="35"/>
      <c r="AO247" s="35"/>
      <c r="AP247" s="35"/>
      <c r="AQ247" s="35"/>
      <c r="AR247" s="35"/>
      <c r="AS247" s="35"/>
      <c r="AT247" s="35"/>
      <c r="AU247" s="35"/>
      <c r="AV247" s="35"/>
      <c r="AW247" s="35"/>
      <c r="AX247" s="35"/>
      <c r="AY247" s="35"/>
      <c r="AZ247" s="35"/>
      <c r="BA247" s="35"/>
      <c r="BB247" s="35"/>
      <c r="BC247" s="35"/>
      <c r="BD247" s="35"/>
      <c r="BE247" s="35"/>
    </row>
    <row r="248" spans="27:57" ht="15">
      <c r="AA248" s="11"/>
      <c r="AB248" s="11"/>
      <c r="AC248" s="11"/>
      <c r="AD248" s="11"/>
      <c r="AE248" s="11"/>
      <c r="AL248" s="35"/>
      <c r="AM248" s="35"/>
      <c r="AN248" s="35"/>
      <c r="AO248" s="35"/>
      <c r="AP248" s="35"/>
      <c r="AQ248" s="35"/>
      <c r="AR248" s="35"/>
      <c r="AS248" s="35"/>
      <c r="AT248" s="35"/>
      <c r="AU248" s="35"/>
      <c r="AV248" s="35"/>
      <c r="AW248" s="35"/>
      <c r="AX248" s="35"/>
      <c r="AY248" s="35"/>
      <c r="AZ248" s="35"/>
      <c r="BA248" s="35"/>
      <c r="BB248" s="35"/>
      <c r="BC248" s="35"/>
      <c r="BD248" s="35"/>
      <c r="BE248" s="35"/>
    </row>
    <row r="249" spans="27:57" ht="15">
      <c r="AA249" s="11"/>
      <c r="AB249" s="11"/>
      <c r="AC249" s="11"/>
      <c r="AD249" s="11"/>
      <c r="AE249" s="11"/>
      <c r="AL249" s="35"/>
      <c r="AM249" s="35"/>
      <c r="AN249" s="35"/>
      <c r="AO249" s="35"/>
      <c r="AP249" s="35"/>
      <c r="AQ249" s="35"/>
      <c r="AR249" s="35"/>
      <c r="AS249" s="35"/>
      <c r="AT249" s="35"/>
      <c r="AU249" s="35"/>
      <c r="AV249" s="35"/>
      <c r="AW249" s="35"/>
      <c r="AX249" s="35"/>
      <c r="AY249" s="35"/>
      <c r="AZ249" s="35"/>
      <c r="BA249" s="35"/>
      <c r="BB249" s="35"/>
      <c r="BC249" s="35"/>
      <c r="BD249" s="35"/>
      <c r="BE249" s="35"/>
    </row>
    <row r="250" spans="27:57" ht="15">
      <c r="AA250" s="11"/>
      <c r="AB250" s="11"/>
      <c r="AC250" s="11"/>
      <c r="AD250" s="11"/>
      <c r="AE250" s="11"/>
      <c r="AL250" s="35"/>
      <c r="AM250" s="35"/>
      <c r="AN250" s="35"/>
      <c r="AO250" s="35"/>
      <c r="AP250" s="35"/>
      <c r="AQ250" s="35"/>
      <c r="AR250" s="35"/>
      <c r="AS250" s="35"/>
      <c r="AT250" s="35"/>
      <c r="AU250" s="35"/>
      <c r="AV250" s="35"/>
      <c r="AW250" s="35"/>
      <c r="AX250" s="35"/>
      <c r="AY250" s="35"/>
      <c r="AZ250" s="35"/>
      <c r="BA250" s="35"/>
      <c r="BB250" s="35"/>
      <c r="BC250" s="35"/>
      <c r="BD250" s="35"/>
      <c r="BE250" s="35"/>
    </row>
    <row r="251" spans="27:57" ht="15">
      <c r="AA251" s="11"/>
      <c r="AB251" s="11"/>
      <c r="AC251" s="11"/>
      <c r="AD251" s="11"/>
      <c r="AE251" s="11"/>
      <c r="AL251" s="35"/>
      <c r="AM251" s="35"/>
      <c r="AN251" s="35"/>
      <c r="AO251" s="35"/>
      <c r="AP251" s="35"/>
      <c r="AQ251" s="35"/>
      <c r="AR251" s="35"/>
      <c r="AS251" s="35"/>
      <c r="AT251" s="35"/>
      <c r="AU251" s="35"/>
      <c r="AV251" s="35"/>
      <c r="AW251" s="35"/>
      <c r="AX251" s="35"/>
      <c r="AY251" s="35"/>
      <c r="AZ251" s="35"/>
      <c r="BA251" s="35"/>
      <c r="BB251" s="35"/>
      <c r="BC251" s="35"/>
      <c r="BD251" s="35"/>
      <c r="BE251" s="35"/>
    </row>
    <row r="252" spans="27:57" ht="15">
      <c r="AA252" s="11"/>
      <c r="AB252" s="11"/>
      <c r="AC252" s="11"/>
      <c r="AD252" s="11"/>
      <c r="AE252" s="11"/>
      <c r="AL252" s="35"/>
      <c r="AM252" s="35"/>
      <c r="AN252" s="35"/>
      <c r="AO252" s="35"/>
      <c r="AP252" s="35"/>
      <c r="AQ252" s="35"/>
      <c r="AR252" s="35"/>
      <c r="AS252" s="35"/>
      <c r="AT252" s="35"/>
      <c r="AU252" s="35"/>
      <c r="AV252" s="35"/>
      <c r="AW252" s="35"/>
      <c r="AX252" s="35"/>
      <c r="AY252" s="35"/>
      <c r="AZ252" s="35"/>
      <c r="BA252" s="35"/>
      <c r="BB252" s="35"/>
      <c r="BC252" s="35"/>
      <c r="BD252" s="35"/>
      <c r="BE252" s="35"/>
    </row>
    <row r="253" spans="27:57" ht="15">
      <c r="AA253" s="11"/>
      <c r="AB253" s="11"/>
      <c r="AC253" s="11"/>
      <c r="AD253" s="11"/>
      <c r="AE253" s="11"/>
      <c r="AL253" s="35"/>
      <c r="AM253" s="35"/>
      <c r="AN253" s="35"/>
      <c r="AO253" s="35"/>
      <c r="AP253" s="35"/>
      <c r="AQ253" s="35"/>
      <c r="AR253" s="35"/>
      <c r="AS253" s="35"/>
      <c r="AT253" s="35"/>
      <c r="AU253" s="35"/>
      <c r="AV253" s="35"/>
      <c r="AW253" s="35"/>
      <c r="AX253" s="35"/>
      <c r="AY253" s="35"/>
      <c r="AZ253" s="35"/>
      <c r="BA253" s="35"/>
      <c r="BB253" s="35"/>
      <c r="BC253" s="35"/>
      <c r="BD253" s="35"/>
      <c r="BE253" s="35"/>
    </row>
    <row r="254" spans="27:57" ht="15">
      <c r="AA254" s="11"/>
      <c r="AB254" s="11"/>
      <c r="AC254" s="11"/>
      <c r="AD254" s="11"/>
      <c r="AE254" s="11"/>
      <c r="AL254" s="35"/>
      <c r="AM254" s="35"/>
      <c r="AN254" s="35"/>
      <c r="AO254" s="35"/>
      <c r="AP254" s="35"/>
      <c r="AQ254" s="35"/>
      <c r="AR254" s="35"/>
      <c r="AS254" s="35"/>
      <c r="AT254" s="35"/>
      <c r="AU254" s="35"/>
      <c r="AV254" s="35"/>
      <c r="AW254" s="35"/>
      <c r="AX254" s="35"/>
      <c r="AY254" s="35"/>
      <c r="AZ254" s="35"/>
      <c r="BA254" s="35"/>
      <c r="BB254" s="35"/>
      <c r="BC254" s="35"/>
      <c r="BD254" s="35"/>
      <c r="BE254" s="35"/>
    </row>
    <row r="255" spans="27:57" ht="15">
      <c r="AA255" s="11"/>
      <c r="AB255" s="11"/>
      <c r="AC255" s="11"/>
      <c r="AD255" s="11"/>
      <c r="AE255" s="11"/>
      <c r="AL255" s="35"/>
      <c r="AM255" s="35"/>
      <c r="AN255" s="35"/>
      <c r="AO255" s="35"/>
      <c r="AP255" s="35"/>
      <c r="AQ255" s="35"/>
      <c r="AR255" s="35"/>
      <c r="AS255" s="35"/>
      <c r="AT255" s="35"/>
      <c r="AU255" s="35"/>
      <c r="AV255" s="35"/>
      <c r="AW255" s="35"/>
      <c r="AX255" s="35"/>
      <c r="AY255" s="35"/>
      <c r="AZ255" s="35"/>
      <c r="BA255" s="35"/>
      <c r="BB255" s="35"/>
      <c r="BC255" s="35"/>
      <c r="BD255" s="35"/>
      <c r="BE255" s="35"/>
    </row>
    <row r="256" spans="27:57" ht="15">
      <c r="AA256" s="11"/>
      <c r="AB256" s="11"/>
      <c r="AC256" s="11"/>
      <c r="AD256" s="11"/>
      <c r="AE256" s="11"/>
      <c r="AL256" s="35"/>
      <c r="AM256" s="35"/>
      <c r="AN256" s="35"/>
      <c r="AO256" s="35"/>
      <c r="AP256" s="35"/>
      <c r="AQ256" s="35"/>
      <c r="AR256" s="35"/>
      <c r="AS256" s="35"/>
      <c r="AT256" s="35"/>
      <c r="AU256" s="35"/>
      <c r="AV256" s="35"/>
      <c r="AW256" s="35"/>
      <c r="AX256" s="35"/>
      <c r="AY256" s="35"/>
      <c r="AZ256" s="35"/>
      <c r="BA256" s="35"/>
      <c r="BB256" s="35"/>
      <c r="BC256" s="35"/>
      <c r="BD256" s="35"/>
      <c r="BE256" s="35"/>
    </row>
    <row r="257" spans="27:57" ht="15">
      <c r="AA257" s="11"/>
      <c r="AB257" s="11"/>
      <c r="AC257" s="11"/>
      <c r="AD257" s="11"/>
      <c r="AE257" s="11"/>
      <c r="AL257" s="35"/>
      <c r="AM257" s="35"/>
      <c r="AN257" s="35"/>
      <c r="AO257" s="35"/>
      <c r="AP257" s="35"/>
      <c r="AQ257" s="35"/>
      <c r="AR257" s="35"/>
      <c r="AS257" s="35"/>
      <c r="AT257" s="35"/>
      <c r="AU257" s="35"/>
      <c r="AV257" s="35"/>
      <c r="AW257" s="35"/>
      <c r="AX257" s="35"/>
      <c r="AY257" s="35"/>
      <c r="AZ257" s="35"/>
      <c r="BA257" s="35"/>
      <c r="BB257" s="35"/>
      <c r="BC257" s="35"/>
      <c r="BD257" s="35"/>
      <c r="BE257" s="35"/>
    </row>
    <row r="258" spans="27:57" ht="15">
      <c r="AA258" s="11"/>
      <c r="AB258" s="11"/>
      <c r="AC258" s="11"/>
      <c r="AD258" s="11"/>
      <c r="AE258" s="11"/>
      <c r="AL258" s="35"/>
      <c r="AM258" s="35"/>
      <c r="AN258" s="35"/>
      <c r="AO258" s="35"/>
      <c r="AP258" s="35"/>
      <c r="AQ258" s="35"/>
      <c r="AR258" s="35"/>
      <c r="AS258" s="35"/>
      <c r="AT258" s="35"/>
      <c r="AU258" s="35"/>
      <c r="AV258" s="35"/>
      <c r="AW258" s="35"/>
      <c r="AX258" s="35"/>
      <c r="AY258" s="35"/>
      <c r="AZ258" s="35"/>
      <c r="BA258" s="35"/>
      <c r="BB258" s="35"/>
      <c r="BC258" s="35"/>
      <c r="BD258" s="35"/>
      <c r="BE258" s="35"/>
    </row>
    <row r="259" spans="27:57" ht="15">
      <c r="AA259" s="11"/>
      <c r="AB259" s="11"/>
      <c r="AC259" s="11"/>
      <c r="AD259" s="11"/>
      <c r="AE259" s="11"/>
      <c r="AL259" s="35"/>
      <c r="AM259" s="35"/>
      <c r="AN259" s="35"/>
      <c r="AO259" s="35"/>
      <c r="AP259" s="35"/>
      <c r="AQ259" s="35"/>
      <c r="AR259" s="35"/>
      <c r="AS259" s="35"/>
      <c r="AT259" s="35"/>
      <c r="AU259" s="35"/>
      <c r="AV259" s="35"/>
      <c r="AW259" s="35"/>
      <c r="AX259" s="35"/>
      <c r="AY259" s="35"/>
      <c r="AZ259" s="35"/>
      <c r="BA259" s="35"/>
      <c r="BB259" s="35"/>
      <c r="BC259" s="35"/>
      <c r="BD259" s="35"/>
      <c r="BE259" s="35"/>
    </row>
    <row r="260" spans="27:57" ht="15">
      <c r="AA260" s="11"/>
      <c r="AB260" s="11"/>
      <c r="AC260" s="11"/>
      <c r="AD260" s="11"/>
      <c r="AE260" s="11"/>
      <c r="AL260" s="35"/>
      <c r="AM260" s="35"/>
      <c r="AN260" s="35"/>
      <c r="AO260" s="35"/>
      <c r="AP260" s="35"/>
      <c r="AQ260" s="35"/>
      <c r="AR260" s="35"/>
      <c r="AS260" s="35"/>
      <c r="AT260" s="35"/>
      <c r="AU260" s="35"/>
      <c r="AV260" s="35"/>
      <c r="AW260" s="35"/>
      <c r="AX260" s="35"/>
      <c r="AY260" s="35"/>
      <c r="AZ260" s="35"/>
      <c r="BA260" s="35"/>
      <c r="BB260" s="35"/>
      <c r="BC260" s="35"/>
      <c r="BD260" s="35"/>
      <c r="BE260" s="35"/>
    </row>
    <row r="261" spans="27:57" ht="15">
      <c r="AA261" s="11"/>
      <c r="AB261" s="11"/>
      <c r="AC261" s="11"/>
      <c r="AD261" s="11"/>
      <c r="AE261" s="11"/>
      <c r="AL261" s="35"/>
      <c r="AM261" s="35"/>
      <c r="AN261" s="35"/>
      <c r="AO261" s="35"/>
      <c r="AP261" s="35"/>
      <c r="AQ261" s="35"/>
      <c r="AR261" s="35"/>
      <c r="AS261" s="35"/>
      <c r="AT261" s="35"/>
      <c r="AU261" s="35"/>
      <c r="AV261" s="35"/>
      <c r="AW261" s="35"/>
      <c r="AX261" s="35"/>
      <c r="AY261" s="35"/>
      <c r="AZ261" s="35"/>
      <c r="BA261" s="35"/>
      <c r="BB261" s="35"/>
      <c r="BC261" s="35"/>
      <c r="BD261" s="35"/>
      <c r="BE261" s="35"/>
    </row>
    <row r="262" spans="27:57" ht="15">
      <c r="AA262" s="11"/>
      <c r="AB262" s="11"/>
      <c r="AC262" s="11"/>
      <c r="AD262" s="11"/>
      <c r="AE262" s="11"/>
      <c r="AL262" s="35"/>
      <c r="AM262" s="35"/>
      <c r="AN262" s="35"/>
      <c r="AO262" s="35"/>
      <c r="AP262" s="35"/>
      <c r="AQ262" s="35"/>
      <c r="AR262" s="35"/>
      <c r="AS262" s="35"/>
      <c r="AT262" s="35"/>
      <c r="AU262" s="35"/>
      <c r="AV262" s="35"/>
      <c r="AW262" s="35"/>
      <c r="AX262" s="35"/>
      <c r="AY262" s="35"/>
      <c r="AZ262" s="35"/>
      <c r="BA262" s="35"/>
      <c r="BB262" s="35"/>
      <c r="BC262" s="35"/>
      <c r="BD262" s="35"/>
      <c r="BE262" s="35"/>
    </row>
    <row r="263" spans="27:57" ht="15">
      <c r="AA263" s="11"/>
      <c r="AB263" s="11"/>
      <c r="AC263" s="11"/>
      <c r="AD263" s="11"/>
      <c r="AE263" s="11"/>
      <c r="AL263" s="35"/>
      <c r="AM263" s="35"/>
      <c r="AN263" s="35"/>
      <c r="AO263" s="35"/>
      <c r="AP263" s="35"/>
      <c r="AQ263" s="35"/>
      <c r="AR263" s="35"/>
      <c r="AS263" s="35"/>
      <c r="AT263" s="35"/>
      <c r="AU263" s="35"/>
      <c r="AV263" s="35"/>
      <c r="AW263" s="35"/>
      <c r="AX263" s="35"/>
      <c r="AY263" s="35"/>
      <c r="AZ263" s="35"/>
      <c r="BA263" s="35"/>
      <c r="BB263" s="35"/>
      <c r="BC263" s="35"/>
      <c r="BD263" s="35"/>
      <c r="BE263" s="35"/>
    </row>
    <row r="264" spans="27:57" ht="15">
      <c r="AA264" s="11"/>
      <c r="AB264" s="11"/>
      <c r="AC264" s="11"/>
      <c r="AD264" s="11"/>
      <c r="AE264" s="11"/>
      <c r="AL264" s="35"/>
      <c r="AM264" s="35"/>
      <c r="AN264" s="35"/>
      <c r="AO264" s="35"/>
      <c r="AP264" s="35"/>
      <c r="AQ264" s="35"/>
      <c r="AR264" s="35"/>
      <c r="AS264" s="35"/>
      <c r="AT264" s="35"/>
      <c r="AU264" s="35"/>
      <c r="AV264" s="35"/>
      <c r="AW264" s="35"/>
      <c r="AX264" s="35"/>
      <c r="AY264" s="35"/>
      <c r="AZ264" s="35"/>
      <c r="BA264" s="35"/>
      <c r="BB264" s="35"/>
      <c r="BC264" s="35"/>
      <c r="BD264" s="35"/>
      <c r="BE264" s="35"/>
    </row>
    <row r="265" spans="27:57" ht="15">
      <c r="AA265" s="11"/>
      <c r="AB265" s="11"/>
      <c r="AC265" s="11"/>
      <c r="AD265" s="11"/>
      <c r="AE265" s="11"/>
      <c r="AL265" s="35"/>
      <c r="AM265" s="35"/>
      <c r="AN265" s="35"/>
      <c r="AO265" s="35"/>
      <c r="AP265" s="35"/>
      <c r="AQ265" s="35"/>
      <c r="AR265" s="35"/>
      <c r="AS265" s="35"/>
      <c r="AT265" s="35"/>
      <c r="AU265" s="35"/>
      <c r="AV265" s="35"/>
      <c r="AW265" s="35"/>
      <c r="AX265" s="35"/>
      <c r="AY265" s="35"/>
      <c r="AZ265" s="35"/>
      <c r="BA265" s="35"/>
      <c r="BB265" s="35"/>
      <c r="BC265" s="35"/>
      <c r="BD265" s="35"/>
      <c r="BE265" s="35"/>
    </row>
    <row r="266" spans="27:57" ht="15">
      <c r="AA266" s="11"/>
      <c r="AB266" s="11"/>
      <c r="AC266" s="11"/>
      <c r="AD266" s="11"/>
      <c r="AE266" s="11"/>
      <c r="AL266" s="35"/>
      <c r="AM266" s="35"/>
      <c r="AN266" s="35"/>
      <c r="AO266" s="35"/>
      <c r="AP266" s="35"/>
      <c r="AQ266" s="35"/>
      <c r="AR266" s="35"/>
      <c r="AS266" s="35"/>
      <c r="AT266" s="35"/>
      <c r="AU266" s="35"/>
      <c r="AV266" s="35"/>
      <c r="AW266" s="35"/>
      <c r="AX266" s="35"/>
      <c r="AY266" s="35"/>
      <c r="AZ266" s="35"/>
      <c r="BA266" s="35"/>
      <c r="BB266" s="35"/>
      <c r="BC266" s="35"/>
      <c r="BD266" s="35"/>
      <c r="BE266" s="35"/>
    </row>
    <row r="267" spans="27:57" ht="15">
      <c r="AA267" s="11"/>
      <c r="AB267" s="11"/>
      <c r="AC267" s="11"/>
      <c r="AD267" s="11"/>
      <c r="AE267" s="11"/>
      <c r="AL267" s="35"/>
      <c r="AM267" s="35"/>
      <c r="AN267" s="35"/>
      <c r="AO267" s="35"/>
      <c r="AP267" s="35"/>
      <c r="AQ267" s="35"/>
      <c r="AR267" s="35"/>
      <c r="AS267" s="35"/>
      <c r="AT267" s="35"/>
      <c r="AU267" s="35"/>
      <c r="AV267" s="35"/>
      <c r="AW267" s="35"/>
      <c r="AX267" s="35"/>
      <c r="AY267" s="35"/>
      <c r="AZ267" s="35"/>
      <c r="BA267" s="35"/>
      <c r="BB267" s="35"/>
      <c r="BC267" s="35"/>
      <c r="BD267" s="35"/>
      <c r="BE267" s="35"/>
    </row>
    <row r="268" spans="27:57" ht="15">
      <c r="AA268" s="11"/>
      <c r="AB268" s="11"/>
      <c r="AC268" s="11"/>
      <c r="AD268" s="11"/>
      <c r="AE268" s="11"/>
      <c r="AL268" s="35"/>
      <c r="AM268" s="35"/>
      <c r="AN268" s="35"/>
      <c r="AO268" s="35"/>
      <c r="AP268" s="35"/>
      <c r="AQ268" s="35"/>
      <c r="AR268" s="35"/>
      <c r="AS268" s="35"/>
      <c r="AT268" s="35"/>
      <c r="AU268" s="35"/>
      <c r="AV268" s="35"/>
      <c r="AW268" s="35"/>
      <c r="AX268" s="35"/>
      <c r="AY268" s="35"/>
      <c r="AZ268" s="35"/>
      <c r="BA268" s="35"/>
      <c r="BB268" s="35"/>
      <c r="BC268" s="35"/>
      <c r="BD268" s="35"/>
      <c r="BE268" s="35"/>
    </row>
    <row r="269" spans="27:57" ht="15">
      <c r="AA269" s="11"/>
      <c r="AB269" s="11"/>
      <c r="AC269" s="11"/>
      <c r="AD269" s="11"/>
      <c r="AE269" s="11"/>
      <c r="AL269" s="35"/>
      <c r="AM269" s="35"/>
      <c r="AN269" s="35"/>
      <c r="AO269" s="35"/>
      <c r="AP269" s="35"/>
      <c r="AQ269" s="35"/>
      <c r="AR269" s="35"/>
      <c r="AS269" s="35"/>
      <c r="AT269" s="35"/>
      <c r="AU269" s="35"/>
      <c r="AV269" s="35"/>
      <c r="AW269" s="35"/>
      <c r="AX269" s="35"/>
      <c r="AY269" s="35"/>
      <c r="AZ269" s="35"/>
      <c r="BA269" s="35"/>
      <c r="BB269" s="35"/>
      <c r="BC269" s="35"/>
      <c r="BD269" s="35"/>
      <c r="BE269" s="35"/>
    </row>
    <row r="270" spans="27:57" ht="15">
      <c r="AA270" s="11"/>
      <c r="AB270" s="11"/>
      <c r="AC270" s="11"/>
      <c r="AD270" s="11"/>
      <c r="AE270" s="11"/>
      <c r="AL270" s="35"/>
      <c r="AM270" s="35"/>
      <c r="AN270" s="35"/>
      <c r="AO270" s="35"/>
      <c r="AP270" s="35"/>
      <c r="AQ270" s="35"/>
      <c r="AR270" s="35"/>
      <c r="AS270" s="35"/>
      <c r="AT270" s="35"/>
      <c r="AU270" s="35"/>
      <c r="AV270" s="35"/>
      <c r="AW270" s="35"/>
      <c r="AX270" s="35"/>
      <c r="AY270" s="35"/>
      <c r="AZ270" s="35"/>
      <c r="BA270" s="35"/>
      <c r="BB270" s="35"/>
      <c r="BC270" s="35"/>
      <c r="BD270" s="35"/>
      <c r="BE270" s="35"/>
    </row>
    <row r="271" spans="27:57" ht="15">
      <c r="AA271" s="11"/>
      <c r="AB271" s="11"/>
      <c r="AC271" s="11"/>
      <c r="AD271" s="11"/>
      <c r="AE271" s="11"/>
      <c r="AL271" s="35"/>
      <c r="AM271" s="35"/>
      <c r="AN271" s="35"/>
      <c r="AO271" s="35"/>
      <c r="AP271" s="35"/>
      <c r="AQ271" s="35"/>
      <c r="AR271" s="35"/>
      <c r="AS271" s="35"/>
      <c r="AT271" s="35"/>
      <c r="AU271" s="35"/>
      <c r="AV271" s="35"/>
      <c r="AW271" s="35"/>
      <c r="AX271" s="35"/>
      <c r="AY271" s="35"/>
      <c r="AZ271" s="35"/>
      <c r="BA271" s="35"/>
      <c r="BB271" s="35"/>
      <c r="BC271" s="35"/>
      <c r="BD271" s="35"/>
      <c r="BE271" s="35"/>
    </row>
    <row r="272" spans="27:57" ht="15">
      <c r="AA272" s="11"/>
      <c r="AB272" s="11"/>
      <c r="AC272" s="11"/>
      <c r="AD272" s="11"/>
      <c r="AE272" s="11"/>
      <c r="AL272" s="35"/>
      <c r="AM272" s="35"/>
      <c r="AN272" s="35"/>
      <c r="AO272" s="35"/>
      <c r="AP272" s="35"/>
      <c r="AQ272" s="35"/>
      <c r="AR272" s="35"/>
      <c r="AS272" s="35"/>
      <c r="AT272" s="35"/>
      <c r="AU272" s="35"/>
      <c r="AV272" s="35"/>
      <c r="AW272" s="35"/>
      <c r="AX272" s="35"/>
      <c r="AY272" s="35"/>
      <c r="AZ272" s="35"/>
      <c r="BA272" s="35"/>
      <c r="BB272" s="35"/>
      <c r="BC272" s="35"/>
      <c r="BD272" s="35"/>
      <c r="BE272" s="35"/>
    </row>
    <row r="273" spans="27:57" ht="15">
      <c r="AA273" s="11"/>
      <c r="AB273" s="11"/>
      <c r="AC273" s="11"/>
      <c r="AD273" s="11"/>
      <c r="AE273" s="11"/>
      <c r="AL273" s="35"/>
      <c r="AM273" s="35"/>
      <c r="AN273" s="35"/>
      <c r="AO273" s="35"/>
      <c r="AP273" s="35"/>
      <c r="AQ273" s="35"/>
      <c r="AR273" s="35"/>
      <c r="AS273" s="35"/>
      <c r="AT273" s="35"/>
      <c r="AU273" s="35"/>
      <c r="AV273" s="35"/>
      <c r="AW273" s="35"/>
      <c r="AX273" s="35"/>
      <c r="AY273" s="35"/>
      <c r="AZ273" s="35"/>
      <c r="BA273" s="35"/>
      <c r="BB273" s="35"/>
      <c r="BC273" s="35"/>
      <c r="BD273" s="35"/>
      <c r="BE273" s="35"/>
    </row>
    <row r="274" spans="27:57" ht="15">
      <c r="AA274" s="11"/>
      <c r="AB274" s="11"/>
      <c r="AC274" s="11"/>
      <c r="AD274" s="11"/>
      <c r="AE274" s="11"/>
      <c r="AL274" s="35"/>
      <c r="AM274" s="35"/>
      <c r="AN274" s="35"/>
      <c r="AO274" s="35"/>
      <c r="AP274" s="35"/>
      <c r="AQ274" s="35"/>
      <c r="AR274" s="35"/>
      <c r="AS274" s="35"/>
      <c r="AT274" s="35"/>
      <c r="AU274" s="35"/>
      <c r="AV274" s="35"/>
      <c r="AW274" s="35"/>
      <c r="AX274" s="35"/>
      <c r="AY274" s="35"/>
      <c r="AZ274" s="35"/>
      <c r="BA274" s="35"/>
      <c r="BB274" s="35"/>
      <c r="BC274" s="35"/>
      <c r="BD274" s="35"/>
      <c r="BE274" s="35"/>
    </row>
    <row r="275" spans="27:57" ht="15">
      <c r="AA275" s="11"/>
      <c r="AB275" s="11"/>
      <c r="AC275" s="11"/>
      <c r="AD275" s="11"/>
      <c r="AE275" s="11"/>
      <c r="AL275" s="35"/>
      <c r="AM275" s="35"/>
      <c r="AN275" s="35"/>
      <c r="AO275" s="35"/>
      <c r="AP275" s="35"/>
      <c r="AQ275" s="35"/>
      <c r="AR275" s="35"/>
      <c r="AS275" s="35"/>
      <c r="AT275" s="35"/>
      <c r="AU275" s="35"/>
      <c r="AV275" s="35"/>
      <c r="AW275" s="35"/>
      <c r="AX275" s="35"/>
      <c r="AY275" s="35"/>
      <c r="AZ275" s="35"/>
      <c r="BA275" s="35"/>
      <c r="BB275" s="35"/>
      <c r="BC275" s="35"/>
      <c r="BD275" s="35"/>
      <c r="BE275" s="35"/>
    </row>
    <row r="276" spans="27:57" ht="15">
      <c r="AA276" s="11"/>
      <c r="AB276" s="11"/>
      <c r="AC276" s="11"/>
      <c r="AD276" s="11"/>
      <c r="AE276" s="11"/>
      <c r="AL276" s="35"/>
      <c r="AM276" s="35"/>
      <c r="AN276" s="35"/>
      <c r="AO276" s="35"/>
      <c r="AP276" s="35"/>
      <c r="AQ276" s="35"/>
      <c r="AR276" s="35"/>
      <c r="AS276" s="35"/>
      <c r="AT276" s="35"/>
      <c r="AU276" s="35"/>
      <c r="AV276" s="35"/>
      <c r="AW276" s="35"/>
      <c r="AX276" s="35"/>
      <c r="AY276" s="35"/>
      <c r="AZ276" s="35"/>
      <c r="BA276" s="35"/>
      <c r="BB276" s="35"/>
      <c r="BC276" s="35"/>
      <c r="BD276" s="35"/>
      <c r="BE276" s="35"/>
    </row>
    <row r="277" spans="27:57" ht="15">
      <c r="AA277" s="11"/>
      <c r="AB277" s="11"/>
      <c r="AC277" s="11"/>
      <c r="AD277" s="11"/>
      <c r="AE277" s="11"/>
      <c r="AL277" s="35"/>
      <c r="AM277" s="35"/>
      <c r="AN277" s="35"/>
      <c r="AO277" s="35"/>
      <c r="AP277" s="35"/>
      <c r="AQ277" s="35"/>
      <c r="AR277" s="35"/>
      <c r="AS277" s="35"/>
      <c r="AT277" s="35"/>
      <c r="AU277" s="35"/>
      <c r="AV277" s="35"/>
      <c r="AW277" s="35"/>
      <c r="AX277" s="35"/>
      <c r="AY277" s="35"/>
      <c r="AZ277" s="35"/>
      <c r="BA277" s="35"/>
      <c r="BB277" s="35"/>
      <c r="BC277" s="35"/>
      <c r="BD277" s="35"/>
      <c r="BE277" s="35"/>
    </row>
    <row r="278" spans="27:57" ht="15">
      <c r="AA278" s="11"/>
      <c r="AB278" s="11"/>
      <c r="AC278" s="11"/>
      <c r="AD278" s="11"/>
      <c r="AE278" s="11"/>
      <c r="AL278" s="35"/>
      <c r="AM278" s="35"/>
      <c r="AN278" s="35"/>
      <c r="AO278" s="35"/>
      <c r="AP278" s="35"/>
      <c r="AQ278" s="35"/>
      <c r="AR278" s="35"/>
      <c r="AS278" s="35"/>
      <c r="AT278" s="35"/>
      <c r="AU278" s="35"/>
      <c r="AV278" s="35"/>
      <c r="AW278" s="35"/>
      <c r="AX278" s="35"/>
      <c r="AY278" s="35"/>
      <c r="AZ278" s="35"/>
      <c r="BA278" s="35"/>
      <c r="BB278" s="35"/>
      <c r="BC278" s="35"/>
      <c r="BD278" s="35"/>
      <c r="BE278" s="35"/>
    </row>
    <row r="279" spans="27:57" ht="15">
      <c r="AA279" s="11"/>
      <c r="AB279" s="11"/>
      <c r="AC279" s="11"/>
      <c r="AD279" s="11"/>
      <c r="AE279" s="11"/>
      <c r="AL279" s="35"/>
      <c r="AM279" s="35"/>
      <c r="AN279" s="35"/>
      <c r="AO279" s="35"/>
      <c r="AP279" s="35"/>
      <c r="AQ279" s="35"/>
      <c r="AR279" s="35"/>
      <c r="AS279" s="35"/>
      <c r="AT279" s="35"/>
      <c r="AU279" s="35"/>
      <c r="AV279" s="35"/>
      <c r="AW279" s="35"/>
      <c r="AX279" s="35"/>
      <c r="AY279" s="35"/>
      <c r="AZ279" s="35"/>
      <c r="BA279" s="35"/>
      <c r="BB279" s="35"/>
      <c r="BC279" s="35"/>
      <c r="BD279" s="35"/>
      <c r="BE279" s="35"/>
    </row>
    <row r="280" spans="27:57" ht="15">
      <c r="AA280" s="11"/>
      <c r="AB280" s="11"/>
      <c r="AC280" s="11"/>
      <c r="AD280" s="11"/>
      <c r="AE280" s="11"/>
      <c r="AL280" s="35"/>
      <c r="AM280" s="35"/>
      <c r="AN280" s="35"/>
      <c r="AO280" s="35"/>
      <c r="AP280" s="35"/>
      <c r="AQ280" s="35"/>
      <c r="AR280" s="35"/>
      <c r="AS280" s="35"/>
      <c r="AT280" s="35"/>
      <c r="AU280" s="35"/>
      <c r="AV280" s="35"/>
      <c r="AW280" s="35"/>
      <c r="AX280" s="35"/>
      <c r="AY280" s="35"/>
      <c r="AZ280" s="35"/>
      <c r="BA280" s="35"/>
      <c r="BB280" s="35"/>
      <c r="BC280" s="35"/>
      <c r="BD280" s="35"/>
      <c r="BE280" s="35"/>
    </row>
    <row r="281" spans="27:57" ht="15">
      <c r="AA281" s="11"/>
      <c r="AB281" s="11"/>
      <c r="AC281" s="11"/>
      <c r="AD281" s="11"/>
      <c r="AE281" s="11"/>
      <c r="AL281" s="35"/>
      <c r="AM281" s="35"/>
      <c r="AN281" s="35"/>
      <c r="AO281" s="35"/>
      <c r="AP281" s="35"/>
      <c r="AQ281" s="35"/>
      <c r="AR281" s="35"/>
      <c r="AS281" s="35"/>
      <c r="AT281" s="35"/>
      <c r="AU281" s="35"/>
      <c r="AV281" s="35"/>
      <c r="AW281" s="35"/>
      <c r="AX281" s="35"/>
      <c r="AY281" s="35"/>
      <c r="AZ281" s="35"/>
      <c r="BA281" s="35"/>
      <c r="BB281" s="35"/>
      <c r="BC281" s="35"/>
      <c r="BD281" s="35"/>
      <c r="BE281" s="35"/>
    </row>
    <row r="282" spans="27:57" ht="15">
      <c r="AA282" s="11"/>
      <c r="AB282" s="11"/>
      <c r="AC282" s="11"/>
      <c r="AD282" s="11"/>
      <c r="AE282" s="11"/>
      <c r="AL282" s="35"/>
      <c r="AM282" s="35"/>
      <c r="AN282" s="35"/>
      <c r="AO282" s="35"/>
      <c r="AP282" s="35"/>
      <c r="AQ282" s="35"/>
      <c r="AR282" s="35"/>
      <c r="AS282" s="35"/>
      <c r="AT282" s="35"/>
      <c r="AU282" s="35"/>
      <c r="AV282" s="35"/>
      <c r="AW282" s="35"/>
      <c r="AX282" s="35"/>
      <c r="AY282" s="35"/>
      <c r="AZ282" s="35"/>
      <c r="BA282" s="35"/>
      <c r="BB282" s="35"/>
      <c r="BC282" s="35"/>
      <c r="BD282" s="35"/>
      <c r="BE282" s="35"/>
    </row>
    <row r="283" spans="27:57" ht="15">
      <c r="AA283" s="11"/>
      <c r="AB283" s="11"/>
      <c r="AC283" s="11"/>
      <c r="AD283" s="11"/>
      <c r="AE283" s="11"/>
      <c r="AL283" s="35"/>
      <c r="AM283" s="35"/>
      <c r="AN283" s="35"/>
      <c r="AO283" s="35"/>
      <c r="AP283" s="35"/>
      <c r="AQ283" s="35"/>
      <c r="AR283" s="35"/>
      <c r="AS283" s="35"/>
      <c r="AT283" s="35"/>
      <c r="AU283" s="35"/>
      <c r="AV283" s="35"/>
      <c r="AW283" s="35"/>
      <c r="AX283" s="35"/>
      <c r="AY283" s="35"/>
      <c r="AZ283" s="35"/>
      <c r="BA283" s="35"/>
      <c r="BB283" s="35"/>
      <c r="BC283" s="35"/>
      <c r="BD283" s="35"/>
      <c r="BE283" s="35"/>
    </row>
    <row r="284" spans="27:57" ht="15">
      <c r="AA284" s="11"/>
      <c r="AB284" s="11"/>
      <c r="AC284" s="11"/>
      <c r="AD284" s="11"/>
      <c r="AE284" s="11"/>
      <c r="AL284" s="35"/>
      <c r="AM284" s="35"/>
      <c r="AN284" s="35"/>
      <c r="AO284" s="35"/>
      <c r="AP284" s="35"/>
      <c r="AQ284" s="35"/>
      <c r="AR284" s="35"/>
      <c r="AS284" s="35"/>
      <c r="AT284" s="35"/>
      <c r="AU284" s="35"/>
      <c r="AV284" s="35"/>
      <c r="AW284" s="35"/>
      <c r="AX284" s="35"/>
      <c r="AY284" s="35"/>
      <c r="AZ284" s="35"/>
      <c r="BA284" s="35"/>
      <c r="BB284" s="35"/>
      <c r="BC284" s="35"/>
      <c r="BD284" s="35"/>
      <c r="BE284" s="35"/>
    </row>
    <row r="285" spans="27:57" ht="15">
      <c r="AA285" s="11"/>
      <c r="AB285" s="11"/>
      <c r="AC285" s="11"/>
      <c r="AD285" s="11"/>
      <c r="AE285" s="11"/>
      <c r="AL285" s="35"/>
      <c r="AM285" s="35"/>
      <c r="AN285" s="35"/>
      <c r="AO285" s="35"/>
      <c r="AP285" s="35"/>
      <c r="AQ285" s="35"/>
      <c r="AR285" s="35"/>
      <c r="AS285" s="35"/>
      <c r="AT285" s="35"/>
      <c r="AU285" s="35"/>
      <c r="AV285" s="35"/>
      <c r="AW285" s="35"/>
      <c r="AX285" s="35"/>
      <c r="AY285" s="35"/>
      <c r="AZ285" s="35"/>
      <c r="BA285" s="35"/>
      <c r="BB285" s="35"/>
      <c r="BC285" s="35"/>
      <c r="BD285" s="35"/>
      <c r="BE285" s="35"/>
    </row>
    <row r="286" spans="27:57" ht="15">
      <c r="AA286" s="11"/>
      <c r="AB286" s="11"/>
      <c r="AC286" s="11"/>
      <c r="AD286" s="11"/>
      <c r="AE286" s="11"/>
      <c r="AL286" s="35"/>
      <c r="AM286" s="35"/>
      <c r="AN286" s="35"/>
      <c r="AO286" s="35"/>
      <c r="AP286" s="35"/>
      <c r="AQ286" s="35"/>
      <c r="AR286" s="35"/>
      <c r="AS286" s="35"/>
      <c r="AT286" s="35"/>
      <c r="AU286" s="35"/>
      <c r="AV286" s="35"/>
      <c r="AW286" s="35"/>
      <c r="AX286" s="35"/>
      <c r="AY286" s="35"/>
      <c r="AZ286" s="35"/>
      <c r="BA286" s="35"/>
      <c r="BB286" s="35"/>
      <c r="BC286" s="35"/>
      <c r="BD286" s="35"/>
      <c r="BE286" s="35"/>
    </row>
    <row r="287" spans="27:57" ht="15">
      <c r="AA287" s="11"/>
      <c r="AB287" s="11"/>
      <c r="AC287" s="11"/>
      <c r="AD287" s="11"/>
      <c r="AE287" s="11"/>
      <c r="AL287" s="35"/>
      <c r="AM287" s="35"/>
      <c r="AN287" s="35"/>
      <c r="AO287" s="35"/>
      <c r="AP287" s="35"/>
      <c r="AQ287" s="35"/>
      <c r="AR287" s="35"/>
      <c r="AS287" s="35"/>
      <c r="AT287" s="35"/>
      <c r="AU287" s="35"/>
      <c r="AV287" s="35"/>
      <c r="AW287" s="35"/>
      <c r="AX287" s="35"/>
      <c r="AY287" s="35"/>
      <c r="AZ287" s="35"/>
      <c r="BA287" s="35"/>
      <c r="BB287" s="35"/>
      <c r="BC287" s="35"/>
      <c r="BD287" s="35"/>
      <c r="BE287" s="35"/>
    </row>
    <row r="288" spans="27:57" ht="15">
      <c r="AA288" s="11"/>
      <c r="AB288" s="11"/>
      <c r="AC288" s="11"/>
      <c r="AD288" s="11"/>
      <c r="AE288" s="11"/>
      <c r="AL288" s="35"/>
      <c r="AM288" s="35"/>
      <c r="AN288" s="35"/>
      <c r="AO288" s="35"/>
      <c r="AP288" s="35"/>
      <c r="AQ288" s="35"/>
      <c r="AR288" s="35"/>
      <c r="AS288" s="35"/>
      <c r="AT288" s="35"/>
      <c r="AU288" s="35"/>
      <c r="AV288" s="35"/>
      <c r="AW288" s="35"/>
      <c r="AX288" s="35"/>
      <c r="AY288" s="35"/>
      <c r="AZ288" s="35"/>
      <c r="BA288" s="35"/>
      <c r="BB288" s="35"/>
      <c r="BC288" s="35"/>
      <c r="BD288" s="35"/>
      <c r="BE288" s="35"/>
    </row>
    <row r="289" spans="27:57" ht="15">
      <c r="AA289" s="11"/>
      <c r="AB289" s="11"/>
      <c r="AC289" s="11"/>
      <c r="AD289" s="11"/>
      <c r="AE289" s="11"/>
      <c r="AL289" s="35"/>
      <c r="AM289" s="35"/>
      <c r="AN289" s="35"/>
      <c r="AO289" s="35"/>
      <c r="AP289" s="35"/>
      <c r="AQ289" s="35"/>
      <c r="AR289" s="35"/>
      <c r="AS289" s="35"/>
      <c r="AT289" s="35"/>
      <c r="AU289" s="35"/>
      <c r="AV289" s="35"/>
      <c r="AW289" s="35"/>
      <c r="AX289" s="35"/>
      <c r="AY289" s="35"/>
      <c r="AZ289" s="35"/>
      <c r="BA289" s="35"/>
      <c r="BB289" s="35"/>
      <c r="BC289" s="35"/>
      <c r="BD289" s="35"/>
      <c r="BE289" s="35"/>
    </row>
    <row r="290" spans="27:57" ht="15">
      <c r="AA290" s="11"/>
      <c r="AB290" s="11"/>
      <c r="AC290" s="11"/>
      <c r="AD290" s="11"/>
      <c r="AE290" s="11"/>
      <c r="AL290" s="35"/>
      <c r="AM290" s="35"/>
      <c r="AN290" s="35"/>
      <c r="AO290" s="35"/>
      <c r="AP290" s="35"/>
      <c r="AQ290" s="35"/>
      <c r="AR290" s="35"/>
      <c r="AS290" s="35"/>
      <c r="AT290" s="35"/>
      <c r="AU290" s="35"/>
      <c r="AV290" s="35"/>
      <c r="AW290" s="35"/>
      <c r="AX290" s="35"/>
      <c r="AY290" s="35"/>
      <c r="AZ290" s="35"/>
      <c r="BA290" s="35"/>
      <c r="BB290" s="35"/>
      <c r="BC290" s="35"/>
      <c r="BD290" s="35"/>
      <c r="BE290" s="35"/>
    </row>
    <row r="291" spans="27:57" ht="15">
      <c r="AA291" s="11"/>
      <c r="AB291" s="11"/>
      <c r="AC291" s="11"/>
      <c r="AD291" s="11"/>
      <c r="AE291" s="11"/>
      <c r="AL291" s="35"/>
      <c r="AM291" s="35"/>
      <c r="AN291" s="35"/>
      <c r="AO291" s="35"/>
      <c r="AP291" s="35"/>
      <c r="AQ291" s="35"/>
      <c r="AR291" s="35"/>
      <c r="AS291" s="35"/>
      <c r="AT291" s="35"/>
      <c r="AU291" s="35"/>
      <c r="AV291" s="35"/>
      <c r="AW291" s="35"/>
      <c r="AX291" s="35"/>
      <c r="AY291" s="35"/>
      <c r="AZ291" s="35"/>
      <c r="BA291" s="35"/>
      <c r="BB291" s="35"/>
      <c r="BC291" s="35"/>
      <c r="BD291" s="35"/>
      <c r="BE291" s="35"/>
    </row>
    <row r="292" spans="27:57" ht="15">
      <c r="AA292" s="11"/>
      <c r="AB292" s="11"/>
      <c r="AC292" s="11"/>
      <c r="AD292" s="11"/>
      <c r="AE292" s="11"/>
      <c r="AL292" s="35"/>
      <c r="AM292" s="35"/>
      <c r="AN292" s="35"/>
      <c r="AO292" s="35"/>
      <c r="AP292" s="35"/>
      <c r="AQ292" s="35"/>
      <c r="AR292" s="35"/>
      <c r="AS292" s="35"/>
      <c r="AT292" s="35"/>
      <c r="AU292" s="35"/>
      <c r="AV292" s="35"/>
      <c r="AW292" s="35"/>
      <c r="AX292" s="35"/>
      <c r="AY292" s="35"/>
      <c r="AZ292" s="35"/>
      <c r="BA292" s="35"/>
      <c r="BB292" s="35"/>
      <c r="BC292" s="35"/>
      <c r="BD292" s="35"/>
      <c r="BE292" s="35"/>
    </row>
    <row r="293" spans="27:57" ht="15">
      <c r="AA293" s="11"/>
      <c r="AB293" s="11"/>
      <c r="AC293" s="11"/>
      <c r="AD293" s="11"/>
      <c r="AE293" s="11"/>
      <c r="AL293" s="35"/>
      <c r="AM293" s="35"/>
      <c r="AN293" s="35"/>
      <c r="AO293" s="35"/>
      <c r="AP293" s="35"/>
      <c r="AQ293" s="35"/>
      <c r="AR293" s="35"/>
      <c r="AS293" s="35"/>
      <c r="AT293" s="35"/>
      <c r="AU293" s="35"/>
      <c r="AV293" s="35"/>
      <c r="AW293" s="35"/>
      <c r="AX293" s="35"/>
      <c r="AY293" s="35"/>
      <c r="AZ293" s="35"/>
      <c r="BA293" s="35"/>
      <c r="BB293" s="35"/>
      <c r="BC293" s="35"/>
      <c r="BD293" s="35"/>
      <c r="BE293" s="35"/>
    </row>
    <row r="294" spans="27:57" ht="15">
      <c r="AA294" s="11"/>
      <c r="AB294" s="11"/>
      <c r="AC294" s="11"/>
      <c r="AD294" s="11"/>
      <c r="AE294" s="11"/>
      <c r="AL294" s="35"/>
      <c r="AM294" s="35"/>
      <c r="AN294" s="35"/>
      <c r="AO294" s="35"/>
      <c r="AP294" s="35"/>
      <c r="AQ294" s="35"/>
      <c r="AR294" s="35"/>
      <c r="AS294" s="35"/>
      <c r="AT294" s="35"/>
      <c r="AU294" s="35"/>
      <c r="AV294" s="35"/>
      <c r="AW294" s="35"/>
      <c r="AX294" s="35"/>
      <c r="AY294" s="35"/>
      <c r="AZ294" s="35"/>
      <c r="BA294" s="35"/>
      <c r="BB294" s="35"/>
      <c r="BC294" s="35"/>
      <c r="BD294" s="35"/>
      <c r="BE294" s="35"/>
    </row>
    <row r="295" spans="27:57" ht="15">
      <c r="AA295" s="11"/>
      <c r="AB295" s="11"/>
      <c r="AC295" s="11"/>
      <c r="AD295" s="11"/>
      <c r="AE295" s="11"/>
      <c r="AL295" s="35"/>
      <c r="AM295" s="35"/>
      <c r="AN295" s="35"/>
      <c r="AO295" s="35"/>
      <c r="AP295" s="35"/>
      <c r="AQ295" s="35"/>
      <c r="AR295" s="35"/>
      <c r="AS295" s="35"/>
      <c r="AT295" s="35"/>
      <c r="AU295" s="35"/>
      <c r="AV295" s="35"/>
      <c r="AW295" s="35"/>
      <c r="AX295" s="35"/>
      <c r="AY295" s="35"/>
      <c r="AZ295" s="35"/>
      <c r="BA295" s="35"/>
      <c r="BB295" s="35"/>
      <c r="BC295" s="35"/>
      <c r="BD295" s="35"/>
      <c r="BE295" s="35"/>
    </row>
    <row r="296" spans="27:57" ht="15">
      <c r="AA296" s="11"/>
      <c r="AB296" s="11"/>
      <c r="AC296" s="11"/>
      <c r="AD296" s="11"/>
      <c r="AE296" s="11"/>
      <c r="AL296" s="35"/>
      <c r="AM296" s="35"/>
      <c r="AN296" s="35"/>
      <c r="AO296" s="35"/>
      <c r="AP296" s="35"/>
      <c r="AQ296" s="35"/>
      <c r="AR296" s="35"/>
      <c r="AS296" s="35"/>
      <c r="AT296" s="35"/>
      <c r="AU296" s="35"/>
      <c r="AV296" s="35"/>
      <c r="AW296" s="35"/>
      <c r="AX296" s="35"/>
      <c r="AY296" s="35"/>
      <c r="AZ296" s="35"/>
      <c r="BA296" s="35"/>
      <c r="BB296" s="35"/>
      <c r="BC296" s="35"/>
      <c r="BD296" s="35"/>
      <c r="BE296" s="35"/>
    </row>
    <row r="297" spans="27:57" ht="15">
      <c r="AA297" s="11"/>
      <c r="AB297" s="11"/>
      <c r="AC297" s="11"/>
      <c r="AD297" s="11"/>
      <c r="AE297" s="11"/>
      <c r="AL297" s="35"/>
      <c r="AM297" s="35"/>
      <c r="AN297" s="35"/>
      <c r="AO297" s="35"/>
      <c r="AP297" s="35"/>
      <c r="AQ297" s="35"/>
      <c r="AR297" s="35"/>
      <c r="AS297" s="35"/>
      <c r="AT297" s="35"/>
      <c r="AU297" s="35"/>
      <c r="AV297" s="35"/>
      <c r="AW297" s="35"/>
      <c r="AX297" s="35"/>
      <c r="AY297" s="35"/>
      <c r="AZ297" s="35"/>
      <c r="BA297" s="35"/>
      <c r="BB297" s="35"/>
      <c r="BC297" s="35"/>
      <c r="BD297" s="35"/>
      <c r="BE297" s="35"/>
    </row>
    <row r="298" spans="27:57" ht="15">
      <c r="AA298" s="11"/>
      <c r="AB298" s="11"/>
      <c r="AC298" s="11"/>
      <c r="AD298" s="11"/>
      <c r="AE298" s="11"/>
      <c r="AL298" s="35"/>
      <c r="AM298" s="35"/>
      <c r="AN298" s="35"/>
      <c r="AO298" s="35"/>
      <c r="AP298" s="35"/>
      <c r="AQ298" s="35"/>
      <c r="AR298" s="35"/>
      <c r="AS298" s="35"/>
      <c r="AT298" s="35"/>
      <c r="AU298" s="35"/>
      <c r="AV298" s="35"/>
      <c r="AW298" s="35"/>
      <c r="AX298" s="35"/>
      <c r="AY298" s="35"/>
      <c r="AZ298" s="35"/>
      <c r="BA298" s="35"/>
      <c r="BB298" s="35"/>
      <c r="BC298" s="35"/>
      <c r="BD298" s="35"/>
      <c r="BE298" s="35"/>
    </row>
    <row r="299" spans="27:57" ht="15">
      <c r="AA299" s="11"/>
      <c r="AB299" s="11"/>
      <c r="AC299" s="11"/>
      <c r="AD299" s="11"/>
      <c r="AE299" s="11"/>
      <c r="AL299" s="35"/>
      <c r="AM299" s="35"/>
      <c r="AN299" s="35"/>
      <c r="AO299" s="35"/>
      <c r="AP299" s="35"/>
      <c r="AQ299" s="35"/>
      <c r="AR299" s="35"/>
      <c r="AS299" s="35"/>
      <c r="AT299" s="35"/>
      <c r="AU299" s="35"/>
      <c r="AV299" s="35"/>
      <c r="AW299" s="35"/>
      <c r="AX299" s="35"/>
      <c r="AY299" s="35"/>
      <c r="AZ299" s="35"/>
      <c r="BA299" s="35"/>
      <c r="BB299" s="35"/>
      <c r="BC299" s="35"/>
      <c r="BD299" s="35"/>
      <c r="BE299" s="35"/>
    </row>
    <row r="300" spans="27:57" ht="15">
      <c r="AA300" s="11"/>
      <c r="AB300" s="11"/>
      <c r="AC300" s="11"/>
      <c r="AD300" s="11"/>
      <c r="AE300" s="11"/>
      <c r="AL300" s="35"/>
      <c r="AM300" s="35"/>
      <c r="AN300" s="35"/>
      <c r="AO300" s="35"/>
      <c r="AP300" s="35"/>
      <c r="AQ300" s="35"/>
      <c r="AR300" s="35"/>
      <c r="AS300" s="35"/>
      <c r="AT300" s="35"/>
      <c r="AU300" s="35"/>
      <c r="AV300" s="35"/>
      <c r="AW300" s="35"/>
      <c r="AX300" s="35"/>
      <c r="AY300" s="35"/>
      <c r="AZ300" s="35"/>
      <c r="BA300" s="35"/>
      <c r="BB300" s="35"/>
      <c r="BC300" s="35"/>
      <c r="BD300" s="35"/>
      <c r="BE300" s="35"/>
    </row>
    <row r="301" spans="27:57" ht="15">
      <c r="AA301" s="11"/>
      <c r="AB301" s="11"/>
      <c r="AC301" s="11"/>
      <c r="AD301" s="11"/>
      <c r="AE301" s="11"/>
      <c r="AL301" s="35"/>
      <c r="AM301" s="35"/>
      <c r="AN301" s="35"/>
      <c r="AO301" s="35"/>
      <c r="AP301" s="35"/>
      <c r="AQ301" s="35"/>
      <c r="AR301" s="35"/>
      <c r="AS301" s="35"/>
      <c r="AT301" s="35"/>
      <c r="AU301" s="35"/>
      <c r="AV301" s="35"/>
      <c r="AW301" s="35"/>
      <c r="AX301" s="35"/>
      <c r="AY301" s="35"/>
      <c r="AZ301" s="35"/>
      <c r="BA301" s="35"/>
      <c r="BB301" s="35"/>
      <c r="BC301" s="35"/>
      <c r="BD301" s="35"/>
      <c r="BE301" s="35"/>
    </row>
    <row r="302" spans="27:57" ht="15">
      <c r="AA302" s="11"/>
      <c r="AB302" s="11"/>
      <c r="AC302" s="11"/>
      <c r="AD302" s="11"/>
      <c r="AE302" s="11"/>
      <c r="AL302" s="35"/>
      <c r="AM302" s="35"/>
      <c r="AN302" s="35"/>
      <c r="AO302" s="35"/>
      <c r="AP302" s="35"/>
      <c r="AQ302" s="35"/>
      <c r="AR302" s="35"/>
      <c r="AS302" s="35"/>
      <c r="AT302" s="35"/>
      <c r="AU302" s="35"/>
      <c r="AV302" s="35"/>
      <c r="AW302" s="35"/>
      <c r="AX302" s="35"/>
      <c r="AY302" s="35"/>
      <c r="AZ302" s="35"/>
      <c r="BA302" s="35"/>
      <c r="BB302" s="35"/>
      <c r="BC302" s="35"/>
      <c r="BD302" s="35"/>
      <c r="BE302" s="35"/>
    </row>
    <row r="303" spans="27:57" ht="15">
      <c r="AA303" s="11"/>
      <c r="AB303" s="11"/>
      <c r="AC303" s="11"/>
      <c r="AD303" s="11"/>
      <c r="AE303" s="11"/>
      <c r="AL303" s="35"/>
      <c r="AM303" s="35"/>
      <c r="AN303" s="35"/>
      <c r="AO303" s="35"/>
      <c r="AP303" s="35"/>
      <c r="AQ303" s="35"/>
      <c r="AR303" s="35"/>
      <c r="AS303" s="35"/>
      <c r="AT303" s="35"/>
      <c r="AU303" s="35"/>
      <c r="AV303" s="35"/>
      <c r="AW303" s="35"/>
      <c r="AX303" s="35"/>
      <c r="AY303" s="35"/>
      <c r="AZ303" s="35"/>
      <c r="BA303" s="35"/>
      <c r="BB303" s="35"/>
      <c r="BC303" s="35"/>
      <c r="BD303" s="35"/>
      <c r="BE303" s="35"/>
    </row>
    <row r="304" spans="27:57" ht="15">
      <c r="AA304" s="11"/>
      <c r="AB304" s="11"/>
      <c r="AC304" s="11"/>
      <c r="AD304" s="11"/>
      <c r="AE304" s="11"/>
      <c r="AL304" s="35"/>
      <c r="AM304" s="35"/>
      <c r="AN304" s="35"/>
      <c r="AO304" s="35"/>
      <c r="AP304" s="35"/>
      <c r="AQ304" s="35"/>
      <c r="AR304" s="35"/>
      <c r="AS304" s="35"/>
      <c r="AT304" s="35"/>
      <c r="AU304" s="35"/>
      <c r="AV304" s="35"/>
      <c r="AW304" s="35"/>
      <c r="AX304" s="35"/>
      <c r="AY304" s="35"/>
      <c r="AZ304" s="35"/>
      <c r="BA304" s="35"/>
      <c r="BB304" s="35"/>
      <c r="BC304" s="35"/>
      <c r="BD304" s="35"/>
      <c r="BE304" s="35"/>
    </row>
    <row r="305" spans="27:57" ht="15">
      <c r="AA305" s="11"/>
      <c r="AB305" s="11"/>
      <c r="AC305" s="11"/>
      <c r="AD305" s="11"/>
      <c r="AE305" s="11"/>
      <c r="AL305" s="35"/>
      <c r="AM305" s="35"/>
      <c r="AN305" s="35"/>
      <c r="AO305" s="35"/>
      <c r="AP305" s="35"/>
      <c r="AQ305" s="35"/>
      <c r="AR305" s="35"/>
      <c r="AS305" s="35"/>
      <c r="AT305" s="35"/>
      <c r="AU305" s="35"/>
      <c r="AV305" s="35"/>
      <c r="AW305" s="35"/>
      <c r="AX305" s="35"/>
      <c r="AY305" s="35"/>
      <c r="AZ305" s="35"/>
      <c r="BA305" s="35"/>
      <c r="BB305" s="35"/>
      <c r="BC305" s="35"/>
      <c r="BD305" s="35"/>
      <c r="BE305" s="35"/>
    </row>
    <row r="306" spans="27:57" ht="15">
      <c r="AA306" s="11"/>
      <c r="AB306" s="11"/>
      <c r="AC306" s="11"/>
      <c r="AD306" s="11"/>
      <c r="AE306" s="11"/>
      <c r="AL306" s="35"/>
      <c r="AM306" s="35"/>
      <c r="AN306" s="35"/>
      <c r="AO306" s="35"/>
      <c r="AP306" s="35"/>
      <c r="AQ306" s="35"/>
      <c r="AR306" s="35"/>
      <c r="AS306" s="35"/>
      <c r="AT306" s="35"/>
      <c r="AU306" s="35"/>
      <c r="AV306" s="35"/>
      <c r="AW306" s="35"/>
      <c r="AX306" s="35"/>
      <c r="AY306" s="35"/>
      <c r="AZ306" s="35"/>
      <c r="BA306" s="35"/>
      <c r="BB306" s="35"/>
      <c r="BC306" s="35"/>
      <c r="BD306" s="35"/>
      <c r="BE306" s="35"/>
    </row>
    <row r="307" spans="27:57" ht="15">
      <c r="AA307" s="11"/>
      <c r="AB307" s="11"/>
      <c r="AC307" s="11"/>
      <c r="AD307" s="11"/>
      <c r="AE307" s="11"/>
      <c r="AL307" s="35"/>
      <c r="AM307" s="35"/>
      <c r="AN307" s="35"/>
      <c r="AO307" s="35"/>
      <c r="AP307" s="35"/>
      <c r="AQ307" s="35"/>
      <c r="AR307" s="35"/>
      <c r="AS307" s="35"/>
      <c r="AT307" s="35"/>
      <c r="AU307" s="35"/>
      <c r="AV307" s="35"/>
      <c r="AW307" s="35"/>
      <c r="AX307" s="35"/>
      <c r="AY307" s="35"/>
      <c r="AZ307" s="35"/>
      <c r="BA307" s="35"/>
      <c r="BB307" s="35"/>
      <c r="BC307" s="35"/>
      <c r="BD307" s="35"/>
      <c r="BE307" s="35"/>
    </row>
    <row r="308" spans="27:57" ht="15">
      <c r="AA308" s="11"/>
      <c r="AB308" s="11"/>
      <c r="AC308" s="11"/>
      <c r="AD308" s="11"/>
      <c r="AE308" s="11"/>
      <c r="AL308" s="35"/>
      <c r="AM308" s="35"/>
      <c r="AN308" s="35"/>
      <c r="AO308" s="35"/>
      <c r="AP308" s="35"/>
      <c r="AQ308" s="35"/>
      <c r="AR308" s="35"/>
      <c r="AS308" s="35"/>
      <c r="AT308" s="35"/>
      <c r="AU308" s="35"/>
      <c r="AV308" s="35"/>
      <c r="AW308" s="35"/>
      <c r="AX308" s="35"/>
      <c r="AY308" s="35"/>
      <c r="AZ308" s="35"/>
      <c r="BA308" s="35"/>
      <c r="BB308" s="35"/>
      <c r="BC308" s="35"/>
      <c r="BD308" s="35"/>
      <c r="BE308" s="35"/>
    </row>
    <row r="309" spans="27:57" ht="15">
      <c r="AA309" s="11"/>
      <c r="AB309" s="11"/>
      <c r="AC309" s="11"/>
      <c r="AD309" s="11"/>
      <c r="AE309" s="11"/>
      <c r="AL309" s="35"/>
      <c r="AM309" s="35"/>
      <c r="AN309" s="35"/>
      <c r="AO309" s="35"/>
      <c r="AP309" s="35"/>
      <c r="AQ309" s="35"/>
      <c r="AR309" s="35"/>
      <c r="AS309" s="35"/>
      <c r="AT309" s="35"/>
      <c r="AU309" s="35"/>
      <c r="AV309" s="35"/>
      <c r="AW309" s="35"/>
      <c r="AX309" s="35"/>
      <c r="AY309" s="35"/>
      <c r="AZ309" s="35"/>
      <c r="BA309" s="35"/>
      <c r="BB309" s="35"/>
      <c r="BC309" s="35"/>
      <c r="BD309" s="35"/>
      <c r="BE309" s="35"/>
    </row>
    <row r="310" spans="27:57" ht="15">
      <c r="AA310" s="11"/>
      <c r="AB310" s="11"/>
      <c r="AC310" s="11"/>
      <c r="AD310" s="11"/>
      <c r="AE310" s="11"/>
      <c r="AL310" s="35"/>
      <c r="AM310" s="35"/>
      <c r="AN310" s="35"/>
      <c r="AO310" s="35"/>
      <c r="AP310" s="35"/>
      <c r="AQ310" s="35"/>
      <c r="AR310" s="35"/>
      <c r="AS310" s="35"/>
      <c r="AT310" s="35"/>
      <c r="AU310" s="35"/>
      <c r="AV310" s="35"/>
      <c r="AW310" s="35"/>
      <c r="AX310" s="35"/>
      <c r="AY310" s="35"/>
      <c r="AZ310" s="35"/>
      <c r="BA310" s="35"/>
      <c r="BB310" s="35"/>
      <c r="BC310" s="35"/>
      <c r="BD310" s="35"/>
      <c r="BE310" s="35"/>
    </row>
    <row r="311" spans="27:57" ht="15">
      <c r="AA311" s="11"/>
      <c r="AB311" s="11"/>
      <c r="AC311" s="11"/>
      <c r="AD311" s="11"/>
      <c r="AE311" s="11"/>
      <c r="AL311" s="35"/>
      <c r="AM311" s="35"/>
      <c r="AN311" s="35"/>
      <c r="AO311" s="35"/>
      <c r="AP311" s="35"/>
      <c r="AQ311" s="35"/>
      <c r="AR311" s="35"/>
      <c r="AS311" s="35"/>
      <c r="AT311" s="35"/>
      <c r="AU311" s="35"/>
      <c r="AV311" s="35"/>
      <c r="AW311" s="35"/>
      <c r="AX311" s="35"/>
      <c r="AY311" s="35"/>
      <c r="AZ311" s="35"/>
      <c r="BA311" s="35"/>
      <c r="BB311" s="35"/>
      <c r="BC311" s="35"/>
      <c r="BD311" s="35"/>
      <c r="BE311" s="35"/>
    </row>
    <row r="312" spans="27:57" ht="15">
      <c r="AA312" s="11"/>
      <c r="AB312" s="11"/>
      <c r="AC312" s="11"/>
      <c r="AD312" s="11"/>
      <c r="AE312" s="11"/>
      <c r="AL312" s="35"/>
      <c r="AM312" s="35"/>
      <c r="AN312" s="35"/>
      <c r="AO312" s="35"/>
      <c r="AP312" s="35"/>
      <c r="AQ312" s="35"/>
      <c r="AR312" s="35"/>
      <c r="AS312" s="35"/>
      <c r="AT312" s="35"/>
      <c r="AU312" s="35"/>
      <c r="AV312" s="35"/>
      <c r="AW312" s="35"/>
      <c r="AX312" s="35"/>
      <c r="AY312" s="35"/>
      <c r="AZ312" s="35"/>
      <c r="BA312" s="35"/>
      <c r="BB312" s="35"/>
      <c r="BC312" s="35"/>
      <c r="BD312" s="35"/>
      <c r="BE312" s="35"/>
    </row>
    <row r="313" spans="27:57" ht="15">
      <c r="AA313" s="11"/>
      <c r="AB313" s="11"/>
      <c r="AC313" s="11"/>
      <c r="AD313" s="11"/>
      <c r="AE313" s="11"/>
      <c r="AL313" s="35"/>
      <c r="AM313" s="35"/>
      <c r="AN313" s="35"/>
      <c r="AO313" s="35"/>
      <c r="AP313" s="35"/>
      <c r="AQ313" s="35"/>
      <c r="AR313" s="35"/>
      <c r="AS313" s="35"/>
      <c r="AT313" s="35"/>
      <c r="AU313" s="35"/>
      <c r="AV313" s="35"/>
      <c r="AW313" s="35"/>
      <c r="AX313" s="35"/>
      <c r="AY313" s="35"/>
      <c r="AZ313" s="35"/>
      <c r="BA313" s="35"/>
      <c r="BB313" s="35"/>
      <c r="BC313" s="35"/>
      <c r="BD313" s="35"/>
      <c r="BE313" s="35"/>
    </row>
    <row r="314" spans="27:57" ht="15">
      <c r="AA314" s="11"/>
      <c r="AB314" s="11"/>
      <c r="AC314" s="11"/>
      <c r="AD314" s="11"/>
      <c r="AE314" s="11"/>
      <c r="AL314" s="35"/>
      <c r="AM314" s="35"/>
      <c r="AN314" s="35"/>
      <c r="AO314" s="35"/>
      <c r="AP314" s="35"/>
      <c r="AQ314" s="35"/>
      <c r="AR314" s="35"/>
      <c r="AS314" s="35"/>
      <c r="AT314" s="35"/>
      <c r="AU314" s="35"/>
      <c r="AV314" s="35"/>
      <c r="AW314" s="35"/>
      <c r="AX314" s="35"/>
      <c r="AY314" s="35"/>
      <c r="AZ314" s="35"/>
      <c r="BA314" s="35"/>
      <c r="BB314" s="35"/>
      <c r="BC314" s="35"/>
      <c r="BD314" s="35"/>
      <c r="BE314" s="35"/>
    </row>
    <row r="315" spans="27:57" ht="15">
      <c r="AA315" s="11"/>
      <c r="AB315" s="11"/>
      <c r="AC315" s="11"/>
      <c r="AD315" s="11"/>
      <c r="AE315" s="11"/>
      <c r="AL315" s="35"/>
      <c r="AM315" s="35"/>
      <c r="AN315" s="35"/>
      <c r="AO315" s="35"/>
      <c r="AP315" s="35"/>
      <c r="AQ315" s="35"/>
      <c r="AR315" s="35"/>
      <c r="AS315" s="35"/>
      <c r="AT315" s="35"/>
      <c r="AU315" s="35"/>
      <c r="AV315" s="35"/>
      <c r="AW315" s="35"/>
      <c r="AX315" s="35"/>
      <c r="AY315" s="35"/>
      <c r="AZ315" s="35"/>
      <c r="BA315" s="35"/>
      <c r="BB315" s="35"/>
      <c r="BC315" s="35"/>
      <c r="BD315" s="35"/>
      <c r="BE315" s="35"/>
    </row>
    <row r="316" spans="27:57" ht="15">
      <c r="AA316" s="11"/>
      <c r="AB316" s="11"/>
      <c r="AC316" s="11"/>
      <c r="AD316" s="11"/>
      <c r="AE316" s="11"/>
      <c r="AL316" s="35"/>
      <c r="AM316" s="35"/>
      <c r="AN316" s="35"/>
      <c r="AO316" s="35"/>
      <c r="AP316" s="35"/>
      <c r="AQ316" s="35"/>
      <c r="AR316" s="35"/>
      <c r="AS316" s="35"/>
      <c r="AT316" s="35"/>
      <c r="AU316" s="35"/>
      <c r="AV316" s="35"/>
      <c r="AW316" s="35"/>
      <c r="AX316" s="35"/>
      <c r="AY316" s="35"/>
      <c r="AZ316" s="35"/>
      <c r="BA316" s="35"/>
      <c r="BB316" s="35"/>
      <c r="BC316" s="35"/>
      <c r="BD316" s="35"/>
      <c r="BE316" s="35"/>
    </row>
    <row r="317" spans="27:57" ht="15">
      <c r="AA317" s="11"/>
      <c r="AB317" s="11"/>
      <c r="AC317" s="11"/>
      <c r="AD317" s="11"/>
      <c r="AE317" s="11"/>
      <c r="AL317" s="35"/>
      <c r="AM317" s="35"/>
      <c r="AN317" s="35"/>
      <c r="AO317" s="35"/>
      <c r="AP317" s="35"/>
      <c r="AQ317" s="35"/>
      <c r="AR317" s="35"/>
      <c r="AS317" s="35"/>
      <c r="AT317" s="35"/>
      <c r="AU317" s="35"/>
      <c r="AV317" s="35"/>
      <c r="AW317" s="35"/>
      <c r="AX317" s="35"/>
      <c r="AY317" s="35"/>
      <c r="AZ317" s="35"/>
      <c r="BA317" s="35"/>
      <c r="BB317" s="35"/>
      <c r="BC317" s="35"/>
      <c r="BD317" s="35"/>
      <c r="BE317" s="35"/>
    </row>
    <row r="318" spans="27:57" ht="15">
      <c r="AA318" s="11"/>
      <c r="AB318" s="11"/>
      <c r="AC318" s="11"/>
      <c r="AD318" s="11"/>
      <c r="AE318" s="11"/>
      <c r="AL318" s="35"/>
      <c r="AM318" s="35"/>
      <c r="AN318" s="35"/>
      <c r="AO318" s="35"/>
      <c r="AP318" s="35"/>
      <c r="AQ318" s="35"/>
      <c r="AR318" s="35"/>
      <c r="AS318" s="35"/>
      <c r="AT318" s="35"/>
      <c r="AU318" s="35"/>
      <c r="AV318" s="35"/>
      <c r="AW318" s="35"/>
      <c r="AX318" s="35"/>
      <c r="AY318" s="35"/>
      <c r="AZ318" s="35"/>
      <c r="BA318" s="35"/>
      <c r="BB318" s="35"/>
      <c r="BC318" s="35"/>
      <c r="BD318" s="35"/>
      <c r="BE318" s="35"/>
    </row>
    <row r="319" spans="27:57" ht="15">
      <c r="AA319" s="11"/>
      <c r="AB319" s="11"/>
      <c r="AC319" s="11"/>
      <c r="AD319" s="11"/>
      <c r="AE319" s="11"/>
      <c r="AL319" s="35"/>
      <c r="AM319" s="35"/>
      <c r="AN319" s="35"/>
      <c r="AO319" s="35"/>
      <c r="AP319" s="35"/>
      <c r="AQ319" s="35"/>
      <c r="AR319" s="35"/>
      <c r="AS319" s="35"/>
      <c r="AT319" s="35"/>
      <c r="AU319" s="35"/>
      <c r="AV319" s="35"/>
      <c r="AW319" s="35"/>
      <c r="AX319" s="35"/>
      <c r="AY319" s="35"/>
      <c r="AZ319" s="35"/>
      <c r="BA319" s="35"/>
      <c r="BB319" s="35"/>
      <c r="BC319" s="35"/>
      <c r="BD319" s="35"/>
      <c r="BE319" s="35"/>
    </row>
    <row r="320" spans="27:57" ht="15">
      <c r="AA320" s="11"/>
      <c r="AB320" s="11"/>
      <c r="AC320" s="11"/>
      <c r="AD320" s="11"/>
      <c r="AE320" s="11"/>
      <c r="AL320" s="35"/>
      <c r="AM320" s="35"/>
      <c r="AN320" s="35"/>
      <c r="AO320" s="35"/>
      <c r="AP320" s="35"/>
      <c r="AQ320" s="35"/>
      <c r="AR320" s="35"/>
      <c r="AS320" s="35"/>
      <c r="AT320" s="35"/>
      <c r="AU320" s="35"/>
      <c r="AV320" s="35"/>
      <c r="AW320" s="35"/>
      <c r="AX320" s="35"/>
      <c r="AY320" s="35"/>
      <c r="AZ320" s="35"/>
      <c r="BA320" s="35"/>
      <c r="BB320" s="35"/>
      <c r="BC320" s="35"/>
      <c r="BD320" s="35"/>
      <c r="BE320" s="35"/>
    </row>
    <row r="321" spans="27:57" ht="15">
      <c r="AA321" s="11"/>
      <c r="AB321" s="11"/>
      <c r="AC321" s="11"/>
      <c r="AD321" s="11"/>
      <c r="AE321" s="11"/>
      <c r="AL321" s="35"/>
      <c r="AM321" s="35"/>
      <c r="AN321" s="35"/>
      <c r="AO321" s="35"/>
      <c r="AP321" s="35"/>
      <c r="AQ321" s="35"/>
      <c r="AR321" s="35"/>
      <c r="AS321" s="35"/>
      <c r="AT321" s="35"/>
      <c r="AU321" s="35"/>
      <c r="AV321" s="35"/>
      <c r="AW321" s="35"/>
      <c r="AX321" s="35"/>
      <c r="AY321" s="35"/>
      <c r="AZ321" s="35"/>
      <c r="BA321" s="35"/>
      <c r="BB321" s="35"/>
      <c r="BC321" s="35"/>
      <c r="BD321" s="35"/>
      <c r="BE321" s="35"/>
    </row>
    <row r="322" spans="27:57" ht="15">
      <c r="AA322" s="11"/>
      <c r="AB322" s="11"/>
      <c r="AC322" s="11"/>
      <c r="AD322" s="11"/>
      <c r="AE322" s="11"/>
      <c r="AL322" s="35"/>
      <c r="AM322" s="35"/>
      <c r="AN322" s="35"/>
      <c r="AO322" s="35"/>
      <c r="AP322" s="35"/>
      <c r="AQ322" s="35"/>
      <c r="AR322" s="35"/>
      <c r="AS322" s="35"/>
      <c r="AT322" s="35"/>
      <c r="AU322" s="35"/>
      <c r="AV322" s="35"/>
      <c r="AW322" s="35"/>
      <c r="AX322" s="35"/>
      <c r="AY322" s="35"/>
      <c r="AZ322" s="35"/>
      <c r="BA322" s="35"/>
      <c r="BB322" s="35"/>
      <c r="BC322" s="35"/>
      <c r="BD322" s="35"/>
      <c r="BE322" s="35"/>
    </row>
    <row r="323" spans="27:57" ht="15">
      <c r="AA323" s="11"/>
      <c r="AB323" s="11"/>
      <c r="AC323" s="11"/>
      <c r="AD323" s="11"/>
      <c r="AE323" s="11"/>
      <c r="AL323" s="35"/>
      <c r="AM323" s="35"/>
      <c r="AN323" s="35"/>
      <c r="AO323" s="35"/>
      <c r="AP323" s="35"/>
      <c r="AQ323" s="35"/>
      <c r="AR323" s="35"/>
      <c r="AS323" s="35"/>
      <c r="AT323" s="35"/>
      <c r="AU323" s="35"/>
      <c r="AV323" s="35"/>
      <c r="AW323" s="35"/>
      <c r="AX323" s="35"/>
      <c r="AY323" s="35"/>
      <c r="AZ323" s="35"/>
      <c r="BA323" s="35"/>
      <c r="BB323" s="35"/>
      <c r="BC323" s="35"/>
      <c r="BD323" s="35"/>
      <c r="BE323" s="35"/>
    </row>
    <row r="324" spans="27:57" ht="15">
      <c r="AA324" s="11"/>
      <c r="AB324" s="11"/>
      <c r="AC324" s="11"/>
      <c r="AD324" s="11"/>
      <c r="AE324" s="11"/>
      <c r="AL324" s="35"/>
      <c r="AM324" s="35"/>
      <c r="AN324" s="35"/>
      <c r="AO324" s="35"/>
      <c r="AP324" s="35"/>
      <c r="AQ324" s="35"/>
      <c r="AR324" s="35"/>
      <c r="AS324" s="35"/>
      <c r="AT324" s="35"/>
      <c r="AU324" s="35"/>
      <c r="AV324" s="35"/>
      <c r="AW324" s="35"/>
      <c r="AX324" s="35"/>
      <c r="AY324" s="35"/>
      <c r="AZ324" s="35"/>
      <c r="BA324" s="35"/>
      <c r="BB324" s="35"/>
      <c r="BC324" s="35"/>
      <c r="BD324" s="35"/>
      <c r="BE324" s="35"/>
    </row>
    <row r="325" spans="27:57" ht="15">
      <c r="AA325" s="11"/>
      <c r="AB325" s="11"/>
      <c r="AC325" s="11"/>
      <c r="AD325" s="11"/>
      <c r="AE325" s="11"/>
      <c r="AL325" s="35"/>
      <c r="AM325" s="35"/>
      <c r="AN325" s="35"/>
      <c r="AO325" s="35"/>
      <c r="AP325" s="35"/>
      <c r="AQ325" s="35"/>
      <c r="AR325" s="35"/>
      <c r="AS325" s="35"/>
      <c r="AT325" s="35"/>
      <c r="AU325" s="35"/>
      <c r="AV325" s="35"/>
      <c r="AW325" s="35"/>
      <c r="AX325" s="35"/>
      <c r="AY325" s="35"/>
      <c r="AZ325" s="35"/>
      <c r="BA325" s="35"/>
      <c r="BB325" s="35"/>
      <c r="BC325" s="35"/>
      <c r="BD325" s="35"/>
      <c r="BE325" s="35"/>
    </row>
    <row r="326" spans="27:57" ht="15">
      <c r="AA326" s="11"/>
      <c r="AB326" s="11"/>
      <c r="AC326" s="11"/>
      <c r="AD326" s="11"/>
      <c r="AE326" s="11"/>
      <c r="AL326" s="35"/>
      <c r="AM326" s="35"/>
      <c r="AN326" s="35"/>
      <c r="AO326" s="35"/>
      <c r="AP326" s="35"/>
      <c r="AQ326" s="35"/>
      <c r="AR326" s="35"/>
      <c r="AS326" s="35"/>
      <c r="AT326" s="35"/>
      <c r="AU326" s="35"/>
      <c r="AV326" s="35"/>
      <c r="AW326" s="35"/>
      <c r="AX326" s="35"/>
      <c r="AY326" s="35"/>
      <c r="AZ326" s="35"/>
      <c r="BA326" s="35"/>
      <c r="BB326" s="35"/>
      <c r="BC326" s="35"/>
      <c r="BD326" s="35"/>
      <c r="BE326" s="35"/>
    </row>
    <row r="327" spans="27:57" ht="15">
      <c r="AA327" s="11"/>
      <c r="AB327" s="11"/>
      <c r="AC327" s="11"/>
      <c r="AD327" s="11"/>
      <c r="AE327" s="11"/>
      <c r="AL327" s="35"/>
      <c r="AM327" s="35"/>
      <c r="AN327" s="35"/>
      <c r="AO327" s="35"/>
      <c r="AP327" s="35"/>
      <c r="AQ327" s="35"/>
      <c r="AR327" s="35"/>
      <c r="AS327" s="35"/>
      <c r="AT327" s="35"/>
      <c r="AU327" s="35"/>
      <c r="AV327" s="35"/>
      <c r="AW327" s="35"/>
      <c r="AX327" s="35"/>
      <c r="AY327" s="35"/>
      <c r="AZ327" s="35"/>
      <c r="BA327" s="35"/>
      <c r="BB327" s="35"/>
      <c r="BC327" s="35"/>
      <c r="BD327" s="35"/>
      <c r="BE327" s="35"/>
    </row>
    <row r="328" spans="27:57" ht="15">
      <c r="AA328" s="11"/>
      <c r="AB328" s="11"/>
      <c r="AC328" s="11"/>
      <c r="AD328" s="11"/>
      <c r="AE328" s="11"/>
      <c r="AL328" s="35"/>
      <c r="AM328" s="35"/>
      <c r="AN328" s="35"/>
      <c r="AO328" s="35"/>
      <c r="AP328" s="35"/>
      <c r="AQ328" s="35"/>
      <c r="AR328" s="35"/>
      <c r="AS328" s="35"/>
      <c r="AT328" s="35"/>
      <c r="AU328" s="35"/>
      <c r="AV328" s="35"/>
      <c r="AW328" s="35"/>
      <c r="AX328" s="35"/>
      <c r="AY328" s="35"/>
      <c r="AZ328" s="35"/>
      <c r="BA328" s="35"/>
      <c r="BB328" s="35"/>
      <c r="BC328" s="35"/>
      <c r="BD328" s="35"/>
      <c r="BE328" s="35"/>
    </row>
    <row r="329" spans="27:57" ht="15">
      <c r="AA329" s="11"/>
      <c r="AB329" s="11"/>
      <c r="AC329" s="11"/>
      <c r="AD329" s="11"/>
      <c r="AE329" s="11"/>
      <c r="AL329" s="35"/>
      <c r="AM329" s="35"/>
      <c r="AN329" s="35"/>
      <c r="AO329" s="35"/>
      <c r="AP329" s="35"/>
      <c r="AQ329" s="35"/>
      <c r="AR329" s="35"/>
      <c r="AS329" s="35"/>
      <c r="AT329" s="35"/>
      <c r="AU329" s="35"/>
      <c r="AV329" s="35"/>
      <c r="AW329" s="35"/>
      <c r="AX329" s="35"/>
      <c r="AY329" s="35"/>
      <c r="AZ329" s="35"/>
      <c r="BA329" s="35"/>
      <c r="BB329" s="35"/>
      <c r="BC329" s="35"/>
      <c r="BD329" s="35"/>
      <c r="BE329" s="35"/>
    </row>
    <row r="330" spans="27:57" ht="15">
      <c r="AA330" s="11"/>
      <c r="AB330" s="11"/>
      <c r="AC330" s="11"/>
      <c r="AD330" s="11"/>
      <c r="AE330" s="11"/>
      <c r="AL330" s="35"/>
      <c r="AM330" s="35"/>
      <c r="AN330" s="35"/>
      <c r="AO330" s="35"/>
      <c r="AP330" s="35"/>
      <c r="AQ330" s="35"/>
      <c r="AR330" s="35"/>
      <c r="AS330" s="35"/>
      <c r="AT330" s="35"/>
      <c r="AU330" s="35"/>
      <c r="AV330" s="35"/>
      <c r="AW330" s="35"/>
      <c r="AX330" s="35"/>
      <c r="AY330" s="35"/>
      <c r="AZ330" s="35"/>
      <c r="BA330" s="35"/>
      <c r="BB330" s="35"/>
      <c r="BC330" s="35"/>
      <c r="BD330" s="35"/>
      <c r="BE330" s="35"/>
    </row>
    <row r="331" spans="27:57" ht="15">
      <c r="AA331" s="11"/>
      <c r="AB331" s="11"/>
      <c r="AC331" s="11"/>
      <c r="AD331" s="11"/>
      <c r="AE331" s="11"/>
      <c r="AL331" s="35"/>
      <c r="AM331" s="35"/>
      <c r="AN331" s="35"/>
      <c r="AO331" s="35"/>
      <c r="AP331" s="35"/>
      <c r="AQ331" s="35"/>
      <c r="AR331" s="35"/>
      <c r="AS331" s="35"/>
      <c r="AT331" s="35"/>
      <c r="AU331" s="35"/>
      <c r="AV331" s="35"/>
      <c r="AW331" s="35"/>
      <c r="AX331" s="35"/>
      <c r="AY331" s="35"/>
      <c r="AZ331" s="35"/>
      <c r="BA331" s="35"/>
      <c r="BB331" s="35"/>
      <c r="BC331" s="35"/>
      <c r="BD331" s="35"/>
      <c r="BE331" s="35"/>
    </row>
    <row r="332" spans="27:57" ht="15">
      <c r="AA332" s="11"/>
      <c r="AB332" s="11"/>
      <c r="AC332" s="11"/>
      <c r="AD332" s="11"/>
      <c r="AE332" s="11"/>
      <c r="AL332" s="35"/>
      <c r="AM332" s="35"/>
      <c r="AN332" s="35"/>
      <c r="AO332" s="35"/>
      <c r="AP332" s="35"/>
      <c r="AQ332" s="35"/>
      <c r="AR332" s="35"/>
      <c r="AS332" s="35"/>
      <c r="AT332" s="35"/>
      <c r="AU332" s="35"/>
      <c r="AV332" s="35"/>
      <c r="AW332" s="35"/>
      <c r="AX332" s="35"/>
      <c r="AY332" s="35"/>
      <c r="AZ332" s="35"/>
      <c r="BA332" s="35"/>
      <c r="BB332" s="35"/>
      <c r="BC332" s="35"/>
      <c r="BD332" s="35"/>
      <c r="BE332" s="35"/>
    </row>
    <row r="333" spans="27:57" ht="15">
      <c r="AA333" s="11"/>
      <c r="AB333" s="11"/>
      <c r="AC333" s="11"/>
      <c r="AD333" s="11"/>
      <c r="AE333" s="11"/>
      <c r="AL333" s="35"/>
      <c r="AM333" s="35"/>
      <c r="AN333" s="35"/>
      <c r="AO333" s="35"/>
      <c r="AP333" s="35"/>
      <c r="AQ333" s="35"/>
      <c r="AR333" s="35"/>
      <c r="AS333" s="35"/>
      <c r="AT333" s="35"/>
      <c r="AU333" s="35"/>
      <c r="AV333" s="35"/>
      <c r="AW333" s="35"/>
      <c r="AX333" s="35"/>
      <c r="AY333" s="35"/>
      <c r="AZ333" s="35"/>
      <c r="BA333" s="35"/>
      <c r="BB333" s="35"/>
      <c r="BC333" s="35"/>
      <c r="BD333" s="35"/>
      <c r="BE333" s="35"/>
    </row>
    <row r="334" spans="27:57" ht="15">
      <c r="AA334" s="11"/>
      <c r="AB334" s="11"/>
      <c r="AC334" s="11"/>
      <c r="AD334" s="11"/>
      <c r="AE334" s="11"/>
      <c r="AL334" s="35"/>
      <c r="AM334" s="35"/>
      <c r="AN334" s="35"/>
      <c r="AO334" s="35"/>
      <c r="AP334" s="35"/>
      <c r="AQ334" s="35"/>
      <c r="AR334" s="35"/>
      <c r="AS334" s="35"/>
      <c r="AT334" s="35"/>
      <c r="AU334" s="35"/>
      <c r="AV334" s="35"/>
      <c r="AW334" s="35"/>
      <c r="AX334" s="35"/>
      <c r="AY334" s="35"/>
      <c r="AZ334" s="35"/>
      <c r="BA334" s="35"/>
      <c r="BB334" s="35"/>
      <c r="BC334" s="35"/>
      <c r="BD334" s="35"/>
      <c r="BE334" s="35"/>
    </row>
    <row r="335" spans="27:57" ht="15">
      <c r="AA335" s="11"/>
      <c r="AB335" s="11"/>
      <c r="AC335" s="11"/>
      <c r="AD335" s="11"/>
      <c r="AE335" s="11"/>
      <c r="AL335" s="35"/>
      <c r="AM335" s="35"/>
      <c r="AN335" s="35"/>
      <c r="AO335" s="35"/>
      <c r="AP335" s="35"/>
      <c r="AQ335" s="35"/>
      <c r="AR335" s="35"/>
      <c r="AS335" s="35"/>
      <c r="AT335" s="35"/>
      <c r="AU335" s="35"/>
      <c r="AV335" s="35"/>
      <c r="AW335" s="35"/>
      <c r="AX335" s="35"/>
      <c r="AY335" s="35"/>
      <c r="AZ335" s="35"/>
      <c r="BA335" s="35"/>
      <c r="BB335" s="35"/>
      <c r="BC335" s="35"/>
      <c r="BD335" s="35"/>
      <c r="BE335" s="35"/>
    </row>
    <row r="336" spans="27:57" ht="15">
      <c r="AA336" s="11"/>
      <c r="AB336" s="11"/>
      <c r="AC336" s="11"/>
      <c r="AD336" s="11"/>
      <c r="AE336" s="11"/>
      <c r="AL336" s="35"/>
      <c r="AM336" s="35"/>
      <c r="AN336" s="35"/>
      <c r="AO336" s="35"/>
      <c r="AP336" s="35"/>
      <c r="AQ336" s="35"/>
      <c r="AR336" s="35"/>
      <c r="AS336" s="35"/>
      <c r="AT336" s="35"/>
      <c r="AU336" s="35"/>
      <c r="AV336" s="35"/>
      <c r="AW336" s="35"/>
      <c r="AX336" s="35"/>
      <c r="AY336" s="35"/>
      <c r="AZ336" s="35"/>
      <c r="BA336" s="35"/>
      <c r="BB336" s="35"/>
      <c r="BC336" s="35"/>
      <c r="BD336" s="35"/>
      <c r="BE336" s="35"/>
    </row>
    <row r="337" spans="27:57" ht="15">
      <c r="AA337" s="11"/>
      <c r="AB337" s="11"/>
      <c r="AC337" s="11"/>
      <c r="AD337" s="11"/>
      <c r="AE337" s="11"/>
      <c r="AL337" s="35"/>
      <c r="AM337" s="35"/>
      <c r="AN337" s="35"/>
      <c r="AO337" s="35"/>
      <c r="AP337" s="35"/>
      <c r="AQ337" s="35"/>
      <c r="AR337" s="35"/>
      <c r="AS337" s="35"/>
      <c r="AT337" s="35"/>
      <c r="AU337" s="35"/>
      <c r="AV337" s="35"/>
      <c r="AW337" s="35"/>
      <c r="AX337" s="35"/>
      <c r="AY337" s="35"/>
      <c r="AZ337" s="35"/>
      <c r="BA337" s="35"/>
      <c r="BB337" s="35"/>
      <c r="BC337" s="35"/>
      <c r="BD337" s="35"/>
      <c r="BE337" s="35"/>
    </row>
    <row r="338" spans="27:57" ht="15">
      <c r="AA338" s="11"/>
      <c r="AB338" s="11"/>
      <c r="AC338" s="11"/>
      <c r="AD338" s="11"/>
      <c r="AE338" s="11"/>
      <c r="AL338" s="35"/>
      <c r="AM338" s="35"/>
      <c r="AN338" s="35"/>
      <c r="AO338" s="35"/>
      <c r="AP338" s="35"/>
      <c r="AQ338" s="35"/>
      <c r="AR338" s="35"/>
      <c r="AS338" s="35"/>
      <c r="AT338" s="35"/>
      <c r="AU338" s="35"/>
      <c r="AV338" s="35"/>
      <c r="AW338" s="35"/>
      <c r="AX338" s="35"/>
      <c r="AY338" s="35"/>
      <c r="AZ338" s="35"/>
      <c r="BA338" s="35"/>
      <c r="BB338" s="35"/>
      <c r="BC338" s="35"/>
      <c r="BD338" s="35"/>
      <c r="BE338" s="35"/>
    </row>
    <row r="339" spans="27:57" ht="15">
      <c r="AA339" s="11"/>
      <c r="AB339" s="11"/>
      <c r="AC339" s="11"/>
      <c r="AD339" s="11"/>
      <c r="AE339" s="11"/>
      <c r="AL339" s="35"/>
      <c r="AM339" s="35"/>
      <c r="AN339" s="35"/>
      <c r="AO339" s="35"/>
      <c r="AP339" s="35"/>
      <c r="AQ339" s="35"/>
      <c r="AR339" s="35"/>
      <c r="AS339" s="35"/>
      <c r="AT339" s="35"/>
      <c r="AU339" s="35"/>
      <c r="AV339" s="35"/>
      <c r="AW339" s="35"/>
      <c r="AX339" s="35"/>
      <c r="AY339" s="35"/>
      <c r="AZ339" s="35"/>
      <c r="BA339" s="35"/>
      <c r="BB339" s="35"/>
      <c r="BC339" s="35"/>
      <c r="BD339" s="35"/>
      <c r="BE339" s="35"/>
    </row>
    <row r="340" spans="27:57" ht="15">
      <c r="AA340" s="11"/>
      <c r="AB340" s="11"/>
      <c r="AC340" s="11"/>
      <c r="AD340" s="11"/>
      <c r="AE340" s="11"/>
      <c r="AL340" s="35"/>
      <c r="AM340" s="35"/>
      <c r="AN340" s="35"/>
      <c r="AO340" s="35"/>
      <c r="AP340" s="35"/>
      <c r="AQ340" s="35"/>
      <c r="AR340" s="35"/>
      <c r="AS340" s="35"/>
      <c r="AT340" s="35"/>
      <c r="AU340" s="35"/>
      <c r="AV340" s="35"/>
      <c r="AW340" s="35"/>
      <c r="AX340" s="35"/>
      <c r="AY340" s="35"/>
      <c r="AZ340" s="35"/>
      <c r="BA340" s="35"/>
      <c r="BB340" s="35"/>
      <c r="BC340" s="35"/>
      <c r="BD340" s="35"/>
      <c r="BE340" s="35"/>
    </row>
    <row r="341" spans="27:57" ht="15">
      <c r="AA341" s="11"/>
      <c r="AB341" s="11"/>
      <c r="AC341" s="11"/>
      <c r="AD341" s="11"/>
      <c r="AE341" s="11"/>
      <c r="AL341" s="35"/>
      <c r="AM341" s="35"/>
      <c r="AN341" s="35"/>
      <c r="AO341" s="35"/>
      <c r="AP341" s="35"/>
      <c r="AQ341" s="35"/>
      <c r="AR341" s="35"/>
      <c r="AS341" s="35"/>
      <c r="AT341" s="35"/>
      <c r="AU341" s="35"/>
      <c r="AV341" s="35"/>
      <c r="AW341" s="35"/>
      <c r="AX341" s="35"/>
      <c r="AY341" s="35"/>
      <c r="AZ341" s="35"/>
      <c r="BA341" s="35"/>
      <c r="BB341" s="35"/>
      <c r="BC341" s="35"/>
      <c r="BD341" s="35"/>
      <c r="BE341" s="35"/>
    </row>
    <row r="342" spans="27:57" ht="15">
      <c r="AA342" s="11"/>
      <c r="AB342" s="11"/>
      <c r="AC342" s="11"/>
      <c r="AD342" s="11"/>
      <c r="AE342" s="11"/>
      <c r="AL342" s="35"/>
      <c r="AM342" s="35"/>
      <c r="AN342" s="35"/>
      <c r="AO342" s="35"/>
      <c r="AP342" s="35"/>
      <c r="AQ342" s="35"/>
      <c r="AR342" s="35"/>
      <c r="AS342" s="35"/>
      <c r="AT342" s="35"/>
      <c r="AU342" s="35"/>
      <c r="AV342" s="35"/>
      <c r="AW342" s="35"/>
      <c r="AX342" s="35"/>
      <c r="AY342" s="35"/>
      <c r="AZ342" s="35"/>
      <c r="BA342" s="35"/>
      <c r="BB342" s="35"/>
      <c r="BC342" s="35"/>
      <c r="BD342" s="35"/>
      <c r="BE342" s="35"/>
    </row>
    <row r="343" spans="27:57" ht="15">
      <c r="AA343" s="11"/>
      <c r="AB343" s="11"/>
      <c r="AC343" s="11"/>
      <c r="AD343" s="11"/>
      <c r="AE343" s="11"/>
      <c r="AL343" s="35"/>
      <c r="AM343" s="35"/>
      <c r="AN343" s="35"/>
      <c r="AO343" s="35"/>
      <c r="AP343" s="35"/>
      <c r="AQ343" s="35"/>
      <c r="AR343" s="35"/>
      <c r="AS343" s="35"/>
      <c r="AT343" s="35"/>
      <c r="AU343" s="35"/>
      <c r="AV343" s="35"/>
      <c r="AW343" s="35"/>
      <c r="AX343" s="35"/>
      <c r="AY343" s="35"/>
      <c r="AZ343" s="35"/>
      <c r="BA343" s="35"/>
      <c r="BB343" s="35"/>
      <c r="BC343" s="35"/>
      <c r="BD343" s="35"/>
      <c r="BE343" s="35"/>
    </row>
    <row r="344" spans="27:57" ht="15">
      <c r="AA344" s="11"/>
      <c r="AB344" s="11"/>
      <c r="AC344" s="11"/>
      <c r="AD344" s="11"/>
      <c r="AE344" s="11"/>
      <c r="AL344" s="35"/>
      <c r="AM344" s="35"/>
      <c r="AN344" s="35"/>
      <c r="AO344" s="35"/>
      <c r="AP344" s="35"/>
      <c r="AQ344" s="35"/>
      <c r="AR344" s="35"/>
      <c r="AS344" s="35"/>
      <c r="AT344" s="35"/>
      <c r="AU344" s="35"/>
      <c r="AV344" s="35"/>
      <c r="AW344" s="35"/>
      <c r="AX344" s="35"/>
      <c r="AY344" s="35"/>
      <c r="AZ344" s="35"/>
      <c r="BA344" s="35"/>
      <c r="BB344" s="35"/>
      <c r="BC344" s="35"/>
      <c r="BD344" s="35"/>
      <c r="BE344" s="35"/>
    </row>
    <row r="345" spans="27:57" ht="15">
      <c r="AA345" s="11"/>
      <c r="AB345" s="11"/>
      <c r="AC345" s="11"/>
      <c r="AD345" s="11"/>
      <c r="AE345" s="11"/>
      <c r="AL345" s="35"/>
      <c r="AM345" s="35"/>
      <c r="AN345" s="35"/>
      <c r="AO345" s="35"/>
      <c r="AP345" s="35"/>
      <c r="AQ345" s="35"/>
      <c r="AR345" s="35"/>
      <c r="AS345" s="35"/>
      <c r="AT345" s="35"/>
      <c r="AU345" s="35"/>
      <c r="AV345" s="35"/>
      <c r="AW345" s="35"/>
      <c r="AX345" s="35"/>
      <c r="AY345" s="35"/>
      <c r="AZ345" s="35"/>
      <c r="BA345" s="35"/>
      <c r="BB345" s="35"/>
      <c r="BC345" s="35"/>
      <c r="BD345" s="35"/>
      <c r="BE345" s="35"/>
    </row>
    <row r="346" spans="27:57" ht="15">
      <c r="AA346" s="11"/>
      <c r="AB346" s="11"/>
      <c r="AC346" s="11"/>
      <c r="AD346" s="11"/>
      <c r="AE346" s="11"/>
      <c r="AL346" s="35"/>
      <c r="AM346" s="35"/>
      <c r="AN346" s="35"/>
      <c r="AO346" s="35"/>
      <c r="AP346" s="35"/>
      <c r="AQ346" s="35"/>
      <c r="AR346" s="35"/>
      <c r="AS346" s="35"/>
      <c r="AT346" s="35"/>
      <c r="AU346" s="35"/>
      <c r="AV346" s="35"/>
      <c r="AW346" s="35"/>
      <c r="AX346" s="35"/>
      <c r="AY346" s="35"/>
      <c r="AZ346" s="35"/>
      <c r="BA346" s="35"/>
      <c r="BB346" s="35"/>
      <c r="BC346" s="35"/>
      <c r="BD346" s="35"/>
      <c r="BE346" s="35"/>
    </row>
    <row r="347" spans="27:57" ht="15">
      <c r="AA347" s="11"/>
      <c r="AB347" s="11"/>
      <c r="AC347" s="11"/>
      <c r="AD347" s="11"/>
      <c r="AE347" s="11"/>
      <c r="AL347" s="35"/>
      <c r="AM347" s="35"/>
      <c r="AN347" s="35"/>
      <c r="AO347" s="35"/>
      <c r="AP347" s="35"/>
      <c r="AQ347" s="35"/>
      <c r="AR347" s="35"/>
      <c r="AS347" s="35"/>
      <c r="AT347" s="35"/>
      <c r="AU347" s="35"/>
      <c r="AV347" s="35"/>
      <c r="AW347" s="35"/>
      <c r="AX347" s="35"/>
      <c r="AY347" s="35"/>
      <c r="AZ347" s="35"/>
      <c r="BA347" s="35"/>
      <c r="BB347" s="35"/>
      <c r="BC347" s="35"/>
      <c r="BD347" s="35"/>
      <c r="BE347" s="35"/>
    </row>
    <row r="348" spans="27:57" ht="15">
      <c r="AA348" s="11"/>
      <c r="AB348" s="11"/>
      <c r="AC348" s="11"/>
      <c r="AD348" s="11"/>
      <c r="AE348" s="11"/>
      <c r="AL348" s="35"/>
      <c r="AM348" s="35"/>
      <c r="AN348" s="35"/>
      <c r="AO348" s="35"/>
      <c r="AP348" s="35"/>
      <c r="AQ348" s="35"/>
      <c r="AR348" s="35"/>
      <c r="AS348" s="35"/>
      <c r="AT348" s="35"/>
      <c r="AU348" s="35"/>
      <c r="AV348" s="35"/>
      <c r="AW348" s="35"/>
      <c r="AX348" s="35"/>
      <c r="AY348" s="35"/>
      <c r="AZ348" s="35"/>
      <c r="BA348" s="35"/>
      <c r="BB348" s="35"/>
      <c r="BC348" s="35"/>
      <c r="BD348" s="35"/>
      <c r="BE348" s="35"/>
    </row>
    <row r="349" spans="27:57" ht="15">
      <c r="AA349" s="11"/>
      <c r="AB349" s="11"/>
      <c r="AC349" s="11"/>
      <c r="AD349" s="11"/>
      <c r="AE349" s="11"/>
      <c r="AL349" s="35"/>
      <c r="AM349" s="35"/>
      <c r="AN349" s="35"/>
      <c r="AO349" s="35"/>
      <c r="AP349" s="35"/>
      <c r="AQ349" s="35"/>
      <c r="AR349" s="35"/>
      <c r="AS349" s="35"/>
      <c r="AT349" s="35"/>
      <c r="AU349" s="35"/>
      <c r="AV349" s="35"/>
      <c r="AW349" s="35"/>
      <c r="AX349" s="35"/>
      <c r="AY349" s="35"/>
      <c r="AZ349" s="35"/>
      <c r="BA349" s="35"/>
      <c r="BB349" s="35"/>
      <c r="BC349" s="35"/>
      <c r="BD349" s="35"/>
      <c r="BE349" s="35"/>
    </row>
    <row r="350" spans="27:57" ht="15">
      <c r="AA350" s="11"/>
      <c r="AB350" s="11"/>
      <c r="AC350" s="11"/>
      <c r="AD350" s="11"/>
      <c r="AE350" s="11"/>
      <c r="AL350" s="35"/>
      <c r="AM350" s="35"/>
      <c r="AN350" s="35"/>
      <c r="AO350" s="35"/>
      <c r="AP350" s="35"/>
      <c r="AQ350" s="35"/>
      <c r="AR350" s="35"/>
      <c r="AS350" s="35"/>
      <c r="AT350" s="35"/>
      <c r="AU350" s="35"/>
      <c r="AV350" s="35"/>
      <c r="AW350" s="35"/>
      <c r="AX350" s="35"/>
      <c r="AY350" s="35"/>
      <c r="AZ350" s="35"/>
      <c r="BA350" s="35"/>
      <c r="BB350" s="35"/>
      <c r="BC350" s="35"/>
      <c r="BD350" s="35"/>
      <c r="BE350" s="35"/>
    </row>
    <row r="351" spans="27:57" ht="15">
      <c r="AA351" s="11"/>
      <c r="AB351" s="11"/>
      <c r="AC351" s="11"/>
      <c r="AD351" s="11"/>
      <c r="AE351" s="11"/>
      <c r="AL351" s="35"/>
      <c r="AM351" s="35"/>
      <c r="AN351" s="35"/>
      <c r="AO351" s="35"/>
      <c r="AP351" s="35"/>
      <c r="AQ351" s="35"/>
      <c r="AR351" s="35"/>
      <c r="AS351" s="35"/>
      <c r="AT351" s="35"/>
      <c r="AU351" s="35"/>
      <c r="AV351" s="35"/>
      <c r="AW351" s="35"/>
      <c r="AX351" s="35"/>
      <c r="AY351" s="35"/>
      <c r="AZ351" s="35"/>
      <c r="BA351" s="35"/>
      <c r="BB351" s="35"/>
      <c r="BC351" s="35"/>
      <c r="BD351" s="35"/>
      <c r="BE351" s="35"/>
    </row>
    <row r="352" spans="27:57" ht="15">
      <c r="AA352" s="11"/>
      <c r="AB352" s="11"/>
      <c r="AC352" s="11"/>
      <c r="AD352" s="11"/>
      <c r="AE352" s="11"/>
      <c r="AL352" s="35"/>
      <c r="AM352" s="35"/>
      <c r="AN352" s="35"/>
      <c r="AO352" s="35"/>
      <c r="AP352" s="35"/>
      <c r="AQ352" s="35"/>
      <c r="AR352" s="35"/>
      <c r="AS352" s="35"/>
      <c r="AT352" s="35"/>
      <c r="AU352" s="35"/>
      <c r="AV352" s="35"/>
      <c r="AW352" s="35"/>
      <c r="AX352" s="35"/>
      <c r="AY352" s="35"/>
      <c r="AZ352" s="35"/>
      <c r="BA352" s="35"/>
      <c r="BB352" s="35"/>
      <c r="BC352" s="35"/>
      <c r="BD352" s="35"/>
      <c r="BE352" s="35"/>
    </row>
    <row r="353" spans="27:57" ht="15">
      <c r="AA353" s="11"/>
      <c r="AB353" s="11"/>
      <c r="AC353" s="11"/>
      <c r="AD353" s="11"/>
      <c r="AE353" s="11"/>
      <c r="AL353" s="35"/>
      <c r="AM353" s="35"/>
      <c r="AN353" s="35"/>
      <c r="AO353" s="35"/>
      <c r="AP353" s="35"/>
      <c r="AQ353" s="35"/>
      <c r="AR353" s="35"/>
      <c r="AS353" s="35"/>
      <c r="AT353" s="35"/>
      <c r="AU353" s="35"/>
      <c r="AV353" s="35"/>
      <c r="AW353" s="35"/>
      <c r="AX353" s="35"/>
      <c r="AY353" s="35"/>
      <c r="AZ353" s="35"/>
      <c r="BA353" s="35"/>
      <c r="BB353" s="35"/>
      <c r="BC353" s="35"/>
      <c r="BD353" s="35"/>
      <c r="BE353" s="35"/>
    </row>
    <row r="354" spans="27:57" ht="15">
      <c r="AA354" s="11"/>
      <c r="AB354" s="11"/>
      <c r="AC354" s="11"/>
      <c r="AD354" s="11"/>
      <c r="AE354" s="11"/>
      <c r="AL354" s="35"/>
      <c r="AM354" s="35"/>
      <c r="AN354" s="35"/>
      <c r="AO354" s="35"/>
      <c r="AP354" s="35"/>
      <c r="AQ354" s="35"/>
      <c r="AR354" s="35"/>
      <c r="AS354" s="35"/>
      <c r="AT354" s="35"/>
      <c r="AU354" s="35"/>
      <c r="AV354" s="35"/>
      <c r="AW354" s="35"/>
      <c r="AX354" s="35"/>
      <c r="AY354" s="35"/>
      <c r="AZ354" s="35"/>
      <c r="BA354" s="35"/>
      <c r="BB354" s="35"/>
      <c r="BC354" s="35"/>
      <c r="BD354" s="35"/>
      <c r="BE354" s="35"/>
    </row>
    <row r="355" spans="27:57" ht="15">
      <c r="AA355" s="11"/>
      <c r="AB355" s="11"/>
      <c r="AC355" s="11"/>
      <c r="AD355" s="11"/>
      <c r="AE355" s="11"/>
      <c r="AL355" s="35"/>
      <c r="AM355" s="35"/>
      <c r="AN355" s="35"/>
      <c r="AO355" s="35"/>
      <c r="AP355" s="35"/>
      <c r="AQ355" s="35"/>
      <c r="AR355" s="35"/>
      <c r="AS355" s="35"/>
      <c r="AT355" s="35"/>
      <c r="AU355" s="35"/>
      <c r="AV355" s="35"/>
      <c r="AW355" s="35"/>
      <c r="AX355" s="35"/>
      <c r="AY355" s="35"/>
      <c r="AZ355" s="35"/>
      <c r="BA355" s="35"/>
      <c r="BB355" s="35"/>
      <c r="BC355" s="35"/>
      <c r="BD355" s="35"/>
      <c r="BE355" s="35"/>
    </row>
    <row r="356" spans="27:57" ht="15">
      <c r="AA356" s="11"/>
      <c r="AB356" s="11"/>
      <c r="AC356" s="11"/>
      <c r="AD356" s="11"/>
      <c r="AE356" s="11"/>
      <c r="AL356" s="35"/>
      <c r="AM356" s="35"/>
      <c r="AN356" s="35"/>
      <c r="AO356" s="35"/>
      <c r="AP356" s="35"/>
      <c r="AQ356" s="35"/>
      <c r="AR356" s="35"/>
      <c r="AS356" s="35"/>
      <c r="AT356" s="35"/>
      <c r="AU356" s="35"/>
      <c r="AV356" s="35"/>
      <c r="AW356" s="35"/>
      <c r="AX356" s="35"/>
      <c r="AY356" s="35"/>
      <c r="AZ356" s="35"/>
      <c r="BA356" s="35"/>
      <c r="BB356" s="35"/>
      <c r="BC356" s="35"/>
      <c r="BD356" s="35"/>
      <c r="BE356" s="35"/>
    </row>
    <row r="357" spans="27:57" ht="15">
      <c r="AA357" s="11"/>
      <c r="AB357" s="11"/>
      <c r="AC357" s="11"/>
      <c r="AD357" s="11"/>
      <c r="AE357" s="11"/>
      <c r="AL357" s="35"/>
      <c r="AM357" s="35"/>
      <c r="AN357" s="35"/>
      <c r="AO357" s="35"/>
      <c r="AP357" s="35"/>
      <c r="AQ357" s="35"/>
      <c r="AR357" s="35"/>
      <c r="AS357" s="35"/>
      <c r="AT357" s="35"/>
      <c r="AU357" s="35"/>
      <c r="AV357" s="35"/>
      <c r="AW357" s="35"/>
      <c r="AX357" s="35"/>
      <c r="AY357" s="35"/>
      <c r="AZ357" s="35"/>
      <c r="BA357" s="35"/>
      <c r="BB357" s="35"/>
      <c r="BC357" s="35"/>
      <c r="BD357" s="35"/>
      <c r="BE357" s="35"/>
    </row>
    <row r="358" spans="27:57" ht="15">
      <c r="AA358" s="11"/>
      <c r="AB358" s="11"/>
      <c r="AC358" s="11"/>
      <c r="AD358" s="11"/>
      <c r="AE358" s="11"/>
      <c r="AL358" s="35"/>
      <c r="AM358" s="35"/>
      <c r="AN358" s="35"/>
      <c r="AO358" s="35"/>
      <c r="AP358" s="35"/>
      <c r="AQ358" s="35"/>
      <c r="AR358" s="35"/>
      <c r="AS358" s="35"/>
      <c r="AT358" s="35"/>
      <c r="AU358" s="35"/>
      <c r="AV358" s="35"/>
      <c r="AW358" s="35"/>
      <c r="AX358" s="35"/>
      <c r="AY358" s="35"/>
      <c r="AZ358" s="35"/>
      <c r="BA358" s="35"/>
      <c r="BB358" s="35"/>
      <c r="BC358" s="35"/>
      <c r="BD358" s="35"/>
      <c r="BE358" s="35"/>
    </row>
    <row r="359" spans="27:57" ht="15">
      <c r="AA359" s="11"/>
      <c r="AB359" s="11"/>
      <c r="AC359" s="11"/>
      <c r="AD359" s="11"/>
      <c r="AE359" s="11"/>
      <c r="AL359" s="35"/>
      <c r="AM359" s="35"/>
      <c r="AN359" s="35"/>
      <c r="AO359" s="35"/>
      <c r="AP359" s="35"/>
      <c r="AQ359" s="35"/>
      <c r="AR359" s="35"/>
      <c r="AS359" s="35"/>
      <c r="AT359" s="35"/>
      <c r="AU359" s="35"/>
      <c r="AV359" s="35"/>
      <c r="AW359" s="35"/>
      <c r="AX359" s="35"/>
      <c r="AY359" s="35"/>
      <c r="AZ359" s="35"/>
      <c r="BA359" s="35"/>
      <c r="BB359" s="35"/>
      <c r="BC359" s="35"/>
      <c r="BD359" s="35"/>
      <c r="BE359" s="35"/>
    </row>
    <row r="360" spans="27:57" ht="15">
      <c r="AA360" s="11"/>
      <c r="AB360" s="11"/>
      <c r="AC360" s="11"/>
      <c r="AD360" s="11"/>
      <c r="AE360" s="11"/>
      <c r="AL360" s="35"/>
      <c r="AM360" s="35"/>
      <c r="AN360" s="35"/>
      <c r="AO360" s="35"/>
      <c r="AP360" s="35"/>
      <c r="AQ360" s="35"/>
      <c r="AR360" s="35"/>
      <c r="AS360" s="35"/>
      <c r="AT360" s="35"/>
      <c r="AU360" s="35"/>
      <c r="AV360" s="35"/>
      <c r="AW360" s="35"/>
      <c r="AX360" s="35"/>
      <c r="AY360" s="35"/>
      <c r="AZ360" s="35"/>
      <c r="BA360" s="35"/>
      <c r="BB360" s="35"/>
      <c r="BC360" s="35"/>
      <c r="BD360" s="35"/>
      <c r="BE360" s="35"/>
    </row>
    <row r="361" spans="27:57" ht="15">
      <c r="AA361" s="11"/>
      <c r="AB361" s="11"/>
      <c r="AC361" s="11"/>
      <c r="AD361" s="11"/>
      <c r="AE361" s="11"/>
      <c r="AL361" s="35"/>
      <c r="AM361" s="35"/>
      <c r="AN361" s="35"/>
      <c r="AO361" s="35"/>
      <c r="AP361" s="35"/>
      <c r="AQ361" s="35"/>
      <c r="AR361" s="35"/>
      <c r="AS361" s="35"/>
      <c r="AT361" s="35"/>
      <c r="AU361" s="35"/>
      <c r="AV361" s="35"/>
      <c r="AW361" s="35"/>
      <c r="AX361" s="35"/>
      <c r="AY361" s="35"/>
      <c r="AZ361" s="35"/>
      <c r="BA361" s="35"/>
      <c r="BB361" s="35"/>
      <c r="BC361" s="35"/>
      <c r="BD361" s="35"/>
      <c r="BE361" s="35"/>
    </row>
    <row r="362" spans="27:57" ht="15">
      <c r="AA362" s="11"/>
      <c r="AB362" s="11"/>
      <c r="AC362" s="11"/>
      <c r="AD362" s="11"/>
      <c r="AE362" s="11"/>
      <c r="AL362" s="35"/>
      <c r="AM362" s="35"/>
      <c r="AN362" s="35"/>
      <c r="AO362" s="35"/>
      <c r="AP362" s="35"/>
      <c r="AQ362" s="35"/>
      <c r="AR362" s="35"/>
      <c r="AS362" s="35"/>
      <c r="AT362" s="35"/>
      <c r="AU362" s="35"/>
      <c r="AV362" s="35"/>
      <c r="AW362" s="35"/>
      <c r="AX362" s="35"/>
      <c r="AY362" s="35"/>
      <c r="AZ362" s="35"/>
      <c r="BA362" s="35"/>
      <c r="BB362" s="35"/>
      <c r="BC362" s="35"/>
      <c r="BD362" s="35"/>
      <c r="BE362" s="35"/>
    </row>
    <row r="363" spans="27:57" ht="15">
      <c r="AA363" s="11"/>
      <c r="AB363" s="11"/>
      <c r="AC363" s="11"/>
      <c r="AD363" s="11"/>
      <c r="AE363" s="11"/>
      <c r="AL363" s="35"/>
      <c r="AM363" s="35"/>
      <c r="AN363" s="35"/>
      <c r="AO363" s="35"/>
      <c r="AP363" s="35"/>
      <c r="AQ363" s="35"/>
      <c r="AR363" s="35"/>
      <c r="AS363" s="35"/>
      <c r="AT363" s="35"/>
      <c r="AU363" s="35"/>
      <c r="AV363" s="35"/>
      <c r="AW363" s="35"/>
      <c r="AX363" s="35"/>
      <c r="AY363" s="35"/>
      <c r="AZ363" s="35"/>
      <c r="BA363" s="35"/>
      <c r="BB363" s="35"/>
      <c r="BC363" s="35"/>
      <c r="BD363" s="35"/>
      <c r="BE363" s="35"/>
    </row>
    <row r="364" spans="27:57" ht="15">
      <c r="AA364" s="11"/>
      <c r="AB364" s="11"/>
      <c r="AC364" s="11"/>
      <c r="AD364" s="11"/>
      <c r="AE364" s="11"/>
      <c r="AL364" s="35"/>
      <c r="AM364" s="35"/>
      <c r="AN364" s="35"/>
      <c r="AO364" s="35"/>
      <c r="AP364" s="35"/>
      <c r="AQ364" s="35"/>
      <c r="AR364" s="35"/>
      <c r="AS364" s="35"/>
      <c r="AT364" s="35"/>
      <c r="AU364" s="35"/>
      <c r="AV364" s="35"/>
      <c r="AW364" s="35"/>
      <c r="AX364" s="35"/>
      <c r="AY364" s="35"/>
      <c r="AZ364" s="35"/>
      <c r="BA364" s="35"/>
      <c r="BB364" s="35"/>
      <c r="BC364" s="35"/>
      <c r="BD364" s="35"/>
      <c r="BE364" s="35"/>
    </row>
    <row r="365" spans="27:57" ht="15">
      <c r="AA365" s="11"/>
      <c r="AB365" s="11"/>
      <c r="AC365" s="11"/>
      <c r="AD365" s="11"/>
      <c r="AE365" s="11"/>
      <c r="AL365" s="35"/>
      <c r="AM365" s="35"/>
      <c r="AN365" s="35"/>
      <c r="AO365" s="35"/>
      <c r="AP365" s="35"/>
      <c r="AQ365" s="35"/>
      <c r="AR365" s="35"/>
      <c r="AS365" s="35"/>
      <c r="AT365" s="35"/>
      <c r="AU365" s="35"/>
      <c r="AV365" s="35"/>
      <c r="AW365" s="35"/>
      <c r="AX365" s="35"/>
      <c r="AY365" s="35"/>
      <c r="AZ365" s="35"/>
      <c r="BA365" s="35"/>
      <c r="BB365" s="35"/>
      <c r="BC365" s="35"/>
      <c r="BD365" s="35"/>
      <c r="BE365" s="35"/>
    </row>
    <row r="366" spans="27:57" ht="15">
      <c r="AA366" s="11"/>
      <c r="AB366" s="11"/>
      <c r="AC366" s="11"/>
      <c r="AD366" s="11"/>
      <c r="AE366" s="11"/>
      <c r="AL366" s="35"/>
      <c r="AM366" s="35"/>
      <c r="AN366" s="35"/>
      <c r="AO366" s="35"/>
      <c r="AP366" s="35"/>
      <c r="AQ366" s="35"/>
      <c r="AR366" s="35"/>
      <c r="AS366" s="35"/>
      <c r="AT366" s="35"/>
      <c r="AU366" s="35"/>
      <c r="AV366" s="35"/>
      <c r="AW366" s="35"/>
      <c r="AX366" s="35"/>
      <c r="AY366" s="35"/>
      <c r="AZ366" s="35"/>
      <c r="BA366" s="35"/>
      <c r="BB366" s="35"/>
      <c r="BC366" s="35"/>
      <c r="BD366" s="35"/>
      <c r="BE366" s="35"/>
    </row>
    <row r="367" spans="27:57" ht="15">
      <c r="AA367" s="11"/>
      <c r="AB367" s="11"/>
      <c r="AC367" s="11"/>
      <c r="AD367" s="11"/>
      <c r="AE367" s="11"/>
      <c r="AL367" s="35"/>
      <c r="AM367" s="35"/>
      <c r="AN367" s="35"/>
      <c r="AO367" s="35"/>
      <c r="AP367" s="35"/>
      <c r="AQ367" s="35"/>
      <c r="AR367" s="35"/>
      <c r="AS367" s="35"/>
      <c r="AT367" s="35"/>
      <c r="AU367" s="35"/>
      <c r="AV367" s="35"/>
      <c r="AW367" s="35"/>
      <c r="AX367" s="35"/>
      <c r="AY367" s="35"/>
      <c r="AZ367" s="35"/>
      <c r="BA367" s="35"/>
      <c r="BB367" s="35"/>
      <c r="BC367" s="35"/>
      <c r="BD367" s="35"/>
      <c r="BE367" s="35"/>
    </row>
    <row r="368" spans="27:57" ht="15">
      <c r="AA368" s="11"/>
      <c r="AB368" s="11"/>
      <c r="AC368" s="11"/>
      <c r="AD368" s="11"/>
      <c r="AE368" s="11"/>
      <c r="AL368" s="35"/>
      <c r="AM368" s="35"/>
      <c r="AN368" s="35"/>
      <c r="AO368" s="35"/>
      <c r="AP368" s="35"/>
      <c r="AQ368" s="35"/>
      <c r="AR368" s="35"/>
      <c r="AS368" s="35"/>
      <c r="AT368" s="35"/>
      <c r="AU368" s="35"/>
      <c r="AV368" s="35"/>
      <c r="AW368" s="35"/>
      <c r="AX368" s="35"/>
      <c r="AY368" s="35"/>
      <c r="AZ368" s="35"/>
      <c r="BA368" s="35"/>
      <c r="BB368" s="35"/>
      <c r="BC368" s="35"/>
      <c r="BD368" s="35"/>
      <c r="BE368" s="35"/>
    </row>
    <row r="369" spans="27:57" ht="15">
      <c r="AA369" s="11"/>
      <c r="AB369" s="11"/>
      <c r="AC369" s="11"/>
      <c r="AD369" s="11"/>
      <c r="AE369" s="11"/>
      <c r="AL369" s="35"/>
      <c r="AM369" s="35"/>
      <c r="AN369" s="35"/>
      <c r="AO369" s="35"/>
      <c r="AP369" s="35"/>
      <c r="AQ369" s="35"/>
      <c r="AR369" s="35"/>
      <c r="AS369" s="35"/>
      <c r="AT369" s="35"/>
      <c r="AU369" s="35"/>
      <c r="AV369" s="35"/>
      <c r="AW369" s="35"/>
      <c r="AX369" s="35"/>
      <c r="AY369" s="35"/>
      <c r="AZ369" s="35"/>
      <c r="BA369" s="35"/>
      <c r="BB369" s="35"/>
      <c r="BC369" s="35"/>
      <c r="BD369" s="35"/>
      <c r="BE369" s="35"/>
    </row>
    <row r="370" spans="27:57" ht="15">
      <c r="AA370" s="11"/>
      <c r="AB370" s="11"/>
      <c r="AC370" s="11"/>
      <c r="AD370" s="11"/>
      <c r="AE370" s="11"/>
      <c r="AL370" s="35"/>
      <c r="AM370" s="35"/>
      <c r="AN370" s="35"/>
      <c r="AO370" s="35"/>
      <c r="AP370" s="35"/>
      <c r="AQ370" s="35"/>
      <c r="AR370" s="35"/>
      <c r="AS370" s="35"/>
      <c r="AT370" s="35"/>
      <c r="AU370" s="35"/>
      <c r="AV370" s="35"/>
      <c r="AW370" s="35"/>
      <c r="AX370" s="35"/>
      <c r="AY370" s="35"/>
      <c r="AZ370" s="35"/>
      <c r="BA370" s="35"/>
      <c r="BB370" s="35"/>
      <c r="BC370" s="35"/>
      <c r="BD370" s="35"/>
      <c r="BE370" s="35"/>
    </row>
    <row r="371" spans="27:57" ht="15">
      <c r="AA371" s="11"/>
      <c r="AB371" s="11"/>
      <c r="AC371" s="11"/>
      <c r="AD371" s="11"/>
      <c r="AE371" s="11"/>
      <c r="AL371" s="35"/>
      <c r="AM371" s="35"/>
      <c r="AN371" s="35"/>
      <c r="AO371" s="35"/>
      <c r="AP371" s="35"/>
      <c r="AQ371" s="35"/>
      <c r="AR371" s="35"/>
      <c r="AS371" s="35"/>
      <c r="AT371" s="35"/>
      <c r="AU371" s="35"/>
      <c r="AV371" s="35"/>
      <c r="AW371" s="35"/>
      <c r="AX371" s="35"/>
      <c r="AY371" s="35"/>
      <c r="AZ371" s="35"/>
      <c r="BA371" s="35"/>
      <c r="BB371" s="35"/>
      <c r="BC371" s="35"/>
      <c r="BD371" s="35"/>
      <c r="BE371" s="35"/>
    </row>
    <row r="372" spans="27:57" ht="15">
      <c r="AA372" s="11"/>
      <c r="AB372" s="11"/>
      <c r="AC372" s="11"/>
      <c r="AD372" s="11"/>
      <c r="AE372" s="11"/>
      <c r="AL372" s="35"/>
      <c r="AM372" s="35"/>
      <c r="AN372" s="35"/>
      <c r="AO372" s="35"/>
      <c r="AP372" s="35"/>
      <c r="AQ372" s="35"/>
      <c r="AR372" s="35"/>
      <c r="AS372" s="35"/>
      <c r="AT372" s="35"/>
      <c r="AU372" s="35"/>
      <c r="AV372" s="35"/>
      <c r="AW372" s="35"/>
      <c r="AX372" s="35"/>
      <c r="AY372" s="35"/>
      <c r="AZ372" s="35"/>
      <c r="BA372" s="35"/>
      <c r="BB372" s="35"/>
      <c r="BC372" s="35"/>
      <c r="BD372" s="35"/>
      <c r="BE372" s="35"/>
    </row>
    <row r="373" spans="27:57" ht="15">
      <c r="AA373" s="11"/>
      <c r="AB373" s="11"/>
      <c r="AC373" s="11"/>
      <c r="AD373" s="11"/>
      <c r="AE373" s="11"/>
      <c r="AL373" s="35"/>
      <c r="AM373" s="35"/>
      <c r="AN373" s="35"/>
      <c r="AO373" s="35"/>
      <c r="AP373" s="35"/>
      <c r="AQ373" s="35"/>
      <c r="AR373" s="35"/>
      <c r="AS373" s="35"/>
      <c r="AT373" s="35"/>
      <c r="AU373" s="35"/>
      <c r="AV373" s="35"/>
      <c r="AW373" s="35"/>
      <c r="AX373" s="35"/>
      <c r="AY373" s="35"/>
      <c r="AZ373" s="35"/>
      <c r="BA373" s="35"/>
      <c r="BB373" s="35"/>
      <c r="BC373" s="35"/>
      <c r="BD373" s="35"/>
      <c r="BE373" s="35"/>
    </row>
    <row r="374" spans="27:57" ht="15">
      <c r="AA374" s="11"/>
      <c r="AB374" s="11"/>
      <c r="AC374" s="11"/>
      <c r="AD374" s="11"/>
      <c r="AE374" s="11"/>
      <c r="AL374" s="35"/>
      <c r="AM374" s="35"/>
      <c r="AN374" s="35"/>
      <c r="AO374" s="35"/>
      <c r="AP374" s="35"/>
      <c r="AQ374" s="35"/>
      <c r="AR374" s="35"/>
      <c r="AS374" s="35"/>
      <c r="AT374" s="35"/>
      <c r="AU374" s="35"/>
      <c r="AV374" s="35"/>
      <c r="AW374" s="35"/>
      <c r="AX374" s="35"/>
      <c r="AY374" s="35"/>
      <c r="AZ374" s="35"/>
      <c r="BA374" s="35"/>
      <c r="BB374" s="35"/>
      <c r="BC374" s="35"/>
      <c r="BD374" s="35"/>
      <c r="BE374" s="35"/>
    </row>
    <row r="375" spans="27:57" ht="15">
      <c r="AA375" s="11"/>
      <c r="AB375" s="11"/>
      <c r="AC375" s="11"/>
      <c r="AD375" s="11"/>
      <c r="AE375" s="11"/>
      <c r="AL375" s="35"/>
      <c r="AM375" s="35"/>
      <c r="AN375" s="35"/>
      <c r="AO375" s="35"/>
      <c r="AP375" s="35"/>
      <c r="AQ375" s="35"/>
      <c r="AR375" s="35"/>
      <c r="AS375" s="35"/>
      <c r="AT375" s="35"/>
      <c r="AU375" s="35"/>
      <c r="AV375" s="35"/>
      <c r="AW375" s="35"/>
      <c r="AX375" s="35"/>
      <c r="AY375" s="35"/>
      <c r="AZ375" s="35"/>
      <c r="BA375" s="35"/>
      <c r="BB375" s="35"/>
      <c r="BC375" s="35"/>
      <c r="BD375" s="35"/>
      <c r="BE375" s="35"/>
    </row>
    <row r="376" spans="27:57" ht="15">
      <c r="AA376" s="11"/>
      <c r="AB376" s="11"/>
      <c r="AC376" s="11"/>
      <c r="AD376" s="11"/>
      <c r="AE376" s="11"/>
      <c r="AL376" s="35"/>
      <c r="AM376" s="35"/>
      <c r="AN376" s="35"/>
      <c r="AO376" s="35"/>
      <c r="AP376" s="35"/>
      <c r="AQ376" s="35"/>
      <c r="AR376" s="35"/>
      <c r="AS376" s="35"/>
      <c r="AT376" s="35"/>
      <c r="AU376" s="35"/>
      <c r="AV376" s="35"/>
      <c r="AW376" s="35"/>
      <c r="AX376" s="35"/>
      <c r="AY376" s="35"/>
      <c r="AZ376" s="35"/>
      <c r="BA376" s="35"/>
      <c r="BB376" s="35"/>
      <c r="BC376" s="35"/>
      <c r="BD376" s="35"/>
      <c r="BE376" s="35"/>
    </row>
    <row r="377" spans="27:57" ht="15">
      <c r="AA377" s="11"/>
      <c r="AB377" s="11"/>
      <c r="AC377" s="11"/>
      <c r="AD377" s="11"/>
      <c r="AE377" s="11"/>
      <c r="AL377" s="35"/>
      <c r="AM377" s="35"/>
      <c r="AN377" s="35"/>
      <c r="AO377" s="35"/>
      <c r="AP377" s="35"/>
      <c r="AQ377" s="35"/>
      <c r="AR377" s="35"/>
      <c r="AS377" s="35"/>
      <c r="AT377" s="35"/>
      <c r="AU377" s="35"/>
      <c r="AV377" s="35"/>
      <c r="AW377" s="35"/>
      <c r="AX377" s="35"/>
      <c r="AY377" s="35"/>
      <c r="AZ377" s="35"/>
      <c r="BA377" s="35"/>
      <c r="BB377" s="35"/>
      <c r="BC377" s="35"/>
      <c r="BD377" s="35"/>
      <c r="BE377" s="35"/>
    </row>
    <row r="378" spans="27:57" ht="15">
      <c r="AA378" s="11"/>
      <c r="AB378" s="11"/>
      <c r="AC378" s="11"/>
      <c r="AD378" s="11"/>
      <c r="AE378" s="11"/>
      <c r="AL378" s="35"/>
      <c r="AM378" s="35"/>
      <c r="AN378" s="35"/>
      <c r="AO378" s="35"/>
      <c r="AP378" s="35"/>
      <c r="AQ378" s="35"/>
      <c r="AR378" s="35"/>
      <c r="AS378" s="35"/>
      <c r="AT378" s="35"/>
      <c r="AU378" s="35"/>
      <c r="AV378" s="35"/>
      <c r="AW378" s="35"/>
      <c r="AX378" s="35"/>
      <c r="AY378" s="35"/>
      <c r="AZ378" s="35"/>
      <c r="BA378" s="35"/>
      <c r="BB378" s="35"/>
      <c r="BC378" s="35"/>
      <c r="BD378" s="35"/>
      <c r="BE378" s="35"/>
    </row>
    <row r="379" spans="27:57" ht="15">
      <c r="AA379" s="11"/>
      <c r="AB379" s="11"/>
      <c r="AC379" s="11"/>
      <c r="AD379" s="11"/>
      <c r="AE379" s="11"/>
      <c r="AL379" s="35"/>
      <c r="AM379" s="35"/>
      <c r="AN379" s="35"/>
      <c r="AO379" s="35"/>
      <c r="AP379" s="35"/>
      <c r="AQ379" s="35"/>
      <c r="AR379" s="35"/>
      <c r="AS379" s="35"/>
      <c r="AT379" s="35"/>
      <c r="AU379" s="35"/>
      <c r="AV379" s="35"/>
      <c r="AW379" s="35"/>
      <c r="AX379" s="35"/>
      <c r="AY379" s="35"/>
      <c r="AZ379" s="35"/>
      <c r="BA379" s="35"/>
      <c r="BB379" s="35"/>
      <c r="BC379" s="35"/>
      <c r="BD379" s="35"/>
      <c r="BE379" s="35"/>
    </row>
    <row r="380" spans="27:57" ht="15">
      <c r="AA380" s="11"/>
      <c r="AB380" s="11"/>
      <c r="AC380" s="11"/>
      <c r="AD380" s="11"/>
      <c r="AE380" s="11"/>
      <c r="AL380" s="35"/>
      <c r="AM380" s="35"/>
      <c r="AN380" s="35"/>
      <c r="AO380" s="35"/>
      <c r="AP380" s="35"/>
      <c r="AQ380" s="35"/>
      <c r="AR380" s="35"/>
      <c r="AS380" s="35"/>
      <c r="AT380" s="35"/>
      <c r="AU380" s="35"/>
      <c r="AV380" s="35"/>
      <c r="AW380" s="35"/>
      <c r="AX380" s="35"/>
      <c r="AY380" s="35"/>
      <c r="AZ380" s="35"/>
      <c r="BA380" s="35"/>
      <c r="BB380" s="35"/>
      <c r="BC380" s="35"/>
      <c r="BD380" s="35"/>
      <c r="BE380" s="35"/>
    </row>
    <row r="381" spans="27:57" ht="15">
      <c r="AA381" s="11"/>
      <c r="AB381" s="11"/>
      <c r="AC381" s="11"/>
      <c r="AD381" s="11"/>
      <c r="AE381" s="11"/>
      <c r="AL381" s="35"/>
      <c r="AM381" s="35"/>
      <c r="AN381" s="35"/>
      <c r="AO381" s="35"/>
      <c r="AP381" s="35"/>
      <c r="AQ381" s="35"/>
      <c r="AR381" s="35"/>
      <c r="AS381" s="35"/>
      <c r="AT381" s="35"/>
      <c r="AU381" s="35"/>
      <c r="AV381" s="35"/>
      <c r="AW381" s="35"/>
      <c r="AX381" s="35"/>
      <c r="AY381" s="35"/>
      <c r="AZ381" s="35"/>
      <c r="BA381" s="35"/>
      <c r="BB381" s="35"/>
      <c r="BC381" s="35"/>
      <c r="BD381" s="35"/>
      <c r="BE381" s="35"/>
    </row>
    <row r="382" spans="27:57" ht="15">
      <c r="AA382" s="11"/>
      <c r="AB382" s="11"/>
      <c r="AC382" s="11"/>
      <c r="AD382" s="11"/>
      <c r="AE382" s="11"/>
      <c r="AL382" s="35"/>
      <c r="AM382" s="35"/>
      <c r="AN382" s="35"/>
      <c r="AO382" s="35"/>
      <c r="AP382" s="35"/>
      <c r="AQ382" s="35"/>
      <c r="AR382" s="35"/>
      <c r="AS382" s="35"/>
      <c r="AT382" s="35"/>
      <c r="AU382" s="35"/>
      <c r="AV382" s="35"/>
      <c r="AW382" s="35"/>
      <c r="AX382" s="35"/>
      <c r="AY382" s="35"/>
      <c r="AZ382" s="35"/>
      <c r="BA382" s="35"/>
      <c r="BB382" s="35"/>
      <c r="BC382" s="35"/>
      <c r="BD382" s="35"/>
      <c r="BE382" s="35"/>
    </row>
    <row r="383" spans="27:57" ht="15">
      <c r="AA383" s="11"/>
      <c r="AB383" s="11"/>
      <c r="AC383" s="11"/>
      <c r="AD383" s="11"/>
      <c r="AE383" s="11"/>
      <c r="AL383" s="35"/>
      <c r="AM383" s="35"/>
      <c r="AN383" s="35"/>
      <c r="AO383" s="35"/>
      <c r="AP383" s="35"/>
      <c r="AQ383" s="35"/>
      <c r="AR383" s="35"/>
      <c r="AS383" s="35"/>
      <c r="AT383" s="35"/>
      <c r="AU383" s="35"/>
      <c r="AV383" s="35"/>
      <c r="AW383" s="35"/>
      <c r="AX383" s="35"/>
      <c r="AY383" s="35"/>
      <c r="AZ383" s="35"/>
      <c r="BA383" s="35"/>
      <c r="BB383" s="35"/>
      <c r="BC383" s="35"/>
      <c r="BD383" s="35"/>
      <c r="BE383" s="35"/>
    </row>
    <row r="384" spans="27:57" ht="15">
      <c r="AA384" s="11"/>
      <c r="AB384" s="11"/>
      <c r="AC384" s="11"/>
      <c r="AD384" s="11"/>
      <c r="AE384" s="11"/>
      <c r="AL384" s="35"/>
      <c r="AM384" s="35"/>
      <c r="AN384" s="35"/>
      <c r="AO384" s="35"/>
      <c r="AP384" s="35"/>
      <c r="AQ384" s="35"/>
      <c r="AR384" s="35"/>
      <c r="AS384" s="35"/>
      <c r="AT384" s="35"/>
      <c r="AU384" s="35"/>
      <c r="AV384" s="35"/>
      <c r="AW384" s="35"/>
      <c r="AX384" s="35"/>
      <c r="AY384" s="35"/>
      <c r="AZ384" s="35"/>
      <c r="BA384" s="35"/>
      <c r="BB384" s="35"/>
      <c r="BC384" s="35"/>
      <c r="BD384" s="35"/>
      <c r="BE384" s="35"/>
    </row>
    <row r="385" spans="27:57" ht="15">
      <c r="AA385" s="11"/>
      <c r="AB385" s="11"/>
      <c r="AC385" s="11"/>
      <c r="AD385" s="11"/>
      <c r="AE385" s="11"/>
      <c r="AL385" s="35"/>
      <c r="AM385" s="35"/>
      <c r="AN385" s="35"/>
      <c r="AO385" s="35"/>
      <c r="AP385" s="35"/>
      <c r="AQ385" s="35"/>
      <c r="AR385" s="35"/>
      <c r="AS385" s="35"/>
      <c r="AT385" s="35"/>
      <c r="AU385" s="35"/>
      <c r="AV385" s="35"/>
      <c r="AW385" s="35"/>
      <c r="AX385" s="35"/>
      <c r="AY385" s="35"/>
      <c r="AZ385" s="35"/>
      <c r="BA385" s="35"/>
      <c r="BB385" s="35"/>
      <c r="BC385" s="35"/>
      <c r="BD385" s="35"/>
      <c r="BE385" s="35"/>
    </row>
    <row r="386" spans="27:57" ht="15">
      <c r="AA386" s="11"/>
      <c r="AB386" s="11"/>
      <c r="AC386" s="11"/>
      <c r="AD386" s="11"/>
      <c r="AE386" s="11"/>
      <c r="AL386" s="35"/>
      <c r="AM386" s="35"/>
      <c r="AN386" s="35"/>
      <c r="AO386" s="35"/>
      <c r="AP386" s="35"/>
      <c r="AQ386" s="35"/>
      <c r="AR386" s="35"/>
      <c r="AS386" s="35"/>
      <c r="AT386" s="35"/>
      <c r="AU386" s="35"/>
      <c r="AV386" s="35"/>
      <c r="AW386" s="35"/>
      <c r="AX386" s="35"/>
      <c r="AY386" s="35"/>
      <c r="AZ386" s="35"/>
      <c r="BA386" s="35"/>
      <c r="BB386" s="35"/>
      <c r="BC386" s="35"/>
      <c r="BD386" s="35"/>
      <c r="BE386" s="35"/>
    </row>
    <row r="387" spans="27:57" ht="15">
      <c r="AA387" s="11"/>
      <c r="AB387" s="11"/>
      <c r="AC387" s="11"/>
      <c r="AD387" s="11"/>
      <c r="AE387" s="11"/>
      <c r="AL387" s="35"/>
      <c r="AM387" s="35"/>
      <c r="AN387" s="35"/>
      <c r="AO387" s="35"/>
      <c r="AP387" s="35"/>
      <c r="AQ387" s="35"/>
      <c r="AR387" s="35"/>
      <c r="AS387" s="35"/>
      <c r="AT387" s="35"/>
      <c r="AU387" s="35"/>
      <c r="AV387" s="35"/>
      <c r="AW387" s="35"/>
      <c r="AX387" s="35"/>
      <c r="AY387" s="35"/>
      <c r="AZ387" s="35"/>
      <c r="BA387" s="35"/>
      <c r="BB387" s="35"/>
      <c r="BC387" s="35"/>
      <c r="BD387" s="35"/>
      <c r="BE387" s="35"/>
    </row>
    <row r="388" spans="27:57" ht="15">
      <c r="AA388" s="11"/>
      <c r="AB388" s="11"/>
      <c r="AC388" s="11"/>
      <c r="AD388" s="11"/>
      <c r="AE388" s="11"/>
      <c r="AL388" s="35"/>
      <c r="AM388" s="35"/>
      <c r="AN388" s="35"/>
      <c r="AO388" s="35"/>
      <c r="AP388" s="35"/>
      <c r="AQ388" s="35"/>
      <c r="AR388" s="35"/>
      <c r="AS388" s="35"/>
      <c r="AT388" s="35"/>
      <c r="AU388" s="35"/>
      <c r="AV388" s="35"/>
      <c r="AW388" s="35"/>
      <c r="AX388" s="35"/>
      <c r="AY388" s="35"/>
      <c r="AZ388" s="35"/>
      <c r="BA388" s="35"/>
      <c r="BB388" s="35"/>
      <c r="BC388" s="35"/>
      <c r="BD388" s="35"/>
      <c r="BE388" s="35"/>
    </row>
    <row r="389" spans="27:57" ht="15">
      <c r="AA389" s="11"/>
      <c r="AB389" s="11"/>
      <c r="AC389" s="11"/>
      <c r="AD389" s="11"/>
      <c r="AE389" s="11"/>
      <c r="AL389" s="35"/>
      <c r="AM389" s="35"/>
      <c r="AN389" s="35"/>
      <c r="AO389" s="35"/>
      <c r="AP389" s="35"/>
      <c r="AQ389" s="35"/>
      <c r="AR389" s="35"/>
      <c r="AS389" s="35"/>
      <c r="AT389" s="35"/>
      <c r="AU389" s="35"/>
      <c r="AV389" s="35"/>
      <c r="AW389" s="35"/>
      <c r="AX389" s="35"/>
      <c r="AY389" s="35"/>
      <c r="AZ389" s="35"/>
      <c r="BA389" s="35"/>
      <c r="BB389" s="35"/>
      <c r="BC389" s="35"/>
      <c r="BD389" s="35"/>
      <c r="BE389" s="35"/>
    </row>
    <row r="390" spans="27:57" ht="15">
      <c r="AA390" s="11"/>
      <c r="AB390" s="11"/>
      <c r="AC390" s="11"/>
      <c r="AD390" s="11"/>
      <c r="AE390" s="11"/>
      <c r="AL390" s="35"/>
      <c r="AM390" s="35"/>
      <c r="AN390" s="35"/>
      <c r="AO390" s="35"/>
      <c r="AP390" s="35"/>
      <c r="AQ390" s="35"/>
      <c r="AR390" s="35"/>
      <c r="AS390" s="35"/>
      <c r="AT390" s="35"/>
      <c r="AU390" s="35"/>
      <c r="AV390" s="35"/>
      <c r="AW390" s="35"/>
      <c r="AX390" s="35"/>
      <c r="AY390" s="35"/>
      <c r="AZ390" s="35"/>
      <c r="BA390" s="35"/>
      <c r="BB390" s="35"/>
      <c r="BC390" s="35"/>
      <c r="BD390" s="35"/>
      <c r="BE390" s="35"/>
    </row>
    <row r="391" spans="27:57" ht="15">
      <c r="AA391" s="11"/>
      <c r="AB391" s="11"/>
      <c r="AC391" s="11"/>
      <c r="AD391" s="11"/>
      <c r="AE391" s="11"/>
      <c r="AL391" s="35"/>
      <c r="AM391" s="35"/>
      <c r="AN391" s="35"/>
      <c r="AO391" s="35"/>
      <c r="AP391" s="35"/>
      <c r="AQ391" s="35"/>
      <c r="AR391" s="35"/>
      <c r="AS391" s="35"/>
      <c r="AT391" s="35"/>
      <c r="AU391" s="35"/>
      <c r="AV391" s="35"/>
      <c r="AW391" s="35"/>
      <c r="AX391" s="35"/>
      <c r="AY391" s="35"/>
      <c r="AZ391" s="35"/>
      <c r="BA391" s="35"/>
      <c r="BB391" s="35"/>
      <c r="BC391" s="35"/>
      <c r="BD391" s="35"/>
      <c r="BE391" s="35"/>
    </row>
    <row r="392" spans="27:57" ht="15">
      <c r="AA392" s="11"/>
      <c r="AB392" s="11"/>
      <c r="AC392" s="11"/>
      <c r="AD392" s="11"/>
      <c r="AE392" s="11"/>
      <c r="AL392" s="35"/>
      <c r="AM392" s="35"/>
      <c r="AN392" s="35"/>
      <c r="AO392" s="35"/>
      <c r="AP392" s="35"/>
      <c r="AQ392" s="35"/>
      <c r="AR392" s="35"/>
      <c r="AS392" s="35"/>
      <c r="AT392" s="35"/>
      <c r="AU392" s="35"/>
      <c r="AV392" s="35"/>
      <c r="AW392" s="35"/>
      <c r="AX392" s="35"/>
      <c r="AY392" s="35"/>
      <c r="AZ392" s="35"/>
      <c r="BA392" s="35"/>
      <c r="BB392" s="35"/>
      <c r="BC392" s="35"/>
      <c r="BD392" s="35"/>
      <c r="BE392" s="35"/>
    </row>
    <row r="393" spans="27:57" ht="15">
      <c r="AA393" s="11"/>
      <c r="AB393" s="11"/>
      <c r="AC393" s="11"/>
      <c r="AD393" s="11"/>
      <c r="AE393" s="11"/>
      <c r="AL393" s="35"/>
      <c r="AM393" s="35"/>
      <c r="AN393" s="35"/>
      <c r="AO393" s="35"/>
      <c r="AP393" s="35"/>
      <c r="AQ393" s="35"/>
      <c r="AR393" s="35"/>
      <c r="AS393" s="35"/>
      <c r="AT393" s="35"/>
      <c r="AU393" s="35"/>
      <c r="AV393" s="35"/>
      <c r="AW393" s="35"/>
      <c r="AX393" s="35"/>
      <c r="AY393" s="35"/>
      <c r="AZ393" s="35"/>
      <c r="BA393" s="35"/>
      <c r="BB393" s="35"/>
      <c r="BC393" s="35"/>
      <c r="BD393" s="35"/>
      <c r="BE393" s="35"/>
    </row>
    <row r="394" spans="27:57" ht="15">
      <c r="AA394" s="11"/>
      <c r="AB394" s="11"/>
      <c r="AC394" s="11"/>
      <c r="AD394" s="11"/>
      <c r="AE394" s="11"/>
      <c r="AL394" s="35"/>
      <c r="AM394" s="35"/>
      <c r="AN394" s="35"/>
      <c r="AO394" s="35"/>
      <c r="AP394" s="35"/>
      <c r="AQ394" s="35"/>
      <c r="AR394" s="35"/>
      <c r="AS394" s="35"/>
      <c r="AT394" s="35"/>
      <c r="AU394" s="35"/>
      <c r="AV394" s="35"/>
      <c r="AW394" s="35"/>
      <c r="AX394" s="35"/>
      <c r="AY394" s="35"/>
      <c r="AZ394" s="35"/>
      <c r="BA394" s="35"/>
      <c r="BB394" s="35"/>
      <c r="BC394" s="35"/>
      <c r="BD394" s="35"/>
      <c r="BE394" s="35"/>
    </row>
    <row r="395" spans="27:57" ht="15">
      <c r="AA395" s="11"/>
      <c r="AB395" s="11"/>
      <c r="AC395" s="11"/>
      <c r="AD395" s="11"/>
      <c r="AE395" s="11"/>
      <c r="AL395" s="35"/>
      <c r="AM395" s="35"/>
      <c r="AN395" s="35"/>
      <c r="AO395" s="35"/>
      <c r="AP395" s="35"/>
      <c r="AQ395" s="35"/>
      <c r="AR395" s="35"/>
      <c r="AS395" s="35"/>
      <c r="AT395" s="35"/>
      <c r="AU395" s="35"/>
      <c r="AV395" s="35"/>
      <c r="AW395" s="35"/>
      <c r="AX395" s="35"/>
      <c r="AY395" s="35"/>
      <c r="AZ395" s="35"/>
      <c r="BA395" s="35"/>
      <c r="BB395" s="35"/>
      <c r="BC395" s="35"/>
      <c r="BD395" s="35"/>
      <c r="BE395" s="35"/>
    </row>
    <row r="396" spans="27:57" ht="15">
      <c r="AA396" s="11"/>
      <c r="AB396" s="11"/>
      <c r="AC396" s="11"/>
      <c r="AD396" s="11"/>
      <c r="AE396" s="11"/>
      <c r="AL396" s="35"/>
      <c r="AM396" s="35"/>
      <c r="AN396" s="35"/>
      <c r="AO396" s="35"/>
      <c r="AP396" s="35"/>
      <c r="AQ396" s="35"/>
      <c r="AR396" s="35"/>
      <c r="AS396" s="35"/>
      <c r="AT396" s="35"/>
      <c r="AU396" s="35"/>
      <c r="AV396" s="35"/>
      <c r="AW396" s="35"/>
      <c r="AX396" s="35"/>
      <c r="AY396" s="35"/>
      <c r="AZ396" s="35"/>
      <c r="BA396" s="35"/>
      <c r="BB396" s="35"/>
      <c r="BC396" s="35"/>
      <c r="BD396" s="35"/>
      <c r="BE396" s="35"/>
    </row>
    <row r="397" spans="27:57" ht="15">
      <c r="AA397" s="11"/>
      <c r="AB397" s="11"/>
      <c r="AC397" s="11"/>
      <c r="AD397" s="11"/>
      <c r="AE397" s="11"/>
      <c r="AL397" s="35"/>
      <c r="AM397" s="35"/>
      <c r="AN397" s="35"/>
      <c r="AO397" s="35"/>
      <c r="AP397" s="35"/>
      <c r="AQ397" s="35"/>
      <c r="AR397" s="35"/>
      <c r="AS397" s="35"/>
      <c r="AT397" s="35"/>
      <c r="AU397" s="35"/>
      <c r="AV397" s="35"/>
      <c r="AW397" s="35"/>
      <c r="AX397" s="35"/>
      <c r="AY397" s="35"/>
      <c r="AZ397" s="35"/>
      <c r="BA397" s="35"/>
      <c r="BB397" s="35"/>
      <c r="BC397" s="35"/>
      <c r="BD397" s="35"/>
      <c r="BE397" s="35"/>
    </row>
    <row r="398" spans="27:57" ht="15">
      <c r="AA398" s="11"/>
      <c r="AB398" s="11"/>
      <c r="AC398" s="11"/>
      <c r="AD398" s="11"/>
      <c r="AE398" s="11"/>
      <c r="AL398" s="35"/>
      <c r="AM398" s="35"/>
      <c r="AN398" s="35"/>
      <c r="AO398" s="35"/>
      <c r="AP398" s="35"/>
      <c r="AQ398" s="35"/>
      <c r="AR398" s="35"/>
      <c r="AS398" s="35"/>
      <c r="AT398" s="35"/>
      <c r="AU398" s="35"/>
      <c r="AV398" s="35"/>
      <c r="AW398" s="35"/>
      <c r="AX398" s="35"/>
      <c r="AY398" s="35"/>
      <c r="AZ398" s="35"/>
      <c r="BA398" s="35"/>
      <c r="BB398" s="35"/>
      <c r="BC398" s="35"/>
      <c r="BD398" s="35"/>
      <c r="BE398" s="35"/>
    </row>
    <row r="399" spans="27:57" ht="15">
      <c r="AA399" s="11"/>
      <c r="AB399" s="11"/>
      <c r="AC399" s="11"/>
      <c r="AD399" s="11"/>
      <c r="AE399" s="11"/>
      <c r="AL399" s="35"/>
      <c r="AM399" s="35"/>
      <c r="AN399" s="35"/>
      <c r="AO399" s="35"/>
      <c r="AP399" s="35"/>
      <c r="AQ399" s="35"/>
      <c r="AR399" s="35"/>
      <c r="AS399" s="35"/>
      <c r="AT399" s="35"/>
      <c r="AU399" s="35"/>
      <c r="AV399" s="35"/>
      <c r="AW399" s="35"/>
      <c r="AX399" s="35"/>
      <c r="AY399" s="35"/>
      <c r="AZ399" s="35"/>
      <c r="BA399" s="35"/>
      <c r="BB399" s="35"/>
      <c r="BC399" s="35"/>
      <c r="BD399" s="35"/>
      <c r="BE399" s="35"/>
    </row>
    <row r="400" spans="27:57" ht="15">
      <c r="AA400" s="11"/>
      <c r="AB400" s="11"/>
      <c r="AC400" s="11"/>
      <c r="AD400" s="11"/>
      <c r="AE400" s="11"/>
      <c r="AL400" s="35"/>
      <c r="AM400" s="35"/>
      <c r="AN400" s="35"/>
      <c r="AO400" s="35"/>
      <c r="AP400" s="35"/>
      <c r="AQ400" s="35"/>
      <c r="AR400" s="35"/>
      <c r="AS400" s="35"/>
      <c r="AT400" s="35"/>
      <c r="AU400" s="35"/>
      <c r="AV400" s="35"/>
      <c r="AW400" s="35"/>
      <c r="AX400" s="35"/>
      <c r="AY400" s="35"/>
      <c r="AZ400" s="35"/>
      <c r="BA400" s="35"/>
      <c r="BB400" s="35"/>
      <c r="BC400" s="35"/>
      <c r="BD400" s="35"/>
      <c r="BE400" s="35"/>
    </row>
    <row r="401" spans="27:57" ht="15">
      <c r="AA401" s="11"/>
      <c r="AB401" s="11"/>
      <c r="AC401" s="11"/>
      <c r="AD401" s="11"/>
      <c r="AE401" s="11"/>
      <c r="AL401" s="35"/>
      <c r="AM401" s="35"/>
      <c r="AN401" s="35"/>
      <c r="AO401" s="35"/>
      <c r="AP401" s="35"/>
      <c r="AQ401" s="35"/>
      <c r="AR401" s="35"/>
      <c r="AS401" s="35"/>
      <c r="AT401" s="35"/>
      <c r="AU401" s="35"/>
      <c r="AV401" s="35"/>
      <c r="AW401" s="35"/>
      <c r="AX401" s="35"/>
      <c r="AY401" s="35"/>
      <c r="AZ401" s="35"/>
      <c r="BA401" s="35"/>
      <c r="BB401" s="35"/>
      <c r="BC401" s="35"/>
      <c r="BD401" s="35"/>
      <c r="BE401" s="35"/>
    </row>
    <row r="402" spans="27:57" ht="15">
      <c r="AA402" s="11"/>
      <c r="AB402" s="11"/>
      <c r="AC402" s="11"/>
      <c r="AD402" s="11"/>
      <c r="AE402" s="11"/>
      <c r="AL402" s="35"/>
      <c r="AM402" s="35"/>
      <c r="AN402" s="35"/>
      <c r="AO402" s="35"/>
      <c r="AP402" s="35"/>
      <c r="AQ402" s="35"/>
      <c r="AR402" s="35"/>
      <c r="AS402" s="35"/>
      <c r="AT402" s="35"/>
      <c r="AU402" s="35"/>
      <c r="AV402" s="35"/>
      <c r="AW402" s="35"/>
      <c r="AX402" s="35"/>
      <c r="AY402" s="35"/>
      <c r="AZ402" s="35"/>
      <c r="BA402" s="35"/>
      <c r="BB402" s="35"/>
      <c r="BC402" s="35"/>
      <c r="BD402" s="35"/>
      <c r="BE402" s="35"/>
    </row>
    <row r="403" spans="27:57" ht="15">
      <c r="AA403" s="11"/>
      <c r="AB403" s="11"/>
      <c r="AC403" s="11"/>
      <c r="AD403" s="11"/>
      <c r="AE403" s="11"/>
      <c r="AL403" s="35"/>
      <c r="AM403" s="35"/>
      <c r="AN403" s="35"/>
      <c r="AO403" s="35"/>
      <c r="AP403" s="35"/>
      <c r="AQ403" s="35"/>
      <c r="AR403" s="35"/>
      <c r="AS403" s="35"/>
      <c r="AT403" s="35"/>
      <c r="AU403" s="35"/>
      <c r="AV403" s="35"/>
      <c r="AW403" s="35"/>
      <c r="AX403" s="35"/>
      <c r="AY403" s="35"/>
      <c r="AZ403" s="35"/>
      <c r="BA403" s="35"/>
      <c r="BB403" s="35"/>
      <c r="BC403" s="35"/>
      <c r="BD403" s="35"/>
      <c r="BE403" s="35"/>
    </row>
    <row r="404" spans="27:57" ht="15">
      <c r="AA404" s="11"/>
      <c r="AB404" s="11"/>
      <c r="AC404" s="11"/>
      <c r="AD404" s="11"/>
      <c r="AE404" s="11"/>
      <c r="AL404" s="35"/>
      <c r="AM404" s="35"/>
      <c r="AN404" s="35"/>
      <c r="AO404" s="35"/>
      <c r="AP404" s="35"/>
      <c r="AQ404" s="35"/>
      <c r="AR404" s="35"/>
      <c r="AS404" s="35"/>
      <c r="AT404" s="35"/>
      <c r="AU404" s="35"/>
      <c r="AV404" s="35"/>
      <c r="AW404" s="35"/>
      <c r="AX404" s="35"/>
      <c r="AY404" s="35"/>
      <c r="AZ404" s="35"/>
      <c r="BA404" s="35"/>
      <c r="BB404" s="35"/>
      <c r="BC404" s="35"/>
      <c r="BD404" s="35"/>
      <c r="BE404" s="35"/>
    </row>
    <row r="405" spans="27:57" ht="15">
      <c r="AA405" s="11"/>
      <c r="AB405" s="11"/>
      <c r="AC405" s="11"/>
      <c r="AD405" s="11"/>
      <c r="AE405" s="11"/>
      <c r="AL405" s="35"/>
      <c r="AM405" s="35"/>
      <c r="AN405" s="35"/>
      <c r="AO405" s="35"/>
      <c r="AP405" s="35"/>
      <c r="AQ405" s="35"/>
      <c r="AR405" s="35"/>
      <c r="AS405" s="35"/>
      <c r="AT405" s="35"/>
      <c r="AU405" s="35"/>
      <c r="AV405" s="35"/>
      <c r="AW405" s="35"/>
      <c r="AX405" s="35"/>
      <c r="AY405" s="35"/>
      <c r="AZ405" s="35"/>
      <c r="BA405" s="35"/>
      <c r="BB405" s="35"/>
      <c r="BC405" s="35"/>
      <c r="BD405" s="35"/>
      <c r="BE405" s="35"/>
    </row>
    <row r="406" spans="27:57" ht="15">
      <c r="AA406" s="11"/>
      <c r="AB406" s="11"/>
      <c r="AC406" s="11"/>
      <c r="AD406" s="11"/>
      <c r="AE406" s="11"/>
      <c r="AL406" s="35"/>
      <c r="AM406" s="35"/>
      <c r="AN406" s="35"/>
      <c r="AO406" s="35"/>
      <c r="AP406" s="35"/>
      <c r="AQ406" s="35"/>
      <c r="AR406" s="35"/>
      <c r="AS406" s="35"/>
      <c r="AT406" s="35"/>
      <c r="AU406" s="35"/>
      <c r="AV406" s="35"/>
      <c r="AW406" s="35"/>
      <c r="AX406" s="35"/>
      <c r="AY406" s="35"/>
      <c r="AZ406" s="35"/>
      <c r="BA406" s="35"/>
      <c r="BB406" s="35"/>
      <c r="BC406" s="35"/>
      <c r="BD406" s="35"/>
      <c r="BE406" s="35"/>
    </row>
    <row r="407" spans="27:57" ht="15">
      <c r="AA407" s="11"/>
      <c r="AB407" s="11"/>
      <c r="AC407" s="11"/>
      <c r="AD407" s="11"/>
      <c r="AE407" s="11"/>
      <c r="AL407" s="35"/>
      <c r="AM407" s="35"/>
      <c r="AN407" s="35"/>
      <c r="AO407" s="35"/>
      <c r="AP407" s="35"/>
      <c r="AQ407" s="35"/>
      <c r="AR407" s="35"/>
      <c r="AS407" s="35"/>
      <c r="AT407" s="35"/>
      <c r="AU407" s="35"/>
      <c r="AV407" s="35"/>
      <c r="AW407" s="35"/>
      <c r="AX407" s="35"/>
      <c r="AY407" s="35"/>
      <c r="AZ407" s="35"/>
      <c r="BA407" s="35"/>
      <c r="BB407" s="35"/>
      <c r="BC407" s="35"/>
      <c r="BD407" s="35"/>
      <c r="BE407" s="35"/>
    </row>
    <row r="408" spans="27:57" ht="15">
      <c r="AA408" s="11"/>
      <c r="AB408" s="11"/>
      <c r="AC408" s="11"/>
      <c r="AD408" s="11"/>
      <c r="AE408" s="11"/>
      <c r="AL408" s="35"/>
      <c r="AM408" s="35"/>
      <c r="AN408" s="35"/>
      <c r="AO408" s="35"/>
      <c r="AP408" s="35"/>
      <c r="AQ408" s="35"/>
      <c r="AR408" s="35"/>
      <c r="AS408" s="35"/>
      <c r="AT408" s="35"/>
      <c r="AU408" s="35"/>
      <c r="AV408" s="35"/>
      <c r="AW408" s="35"/>
      <c r="AX408" s="35"/>
      <c r="AY408" s="35"/>
      <c r="AZ408" s="35"/>
      <c r="BA408" s="35"/>
      <c r="BB408" s="35"/>
      <c r="BC408" s="35"/>
      <c r="BD408" s="35"/>
      <c r="BE408" s="35"/>
    </row>
    <row r="409" spans="27:57" ht="15">
      <c r="AA409" s="11"/>
      <c r="AB409" s="11"/>
      <c r="AC409" s="11"/>
      <c r="AD409" s="11"/>
      <c r="AE409" s="11"/>
      <c r="AL409" s="35"/>
      <c r="AM409" s="35"/>
      <c r="AN409" s="35"/>
      <c r="AO409" s="35"/>
      <c r="AP409" s="35"/>
      <c r="AQ409" s="35"/>
      <c r="AR409" s="35"/>
      <c r="AS409" s="35"/>
      <c r="AT409" s="35"/>
      <c r="AU409" s="35"/>
      <c r="AV409" s="35"/>
      <c r="AW409" s="35"/>
      <c r="AX409" s="35"/>
      <c r="AY409" s="35"/>
      <c r="AZ409" s="35"/>
      <c r="BA409" s="35"/>
      <c r="BB409" s="35"/>
      <c r="BC409" s="35"/>
      <c r="BD409" s="35"/>
      <c r="BE409" s="35"/>
    </row>
    <row r="410" spans="27:57" ht="15">
      <c r="AA410" s="11"/>
      <c r="AB410" s="11"/>
      <c r="AC410" s="11"/>
      <c r="AD410" s="11"/>
      <c r="AE410" s="11"/>
      <c r="AL410" s="35"/>
      <c r="AM410" s="35"/>
      <c r="AN410" s="35"/>
      <c r="AO410" s="35"/>
      <c r="AP410" s="35"/>
      <c r="AQ410" s="35"/>
      <c r="AR410" s="35"/>
      <c r="AS410" s="35"/>
      <c r="AT410" s="35"/>
      <c r="AU410" s="35"/>
      <c r="AV410" s="35"/>
      <c r="AW410" s="35"/>
      <c r="AX410" s="35"/>
      <c r="AY410" s="35"/>
      <c r="AZ410" s="35"/>
      <c r="BA410" s="35"/>
      <c r="BB410" s="35"/>
      <c r="BC410" s="35"/>
      <c r="BD410" s="35"/>
      <c r="BE410" s="35"/>
    </row>
    <row r="411" spans="27:57" ht="15">
      <c r="AA411" s="11"/>
      <c r="AB411" s="11"/>
      <c r="AC411" s="11"/>
      <c r="AD411" s="11"/>
      <c r="AE411" s="11"/>
      <c r="AL411" s="35"/>
      <c r="AM411" s="35"/>
      <c r="AN411" s="35"/>
      <c r="AO411" s="35"/>
      <c r="AP411" s="35"/>
      <c r="AQ411" s="35"/>
      <c r="AR411" s="35"/>
      <c r="AS411" s="35"/>
      <c r="AT411" s="35"/>
      <c r="AU411" s="35"/>
      <c r="AV411" s="35"/>
      <c r="AW411" s="35"/>
      <c r="AX411" s="35"/>
      <c r="AY411" s="35"/>
      <c r="AZ411" s="35"/>
      <c r="BA411" s="35"/>
      <c r="BB411" s="35"/>
      <c r="BC411" s="35"/>
      <c r="BD411" s="35"/>
      <c r="BE411" s="35"/>
    </row>
    <row r="412" spans="27:57" ht="15">
      <c r="AA412" s="11"/>
      <c r="AB412" s="11"/>
      <c r="AC412" s="11"/>
      <c r="AD412" s="11"/>
      <c r="AE412" s="11"/>
      <c r="AL412" s="35"/>
      <c r="AM412" s="35"/>
      <c r="AN412" s="35"/>
      <c r="AO412" s="35"/>
      <c r="AP412" s="35"/>
      <c r="AQ412" s="35"/>
      <c r="AR412" s="35"/>
      <c r="AS412" s="35"/>
      <c r="AT412" s="35"/>
      <c r="AU412" s="35"/>
      <c r="AV412" s="35"/>
      <c r="AW412" s="35"/>
      <c r="AX412" s="35"/>
      <c r="AY412" s="35"/>
      <c r="AZ412" s="35"/>
      <c r="BA412" s="35"/>
      <c r="BB412" s="35"/>
      <c r="BC412" s="35"/>
      <c r="BD412" s="35"/>
      <c r="BE412" s="35"/>
    </row>
    <row r="413" spans="27:57" ht="15">
      <c r="AA413" s="11"/>
      <c r="AB413" s="11"/>
      <c r="AC413" s="11"/>
      <c r="AD413" s="11"/>
      <c r="AE413" s="11"/>
      <c r="AL413" s="35"/>
      <c r="AM413" s="35"/>
      <c r="AN413" s="35"/>
      <c r="AO413" s="35"/>
      <c r="AP413" s="35"/>
      <c r="AQ413" s="35"/>
      <c r="AR413" s="35"/>
      <c r="AS413" s="35"/>
      <c r="AT413" s="35"/>
      <c r="AU413" s="35"/>
      <c r="AV413" s="35"/>
      <c r="AW413" s="35"/>
      <c r="AX413" s="35"/>
      <c r="AY413" s="35"/>
      <c r="AZ413" s="35"/>
      <c r="BA413" s="35"/>
      <c r="BB413" s="35"/>
      <c r="BC413" s="35"/>
      <c r="BD413" s="35"/>
      <c r="BE413" s="35"/>
    </row>
    <row r="414" spans="27:57" ht="15">
      <c r="AA414" s="11"/>
      <c r="AB414" s="11"/>
      <c r="AC414" s="11"/>
      <c r="AD414" s="11"/>
      <c r="AE414" s="11"/>
      <c r="AL414" s="35"/>
      <c r="AM414" s="35"/>
      <c r="AN414" s="35"/>
      <c r="AO414" s="35"/>
      <c r="AP414" s="35"/>
      <c r="AQ414" s="35"/>
      <c r="AR414" s="35"/>
      <c r="AS414" s="35"/>
      <c r="AT414" s="35"/>
      <c r="AU414" s="35"/>
      <c r="AV414" s="35"/>
      <c r="AW414" s="35"/>
      <c r="AX414" s="35"/>
      <c r="AY414" s="35"/>
      <c r="AZ414" s="35"/>
      <c r="BA414" s="35"/>
      <c r="BB414" s="35"/>
      <c r="BC414" s="35"/>
      <c r="BD414" s="35"/>
      <c r="BE414" s="35"/>
    </row>
    <row r="415" spans="27:57" ht="15">
      <c r="AA415" s="11"/>
      <c r="AB415" s="11"/>
      <c r="AC415" s="11"/>
      <c r="AD415" s="11"/>
      <c r="AE415" s="11"/>
      <c r="AL415" s="35"/>
      <c r="AM415" s="35"/>
      <c r="AN415" s="35"/>
      <c r="AO415" s="35"/>
      <c r="AP415" s="35"/>
      <c r="AQ415" s="35"/>
      <c r="AR415" s="35"/>
      <c r="AS415" s="35"/>
      <c r="AT415" s="35"/>
      <c r="AU415" s="35"/>
      <c r="AV415" s="35"/>
      <c r="AW415" s="35"/>
      <c r="AX415" s="35"/>
      <c r="AY415" s="35"/>
      <c r="AZ415" s="35"/>
      <c r="BA415" s="35"/>
      <c r="BB415" s="35"/>
      <c r="BC415" s="35"/>
      <c r="BD415" s="35"/>
      <c r="BE415" s="35"/>
    </row>
    <row r="416" spans="27:57" ht="15">
      <c r="AA416" s="11"/>
      <c r="AB416" s="11"/>
      <c r="AC416" s="11"/>
      <c r="AD416" s="11"/>
      <c r="AE416" s="11"/>
      <c r="AL416" s="35"/>
      <c r="AM416" s="35"/>
      <c r="AN416" s="35"/>
      <c r="AO416" s="35"/>
      <c r="AP416" s="35"/>
      <c r="AQ416" s="35"/>
      <c r="AR416" s="35"/>
      <c r="AS416" s="35"/>
      <c r="AT416" s="35"/>
      <c r="AU416" s="35"/>
      <c r="AV416" s="35"/>
      <c r="AW416" s="35"/>
      <c r="AX416" s="35"/>
      <c r="AY416" s="35"/>
      <c r="AZ416" s="35"/>
      <c r="BA416" s="35"/>
      <c r="BB416" s="35"/>
      <c r="BC416" s="35"/>
      <c r="BD416" s="35"/>
      <c r="BE416" s="35"/>
    </row>
    <row r="417" spans="27:57" ht="15">
      <c r="AA417" s="11"/>
      <c r="AB417" s="11"/>
      <c r="AC417" s="11"/>
      <c r="AD417" s="11"/>
      <c r="AE417" s="11"/>
      <c r="AL417" s="35"/>
      <c r="AM417" s="35"/>
      <c r="AN417" s="35"/>
      <c r="AO417" s="35"/>
      <c r="AP417" s="35"/>
      <c r="AQ417" s="35"/>
      <c r="AR417" s="35"/>
      <c r="AS417" s="35"/>
      <c r="AT417" s="35"/>
      <c r="AU417" s="35"/>
      <c r="AV417" s="35"/>
      <c r="AW417" s="35"/>
      <c r="AX417" s="35"/>
      <c r="AY417" s="35"/>
      <c r="AZ417" s="35"/>
      <c r="BA417" s="35"/>
      <c r="BB417" s="35"/>
      <c r="BC417" s="35"/>
      <c r="BD417" s="35"/>
      <c r="BE417" s="35"/>
    </row>
    <row r="418" spans="27:57" ht="15">
      <c r="AA418" s="11"/>
      <c r="AB418" s="11"/>
      <c r="AC418" s="11"/>
      <c r="AD418" s="11"/>
      <c r="AE418" s="11"/>
      <c r="AL418" s="35"/>
      <c r="AM418" s="35"/>
      <c r="AN418" s="35"/>
      <c r="AO418" s="35"/>
      <c r="AP418" s="35"/>
      <c r="AQ418" s="35"/>
      <c r="AR418" s="35"/>
      <c r="AS418" s="35"/>
      <c r="AT418" s="35"/>
      <c r="AU418" s="35"/>
      <c r="AV418" s="35"/>
      <c r="AW418" s="35"/>
      <c r="AX418" s="35"/>
      <c r="AY418" s="35"/>
      <c r="AZ418" s="35"/>
      <c r="BA418" s="35"/>
      <c r="BB418" s="35"/>
      <c r="BC418" s="35"/>
      <c r="BD418" s="35"/>
      <c r="BE418" s="35"/>
    </row>
    <row r="419" spans="27:57" ht="15">
      <c r="AA419" s="11"/>
      <c r="AB419" s="11"/>
      <c r="AC419" s="11"/>
      <c r="AD419" s="11"/>
      <c r="AE419" s="11"/>
      <c r="AL419" s="35"/>
      <c r="AM419" s="35"/>
      <c r="AN419" s="35"/>
      <c r="AO419" s="35"/>
      <c r="AP419" s="35"/>
      <c r="AQ419" s="35"/>
      <c r="AR419" s="35"/>
      <c r="AS419" s="35"/>
      <c r="AT419" s="35"/>
      <c r="AU419" s="35"/>
      <c r="AV419" s="35"/>
      <c r="AW419" s="35"/>
      <c r="AX419" s="35"/>
      <c r="AY419" s="35"/>
      <c r="AZ419" s="35"/>
      <c r="BA419" s="35"/>
      <c r="BB419" s="35"/>
      <c r="BC419" s="35"/>
      <c r="BD419" s="35"/>
      <c r="BE419" s="35"/>
    </row>
    <row r="420" spans="27:57" ht="15">
      <c r="AA420" s="11"/>
      <c r="AB420" s="11"/>
      <c r="AC420" s="11"/>
      <c r="AD420" s="11"/>
      <c r="AE420" s="11"/>
      <c r="AL420" s="35"/>
      <c r="AM420" s="35"/>
      <c r="AN420" s="35"/>
      <c r="AO420" s="35"/>
      <c r="AP420" s="35"/>
      <c r="AQ420" s="35"/>
      <c r="AR420" s="35"/>
      <c r="AS420" s="35"/>
      <c r="AT420" s="35"/>
      <c r="AU420" s="35"/>
      <c r="AV420" s="35"/>
      <c r="AW420" s="35"/>
      <c r="AX420" s="35"/>
      <c r="AY420" s="35"/>
      <c r="AZ420" s="35"/>
      <c r="BA420" s="35"/>
      <c r="BB420" s="35"/>
      <c r="BC420" s="35"/>
      <c r="BD420" s="35"/>
      <c r="BE420" s="35"/>
    </row>
    <row r="421" spans="27:57" ht="15">
      <c r="AA421" s="11"/>
      <c r="AB421" s="11"/>
      <c r="AC421" s="11"/>
      <c r="AD421" s="11"/>
      <c r="AE421" s="11"/>
      <c r="AL421" s="35"/>
      <c r="AM421" s="35"/>
      <c r="AN421" s="35"/>
      <c r="AO421" s="35"/>
      <c r="AP421" s="35"/>
      <c r="AQ421" s="35"/>
      <c r="AR421" s="35"/>
      <c r="AS421" s="35"/>
      <c r="AT421" s="35"/>
      <c r="AU421" s="35"/>
      <c r="AV421" s="35"/>
      <c r="AW421" s="35"/>
      <c r="AX421" s="35"/>
      <c r="AY421" s="35"/>
      <c r="AZ421" s="35"/>
      <c r="BA421" s="35"/>
      <c r="BB421" s="35"/>
      <c r="BC421" s="35"/>
      <c r="BD421" s="35"/>
      <c r="BE421" s="35"/>
    </row>
    <row r="422" spans="27:57" ht="15">
      <c r="AA422" s="11"/>
      <c r="AB422" s="11"/>
      <c r="AC422" s="11"/>
      <c r="AD422" s="11"/>
      <c r="AE422" s="11"/>
      <c r="AL422" s="35"/>
      <c r="AM422" s="35"/>
      <c r="AN422" s="35"/>
      <c r="AO422" s="35"/>
      <c r="AP422" s="35"/>
      <c r="AQ422" s="35"/>
      <c r="AR422" s="35"/>
      <c r="AS422" s="35"/>
      <c r="AT422" s="35"/>
      <c r="AU422" s="35"/>
      <c r="AV422" s="35"/>
      <c r="AW422" s="35"/>
      <c r="AX422" s="35"/>
      <c r="AY422" s="35"/>
      <c r="AZ422" s="35"/>
      <c r="BA422" s="35"/>
      <c r="BB422" s="35"/>
      <c r="BC422" s="35"/>
      <c r="BD422" s="35"/>
      <c r="BE422" s="35"/>
    </row>
    <row r="423" spans="27:57" ht="15">
      <c r="AA423" s="11"/>
      <c r="AB423" s="11"/>
      <c r="AC423" s="11"/>
      <c r="AD423" s="11"/>
      <c r="AE423" s="11"/>
      <c r="AL423" s="35"/>
      <c r="AM423" s="35"/>
      <c r="AN423" s="35"/>
      <c r="AO423" s="35"/>
      <c r="AP423" s="35"/>
      <c r="AQ423" s="35"/>
      <c r="AR423" s="35"/>
      <c r="AS423" s="35"/>
      <c r="AT423" s="35"/>
      <c r="AU423" s="35"/>
      <c r="AV423" s="35"/>
      <c r="AW423" s="35"/>
      <c r="AX423" s="35"/>
      <c r="AY423" s="35"/>
      <c r="AZ423" s="35"/>
      <c r="BA423" s="35"/>
      <c r="BB423" s="35"/>
      <c r="BC423" s="35"/>
      <c r="BD423" s="35"/>
      <c r="BE423" s="35"/>
    </row>
    <row r="424" spans="27:57" ht="15">
      <c r="AA424" s="11"/>
      <c r="AB424" s="11"/>
      <c r="AC424" s="11"/>
      <c r="AD424" s="11"/>
      <c r="AE424" s="11"/>
      <c r="AL424" s="35"/>
      <c r="AM424" s="35"/>
      <c r="AN424" s="35"/>
      <c r="AO424" s="35"/>
      <c r="AP424" s="35"/>
      <c r="AQ424" s="35"/>
      <c r="AR424" s="35"/>
      <c r="AS424" s="35"/>
      <c r="AT424" s="35"/>
      <c r="AU424" s="35"/>
      <c r="AV424" s="35"/>
      <c r="AW424" s="35"/>
      <c r="AX424" s="35"/>
      <c r="AY424" s="35"/>
      <c r="AZ424" s="35"/>
      <c r="BA424" s="35"/>
      <c r="BB424" s="35"/>
      <c r="BC424" s="35"/>
      <c r="BD424" s="35"/>
      <c r="BE424" s="35"/>
    </row>
    <row r="425" spans="27:57" ht="15">
      <c r="AA425" s="11"/>
      <c r="AB425" s="11"/>
      <c r="AC425" s="11"/>
      <c r="AD425" s="11"/>
      <c r="AE425" s="11"/>
      <c r="AL425" s="35"/>
      <c r="AM425" s="35"/>
      <c r="AN425" s="35"/>
      <c r="AO425" s="35"/>
      <c r="AP425" s="35"/>
      <c r="AQ425" s="35"/>
      <c r="AR425" s="35"/>
      <c r="AS425" s="35"/>
      <c r="AT425" s="35"/>
      <c r="AU425" s="35"/>
      <c r="AV425" s="35"/>
      <c r="AW425" s="35"/>
      <c r="AX425" s="35"/>
      <c r="AY425" s="35"/>
      <c r="AZ425" s="35"/>
      <c r="BA425" s="35"/>
      <c r="BB425" s="35"/>
      <c r="BC425" s="35"/>
      <c r="BD425" s="35"/>
      <c r="BE425" s="35"/>
    </row>
    <row r="426" spans="27:57" ht="15">
      <c r="AA426" s="11"/>
      <c r="AB426" s="11"/>
      <c r="AC426" s="11"/>
      <c r="AD426" s="11"/>
      <c r="AE426" s="11"/>
      <c r="AL426" s="35"/>
      <c r="AM426" s="35"/>
      <c r="AN426" s="35"/>
      <c r="AO426" s="35"/>
      <c r="AP426" s="35"/>
      <c r="AQ426" s="35"/>
      <c r="AR426" s="35"/>
      <c r="AS426" s="35"/>
      <c r="AT426" s="35"/>
      <c r="AU426" s="35"/>
      <c r="AV426" s="35"/>
      <c r="AW426" s="35"/>
      <c r="AX426" s="35"/>
      <c r="AY426" s="35"/>
      <c r="AZ426" s="35"/>
      <c r="BA426" s="35"/>
      <c r="BB426" s="35"/>
      <c r="BC426" s="35"/>
      <c r="BD426" s="35"/>
      <c r="BE426" s="35"/>
    </row>
    <row r="427" spans="27:57" ht="15">
      <c r="AA427" s="11"/>
      <c r="AB427" s="11"/>
      <c r="AC427" s="11"/>
      <c r="AD427" s="11"/>
      <c r="AE427" s="11"/>
      <c r="AL427" s="35"/>
      <c r="AM427" s="35"/>
      <c r="AN427" s="35"/>
      <c r="AO427" s="35"/>
      <c r="AP427" s="35"/>
      <c r="AQ427" s="35"/>
      <c r="AR427" s="35"/>
      <c r="AS427" s="35"/>
      <c r="AT427" s="35"/>
      <c r="AU427" s="35"/>
      <c r="AV427" s="35"/>
      <c r="AW427" s="35"/>
      <c r="AX427" s="35"/>
      <c r="AY427" s="35"/>
      <c r="AZ427" s="35"/>
      <c r="BA427" s="35"/>
      <c r="BB427" s="35"/>
      <c r="BC427" s="35"/>
      <c r="BD427" s="35"/>
      <c r="BE427" s="35"/>
    </row>
    <row r="428" spans="27:57" ht="15">
      <c r="AA428" s="11"/>
      <c r="AB428" s="11"/>
      <c r="AC428" s="11"/>
      <c r="AD428" s="11"/>
      <c r="AE428" s="11"/>
      <c r="AL428" s="35"/>
      <c r="AM428" s="35"/>
      <c r="AN428" s="35"/>
      <c r="AO428" s="35"/>
      <c r="AP428" s="35"/>
      <c r="AQ428" s="35"/>
      <c r="AR428" s="35"/>
      <c r="AS428" s="35"/>
      <c r="AT428" s="35"/>
      <c r="AU428" s="35"/>
      <c r="AV428" s="35"/>
      <c r="AW428" s="35"/>
      <c r="AX428" s="35"/>
      <c r="AY428" s="35"/>
      <c r="AZ428" s="35"/>
      <c r="BA428" s="35"/>
      <c r="BB428" s="35"/>
      <c r="BC428" s="35"/>
      <c r="BD428" s="35"/>
      <c r="BE428" s="35"/>
    </row>
    <row r="429" spans="27:57" ht="15">
      <c r="AA429" s="11"/>
      <c r="AB429" s="11"/>
      <c r="AC429" s="11"/>
      <c r="AD429" s="11"/>
      <c r="AE429" s="11"/>
      <c r="AL429" s="35"/>
      <c r="AM429" s="35"/>
      <c r="AN429" s="35"/>
      <c r="AO429" s="35"/>
      <c r="AP429" s="35"/>
      <c r="AQ429" s="35"/>
      <c r="AR429" s="35"/>
      <c r="AS429" s="35"/>
      <c r="AT429" s="35"/>
      <c r="AU429" s="35"/>
      <c r="AV429" s="35"/>
      <c r="AW429" s="35"/>
      <c r="AX429" s="35"/>
      <c r="AY429" s="35"/>
      <c r="AZ429" s="35"/>
      <c r="BA429" s="35"/>
      <c r="BB429" s="35"/>
      <c r="BC429" s="35"/>
      <c r="BD429" s="35"/>
      <c r="BE429" s="35"/>
    </row>
    <row r="430" spans="27:57" ht="15">
      <c r="AA430" s="11"/>
      <c r="AB430" s="11"/>
      <c r="AC430" s="11"/>
      <c r="AD430" s="11"/>
      <c r="AE430" s="11"/>
      <c r="AL430" s="35"/>
      <c r="AM430" s="35"/>
      <c r="AN430" s="35"/>
      <c r="AO430" s="35"/>
      <c r="AP430" s="35"/>
      <c r="AQ430" s="35"/>
      <c r="AR430" s="35"/>
      <c r="AS430" s="35"/>
      <c r="AT430" s="35"/>
      <c r="AU430" s="35"/>
      <c r="AV430" s="35"/>
      <c r="AW430" s="35"/>
      <c r="AX430" s="35"/>
      <c r="AY430" s="35"/>
      <c r="AZ430" s="35"/>
      <c r="BA430" s="35"/>
      <c r="BB430" s="35"/>
      <c r="BC430" s="35"/>
      <c r="BD430" s="35"/>
      <c r="BE430" s="35"/>
    </row>
    <row r="431" spans="27:57" ht="15">
      <c r="AA431" s="11"/>
      <c r="AB431" s="11"/>
      <c r="AC431" s="11"/>
      <c r="AD431" s="11"/>
      <c r="AE431" s="11"/>
      <c r="AL431" s="35"/>
      <c r="AM431" s="35"/>
      <c r="AN431" s="35"/>
      <c r="AO431" s="35"/>
      <c r="AP431" s="35"/>
      <c r="AQ431" s="35"/>
      <c r="AR431" s="35"/>
      <c r="AS431" s="35"/>
      <c r="AT431" s="35"/>
      <c r="AU431" s="35"/>
      <c r="AV431" s="35"/>
      <c r="AW431" s="35"/>
      <c r="AX431" s="35"/>
      <c r="AY431" s="35"/>
      <c r="AZ431" s="35"/>
      <c r="BA431" s="35"/>
      <c r="BB431" s="35"/>
      <c r="BC431" s="35"/>
      <c r="BD431" s="35"/>
      <c r="BE431" s="35"/>
    </row>
    <row r="432" spans="27:57" ht="15">
      <c r="AA432" s="11"/>
      <c r="AB432" s="11"/>
      <c r="AC432" s="11"/>
      <c r="AD432" s="11"/>
      <c r="AE432" s="11"/>
      <c r="AL432" s="35"/>
      <c r="AM432" s="35"/>
      <c r="AN432" s="35"/>
      <c r="AO432" s="35"/>
      <c r="AP432" s="35"/>
      <c r="AQ432" s="35"/>
      <c r="AR432" s="35"/>
      <c r="AS432" s="35"/>
      <c r="AT432" s="35"/>
      <c r="AU432" s="35"/>
      <c r="AV432" s="35"/>
      <c r="AW432" s="35"/>
      <c r="AX432" s="35"/>
      <c r="AY432" s="35"/>
      <c r="AZ432" s="35"/>
      <c r="BA432" s="35"/>
      <c r="BB432" s="35"/>
      <c r="BC432" s="35"/>
      <c r="BD432" s="35"/>
      <c r="BE432" s="35"/>
    </row>
    <row r="433" spans="27:57" ht="15">
      <c r="AA433" s="11"/>
      <c r="AB433" s="11"/>
      <c r="AC433" s="11"/>
      <c r="AD433" s="11"/>
      <c r="AE433" s="11"/>
      <c r="AL433" s="35"/>
      <c r="AM433" s="35"/>
      <c r="AN433" s="35"/>
      <c r="AO433" s="35"/>
      <c r="AP433" s="35"/>
      <c r="AQ433" s="35"/>
      <c r="AR433" s="35"/>
      <c r="AS433" s="35"/>
      <c r="AT433" s="35"/>
      <c r="AU433" s="35"/>
      <c r="AV433" s="35"/>
      <c r="AW433" s="35"/>
      <c r="AX433" s="35"/>
      <c r="AY433" s="35"/>
      <c r="AZ433" s="35"/>
      <c r="BA433" s="35"/>
      <c r="BB433" s="35"/>
      <c r="BC433" s="35"/>
      <c r="BD433" s="35"/>
      <c r="BE433" s="35"/>
    </row>
    <row r="434" spans="27:57" ht="15">
      <c r="AA434" s="11"/>
      <c r="AB434" s="11"/>
      <c r="AC434" s="11"/>
      <c r="AD434" s="11"/>
      <c r="AE434" s="11"/>
      <c r="AL434" s="35"/>
      <c r="AM434" s="35"/>
      <c r="AN434" s="35"/>
      <c r="AO434" s="35"/>
      <c r="AP434" s="35"/>
      <c r="AQ434" s="35"/>
      <c r="AR434" s="35"/>
      <c r="AS434" s="35"/>
      <c r="AT434" s="35"/>
      <c r="AU434" s="35"/>
      <c r="AV434" s="35"/>
      <c r="AW434" s="35"/>
      <c r="AX434" s="35"/>
      <c r="AY434" s="35"/>
      <c r="AZ434" s="35"/>
      <c r="BA434" s="35"/>
      <c r="BB434" s="35"/>
      <c r="BC434" s="35"/>
      <c r="BD434" s="35"/>
      <c r="BE434" s="35"/>
    </row>
    <row r="435" spans="27:57" ht="15">
      <c r="AA435" s="11"/>
      <c r="AB435" s="11"/>
      <c r="AC435" s="11"/>
      <c r="AD435" s="11"/>
      <c r="AE435" s="11"/>
      <c r="AL435" s="35"/>
      <c r="AM435" s="35"/>
      <c r="AN435" s="35"/>
      <c r="AO435" s="35"/>
      <c r="AP435" s="35"/>
      <c r="AQ435" s="35"/>
      <c r="AR435" s="35"/>
      <c r="AS435" s="35"/>
      <c r="AT435" s="35"/>
      <c r="AU435" s="35"/>
      <c r="AV435" s="35"/>
      <c r="AW435" s="35"/>
      <c r="AX435" s="35"/>
      <c r="AY435" s="35"/>
      <c r="AZ435" s="35"/>
      <c r="BA435" s="35"/>
      <c r="BB435" s="35"/>
      <c r="BC435" s="35"/>
      <c r="BD435" s="35"/>
      <c r="BE435" s="35"/>
    </row>
    <row r="436" spans="27:57" ht="15">
      <c r="AA436" s="11"/>
      <c r="AB436" s="11"/>
      <c r="AC436" s="11"/>
      <c r="AD436" s="11"/>
      <c r="AE436" s="11"/>
      <c r="AL436" s="35"/>
      <c r="AM436" s="35"/>
      <c r="AN436" s="35"/>
      <c r="AO436" s="35"/>
      <c r="AP436" s="35"/>
      <c r="AQ436" s="35"/>
      <c r="AR436" s="35"/>
      <c r="AS436" s="35"/>
      <c r="AT436" s="35"/>
      <c r="AU436" s="35"/>
      <c r="AV436" s="35"/>
      <c r="AW436" s="35"/>
      <c r="AX436" s="35"/>
      <c r="AY436" s="35"/>
      <c r="AZ436" s="35"/>
      <c r="BA436" s="35"/>
      <c r="BB436" s="35"/>
      <c r="BC436" s="35"/>
      <c r="BD436" s="35"/>
      <c r="BE436" s="35"/>
    </row>
    <row r="437" spans="27:57" ht="15">
      <c r="AA437" s="11"/>
      <c r="AB437" s="11"/>
      <c r="AC437" s="11"/>
      <c r="AD437" s="11"/>
      <c r="AE437" s="11"/>
      <c r="AL437" s="35"/>
      <c r="AM437" s="35"/>
      <c r="AN437" s="35"/>
      <c r="AO437" s="35"/>
      <c r="AP437" s="35"/>
      <c r="AQ437" s="35"/>
      <c r="AR437" s="35"/>
      <c r="AS437" s="35"/>
      <c r="AT437" s="35"/>
      <c r="AU437" s="35"/>
      <c r="AV437" s="35"/>
      <c r="AW437" s="35"/>
      <c r="AX437" s="35"/>
      <c r="AY437" s="35"/>
      <c r="AZ437" s="35"/>
      <c r="BA437" s="35"/>
      <c r="BB437" s="35"/>
      <c r="BC437" s="35"/>
      <c r="BD437" s="35"/>
      <c r="BE437" s="35"/>
    </row>
    <row r="438" spans="27:57" ht="15">
      <c r="AA438" s="11"/>
      <c r="AB438" s="11"/>
      <c r="AC438" s="11"/>
      <c r="AD438" s="11"/>
      <c r="AE438" s="11"/>
      <c r="AL438" s="35"/>
      <c r="AM438" s="35"/>
      <c r="AN438" s="35"/>
      <c r="AO438" s="35"/>
      <c r="AP438" s="35"/>
      <c r="AQ438" s="35"/>
      <c r="AR438" s="35"/>
      <c r="AS438" s="35"/>
      <c r="AT438" s="35"/>
      <c r="AU438" s="35"/>
      <c r="AV438" s="35"/>
      <c r="AW438" s="35"/>
      <c r="AX438" s="35"/>
      <c r="AY438" s="35"/>
      <c r="AZ438" s="35"/>
      <c r="BA438" s="35"/>
      <c r="BB438" s="35"/>
      <c r="BC438" s="35"/>
      <c r="BD438" s="35"/>
      <c r="BE438" s="35"/>
    </row>
    <row r="439" spans="27:57" ht="15">
      <c r="AA439" s="11"/>
      <c r="AB439" s="11"/>
      <c r="AC439" s="11"/>
      <c r="AD439" s="11"/>
      <c r="AE439" s="11"/>
      <c r="AL439" s="35"/>
      <c r="AM439" s="35"/>
      <c r="AN439" s="35"/>
      <c r="AO439" s="35"/>
      <c r="AP439" s="35"/>
      <c r="AQ439" s="35"/>
      <c r="AR439" s="35"/>
      <c r="AS439" s="35"/>
      <c r="AT439" s="35"/>
      <c r="AU439" s="35"/>
      <c r="AV439" s="35"/>
      <c r="AW439" s="35"/>
      <c r="AX439" s="35"/>
      <c r="AY439" s="35"/>
      <c r="AZ439" s="35"/>
      <c r="BA439" s="35"/>
      <c r="BB439" s="35"/>
      <c r="BC439" s="35"/>
      <c r="BD439" s="35"/>
      <c r="BE439" s="35"/>
    </row>
    <row r="440" spans="27:57" ht="15">
      <c r="AA440" s="11"/>
      <c r="AB440" s="11"/>
      <c r="AC440" s="11"/>
      <c r="AD440" s="11"/>
      <c r="AE440" s="11"/>
      <c r="AL440" s="35"/>
      <c r="AM440" s="35"/>
      <c r="AN440" s="35"/>
      <c r="AO440" s="35"/>
      <c r="AP440" s="35"/>
      <c r="AQ440" s="35"/>
      <c r="AR440" s="35"/>
      <c r="AS440" s="35"/>
      <c r="AT440" s="35"/>
      <c r="AU440" s="35"/>
      <c r="AV440" s="35"/>
      <c r="AW440" s="35"/>
      <c r="AX440" s="35"/>
      <c r="AY440" s="35"/>
      <c r="AZ440" s="35"/>
      <c r="BA440" s="35"/>
      <c r="BB440" s="35"/>
      <c r="BC440" s="35"/>
      <c r="BD440" s="35"/>
      <c r="BE440" s="35"/>
    </row>
    <row r="441" spans="27:57" ht="15">
      <c r="AA441" s="11"/>
      <c r="AB441" s="11"/>
      <c r="AC441" s="11"/>
      <c r="AD441" s="11"/>
      <c r="AE441" s="11"/>
      <c r="AL441" s="35"/>
      <c r="AM441" s="35"/>
      <c r="AN441" s="35"/>
      <c r="AO441" s="35"/>
      <c r="AP441" s="35"/>
      <c r="AQ441" s="35"/>
      <c r="AR441" s="35"/>
      <c r="AS441" s="35"/>
      <c r="AT441" s="35"/>
      <c r="AU441" s="35"/>
      <c r="AV441" s="35"/>
      <c r="AW441" s="35"/>
      <c r="AX441" s="35"/>
      <c r="AY441" s="35"/>
      <c r="AZ441" s="35"/>
      <c r="BA441" s="35"/>
      <c r="BB441" s="35"/>
      <c r="BC441" s="35"/>
      <c r="BD441" s="35"/>
      <c r="BE441" s="35"/>
    </row>
    <row r="442" spans="27:57" ht="15">
      <c r="AA442" s="11"/>
      <c r="AB442" s="11"/>
      <c r="AC442" s="11"/>
      <c r="AD442" s="11"/>
      <c r="AE442" s="11"/>
      <c r="AL442" s="35"/>
      <c r="AM442" s="35"/>
      <c r="AN442" s="35"/>
      <c r="AO442" s="35"/>
      <c r="AP442" s="35"/>
      <c r="AQ442" s="35"/>
      <c r="AR442" s="35"/>
      <c r="AS442" s="35"/>
      <c r="AT442" s="35"/>
      <c r="AU442" s="35"/>
      <c r="AV442" s="35"/>
      <c r="AW442" s="35"/>
      <c r="AX442" s="35"/>
      <c r="AY442" s="35"/>
      <c r="AZ442" s="35"/>
      <c r="BA442" s="35"/>
      <c r="BB442" s="35"/>
      <c r="BC442" s="35"/>
      <c r="BD442" s="35"/>
      <c r="BE442" s="35"/>
    </row>
    <row r="443" spans="27:57" ht="15">
      <c r="AA443" s="11"/>
      <c r="AB443" s="11"/>
      <c r="AC443" s="11"/>
      <c r="AD443" s="11"/>
      <c r="AE443" s="11"/>
      <c r="AL443" s="35"/>
      <c r="AM443" s="35"/>
      <c r="AN443" s="35"/>
      <c r="AO443" s="35"/>
      <c r="AP443" s="35"/>
      <c r="AQ443" s="35"/>
      <c r="AR443" s="35"/>
      <c r="AS443" s="35"/>
      <c r="AT443" s="35"/>
      <c r="AU443" s="35"/>
      <c r="AV443" s="35"/>
      <c r="AW443" s="35"/>
      <c r="AX443" s="35"/>
      <c r="AY443" s="35"/>
      <c r="AZ443" s="35"/>
      <c r="BA443" s="35"/>
      <c r="BB443" s="35"/>
      <c r="BC443" s="35"/>
      <c r="BD443" s="35"/>
      <c r="BE443" s="35"/>
    </row>
    <row r="444" spans="27:57" ht="15">
      <c r="AA444" s="11"/>
      <c r="AB444" s="11"/>
      <c r="AC444" s="11"/>
      <c r="AD444" s="11"/>
      <c r="AE444" s="11"/>
      <c r="AL444" s="35"/>
      <c r="AM444" s="35"/>
      <c r="AN444" s="35"/>
      <c r="AO444" s="35"/>
      <c r="AP444" s="35"/>
      <c r="AQ444" s="35"/>
      <c r="AR444" s="35"/>
      <c r="AS444" s="35"/>
      <c r="AT444" s="35"/>
      <c r="AU444" s="35"/>
      <c r="AV444" s="35"/>
      <c r="AW444" s="35"/>
      <c r="AX444" s="35"/>
      <c r="AY444" s="35"/>
      <c r="AZ444" s="35"/>
      <c r="BA444" s="35"/>
      <c r="BB444" s="35"/>
      <c r="BC444" s="35"/>
      <c r="BD444" s="35"/>
      <c r="BE444" s="35"/>
    </row>
    <row r="445" spans="27:57" ht="15">
      <c r="AA445" s="11"/>
      <c r="AB445" s="11"/>
      <c r="AC445" s="11"/>
      <c r="AD445" s="11"/>
      <c r="AE445" s="11"/>
      <c r="AL445" s="35"/>
      <c r="AM445" s="35"/>
      <c r="AN445" s="35"/>
      <c r="AO445" s="35"/>
      <c r="AP445" s="35"/>
      <c r="AQ445" s="35"/>
      <c r="AR445" s="35"/>
      <c r="AS445" s="35"/>
      <c r="AT445" s="35"/>
      <c r="AU445" s="35"/>
      <c r="AV445" s="35"/>
      <c r="AW445" s="35"/>
      <c r="AX445" s="35"/>
      <c r="AY445" s="35"/>
      <c r="AZ445" s="35"/>
      <c r="BA445" s="35"/>
      <c r="BB445" s="35"/>
      <c r="BC445" s="35"/>
      <c r="BD445" s="35"/>
      <c r="BE445" s="35"/>
    </row>
    <row r="446" spans="27:57" ht="15">
      <c r="AA446" s="11"/>
      <c r="AB446" s="11"/>
      <c r="AC446" s="11"/>
      <c r="AD446" s="11"/>
      <c r="AE446" s="11"/>
      <c r="AL446" s="35"/>
      <c r="AM446" s="35"/>
      <c r="AN446" s="35"/>
      <c r="AO446" s="35"/>
      <c r="AP446" s="35"/>
      <c r="AQ446" s="35"/>
      <c r="AR446" s="35"/>
      <c r="AS446" s="35"/>
      <c r="AT446" s="35"/>
      <c r="AU446" s="35"/>
      <c r="AV446" s="35"/>
      <c r="AW446" s="35"/>
      <c r="AX446" s="35"/>
      <c r="AY446" s="35"/>
      <c r="AZ446" s="35"/>
      <c r="BA446" s="35"/>
      <c r="BB446" s="35"/>
      <c r="BC446" s="35"/>
      <c r="BD446" s="35"/>
      <c r="BE446" s="35"/>
    </row>
    <row r="447" spans="27:57" ht="15">
      <c r="AA447" s="11"/>
      <c r="AB447" s="11"/>
      <c r="AC447" s="11"/>
      <c r="AD447" s="11"/>
      <c r="AE447" s="11"/>
      <c r="AL447" s="35"/>
      <c r="AM447" s="35"/>
      <c r="AN447" s="35"/>
      <c r="AO447" s="35"/>
      <c r="AP447" s="35"/>
      <c r="AQ447" s="35"/>
      <c r="AR447" s="35"/>
      <c r="AS447" s="35"/>
      <c r="AT447" s="35"/>
      <c r="AU447" s="35"/>
      <c r="AV447" s="35"/>
      <c r="AW447" s="35"/>
      <c r="AX447" s="35"/>
      <c r="AY447" s="35"/>
      <c r="AZ447" s="35"/>
      <c r="BA447" s="35"/>
      <c r="BB447" s="35"/>
      <c r="BC447" s="35"/>
      <c r="BD447" s="35"/>
      <c r="BE447" s="35"/>
    </row>
    <row r="448" spans="27:57" ht="15">
      <c r="AA448" s="11"/>
      <c r="AB448" s="11"/>
      <c r="AC448" s="11"/>
      <c r="AD448" s="11"/>
      <c r="AE448" s="11"/>
      <c r="AL448" s="35"/>
      <c r="AM448" s="35"/>
      <c r="AN448" s="35"/>
      <c r="AO448" s="35"/>
      <c r="AP448" s="35"/>
      <c r="AQ448" s="35"/>
      <c r="AR448" s="35"/>
      <c r="AS448" s="35"/>
      <c r="AT448" s="35"/>
      <c r="AU448" s="35"/>
      <c r="AV448" s="35"/>
      <c r="AW448" s="35"/>
      <c r="AX448" s="35"/>
      <c r="AY448" s="35"/>
      <c r="AZ448" s="35"/>
      <c r="BA448" s="35"/>
      <c r="BB448" s="35"/>
      <c r="BC448" s="35"/>
      <c r="BD448" s="35"/>
      <c r="BE448" s="35"/>
    </row>
    <row r="449" spans="27:57" ht="15">
      <c r="AA449" s="11"/>
      <c r="AB449" s="11"/>
      <c r="AC449" s="11"/>
      <c r="AD449" s="11"/>
      <c r="AE449" s="11"/>
      <c r="AL449" s="35"/>
      <c r="AM449" s="35"/>
      <c r="AN449" s="35"/>
      <c r="AO449" s="35"/>
      <c r="AP449" s="35"/>
      <c r="AQ449" s="35"/>
      <c r="AR449" s="35"/>
      <c r="AS449" s="35"/>
      <c r="AT449" s="35"/>
      <c r="AU449" s="35"/>
      <c r="AV449" s="35"/>
      <c r="AW449" s="35"/>
      <c r="AX449" s="35"/>
      <c r="AY449" s="35"/>
      <c r="AZ449" s="35"/>
      <c r="BA449" s="35"/>
      <c r="BB449" s="35"/>
      <c r="BC449" s="35"/>
      <c r="BD449" s="35"/>
      <c r="BE449" s="35"/>
    </row>
    <row r="450" spans="27:57" ht="15">
      <c r="AA450" s="11"/>
      <c r="AB450" s="11"/>
      <c r="AC450" s="11"/>
      <c r="AD450" s="11"/>
      <c r="AE450" s="11"/>
      <c r="AL450" s="35"/>
      <c r="AM450" s="35"/>
      <c r="AN450" s="35"/>
      <c r="AO450" s="35"/>
      <c r="AP450" s="35"/>
      <c r="AQ450" s="35"/>
      <c r="AR450" s="35"/>
      <c r="AS450" s="35"/>
      <c r="AT450" s="35"/>
      <c r="AU450" s="35"/>
      <c r="AV450" s="35"/>
      <c r="AW450" s="35"/>
      <c r="AX450" s="35"/>
      <c r="AY450" s="35"/>
      <c r="AZ450" s="35"/>
      <c r="BA450" s="35"/>
      <c r="BB450" s="35"/>
      <c r="BC450" s="35"/>
      <c r="BD450" s="35"/>
      <c r="BE450" s="35"/>
    </row>
    <row r="451" spans="27:57" ht="15">
      <c r="AA451" s="11"/>
      <c r="AB451" s="11"/>
      <c r="AC451" s="11"/>
      <c r="AD451" s="11"/>
      <c r="AE451" s="11"/>
      <c r="AL451" s="35"/>
      <c r="AM451" s="35"/>
      <c r="AN451" s="35"/>
      <c r="AO451" s="35"/>
      <c r="AP451" s="35"/>
      <c r="AQ451" s="35"/>
      <c r="AR451" s="35"/>
      <c r="AS451" s="35"/>
      <c r="AT451" s="35"/>
      <c r="AU451" s="35"/>
      <c r="AV451" s="35"/>
      <c r="AW451" s="35"/>
      <c r="AX451" s="35"/>
      <c r="AY451" s="35"/>
      <c r="AZ451" s="35"/>
      <c r="BA451" s="35"/>
      <c r="BB451" s="35"/>
      <c r="BC451" s="35"/>
      <c r="BD451" s="35"/>
      <c r="BE451" s="35"/>
    </row>
    <row r="452" spans="27:57" ht="15">
      <c r="AA452" s="11"/>
      <c r="AB452" s="11"/>
      <c r="AC452" s="11"/>
      <c r="AD452" s="11"/>
      <c r="AE452" s="11"/>
      <c r="AL452" s="35"/>
      <c r="AM452" s="35"/>
      <c r="AN452" s="35"/>
      <c r="AO452" s="35"/>
      <c r="AP452" s="35"/>
      <c r="AQ452" s="35"/>
      <c r="AR452" s="35"/>
      <c r="AS452" s="35"/>
      <c r="AT452" s="35"/>
      <c r="AU452" s="35"/>
      <c r="AV452" s="35"/>
      <c r="AW452" s="35"/>
      <c r="AX452" s="35"/>
      <c r="AY452" s="35"/>
      <c r="AZ452" s="35"/>
      <c r="BA452" s="35"/>
      <c r="BB452" s="35"/>
      <c r="BC452" s="35"/>
      <c r="BD452" s="35"/>
      <c r="BE452" s="35"/>
    </row>
    <row r="453" spans="27:57" ht="15">
      <c r="AA453" s="11"/>
      <c r="AB453" s="11"/>
      <c r="AC453" s="11"/>
      <c r="AD453" s="11"/>
      <c r="AE453" s="11"/>
      <c r="AL453" s="35"/>
      <c r="AM453" s="35"/>
      <c r="AN453" s="35"/>
      <c r="AO453" s="35"/>
      <c r="AP453" s="35"/>
      <c r="AQ453" s="35"/>
      <c r="AR453" s="35"/>
      <c r="AS453" s="35"/>
      <c r="AT453" s="35"/>
      <c r="AU453" s="35"/>
      <c r="AV453" s="35"/>
      <c r="AW453" s="35"/>
      <c r="AX453" s="35"/>
      <c r="AY453" s="35"/>
      <c r="AZ453" s="35"/>
      <c r="BA453" s="35"/>
      <c r="BB453" s="35"/>
      <c r="BC453" s="35"/>
      <c r="BD453" s="35"/>
      <c r="BE453" s="35"/>
    </row>
    <row r="454" spans="27:57" ht="15">
      <c r="AA454" s="11"/>
      <c r="AB454" s="11"/>
      <c r="AC454" s="11"/>
      <c r="AD454" s="11"/>
      <c r="AE454" s="11"/>
      <c r="AL454" s="35"/>
      <c r="AM454" s="35"/>
      <c r="AN454" s="35"/>
      <c r="AO454" s="35"/>
      <c r="AP454" s="35"/>
      <c r="AQ454" s="35"/>
      <c r="AR454" s="35"/>
      <c r="AS454" s="35"/>
      <c r="AT454" s="35"/>
      <c r="AU454" s="35"/>
      <c r="AV454" s="35"/>
      <c r="AW454" s="35"/>
      <c r="AX454" s="35"/>
      <c r="AY454" s="35"/>
      <c r="AZ454" s="35"/>
      <c r="BA454" s="35"/>
      <c r="BB454" s="35"/>
      <c r="BC454" s="35"/>
      <c r="BD454" s="35"/>
      <c r="BE454" s="35"/>
    </row>
    <row r="455" spans="27:57" ht="15">
      <c r="AA455" s="11"/>
      <c r="AB455" s="11"/>
      <c r="AC455" s="11"/>
      <c r="AD455" s="11"/>
      <c r="AE455" s="11"/>
      <c r="AL455" s="35"/>
      <c r="AM455" s="35"/>
      <c r="AN455" s="35"/>
      <c r="AO455" s="35"/>
      <c r="AP455" s="35"/>
      <c r="AQ455" s="35"/>
      <c r="AR455" s="35"/>
      <c r="AS455" s="35"/>
      <c r="AT455" s="35"/>
      <c r="AU455" s="35"/>
      <c r="AV455" s="35"/>
      <c r="AW455" s="35"/>
      <c r="AX455" s="35"/>
      <c r="AY455" s="35"/>
      <c r="AZ455" s="35"/>
      <c r="BA455" s="35"/>
      <c r="BB455" s="35"/>
      <c r="BC455" s="35"/>
      <c r="BD455" s="35"/>
      <c r="BE455" s="35"/>
    </row>
    <row r="456" spans="27:57" ht="15">
      <c r="AA456" s="11"/>
      <c r="AB456" s="11"/>
      <c r="AC456" s="11"/>
      <c r="AD456" s="11"/>
      <c r="AE456" s="11"/>
      <c r="AL456" s="35"/>
      <c r="AM456" s="35"/>
      <c r="AN456" s="35"/>
      <c r="AO456" s="35"/>
      <c r="AP456" s="35"/>
      <c r="AQ456" s="35"/>
      <c r="AR456" s="35"/>
      <c r="AS456" s="35"/>
      <c r="AT456" s="35"/>
      <c r="AU456" s="35"/>
      <c r="AV456" s="35"/>
      <c r="AW456" s="35"/>
      <c r="AX456" s="35"/>
      <c r="AY456" s="35"/>
      <c r="AZ456" s="35"/>
      <c r="BA456" s="35"/>
      <c r="BB456" s="35"/>
      <c r="BC456" s="35"/>
      <c r="BD456" s="35"/>
      <c r="BE456" s="35"/>
    </row>
    <row r="457" spans="27:57" ht="15">
      <c r="AA457" s="11"/>
      <c r="AB457" s="11"/>
      <c r="AC457" s="11"/>
      <c r="AD457" s="11"/>
      <c r="AE457" s="11"/>
      <c r="AL457" s="35"/>
      <c r="AM457" s="35"/>
      <c r="AN457" s="35"/>
      <c r="AO457" s="35"/>
      <c r="AP457" s="35"/>
      <c r="AQ457" s="35"/>
      <c r="AR457" s="35"/>
      <c r="AS457" s="35"/>
      <c r="AT457" s="35"/>
      <c r="AU457" s="35"/>
      <c r="AV457" s="35"/>
      <c r="AW457" s="35"/>
      <c r="AX457" s="35"/>
      <c r="AY457" s="35"/>
      <c r="AZ457" s="35"/>
      <c r="BA457" s="35"/>
      <c r="BB457" s="35"/>
      <c r="BC457" s="35"/>
      <c r="BD457" s="35"/>
      <c r="BE457" s="35"/>
    </row>
    <row r="458" spans="27:57" ht="15">
      <c r="AA458" s="11"/>
      <c r="AB458" s="11"/>
      <c r="AC458" s="11"/>
      <c r="AD458" s="11"/>
      <c r="AE458" s="11"/>
      <c r="AL458" s="35"/>
      <c r="AM458" s="35"/>
      <c r="AN458" s="35"/>
      <c r="AO458" s="35"/>
      <c r="AP458" s="35"/>
      <c r="AQ458" s="35"/>
      <c r="AR458" s="35"/>
      <c r="AS458" s="35"/>
      <c r="AT458" s="35"/>
      <c r="AU458" s="35"/>
      <c r="AV458" s="35"/>
      <c r="AW458" s="35"/>
      <c r="AX458" s="35"/>
      <c r="AY458" s="35"/>
      <c r="AZ458" s="35"/>
      <c r="BA458" s="35"/>
      <c r="BB458" s="35"/>
      <c r="BC458" s="35"/>
      <c r="BD458" s="35"/>
      <c r="BE458" s="35"/>
    </row>
    <row r="459" spans="27:57" ht="15">
      <c r="AA459" s="11"/>
      <c r="AB459" s="11"/>
      <c r="AC459" s="11"/>
      <c r="AD459" s="11"/>
      <c r="AE459" s="11"/>
      <c r="AL459" s="35"/>
      <c r="AM459" s="35"/>
      <c r="AN459" s="35"/>
      <c r="AO459" s="35"/>
      <c r="AP459" s="35"/>
      <c r="AQ459" s="35"/>
      <c r="AR459" s="35"/>
      <c r="AS459" s="35"/>
      <c r="AT459" s="35"/>
      <c r="AU459" s="35"/>
      <c r="AV459" s="35"/>
      <c r="AW459" s="35"/>
      <c r="AX459" s="35"/>
      <c r="AY459" s="35"/>
      <c r="AZ459" s="35"/>
      <c r="BA459" s="35"/>
      <c r="BB459" s="35"/>
      <c r="BC459" s="35"/>
      <c r="BD459" s="35"/>
      <c r="BE459" s="35"/>
    </row>
    <row r="460" spans="27:57" ht="15">
      <c r="AA460" s="11"/>
      <c r="AB460" s="11"/>
      <c r="AC460" s="11"/>
      <c r="AD460" s="11"/>
      <c r="AE460" s="11"/>
      <c r="AL460" s="35"/>
      <c r="AM460" s="35"/>
      <c r="AN460" s="35"/>
      <c r="AO460" s="35"/>
      <c r="AP460" s="35"/>
      <c r="AQ460" s="35"/>
      <c r="AR460" s="35"/>
      <c r="AS460" s="35"/>
      <c r="AT460" s="35"/>
      <c r="AU460" s="35"/>
      <c r="AV460" s="35"/>
      <c r="AW460" s="35"/>
      <c r="AX460" s="35"/>
      <c r="AY460" s="35"/>
      <c r="AZ460" s="35"/>
      <c r="BA460" s="35"/>
      <c r="BB460" s="35"/>
      <c r="BC460" s="35"/>
      <c r="BD460" s="35"/>
      <c r="BE460" s="35"/>
    </row>
    <row r="461" spans="27:57" ht="15">
      <c r="AA461" s="11"/>
      <c r="AB461" s="11"/>
      <c r="AC461" s="11"/>
      <c r="AD461" s="11"/>
      <c r="AE461" s="11"/>
      <c r="AL461" s="35"/>
      <c r="AM461" s="35"/>
      <c r="AN461" s="35"/>
      <c r="AO461" s="35"/>
      <c r="AP461" s="35"/>
      <c r="AQ461" s="35"/>
      <c r="AR461" s="35"/>
      <c r="AS461" s="35"/>
      <c r="AT461" s="35"/>
      <c r="AU461" s="35"/>
      <c r="AV461" s="35"/>
      <c r="AW461" s="35"/>
      <c r="AX461" s="35"/>
      <c r="AY461" s="35"/>
      <c r="AZ461" s="35"/>
      <c r="BA461" s="35"/>
      <c r="BB461" s="35"/>
      <c r="BC461" s="35"/>
      <c r="BD461" s="35"/>
      <c r="BE461" s="35"/>
    </row>
    <row r="462" spans="27:57" ht="15">
      <c r="AA462" s="11"/>
      <c r="AB462" s="11"/>
      <c r="AC462" s="11"/>
      <c r="AD462" s="11"/>
      <c r="AE462" s="11"/>
      <c r="AL462" s="35"/>
      <c r="AM462" s="35"/>
      <c r="AN462" s="35"/>
      <c r="AO462" s="35"/>
      <c r="AP462" s="35"/>
      <c r="AQ462" s="35"/>
      <c r="AR462" s="35"/>
      <c r="AS462" s="35"/>
      <c r="AT462" s="35"/>
      <c r="AU462" s="35"/>
      <c r="AV462" s="35"/>
      <c r="AW462" s="35"/>
      <c r="AX462" s="35"/>
      <c r="AY462" s="35"/>
      <c r="AZ462" s="35"/>
      <c r="BA462" s="35"/>
      <c r="BB462" s="35"/>
      <c r="BC462" s="35"/>
      <c r="BD462" s="35"/>
      <c r="BE462" s="35"/>
    </row>
    <row r="463" spans="27:57" ht="15">
      <c r="AA463" s="11"/>
      <c r="AB463" s="11"/>
      <c r="AC463" s="11"/>
      <c r="AD463" s="11"/>
      <c r="AE463" s="11"/>
      <c r="AL463" s="35"/>
      <c r="AM463" s="35"/>
      <c r="AN463" s="35"/>
      <c r="AO463" s="35"/>
      <c r="AP463" s="35"/>
      <c r="AQ463" s="35"/>
      <c r="AR463" s="35"/>
      <c r="AS463" s="35"/>
      <c r="AT463" s="35"/>
      <c r="AU463" s="35"/>
      <c r="AV463" s="35"/>
      <c r="AW463" s="35"/>
      <c r="AX463" s="35"/>
      <c r="AY463" s="35"/>
      <c r="AZ463" s="35"/>
      <c r="BA463" s="35"/>
      <c r="BB463" s="35"/>
      <c r="BC463" s="35"/>
      <c r="BD463" s="35"/>
      <c r="BE463" s="35"/>
    </row>
    <row r="464" spans="27:57" ht="15">
      <c r="AA464" s="11"/>
      <c r="AB464" s="11"/>
      <c r="AC464" s="11"/>
      <c r="AD464" s="11"/>
      <c r="AE464" s="11"/>
      <c r="AL464" s="35"/>
      <c r="AM464" s="35"/>
      <c r="AN464" s="35"/>
      <c r="AO464" s="35"/>
      <c r="AP464" s="35"/>
      <c r="AQ464" s="35"/>
      <c r="AR464" s="35"/>
      <c r="AS464" s="35"/>
      <c r="AT464" s="35"/>
      <c r="AU464" s="35"/>
      <c r="AV464" s="35"/>
      <c r="AW464" s="35"/>
      <c r="AX464" s="35"/>
      <c r="AY464" s="35"/>
      <c r="AZ464" s="35"/>
      <c r="BA464" s="35"/>
      <c r="BB464" s="35"/>
      <c r="BC464" s="35"/>
      <c r="BD464" s="35"/>
      <c r="BE464" s="35"/>
    </row>
    <row r="465" spans="27:57" ht="15">
      <c r="AA465" s="11"/>
      <c r="AB465" s="11"/>
      <c r="AC465" s="11"/>
      <c r="AD465" s="11"/>
      <c r="AE465" s="11"/>
      <c r="AL465" s="35"/>
      <c r="AM465" s="35"/>
      <c r="AN465" s="35"/>
      <c r="AO465" s="35"/>
      <c r="AP465" s="35"/>
      <c r="AQ465" s="35"/>
      <c r="AR465" s="35"/>
      <c r="AS465" s="35"/>
      <c r="AT465" s="35"/>
      <c r="AU465" s="35"/>
      <c r="AV465" s="35"/>
      <c r="AW465" s="35"/>
      <c r="AX465" s="35"/>
      <c r="AY465" s="35"/>
      <c r="AZ465" s="35"/>
      <c r="BA465" s="35"/>
      <c r="BB465" s="35"/>
      <c r="BC465" s="35"/>
      <c r="BD465" s="35"/>
      <c r="BE465" s="35"/>
    </row>
    <row r="466" spans="27:57" ht="15">
      <c r="AA466" s="11"/>
      <c r="AB466" s="11"/>
      <c r="AC466" s="11"/>
      <c r="AD466" s="11"/>
      <c r="AE466" s="11"/>
      <c r="AL466" s="35"/>
      <c r="AM466" s="35"/>
      <c r="AN466" s="35"/>
      <c r="AO466" s="35"/>
      <c r="AP466" s="35"/>
      <c r="AQ466" s="35"/>
      <c r="AR466" s="35"/>
      <c r="AS466" s="35"/>
      <c r="AT466" s="35"/>
      <c r="AU466" s="35"/>
      <c r="AV466" s="35"/>
      <c r="AW466" s="35"/>
      <c r="AX466" s="35"/>
      <c r="AY466" s="35"/>
      <c r="AZ466" s="35"/>
      <c r="BA466" s="35"/>
      <c r="BB466" s="35"/>
      <c r="BC466" s="35"/>
      <c r="BD466" s="35"/>
      <c r="BE466" s="35"/>
    </row>
    <row r="467" spans="27:57" ht="15">
      <c r="AA467" s="11"/>
      <c r="AB467" s="11"/>
      <c r="AC467" s="11"/>
      <c r="AD467" s="11"/>
      <c r="AE467" s="11"/>
      <c r="AL467" s="35"/>
      <c r="AM467" s="35"/>
      <c r="AN467" s="35"/>
      <c r="AO467" s="35"/>
      <c r="AP467" s="35"/>
      <c r="AQ467" s="35"/>
      <c r="AR467" s="35"/>
      <c r="AS467" s="35"/>
      <c r="AT467" s="35"/>
      <c r="AU467" s="35"/>
      <c r="AV467" s="35"/>
      <c r="AW467" s="35"/>
      <c r="AX467" s="35"/>
      <c r="AY467" s="35"/>
      <c r="AZ467" s="35"/>
      <c r="BA467" s="35"/>
      <c r="BB467" s="35"/>
      <c r="BC467" s="35"/>
      <c r="BD467" s="35"/>
      <c r="BE467" s="35"/>
    </row>
    <row r="468" spans="27:57" ht="15">
      <c r="AA468" s="11"/>
      <c r="AB468" s="11"/>
      <c r="AC468" s="11"/>
      <c r="AD468" s="11"/>
      <c r="AE468" s="11"/>
      <c r="AL468" s="35"/>
      <c r="AM468" s="35"/>
      <c r="AN468" s="35"/>
      <c r="AO468" s="35"/>
      <c r="AP468" s="35"/>
      <c r="AQ468" s="35"/>
      <c r="AR468" s="35"/>
      <c r="AS468" s="35"/>
      <c r="AT468" s="35"/>
      <c r="AU468" s="35"/>
      <c r="AV468" s="35"/>
      <c r="AW468" s="35"/>
      <c r="AX468" s="35"/>
      <c r="AY468" s="35"/>
      <c r="AZ468" s="35"/>
      <c r="BA468" s="35"/>
      <c r="BB468" s="35"/>
      <c r="BC468" s="35"/>
      <c r="BD468" s="35"/>
      <c r="BE468" s="35"/>
    </row>
    <row r="469" spans="27:57" ht="15">
      <c r="AA469" s="11"/>
      <c r="AB469" s="11"/>
      <c r="AC469" s="11"/>
      <c r="AD469" s="11"/>
      <c r="AE469" s="11"/>
      <c r="AL469" s="35"/>
      <c r="AM469" s="35"/>
      <c r="AN469" s="35"/>
      <c r="AO469" s="35"/>
      <c r="AP469" s="35"/>
      <c r="AQ469" s="35"/>
      <c r="AR469" s="35"/>
      <c r="AS469" s="35"/>
      <c r="AT469" s="35"/>
      <c r="AU469" s="35"/>
      <c r="AV469" s="35"/>
      <c r="AW469" s="35"/>
      <c r="AX469" s="35"/>
      <c r="AY469" s="35"/>
      <c r="AZ469" s="35"/>
      <c r="BA469" s="35"/>
      <c r="BB469" s="35"/>
      <c r="BC469" s="35"/>
      <c r="BD469" s="35"/>
      <c r="BE469" s="35"/>
    </row>
    <row r="470" spans="27:57" ht="15">
      <c r="AA470" s="11"/>
      <c r="AB470" s="11"/>
      <c r="AC470" s="11"/>
      <c r="AD470" s="11"/>
      <c r="AE470" s="11"/>
      <c r="AL470" s="35"/>
      <c r="AM470" s="35"/>
      <c r="AN470" s="35"/>
      <c r="AO470" s="35"/>
      <c r="AP470" s="35"/>
      <c r="AQ470" s="35"/>
      <c r="AR470" s="35"/>
      <c r="AS470" s="35"/>
      <c r="AT470" s="35"/>
      <c r="AU470" s="35"/>
      <c r="AV470" s="35"/>
      <c r="AW470" s="35"/>
      <c r="AX470" s="35"/>
      <c r="AY470" s="35"/>
      <c r="AZ470" s="35"/>
      <c r="BA470" s="35"/>
      <c r="BB470" s="35"/>
      <c r="BC470" s="35"/>
      <c r="BD470" s="35"/>
      <c r="BE470" s="35"/>
    </row>
    <row r="471" spans="27:57" ht="15">
      <c r="AA471" s="11"/>
      <c r="AB471" s="11"/>
      <c r="AC471" s="11"/>
      <c r="AD471" s="11"/>
      <c r="AE471" s="11"/>
      <c r="AL471" s="35"/>
      <c r="AM471" s="35"/>
      <c r="AN471" s="35"/>
      <c r="AO471" s="35"/>
      <c r="AP471" s="35"/>
      <c r="AQ471" s="35"/>
      <c r="AR471" s="35"/>
      <c r="AS471" s="35"/>
      <c r="AT471" s="35"/>
      <c r="AU471" s="35"/>
      <c r="AV471" s="35"/>
      <c r="AW471" s="35"/>
      <c r="AX471" s="35"/>
      <c r="AY471" s="35"/>
      <c r="AZ471" s="35"/>
      <c r="BA471" s="35"/>
      <c r="BB471" s="35"/>
      <c r="BC471" s="35"/>
      <c r="BD471" s="35"/>
      <c r="BE471" s="35"/>
    </row>
    <row r="472" spans="27:57" ht="15">
      <c r="AA472" s="11"/>
      <c r="AB472" s="11"/>
      <c r="AC472" s="11"/>
      <c r="AD472" s="11"/>
      <c r="AE472" s="11"/>
      <c r="AL472" s="35"/>
      <c r="AM472" s="35"/>
      <c r="AN472" s="35"/>
      <c r="AO472" s="35"/>
      <c r="AP472" s="35"/>
      <c r="AQ472" s="35"/>
      <c r="AR472" s="35"/>
      <c r="AS472" s="35"/>
      <c r="AT472" s="35"/>
      <c r="AU472" s="35"/>
      <c r="AV472" s="35"/>
      <c r="AW472" s="35"/>
      <c r="AX472" s="35"/>
      <c r="AY472" s="35"/>
      <c r="AZ472" s="35"/>
      <c r="BA472" s="35"/>
      <c r="BB472" s="35"/>
      <c r="BC472" s="35"/>
      <c r="BD472" s="35"/>
      <c r="BE472" s="35"/>
    </row>
    <row r="473" spans="27:57" ht="15">
      <c r="AA473" s="11"/>
      <c r="AB473" s="11"/>
      <c r="AC473" s="11"/>
      <c r="AD473" s="11"/>
      <c r="AE473" s="11"/>
      <c r="AL473" s="35"/>
      <c r="AM473" s="35"/>
      <c r="AN473" s="35"/>
      <c r="AO473" s="35"/>
      <c r="AP473" s="35"/>
      <c r="AQ473" s="35"/>
      <c r="AR473" s="35"/>
      <c r="AS473" s="35"/>
      <c r="AT473" s="35"/>
      <c r="AU473" s="35"/>
      <c r="AV473" s="35"/>
      <c r="AW473" s="35"/>
      <c r="AX473" s="35"/>
      <c r="AY473" s="35"/>
      <c r="AZ473" s="35"/>
      <c r="BA473" s="35"/>
      <c r="BB473" s="35"/>
      <c r="BC473" s="35"/>
      <c r="BD473" s="35"/>
      <c r="BE473" s="35"/>
    </row>
    <row r="474" spans="27:57" ht="15">
      <c r="AA474" s="11"/>
      <c r="AB474" s="11"/>
      <c r="AC474" s="11"/>
      <c r="AD474" s="11"/>
      <c r="AE474" s="11"/>
      <c r="AL474" s="35"/>
      <c r="AM474" s="35"/>
      <c r="AN474" s="35"/>
      <c r="AO474" s="35"/>
      <c r="AP474" s="35"/>
      <c r="AQ474" s="35"/>
      <c r="AR474" s="35"/>
      <c r="AS474" s="35"/>
      <c r="AT474" s="35"/>
      <c r="AU474" s="35"/>
      <c r="AV474" s="35"/>
      <c r="AW474" s="35"/>
      <c r="AX474" s="35"/>
      <c r="AY474" s="35"/>
      <c r="AZ474" s="35"/>
      <c r="BA474" s="35"/>
      <c r="BB474" s="35"/>
      <c r="BC474" s="35"/>
      <c r="BD474" s="35"/>
      <c r="BE474" s="35"/>
    </row>
    <row r="475" spans="27:57" ht="15">
      <c r="AA475" s="11"/>
      <c r="AB475" s="11"/>
      <c r="AC475" s="11"/>
      <c r="AD475" s="11"/>
      <c r="AE475" s="11"/>
      <c r="AL475" s="35"/>
      <c r="AM475" s="35"/>
      <c r="AN475" s="35"/>
      <c r="AO475" s="35"/>
      <c r="AP475" s="35"/>
      <c r="AQ475" s="35"/>
      <c r="AR475" s="35"/>
      <c r="AS475" s="35"/>
      <c r="AT475" s="35"/>
      <c r="AU475" s="35"/>
      <c r="AV475" s="35"/>
      <c r="AW475" s="35"/>
      <c r="AX475" s="35"/>
      <c r="AY475" s="35"/>
      <c r="AZ475" s="35"/>
      <c r="BA475" s="35"/>
      <c r="BB475" s="35"/>
      <c r="BC475" s="35"/>
      <c r="BD475" s="35"/>
      <c r="BE475" s="35"/>
    </row>
    <row r="476" spans="27:57" ht="15">
      <c r="AA476" s="11"/>
      <c r="AB476" s="11"/>
      <c r="AC476" s="11"/>
      <c r="AD476" s="11"/>
      <c r="AE476" s="11"/>
      <c r="AL476" s="35"/>
      <c r="AM476" s="35"/>
      <c r="AN476" s="35"/>
      <c r="AO476" s="35"/>
      <c r="AP476" s="35"/>
      <c r="AQ476" s="35"/>
      <c r="AR476" s="35"/>
      <c r="AS476" s="35"/>
      <c r="AT476" s="35"/>
      <c r="AU476" s="35"/>
      <c r="AV476" s="35"/>
      <c r="AW476" s="35"/>
      <c r="AX476" s="35"/>
      <c r="AY476" s="35"/>
      <c r="AZ476" s="35"/>
      <c r="BA476" s="35"/>
      <c r="BB476" s="35"/>
      <c r="BC476" s="35"/>
      <c r="BD476" s="35"/>
      <c r="BE476" s="35"/>
    </row>
    <row r="477" spans="27:57" ht="15">
      <c r="AA477" s="11"/>
      <c r="AB477" s="11"/>
      <c r="AC477" s="11"/>
      <c r="AD477" s="11"/>
      <c r="AE477" s="11"/>
      <c r="AL477" s="35"/>
      <c r="AM477" s="35"/>
      <c r="AN477" s="35"/>
      <c r="AO477" s="35"/>
      <c r="AP477" s="35"/>
      <c r="AQ477" s="35"/>
      <c r="AR477" s="35"/>
      <c r="AS477" s="35"/>
      <c r="AT477" s="35"/>
      <c r="AU477" s="35"/>
      <c r="AV477" s="35"/>
      <c r="AW477" s="35"/>
      <c r="AX477" s="35"/>
      <c r="AY477" s="35"/>
      <c r="AZ477" s="35"/>
      <c r="BA477" s="35"/>
      <c r="BB477" s="35"/>
      <c r="BC477" s="35"/>
      <c r="BD477" s="35"/>
      <c r="BE477" s="35"/>
    </row>
    <row r="478" spans="27:57" ht="15">
      <c r="AA478" s="11"/>
      <c r="AB478" s="11"/>
      <c r="AC478" s="11"/>
      <c r="AD478" s="11"/>
      <c r="AE478" s="11"/>
      <c r="AL478" s="35"/>
      <c r="AM478" s="35"/>
      <c r="AN478" s="35"/>
      <c r="AO478" s="35"/>
      <c r="AP478" s="35"/>
      <c r="AQ478" s="35"/>
      <c r="AR478" s="35"/>
      <c r="AS478" s="35"/>
      <c r="AT478" s="35"/>
      <c r="AU478" s="35"/>
      <c r="AV478" s="35"/>
      <c r="AW478" s="35"/>
      <c r="AX478" s="35"/>
      <c r="AY478" s="35"/>
      <c r="AZ478" s="35"/>
      <c r="BA478" s="35"/>
      <c r="BB478" s="35"/>
      <c r="BC478" s="35"/>
      <c r="BD478" s="35"/>
      <c r="BE478" s="35"/>
    </row>
    <row r="479" spans="27:57" ht="15">
      <c r="AA479" s="11"/>
      <c r="AB479" s="11"/>
      <c r="AC479" s="11"/>
      <c r="AD479" s="11"/>
      <c r="AE479" s="11"/>
      <c r="AL479" s="35"/>
      <c r="AM479" s="35"/>
      <c r="AN479" s="35"/>
      <c r="AO479" s="35"/>
      <c r="AP479" s="35"/>
      <c r="AQ479" s="35"/>
      <c r="AR479" s="35"/>
      <c r="AS479" s="35"/>
      <c r="AT479" s="35"/>
      <c r="AU479" s="35"/>
      <c r="AV479" s="35"/>
      <c r="AW479" s="35"/>
      <c r="AX479" s="35"/>
      <c r="AY479" s="35"/>
      <c r="AZ479" s="35"/>
      <c r="BA479" s="35"/>
      <c r="BB479" s="35"/>
      <c r="BC479" s="35"/>
      <c r="BD479" s="35"/>
      <c r="BE479" s="35"/>
    </row>
    <row r="480" spans="27:57" ht="15">
      <c r="AA480" s="11"/>
      <c r="AB480" s="11"/>
      <c r="AC480" s="11"/>
      <c r="AD480" s="11"/>
      <c r="AE480" s="11"/>
      <c r="AL480" s="35"/>
      <c r="AM480" s="35"/>
      <c r="AN480" s="35"/>
      <c r="AO480" s="35"/>
      <c r="AP480" s="35"/>
      <c r="AQ480" s="35"/>
      <c r="AR480" s="35"/>
      <c r="AS480" s="35"/>
      <c r="AT480" s="35"/>
      <c r="AU480" s="35"/>
      <c r="AV480" s="35"/>
      <c r="AW480" s="35"/>
      <c r="AX480" s="35"/>
      <c r="AY480" s="35"/>
      <c r="AZ480" s="35"/>
      <c r="BA480" s="35"/>
      <c r="BB480" s="35"/>
      <c r="BC480" s="35"/>
      <c r="BD480" s="35"/>
      <c r="BE480" s="35"/>
    </row>
    <row r="481" spans="27:57" ht="15">
      <c r="AA481" s="11"/>
      <c r="AB481" s="11"/>
      <c r="AC481" s="11"/>
      <c r="AD481" s="11"/>
      <c r="AE481" s="11"/>
      <c r="AL481" s="35"/>
      <c r="AM481" s="35"/>
      <c r="AN481" s="35"/>
      <c r="AO481" s="35"/>
      <c r="AP481" s="35"/>
      <c r="AQ481" s="35"/>
      <c r="AR481" s="35"/>
      <c r="AS481" s="35"/>
      <c r="AT481" s="35"/>
      <c r="AU481" s="35"/>
      <c r="AV481" s="35"/>
      <c r="AW481" s="35"/>
      <c r="AX481" s="35"/>
      <c r="AY481" s="35"/>
      <c r="AZ481" s="35"/>
      <c r="BA481" s="35"/>
      <c r="BB481" s="35"/>
      <c r="BC481" s="35"/>
      <c r="BD481" s="35"/>
      <c r="BE481" s="35"/>
    </row>
    <row r="482" spans="27:57" ht="15">
      <c r="AA482" s="11"/>
      <c r="AB482" s="11"/>
      <c r="AC482" s="11"/>
      <c r="AD482" s="11"/>
      <c r="AE482" s="11"/>
      <c r="AL482" s="35"/>
      <c r="AM482" s="35"/>
      <c r="AN482" s="35"/>
      <c r="AO482" s="35"/>
      <c r="AP482" s="35"/>
      <c r="AQ482" s="35"/>
      <c r="AR482" s="35"/>
      <c r="AS482" s="35"/>
      <c r="AT482" s="35"/>
      <c r="AU482" s="35"/>
      <c r="AV482" s="35"/>
      <c r="AW482" s="35"/>
      <c r="AX482" s="35"/>
      <c r="AY482" s="35"/>
      <c r="AZ482" s="35"/>
      <c r="BA482" s="35"/>
      <c r="BB482" s="35"/>
      <c r="BC482" s="35"/>
      <c r="BD482" s="35"/>
      <c r="BE482" s="35"/>
    </row>
    <row r="483" spans="27:57" ht="15">
      <c r="AA483" s="11"/>
      <c r="AB483" s="11"/>
      <c r="AC483" s="11"/>
      <c r="AD483" s="11"/>
      <c r="AE483" s="11"/>
      <c r="AL483" s="35"/>
      <c r="AM483" s="35"/>
      <c r="AN483" s="35"/>
      <c r="AO483" s="35"/>
      <c r="AP483" s="35"/>
      <c r="AQ483" s="35"/>
      <c r="AR483" s="35"/>
      <c r="AS483" s="35"/>
      <c r="AT483" s="35"/>
      <c r="AU483" s="35"/>
      <c r="AV483" s="35"/>
      <c r="AW483" s="35"/>
      <c r="AX483" s="35"/>
      <c r="AY483" s="35"/>
      <c r="AZ483" s="35"/>
      <c r="BA483" s="35"/>
      <c r="BB483" s="35"/>
      <c r="BC483" s="35"/>
      <c r="BD483" s="35"/>
      <c r="BE483" s="35"/>
    </row>
    <row r="484" spans="27:57" ht="15">
      <c r="AA484" s="11"/>
      <c r="AB484" s="11"/>
      <c r="AC484" s="11"/>
      <c r="AD484" s="11"/>
      <c r="AE484" s="11"/>
      <c r="AL484" s="35"/>
      <c r="AM484" s="35"/>
      <c r="AN484" s="35"/>
      <c r="AO484" s="35"/>
      <c r="AP484" s="35"/>
      <c r="AQ484" s="35"/>
      <c r="AR484" s="35"/>
      <c r="AS484" s="35"/>
      <c r="AT484" s="35"/>
      <c r="AU484" s="35"/>
      <c r="AV484" s="35"/>
      <c r="AW484" s="35"/>
      <c r="AX484" s="35"/>
      <c r="AY484" s="35"/>
      <c r="AZ484" s="35"/>
      <c r="BA484" s="35"/>
      <c r="BB484" s="35"/>
      <c r="BC484" s="35"/>
      <c r="BD484" s="35"/>
      <c r="BE484" s="35"/>
    </row>
    <row r="485" spans="27:57" ht="15">
      <c r="AA485" s="11"/>
      <c r="AB485" s="11"/>
      <c r="AC485" s="11"/>
      <c r="AD485" s="11"/>
      <c r="AE485" s="11"/>
      <c r="AL485" s="35"/>
      <c r="AM485" s="35"/>
      <c r="AN485" s="35"/>
      <c r="AO485" s="35"/>
      <c r="AP485" s="35"/>
      <c r="AQ485" s="35"/>
      <c r="AR485" s="35"/>
      <c r="AS485" s="35"/>
      <c r="AT485" s="35"/>
      <c r="AU485" s="35"/>
      <c r="AV485" s="35"/>
      <c r="AW485" s="35"/>
      <c r="AX485" s="35"/>
      <c r="AY485" s="35"/>
      <c r="AZ485" s="35"/>
      <c r="BA485" s="35"/>
      <c r="BB485" s="35"/>
      <c r="BC485" s="35"/>
      <c r="BD485" s="35"/>
      <c r="BE485" s="35"/>
    </row>
    <row r="486" spans="27:57" ht="15">
      <c r="AA486" s="11"/>
      <c r="AB486" s="11"/>
      <c r="AC486" s="11"/>
      <c r="AD486" s="11"/>
      <c r="AE486" s="11"/>
      <c r="AL486" s="35"/>
      <c r="AM486" s="35"/>
      <c r="AN486" s="35"/>
      <c r="AO486" s="35"/>
      <c r="AP486" s="35"/>
      <c r="AQ486" s="35"/>
      <c r="AR486" s="35"/>
      <c r="AS486" s="35"/>
      <c r="AT486" s="35"/>
      <c r="AU486" s="35"/>
      <c r="AV486" s="35"/>
      <c r="AW486" s="35"/>
      <c r="AX486" s="35"/>
      <c r="AY486" s="35"/>
      <c r="AZ486" s="35"/>
      <c r="BA486" s="35"/>
      <c r="BB486" s="35"/>
      <c r="BC486" s="35"/>
      <c r="BD486" s="35"/>
      <c r="BE486" s="35"/>
    </row>
    <row r="487" spans="27:57" ht="15">
      <c r="AA487" s="11"/>
      <c r="AB487" s="11"/>
      <c r="AC487" s="11"/>
      <c r="AD487" s="11"/>
      <c r="AE487" s="11"/>
      <c r="AL487" s="35"/>
      <c r="AM487" s="35"/>
      <c r="AN487" s="35"/>
      <c r="AO487" s="35"/>
      <c r="AP487" s="35"/>
      <c r="AQ487" s="35"/>
      <c r="AR487" s="35"/>
      <c r="AS487" s="35"/>
      <c r="AT487" s="35"/>
      <c r="AU487" s="35"/>
      <c r="AV487" s="35"/>
      <c r="AW487" s="35"/>
      <c r="AX487" s="35"/>
      <c r="AY487" s="35"/>
      <c r="AZ487" s="35"/>
      <c r="BA487" s="35"/>
      <c r="BB487" s="35"/>
      <c r="BC487" s="35"/>
      <c r="BD487" s="35"/>
      <c r="BE487" s="35"/>
    </row>
    <row r="488" spans="27:57" ht="15">
      <c r="AA488" s="11"/>
      <c r="AB488" s="11"/>
      <c r="AC488" s="11"/>
      <c r="AD488" s="11"/>
      <c r="AE488" s="11"/>
      <c r="AL488" s="35"/>
      <c r="AM488" s="35"/>
      <c r="AN488" s="35"/>
      <c r="AO488" s="35"/>
      <c r="AP488" s="35"/>
      <c r="AQ488" s="35"/>
      <c r="AR488" s="35"/>
      <c r="AS488" s="35"/>
      <c r="AT488" s="35"/>
      <c r="AU488" s="35"/>
      <c r="AV488" s="35"/>
      <c r="AW488" s="35"/>
      <c r="AX488" s="35"/>
      <c r="AY488" s="35"/>
      <c r="AZ488" s="35"/>
      <c r="BA488" s="35"/>
      <c r="BB488" s="35"/>
      <c r="BC488" s="35"/>
      <c r="BD488" s="35"/>
      <c r="BE488" s="35"/>
    </row>
    <row r="489" spans="27:57" ht="15">
      <c r="AA489" s="11"/>
      <c r="AB489" s="11"/>
      <c r="AC489" s="11"/>
      <c r="AD489" s="11"/>
      <c r="AE489" s="11"/>
      <c r="AL489" s="35"/>
      <c r="AM489" s="35"/>
      <c r="AN489" s="35"/>
      <c r="AO489" s="35"/>
      <c r="AP489" s="35"/>
      <c r="AQ489" s="35"/>
      <c r="AR489" s="35"/>
      <c r="AS489" s="35"/>
      <c r="AT489" s="35"/>
      <c r="AU489" s="35"/>
      <c r="AV489" s="35"/>
      <c r="AW489" s="35"/>
      <c r="AX489" s="35"/>
      <c r="AY489" s="35"/>
      <c r="AZ489" s="35"/>
      <c r="BA489" s="35"/>
      <c r="BB489" s="35"/>
      <c r="BC489" s="35"/>
      <c r="BD489" s="35"/>
      <c r="BE489" s="35"/>
    </row>
    <row r="490" spans="27:57" ht="15">
      <c r="AA490" s="11"/>
      <c r="AB490" s="11"/>
      <c r="AC490" s="11"/>
      <c r="AD490" s="11"/>
      <c r="AE490" s="11"/>
      <c r="AL490" s="35"/>
      <c r="AM490" s="35"/>
      <c r="AN490" s="35"/>
      <c r="AO490" s="35"/>
      <c r="AP490" s="35"/>
      <c r="AQ490" s="35"/>
      <c r="AR490" s="35"/>
      <c r="AS490" s="35"/>
      <c r="AT490" s="35"/>
      <c r="AU490" s="35"/>
      <c r="AV490" s="35"/>
      <c r="AW490" s="35"/>
      <c r="AX490" s="35"/>
      <c r="AY490" s="35"/>
      <c r="AZ490" s="35"/>
      <c r="BA490" s="35"/>
      <c r="BB490" s="35"/>
      <c r="BC490" s="35"/>
      <c r="BD490" s="35"/>
      <c r="BE490" s="35"/>
    </row>
    <row r="491" spans="27:57" ht="15">
      <c r="AA491" s="11"/>
      <c r="AB491" s="11"/>
      <c r="AC491" s="11"/>
      <c r="AD491" s="11"/>
      <c r="AE491" s="11"/>
      <c r="AL491" s="35"/>
      <c r="AM491" s="35"/>
      <c r="AN491" s="35"/>
      <c r="AO491" s="35"/>
      <c r="AP491" s="35"/>
      <c r="AQ491" s="35"/>
      <c r="AR491" s="35"/>
      <c r="AS491" s="35"/>
      <c r="AT491" s="35"/>
      <c r="AU491" s="35"/>
      <c r="AV491" s="35"/>
      <c r="AW491" s="35"/>
      <c r="AX491" s="35"/>
      <c r="AY491" s="35"/>
      <c r="AZ491" s="35"/>
      <c r="BA491" s="35"/>
      <c r="BB491" s="35"/>
      <c r="BC491" s="35"/>
      <c r="BD491" s="35"/>
      <c r="BE491" s="35"/>
    </row>
    <row r="492" spans="27:57" ht="15">
      <c r="AA492" s="11"/>
      <c r="AB492" s="11"/>
      <c r="AC492" s="11"/>
      <c r="AD492" s="11"/>
      <c r="AE492" s="11"/>
      <c r="AL492" s="35"/>
      <c r="AM492" s="35"/>
      <c r="AN492" s="35"/>
      <c r="AO492" s="35"/>
      <c r="AP492" s="35"/>
      <c r="AQ492" s="35"/>
      <c r="AR492" s="35"/>
      <c r="AS492" s="35"/>
      <c r="AT492" s="35"/>
      <c r="AU492" s="35"/>
      <c r="AV492" s="35"/>
      <c r="AW492" s="35"/>
      <c r="AX492" s="35"/>
      <c r="AY492" s="35"/>
      <c r="AZ492" s="35"/>
      <c r="BA492" s="35"/>
      <c r="BB492" s="35"/>
      <c r="BC492" s="35"/>
      <c r="BD492" s="35"/>
      <c r="BE492" s="35"/>
    </row>
    <row r="493" spans="27:57" ht="15">
      <c r="AA493" s="11"/>
      <c r="AB493" s="11"/>
      <c r="AC493" s="11"/>
      <c r="AD493" s="11"/>
      <c r="AE493" s="11"/>
      <c r="AL493" s="35"/>
      <c r="AM493" s="35"/>
      <c r="AN493" s="35"/>
      <c r="AO493" s="35"/>
      <c r="AP493" s="35"/>
      <c r="AQ493" s="35"/>
      <c r="AR493" s="35"/>
      <c r="AS493" s="35"/>
      <c r="AT493" s="35"/>
      <c r="AU493" s="35"/>
      <c r="AV493" s="35"/>
      <c r="AW493" s="35"/>
      <c r="AX493" s="35"/>
      <c r="AY493" s="35"/>
      <c r="AZ493" s="35"/>
      <c r="BA493" s="35"/>
      <c r="BB493" s="35"/>
      <c r="BC493" s="35"/>
      <c r="BD493" s="35"/>
      <c r="BE493" s="35"/>
    </row>
    <row r="494" spans="27:57" ht="15">
      <c r="AA494" s="11"/>
      <c r="AB494" s="11"/>
      <c r="AC494" s="11"/>
      <c r="AD494" s="11"/>
      <c r="AE494" s="11"/>
      <c r="AL494" s="35"/>
      <c r="AM494" s="35"/>
      <c r="AN494" s="35"/>
      <c r="AO494" s="35"/>
      <c r="AP494" s="35"/>
      <c r="AQ494" s="35"/>
      <c r="AR494" s="35"/>
      <c r="AS494" s="35"/>
      <c r="AT494" s="35"/>
      <c r="AU494" s="35"/>
      <c r="AV494" s="35"/>
      <c r="AW494" s="35"/>
      <c r="AX494" s="35"/>
      <c r="AY494" s="35"/>
      <c r="AZ494" s="35"/>
      <c r="BA494" s="35"/>
      <c r="BB494" s="35"/>
      <c r="BC494" s="35"/>
      <c r="BD494" s="35"/>
      <c r="BE494" s="35"/>
    </row>
    <row r="495" spans="27:57" ht="15">
      <c r="AA495" s="11"/>
      <c r="AB495" s="11"/>
      <c r="AC495" s="11"/>
      <c r="AD495" s="11"/>
      <c r="AE495" s="11"/>
      <c r="AL495" s="35"/>
      <c r="AM495" s="35"/>
      <c r="AN495" s="35"/>
      <c r="AO495" s="35"/>
      <c r="AP495" s="35"/>
      <c r="AQ495" s="35"/>
      <c r="AR495" s="35"/>
      <c r="AS495" s="35"/>
      <c r="AT495" s="35"/>
      <c r="AU495" s="35"/>
      <c r="AV495" s="35"/>
      <c r="AW495" s="35"/>
      <c r="AX495" s="35"/>
      <c r="AY495" s="35"/>
      <c r="AZ495" s="35"/>
      <c r="BA495" s="35"/>
      <c r="BB495" s="35"/>
      <c r="BC495" s="35"/>
      <c r="BD495" s="35"/>
      <c r="BE495" s="35"/>
    </row>
    <row r="496" spans="27:57" ht="15">
      <c r="AA496" s="11"/>
      <c r="AB496" s="11"/>
      <c r="AC496" s="11"/>
      <c r="AD496" s="11"/>
      <c r="AE496" s="11"/>
      <c r="AL496" s="35"/>
      <c r="AM496" s="35"/>
      <c r="AN496" s="35"/>
      <c r="AO496" s="35"/>
      <c r="AP496" s="35"/>
      <c r="AQ496" s="35"/>
      <c r="AR496" s="35"/>
      <c r="AS496" s="35"/>
      <c r="AT496" s="35"/>
      <c r="AU496" s="35"/>
      <c r="AV496" s="35"/>
      <c r="AW496" s="35"/>
      <c r="AX496" s="35"/>
      <c r="AY496" s="35"/>
      <c r="AZ496" s="35"/>
      <c r="BA496" s="35"/>
      <c r="BB496" s="35"/>
      <c r="BC496" s="35"/>
      <c r="BD496" s="35"/>
      <c r="BE496" s="35"/>
    </row>
    <row r="497" spans="27:57" ht="15">
      <c r="AA497" s="11"/>
      <c r="AB497" s="11"/>
      <c r="AC497" s="11"/>
      <c r="AD497" s="11"/>
      <c r="AE497" s="11"/>
      <c r="AL497" s="35"/>
      <c r="AM497" s="35"/>
      <c r="AN497" s="35"/>
      <c r="AO497" s="35"/>
      <c r="AP497" s="35"/>
      <c r="AQ497" s="35"/>
      <c r="AR497" s="35"/>
      <c r="AS497" s="35"/>
      <c r="AT497" s="35"/>
      <c r="AU497" s="35"/>
      <c r="AV497" s="35"/>
      <c r="AW497" s="35"/>
      <c r="AX497" s="35"/>
      <c r="AY497" s="35"/>
      <c r="AZ497" s="35"/>
      <c r="BA497" s="35"/>
      <c r="BB497" s="35"/>
      <c r="BC497" s="35"/>
      <c r="BD497" s="35"/>
      <c r="BE497" s="35"/>
    </row>
    <row r="498" spans="27:57" ht="15">
      <c r="AA498" s="11"/>
      <c r="AB498" s="11"/>
      <c r="AC498" s="11"/>
      <c r="AD498" s="11"/>
      <c r="AE498" s="11"/>
      <c r="AL498" s="35"/>
      <c r="AM498" s="35"/>
      <c r="AN498" s="35"/>
      <c r="AO498" s="35"/>
      <c r="AP498" s="35"/>
      <c r="AQ498" s="35"/>
      <c r="AR498" s="35"/>
      <c r="AS498" s="35"/>
      <c r="AT498" s="35"/>
      <c r="AU498" s="35"/>
      <c r="AV498" s="35"/>
      <c r="AW498" s="35"/>
      <c r="AX498" s="35"/>
      <c r="AY498" s="35"/>
      <c r="AZ498" s="35"/>
      <c r="BA498" s="35"/>
      <c r="BB498" s="35"/>
      <c r="BC498" s="35"/>
      <c r="BD498" s="35"/>
      <c r="BE498" s="35"/>
    </row>
    <row r="499" spans="27:57" ht="15">
      <c r="AA499" s="11"/>
      <c r="AB499" s="11"/>
      <c r="AC499" s="11"/>
      <c r="AD499" s="11"/>
      <c r="AE499" s="11"/>
      <c r="AL499" s="35"/>
      <c r="AM499" s="35"/>
      <c r="AN499" s="35"/>
      <c r="AO499" s="35"/>
      <c r="AP499" s="35"/>
      <c r="AQ499" s="35"/>
      <c r="AR499" s="35"/>
      <c r="AS499" s="35"/>
      <c r="AT499" s="35"/>
      <c r="AU499" s="35"/>
      <c r="AV499" s="35"/>
      <c r="AW499" s="35"/>
      <c r="AX499" s="35"/>
      <c r="AY499" s="35"/>
      <c r="AZ499" s="35"/>
      <c r="BA499" s="35"/>
      <c r="BB499" s="35"/>
      <c r="BC499" s="35"/>
      <c r="BD499" s="35"/>
      <c r="BE499" s="35"/>
    </row>
    <row r="500" spans="27:57" ht="15">
      <c r="AA500" s="11"/>
      <c r="AB500" s="11"/>
      <c r="AC500" s="11"/>
      <c r="AD500" s="11"/>
      <c r="AE500" s="11"/>
      <c r="AL500" s="35"/>
      <c r="AM500" s="35"/>
      <c r="AN500" s="35"/>
      <c r="AO500" s="35"/>
      <c r="AP500" s="35"/>
      <c r="AQ500" s="35"/>
      <c r="AR500" s="35"/>
      <c r="AS500" s="35"/>
      <c r="AT500" s="35"/>
      <c r="AU500" s="35"/>
      <c r="AV500" s="35"/>
      <c r="AW500" s="35"/>
      <c r="AX500" s="35"/>
      <c r="AY500" s="35"/>
      <c r="AZ500" s="35"/>
      <c r="BA500" s="35"/>
      <c r="BB500" s="35"/>
      <c r="BC500" s="35"/>
      <c r="BD500" s="35"/>
      <c r="BE500" s="35"/>
    </row>
    <row r="501" spans="27:57" ht="15">
      <c r="AA501" s="11"/>
      <c r="AB501" s="11"/>
      <c r="AC501" s="11"/>
      <c r="AD501" s="11"/>
      <c r="AE501" s="11"/>
      <c r="AL501" s="35"/>
      <c r="AM501" s="35"/>
      <c r="AN501" s="35"/>
      <c r="AO501" s="35"/>
      <c r="AP501" s="35"/>
      <c r="AQ501" s="35"/>
      <c r="AR501" s="35"/>
      <c r="AS501" s="35"/>
      <c r="AT501" s="35"/>
      <c r="AU501" s="35"/>
      <c r="AV501" s="35"/>
      <c r="AW501" s="35"/>
      <c r="AX501" s="35"/>
      <c r="AY501" s="35"/>
      <c r="AZ501" s="35"/>
      <c r="BA501" s="35"/>
      <c r="BB501" s="35"/>
      <c r="BC501" s="35"/>
      <c r="BD501" s="35"/>
      <c r="BE501" s="35"/>
    </row>
    <row r="502" spans="27:57" ht="15">
      <c r="AA502" s="11"/>
      <c r="AB502" s="11"/>
      <c r="AC502" s="11"/>
      <c r="AD502" s="11"/>
      <c r="AE502" s="11"/>
      <c r="AL502" s="35"/>
      <c r="AM502" s="35"/>
      <c r="AN502" s="35"/>
      <c r="AO502" s="35"/>
      <c r="AP502" s="35"/>
      <c r="AQ502" s="35"/>
      <c r="AR502" s="35"/>
      <c r="AS502" s="35"/>
      <c r="AT502" s="35"/>
      <c r="AU502" s="35"/>
      <c r="AV502" s="35"/>
      <c r="AW502" s="35"/>
      <c r="AX502" s="35"/>
      <c r="AY502" s="35"/>
      <c r="AZ502" s="35"/>
      <c r="BA502" s="35"/>
      <c r="BB502" s="35"/>
      <c r="BC502" s="35"/>
      <c r="BD502" s="35"/>
      <c r="BE502" s="35"/>
    </row>
    <row r="503" spans="27:57" ht="15">
      <c r="AA503" s="11"/>
      <c r="AB503" s="11"/>
      <c r="AC503" s="11"/>
      <c r="AD503" s="11"/>
      <c r="AE503" s="11"/>
      <c r="AL503" s="35"/>
      <c r="AM503" s="35"/>
      <c r="AN503" s="35"/>
      <c r="AO503" s="35"/>
      <c r="AP503" s="35"/>
      <c r="AQ503" s="35"/>
      <c r="AR503" s="35"/>
      <c r="AS503" s="35"/>
      <c r="AT503" s="35"/>
      <c r="AU503" s="35"/>
      <c r="AV503" s="35"/>
      <c r="AW503" s="35"/>
      <c r="AX503" s="35"/>
      <c r="AY503" s="35"/>
      <c r="AZ503" s="35"/>
      <c r="BA503" s="35"/>
      <c r="BB503" s="35"/>
      <c r="BC503" s="35"/>
      <c r="BD503" s="35"/>
      <c r="BE503" s="35"/>
    </row>
    <row r="504" spans="27:57" ht="15">
      <c r="AA504" s="11"/>
      <c r="AB504" s="11"/>
      <c r="AC504" s="11"/>
      <c r="AD504" s="11"/>
      <c r="AE504" s="11"/>
      <c r="AL504" s="35"/>
      <c r="AM504" s="35"/>
      <c r="AN504" s="35"/>
      <c r="AO504" s="35"/>
      <c r="AP504" s="35"/>
      <c r="AQ504" s="35"/>
      <c r="AR504" s="35"/>
      <c r="AS504" s="35"/>
      <c r="AT504" s="35"/>
      <c r="AU504" s="35"/>
      <c r="AV504" s="35"/>
      <c r="AW504" s="35"/>
      <c r="AX504" s="35"/>
      <c r="AY504" s="35"/>
      <c r="AZ504" s="35"/>
      <c r="BA504" s="35"/>
      <c r="BB504" s="35"/>
      <c r="BC504" s="35"/>
      <c r="BD504" s="35"/>
      <c r="BE504" s="35"/>
    </row>
    <row r="505" spans="27:57" ht="15">
      <c r="AA505" s="11"/>
      <c r="AB505" s="11"/>
      <c r="AC505" s="11"/>
      <c r="AD505" s="11"/>
      <c r="AE505" s="11"/>
      <c r="AL505" s="35"/>
      <c r="AM505" s="35"/>
      <c r="AN505" s="35"/>
      <c r="AO505" s="35"/>
      <c r="AP505" s="35"/>
      <c r="AQ505" s="35"/>
      <c r="AR505" s="35"/>
      <c r="AS505" s="35"/>
      <c r="AT505" s="35"/>
      <c r="AU505" s="35"/>
      <c r="AV505" s="35"/>
      <c r="AW505" s="35"/>
      <c r="AX505" s="35"/>
      <c r="AY505" s="35"/>
      <c r="AZ505" s="35"/>
      <c r="BA505" s="35"/>
      <c r="BB505" s="35"/>
      <c r="BC505" s="35"/>
      <c r="BD505" s="35"/>
      <c r="BE505" s="35"/>
    </row>
    <row r="506" spans="27:57" ht="15">
      <c r="AA506" s="11"/>
      <c r="AB506" s="11"/>
      <c r="AC506" s="11"/>
      <c r="AD506" s="11"/>
      <c r="AE506" s="11"/>
      <c r="AL506" s="35"/>
      <c r="AM506" s="35"/>
      <c r="AN506" s="35"/>
      <c r="AO506" s="35"/>
      <c r="AP506" s="35"/>
      <c r="AQ506" s="35"/>
      <c r="AR506" s="35"/>
      <c r="AS506" s="35"/>
      <c r="AT506" s="35"/>
      <c r="AU506" s="35"/>
      <c r="AV506" s="35"/>
      <c r="AW506" s="35"/>
      <c r="AX506" s="35"/>
      <c r="AY506" s="35"/>
      <c r="AZ506" s="35"/>
      <c r="BA506" s="35"/>
      <c r="BB506" s="35"/>
      <c r="BC506" s="35"/>
      <c r="BD506" s="35"/>
      <c r="BE506" s="35"/>
    </row>
    <row r="507" spans="27:57" ht="15">
      <c r="AA507" s="11"/>
      <c r="AB507" s="11"/>
      <c r="AC507" s="11"/>
      <c r="AD507" s="11"/>
      <c r="AE507" s="11"/>
      <c r="AL507" s="35"/>
      <c r="AM507" s="35"/>
      <c r="AN507" s="35"/>
      <c r="AO507" s="35"/>
      <c r="AP507" s="35"/>
      <c r="AQ507" s="35"/>
      <c r="AR507" s="35"/>
      <c r="AS507" s="35"/>
      <c r="AT507" s="35"/>
      <c r="AU507" s="35"/>
      <c r="AV507" s="35"/>
      <c r="AW507" s="35"/>
      <c r="AX507" s="35"/>
      <c r="AY507" s="35"/>
      <c r="AZ507" s="35"/>
      <c r="BA507" s="35"/>
      <c r="BB507" s="35"/>
      <c r="BC507" s="35"/>
      <c r="BD507" s="35"/>
      <c r="BE507" s="35"/>
    </row>
    <row r="508" spans="27:57" ht="15">
      <c r="AA508" s="11"/>
      <c r="AB508" s="11"/>
      <c r="AC508" s="11"/>
      <c r="AD508" s="11"/>
      <c r="AE508" s="11"/>
      <c r="AL508" s="35"/>
      <c r="AM508" s="35"/>
      <c r="AN508" s="35"/>
      <c r="AO508" s="35"/>
      <c r="AP508" s="35"/>
      <c r="AQ508" s="35"/>
      <c r="AR508" s="35"/>
      <c r="AS508" s="35"/>
      <c r="AT508" s="35"/>
      <c r="AU508" s="35"/>
      <c r="AV508" s="35"/>
      <c r="AW508" s="35"/>
      <c r="AX508" s="35"/>
      <c r="AY508" s="35"/>
      <c r="AZ508" s="35"/>
      <c r="BA508" s="35"/>
      <c r="BB508" s="35"/>
      <c r="BC508" s="35"/>
      <c r="BD508" s="35"/>
      <c r="BE508" s="35"/>
    </row>
    <row r="509" spans="27:57" ht="15">
      <c r="AA509" s="11"/>
      <c r="AB509" s="11"/>
      <c r="AC509" s="11"/>
      <c r="AD509" s="11"/>
      <c r="AE509" s="11"/>
      <c r="AL509" s="35"/>
      <c r="AM509" s="35"/>
      <c r="AN509" s="35"/>
      <c r="AO509" s="35"/>
      <c r="AP509" s="35"/>
      <c r="AQ509" s="35"/>
      <c r="AR509" s="35"/>
      <c r="AS509" s="35"/>
      <c r="AT509" s="35"/>
      <c r="AU509" s="35"/>
      <c r="AV509" s="35"/>
      <c r="AW509" s="35"/>
      <c r="AX509" s="35"/>
      <c r="AY509" s="35"/>
      <c r="AZ509" s="35"/>
      <c r="BA509" s="35"/>
      <c r="BB509" s="35"/>
      <c r="BC509" s="35"/>
      <c r="BD509" s="35"/>
      <c r="BE509" s="35"/>
    </row>
    <row r="510" spans="27:57" ht="15">
      <c r="AA510" s="11"/>
      <c r="AB510" s="11"/>
      <c r="AC510" s="11"/>
      <c r="AD510" s="11"/>
      <c r="AE510" s="11"/>
      <c r="AL510" s="35"/>
      <c r="AM510" s="35"/>
      <c r="AN510" s="35"/>
      <c r="AO510" s="35"/>
      <c r="AP510" s="35"/>
      <c r="AQ510" s="35"/>
      <c r="AR510" s="35"/>
      <c r="AS510" s="35"/>
      <c r="AT510" s="35"/>
      <c r="AU510" s="35"/>
      <c r="AV510" s="35"/>
      <c r="AW510" s="35"/>
      <c r="AX510" s="35"/>
      <c r="AY510" s="35"/>
      <c r="AZ510" s="35"/>
      <c r="BA510" s="35"/>
      <c r="BB510" s="35"/>
      <c r="BC510" s="35"/>
      <c r="BD510" s="35"/>
      <c r="BE510" s="35"/>
    </row>
    <row r="511" spans="27:57" ht="15">
      <c r="AA511" s="11"/>
      <c r="AB511" s="11"/>
      <c r="AC511" s="11"/>
      <c r="AD511" s="11"/>
      <c r="AE511" s="11"/>
      <c r="AL511" s="35"/>
      <c r="AM511" s="35"/>
      <c r="AN511" s="35"/>
      <c r="AO511" s="35"/>
      <c r="AP511" s="35"/>
      <c r="AQ511" s="35"/>
      <c r="AR511" s="35"/>
      <c r="AS511" s="35"/>
      <c r="AT511" s="35"/>
      <c r="AU511" s="35"/>
      <c r="AV511" s="35"/>
      <c r="AW511" s="35"/>
      <c r="AX511" s="35"/>
      <c r="AY511" s="35"/>
      <c r="AZ511" s="35"/>
      <c r="BA511" s="35"/>
      <c r="BB511" s="35"/>
      <c r="BC511" s="35"/>
      <c r="BD511" s="35"/>
      <c r="BE511" s="35"/>
    </row>
    <row r="512" spans="27:57" ht="15">
      <c r="AA512" s="11"/>
      <c r="AB512" s="11"/>
      <c r="AC512" s="11"/>
      <c r="AD512" s="11"/>
      <c r="AE512" s="11"/>
      <c r="AL512" s="35"/>
      <c r="AM512" s="35"/>
      <c r="AN512" s="35"/>
      <c r="AO512" s="35"/>
      <c r="AP512" s="35"/>
      <c r="AQ512" s="35"/>
      <c r="AR512" s="35"/>
      <c r="AS512" s="35"/>
      <c r="AT512" s="35"/>
      <c r="AU512" s="35"/>
      <c r="AV512" s="35"/>
      <c r="AW512" s="35"/>
      <c r="AX512" s="35"/>
      <c r="AY512" s="35"/>
      <c r="AZ512" s="35"/>
      <c r="BA512" s="35"/>
      <c r="BB512" s="35"/>
      <c r="BC512" s="35"/>
      <c r="BD512" s="35"/>
      <c r="BE512" s="35"/>
    </row>
    <row r="513" spans="27:57" ht="15">
      <c r="AA513" s="11"/>
      <c r="AB513" s="11"/>
      <c r="AC513" s="11"/>
      <c r="AD513" s="11"/>
      <c r="AE513" s="11"/>
      <c r="AL513" s="35"/>
      <c r="AM513" s="35"/>
      <c r="AN513" s="35"/>
      <c r="AO513" s="35"/>
      <c r="AP513" s="35"/>
      <c r="AQ513" s="35"/>
      <c r="AR513" s="35"/>
      <c r="AS513" s="35"/>
      <c r="AT513" s="35"/>
      <c r="AU513" s="35"/>
      <c r="AV513" s="35"/>
      <c r="AW513" s="35"/>
      <c r="AX513" s="35"/>
      <c r="AY513" s="35"/>
      <c r="AZ513" s="35"/>
      <c r="BA513" s="35"/>
      <c r="BB513" s="35"/>
      <c r="BC513" s="35"/>
      <c r="BD513" s="35"/>
      <c r="BE513" s="35"/>
    </row>
    <row r="514" spans="27:57" ht="15">
      <c r="AA514" s="11"/>
      <c r="AB514" s="11"/>
      <c r="AC514" s="11"/>
      <c r="AD514" s="11"/>
      <c r="AE514" s="11"/>
      <c r="AL514" s="35"/>
      <c r="AM514" s="35"/>
      <c r="AN514" s="35"/>
      <c r="AO514" s="35"/>
      <c r="AP514" s="35"/>
      <c r="AQ514" s="35"/>
      <c r="AR514" s="35"/>
      <c r="AS514" s="35"/>
      <c r="AT514" s="35"/>
      <c r="AU514" s="35"/>
      <c r="AV514" s="35"/>
      <c r="AW514" s="35"/>
      <c r="AX514" s="35"/>
      <c r="AY514" s="35"/>
      <c r="AZ514" s="35"/>
      <c r="BA514" s="35"/>
      <c r="BB514" s="35"/>
      <c r="BC514" s="35"/>
      <c r="BD514" s="35"/>
      <c r="BE514" s="35"/>
    </row>
    <row r="515" spans="27:57" ht="15">
      <c r="AA515" s="11"/>
      <c r="AB515" s="11"/>
      <c r="AC515" s="11"/>
      <c r="AD515" s="11"/>
      <c r="AE515" s="11"/>
      <c r="AL515" s="35"/>
      <c r="AM515" s="35"/>
      <c r="AN515" s="35"/>
      <c r="AO515" s="35"/>
      <c r="AP515" s="35"/>
      <c r="AQ515" s="35"/>
      <c r="AR515" s="35"/>
      <c r="AS515" s="35"/>
      <c r="AT515" s="35"/>
      <c r="AU515" s="35"/>
      <c r="AV515" s="35"/>
      <c r="AW515" s="35"/>
      <c r="AX515" s="35"/>
      <c r="AY515" s="35"/>
      <c r="AZ515" s="35"/>
      <c r="BA515" s="35"/>
      <c r="BB515" s="35"/>
      <c r="BC515" s="35"/>
      <c r="BD515" s="35"/>
      <c r="BE515" s="35"/>
    </row>
    <row r="516" spans="27:57" ht="15">
      <c r="AA516" s="11"/>
      <c r="AB516" s="11"/>
      <c r="AC516" s="11"/>
      <c r="AD516" s="11"/>
      <c r="AE516" s="11"/>
      <c r="AL516" s="35"/>
      <c r="AM516" s="35"/>
      <c r="AN516" s="35"/>
      <c r="AO516" s="35"/>
      <c r="AP516" s="35"/>
      <c r="AQ516" s="35"/>
      <c r="AR516" s="35"/>
      <c r="AS516" s="35"/>
      <c r="AT516" s="35"/>
      <c r="AU516" s="35"/>
      <c r="AV516" s="35"/>
      <c r="AW516" s="35"/>
      <c r="AX516" s="35"/>
      <c r="AY516" s="35"/>
      <c r="AZ516" s="35"/>
      <c r="BA516" s="35"/>
      <c r="BB516" s="35"/>
      <c r="BC516" s="35"/>
      <c r="BD516" s="35"/>
      <c r="BE516" s="35"/>
    </row>
    <row r="517" spans="27:57" ht="15">
      <c r="AA517" s="11"/>
      <c r="AB517" s="11"/>
      <c r="AC517" s="11"/>
      <c r="AD517" s="11"/>
      <c r="AE517" s="11"/>
      <c r="AL517" s="35"/>
      <c r="AM517" s="35"/>
      <c r="AN517" s="35"/>
      <c r="AO517" s="35"/>
      <c r="AP517" s="35"/>
      <c r="AQ517" s="35"/>
      <c r="AR517" s="35"/>
      <c r="AS517" s="35"/>
      <c r="AT517" s="35"/>
      <c r="AU517" s="35"/>
      <c r="AV517" s="35"/>
      <c r="AW517" s="35"/>
      <c r="AX517" s="35"/>
      <c r="AY517" s="35"/>
      <c r="AZ517" s="35"/>
      <c r="BA517" s="35"/>
      <c r="BB517" s="35"/>
      <c r="BC517" s="35"/>
      <c r="BD517" s="35"/>
      <c r="BE517" s="35"/>
    </row>
    <row r="518" spans="27:57" ht="15">
      <c r="AA518" s="11"/>
      <c r="AB518" s="11"/>
      <c r="AC518" s="11"/>
      <c r="AD518" s="11"/>
      <c r="AE518" s="11"/>
      <c r="AL518" s="35"/>
      <c r="AM518" s="35"/>
      <c r="AN518" s="35"/>
      <c r="AO518" s="35"/>
      <c r="AP518" s="35"/>
      <c r="AQ518" s="35"/>
      <c r="AR518" s="35"/>
      <c r="AS518" s="35"/>
      <c r="AT518" s="35"/>
      <c r="AU518" s="35"/>
      <c r="AV518" s="35"/>
      <c r="AW518" s="35"/>
      <c r="AX518" s="35"/>
      <c r="AY518" s="35"/>
      <c r="AZ518" s="35"/>
      <c r="BA518" s="35"/>
      <c r="BB518" s="35"/>
      <c r="BC518" s="35"/>
      <c r="BD518" s="35"/>
      <c r="BE518" s="35"/>
    </row>
    <row r="519" spans="27:57" ht="15">
      <c r="AA519" s="11"/>
      <c r="AB519" s="11"/>
      <c r="AC519" s="11"/>
      <c r="AD519" s="11"/>
      <c r="AE519" s="11"/>
      <c r="AL519" s="35"/>
      <c r="AM519" s="35"/>
      <c r="AN519" s="35"/>
      <c r="AO519" s="35"/>
      <c r="AP519" s="35"/>
      <c r="AQ519" s="35"/>
      <c r="AR519" s="35"/>
      <c r="AS519" s="35"/>
      <c r="AT519" s="35"/>
      <c r="AU519" s="35"/>
      <c r="AV519" s="35"/>
      <c r="AW519" s="35"/>
      <c r="AX519" s="35"/>
      <c r="AY519" s="35"/>
      <c r="AZ519" s="35"/>
      <c r="BA519" s="35"/>
      <c r="BB519" s="35"/>
      <c r="BC519" s="35"/>
      <c r="BD519" s="35"/>
      <c r="BE519" s="35"/>
    </row>
    <row r="520" spans="27:57" ht="15">
      <c r="AA520" s="11"/>
      <c r="AB520" s="11"/>
      <c r="AC520" s="11"/>
      <c r="AD520" s="11"/>
      <c r="AE520" s="11"/>
      <c r="AL520" s="35"/>
      <c r="AM520" s="35"/>
      <c r="AN520" s="35"/>
      <c r="AO520" s="35"/>
      <c r="AP520" s="35"/>
      <c r="AQ520" s="35"/>
      <c r="AR520" s="35"/>
      <c r="AS520" s="35"/>
      <c r="AT520" s="35"/>
      <c r="AU520" s="35"/>
      <c r="AV520" s="35"/>
      <c r="AW520" s="35"/>
      <c r="AX520" s="35"/>
      <c r="AY520" s="35"/>
      <c r="AZ520" s="35"/>
      <c r="BA520" s="35"/>
      <c r="BB520" s="35"/>
      <c r="BC520" s="35"/>
      <c r="BD520" s="35"/>
      <c r="BE520" s="35"/>
    </row>
    <row r="521" spans="27:57" ht="15">
      <c r="AA521" s="11"/>
      <c r="AB521" s="11"/>
      <c r="AC521" s="11"/>
      <c r="AD521" s="11"/>
      <c r="AE521" s="11"/>
      <c r="AL521" s="35"/>
      <c r="AM521" s="35"/>
      <c r="AN521" s="35"/>
      <c r="AO521" s="35"/>
      <c r="AP521" s="35"/>
      <c r="AQ521" s="35"/>
      <c r="AR521" s="35"/>
      <c r="AS521" s="35"/>
      <c r="AT521" s="35"/>
      <c r="AU521" s="35"/>
      <c r="AV521" s="35"/>
      <c r="AW521" s="35"/>
      <c r="AX521" s="35"/>
      <c r="AY521" s="35"/>
      <c r="AZ521" s="35"/>
      <c r="BA521" s="35"/>
      <c r="BB521" s="35"/>
      <c r="BC521" s="35"/>
      <c r="BD521" s="35"/>
      <c r="BE521" s="35"/>
    </row>
    <row r="522" spans="27:57" ht="15">
      <c r="AA522" s="11"/>
      <c r="AB522" s="11"/>
      <c r="AC522" s="11"/>
      <c r="AD522" s="11"/>
      <c r="AE522" s="11"/>
      <c r="AL522" s="35"/>
      <c r="AM522" s="35"/>
      <c r="AN522" s="35"/>
      <c r="AO522" s="35"/>
      <c r="AP522" s="35"/>
      <c r="AQ522" s="35"/>
      <c r="AR522" s="35"/>
      <c r="AS522" s="35"/>
      <c r="AT522" s="35"/>
      <c r="AU522" s="35"/>
      <c r="AV522" s="35"/>
      <c r="AW522" s="35"/>
      <c r="AX522" s="35"/>
      <c r="AY522" s="35"/>
      <c r="AZ522" s="35"/>
      <c r="BA522" s="35"/>
      <c r="BB522" s="35"/>
      <c r="BC522" s="35"/>
      <c r="BD522" s="35"/>
      <c r="BE522" s="35"/>
    </row>
    <row r="523" spans="27:57" ht="15">
      <c r="AA523" s="11"/>
      <c r="AB523" s="11"/>
      <c r="AC523" s="11"/>
      <c r="AD523" s="11"/>
      <c r="AE523" s="11"/>
      <c r="AL523" s="35"/>
      <c r="AM523" s="35"/>
      <c r="AN523" s="35"/>
      <c r="AO523" s="35"/>
      <c r="AP523" s="35"/>
      <c r="AQ523" s="35"/>
      <c r="AR523" s="35"/>
      <c r="AS523" s="35"/>
      <c r="AT523" s="35"/>
      <c r="AU523" s="35"/>
      <c r="AV523" s="35"/>
      <c r="AW523" s="35"/>
      <c r="AX523" s="35"/>
      <c r="AY523" s="35"/>
      <c r="AZ523" s="35"/>
      <c r="BA523" s="35"/>
      <c r="BB523" s="35"/>
      <c r="BC523" s="35"/>
      <c r="BD523" s="35"/>
      <c r="BE523" s="35"/>
    </row>
    <row r="524" spans="27:57" ht="15">
      <c r="AA524" s="11"/>
      <c r="AB524" s="11"/>
      <c r="AC524" s="11"/>
      <c r="AD524" s="11"/>
      <c r="AE524" s="11"/>
      <c r="AL524" s="35"/>
      <c r="AM524" s="35"/>
      <c r="AN524" s="35"/>
      <c r="AO524" s="35"/>
      <c r="AP524" s="35"/>
      <c r="AQ524" s="35"/>
      <c r="AR524" s="35"/>
      <c r="AS524" s="35"/>
      <c r="AT524" s="35"/>
      <c r="AU524" s="35"/>
      <c r="AV524" s="35"/>
      <c r="AW524" s="35"/>
      <c r="AX524" s="35"/>
      <c r="AY524" s="35"/>
      <c r="AZ524" s="35"/>
      <c r="BA524" s="35"/>
      <c r="BB524" s="35"/>
      <c r="BC524" s="35"/>
      <c r="BD524" s="35"/>
      <c r="BE524" s="35"/>
    </row>
    <row r="525" spans="27:57" ht="15">
      <c r="AA525" s="11"/>
      <c r="AB525" s="11"/>
      <c r="AC525" s="11"/>
      <c r="AD525" s="11"/>
      <c r="AE525" s="11"/>
      <c r="AL525" s="35"/>
      <c r="AM525" s="35"/>
      <c r="AN525" s="35"/>
      <c r="AO525" s="35"/>
      <c r="AP525" s="35"/>
      <c r="AQ525" s="35"/>
      <c r="AR525" s="35"/>
      <c r="AS525" s="35"/>
      <c r="AT525" s="35"/>
      <c r="AU525" s="35"/>
      <c r="AV525" s="35"/>
      <c r="AW525" s="35"/>
      <c r="AX525" s="35"/>
      <c r="AY525" s="35"/>
      <c r="AZ525" s="35"/>
      <c r="BA525" s="35"/>
      <c r="BB525" s="35"/>
      <c r="BC525" s="35"/>
      <c r="BD525" s="35"/>
      <c r="BE525" s="35"/>
    </row>
    <row r="526" spans="27:57" ht="15">
      <c r="AA526" s="11"/>
      <c r="AB526" s="11"/>
      <c r="AC526" s="11"/>
      <c r="AD526" s="11"/>
      <c r="AE526" s="11"/>
      <c r="AL526" s="35"/>
      <c r="AM526" s="35"/>
      <c r="AN526" s="35"/>
      <c r="AO526" s="35"/>
      <c r="AP526" s="35"/>
      <c r="AQ526" s="35"/>
      <c r="AR526" s="35"/>
      <c r="AS526" s="35"/>
      <c r="AT526" s="35"/>
      <c r="AU526" s="35"/>
      <c r="AV526" s="35"/>
      <c r="AW526" s="35"/>
      <c r="AX526" s="35"/>
      <c r="AY526" s="35"/>
      <c r="AZ526" s="35"/>
      <c r="BA526" s="35"/>
      <c r="BB526" s="35"/>
      <c r="BC526" s="35"/>
      <c r="BD526" s="35"/>
      <c r="BE526" s="35"/>
    </row>
    <row r="527" spans="27:57" ht="15">
      <c r="AA527" s="11"/>
      <c r="AB527" s="11"/>
      <c r="AC527" s="11"/>
      <c r="AD527" s="11"/>
      <c r="AE527" s="11"/>
      <c r="AL527" s="35"/>
      <c r="AM527" s="35"/>
      <c r="AN527" s="35"/>
      <c r="AO527" s="35"/>
      <c r="AP527" s="35"/>
      <c r="AQ527" s="35"/>
      <c r="AR527" s="35"/>
      <c r="AS527" s="35"/>
      <c r="AT527" s="35"/>
      <c r="AU527" s="35"/>
      <c r="AV527" s="35"/>
      <c r="AW527" s="35"/>
      <c r="AX527" s="35"/>
      <c r="AY527" s="35"/>
      <c r="AZ527" s="35"/>
      <c r="BA527" s="35"/>
      <c r="BB527" s="35"/>
      <c r="BC527" s="35"/>
      <c r="BD527" s="35"/>
      <c r="BE527" s="35"/>
    </row>
    <row r="528" spans="27:57" ht="15">
      <c r="AA528" s="11"/>
      <c r="AB528" s="11"/>
      <c r="AC528" s="11"/>
      <c r="AD528" s="11"/>
      <c r="AE528" s="11"/>
      <c r="AL528" s="35"/>
      <c r="AM528" s="35"/>
      <c r="AN528" s="35"/>
      <c r="AO528" s="35"/>
      <c r="AP528" s="35"/>
      <c r="AQ528" s="35"/>
      <c r="AR528" s="35"/>
      <c r="AS528" s="35"/>
      <c r="AT528" s="35"/>
      <c r="AU528" s="35"/>
      <c r="AV528" s="35"/>
      <c r="AW528" s="35"/>
      <c r="AX528" s="35"/>
      <c r="AY528" s="35"/>
      <c r="AZ528" s="35"/>
      <c r="BA528" s="35"/>
      <c r="BB528" s="35"/>
      <c r="BC528" s="35"/>
      <c r="BD528" s="35"/>
      <c r="BE528" s="35"/>
    </row>
    <row r="529" spans="27:57" ht="15">
      <c r="AA529" s="11"/>
      <c r="AB529" s="11"/>
      <c r="AC529" s="11"/>
      <c r="AD529" s="11"/>
      <c r="AE529" s="11"/>
      <c r="AL529" s="35"/>
      <c r="AM529" s="35"/>
      <c r="AN529" s="35"/>
      <c r="AO529" s="35"/>
      <c r="AP529" s="35"/>
      <c r="AQ529" s="35"/>
      <c r="AR529" s="35"/>
      <c r="AS529" s="35"/>
      <c r="AT529" s="35"/>
      <c r="AU529" s="35"/>
      <c r="AV529" s="35"/>
      <c r="AW529" s="35"/>
      <c r="AX529" s="35"/>
      <c r="AY529" s="35"/>
      <c r="AZ529" s="35"/>
      <c r="BA529" s="35"/>
      <c r="BB529" s="35"/>
      <c r="BC529" s="35"/>
      <c r="BD529" s="35"/>
      <c r="BE529" s="35"/>
    </row>
    <row r="530" spans="27:57" ht="15">
      <c r="AA530" s="11"/>
      <c r="AB530" s="11"/>
      <c r="AC530" s="11"/>
      <c r="AD530" s="11"/>
      <c r="AE530" s="11"/>
      <c r="AL530" s="35"/>
      <c r="AM530" s="35"/>
      <c r="AN530" s="35"/>
      <c r="AO530" s="35"/>
      <c r="AP530" s="35"/>
      <c r="AQ530" s="35"/>
      <c r="AR530" s="35"/>
      <c r="AS530" s="35"/>
      <c r="AT530" s="35"/>
      <c r="AU530" s="35"/>
      <c r="AV530" s="35"/>
      <c r="AW530" s="35"/>
      <c r="AX530" s="35"/>
      <c r="AY530" s="35"/>
      <c r="AZ530" s="35"/>
      <c r="BA530" s="35"/>
      <c r="BB530" s="35"/>
      <c r="BC530" s="35"/>
      <c r="BD530" s="35"/>
      <c r="BE530" s="35"/>
    </row>
    <row r="531" spans="27:57" ht="15">
      <c r="AA531" s="11"/>
      <c r="AB531" s="11"/>
      <c r="AC531" s="11"/>
      <c r="AD531" s="11"/>
      <c r="AE531" s="11"/>
      <c r="AL531" s="35"/>
      <c r="AM531" s="35"/>
      <c r="AN531" s="35"/>
      <c r="AO531" s="35"/>
      <c r="AP531" s="35"/>
      <c r="AQ531" s="35"/>
      <c r="AR531" s="35"/>
      <c r="AS531" s="35"/>
      <c r="AT531" s="35"/>
      <c r="AU531" s="35"/>
      <c r="AV531" s="35"/>
      <c r="AW531" s="35"/>
      <c r="AX531" s="35"/>
      <c r="AY531" s="35"/>
      <c r="AZ531" s="35"/>
      <c r="BA531" s="35"/>
      <c r="BB531" s="35"/>
      <c r="BC531" s="35"/>
      <c r="BD531" s="35"/>
      <c r="BE531" s="35"/>
    </row>
    <row r="532" spans="27:57" ht="15">
      <c r="AA532" s="11"/>
      <c r="AB532" s="11"/>
      <c r="AC532" s="11"/>
      <c r="AD532" s="11"/>
      <c r="AE532" s="11"/>
      <c r="AL532" s="35"/>
      <c r="AM532" s="35"/>
      <c r="AN532" s="35"/>
      <c r="AO532" s="35"/>
      <c r="AP532" s="35"/>
      <c r="AQ532" s="35"/>
      <c r="AR532" s="35"/>
      <c r="AS532" s="35"/>
      <c r="AT532" s="35"/>
      <c r="AU532" s="35"/>
      <c r="AV532" s="35"/>
      <c r="AW532" s="35"/>
      <c r="AX532" s="35"/>
      <c r="AY532" s="35"/>
      <c r="AZ532" s="35"/>
      <c r="BA532" s="35"/>
      <c r="BB532" s="35"/>
      <c r="BC532" s="35"/>
      <c r="BD532" s="35"/>
      <c r="BE532" s="35"/>
    </row>
    <row r="533" spans="27:57" ht="15">
      <c r="AA533" s="11"/>
      <c r="AB533" s="11"/>
      <c r="AC533" s="11"/>
      <c r="AD533" s="11"/>
      <c r="AE533" s="11"/>
      <c r="AL533" s="35"/>
      <c r="AM533" s="35"/>
      <c r="AN533" s="35"/>
      <c r="AO533" s="35"/>
      <c r="AP533" s="35"/>
      <c r="AQ533" s="35"/>
      <c r="AR533" s="35"/>
      <c r="AS533" s="35"/>
      <c r="AT533" s="35"/>
      <c r="AU533" s="35"/>
      <c r="AV533" s="35"/>
      <c r="AW533" s="35"/>
      <c r="AX533" s="35"/>
      <c r="AY533" s="35"/>
      <c r="AZ533" s="35"/>
      <c r="BA533" s="35"/>
      <c r="BB533" s="35"/>
      <c r="BC533" s="35"/>
      <c r="BD533" s="35"/>
      <c r="BE533" s="35"/>
    </row>
    <row r="534" spans="27:57" ht="15">
      <c r="AA534" s="11"/>
      <c r="AB534" s="11"/>
      <c r="AC534" s="11"/>
      <c r="AD534" s="11"/>
      <c r="AE534" s="11"/>
      <c r="AL534" s="35"/>
      <c r="AM534" s="35"/>
      <c r="AN534" s="35"/>
      <c r="AO534" s="35"/>
      <c r="AP534" s="35"/>
      <c r="AQ534" s="35"/>
      <c r="AR534" s="35"/>
      <c r="AS534" s="35"/>
      <c r="AT534" s="35"/>
      <c r="AU534" s="35"/>
      <c r="AV534" s="35"/>
      <c r="AW534" s="35"/>
      <c r="AX534" s="35"/>
      <c r="AY534" s="35"/>
      <c r="AZ534" s="35"/>
      <c r="BA534" s="35"/>
      <c r="BB534" s="35"/>
      <c r="BC534" s="35"/>
      <c r="BD534" s="35"/>
      <c r="BE534" s="35"/>
    </row>
    <row r="535" spans="27:57" ht="15">
      <c r="AA535" s="11"/>
      <c r="AB535" s="11"/>
      <c r="AC535" s="11"/>
      <c r="AD535" s="11"/>
      <c r="AE535" s="11"/>
      <c r="AL535" s="35"/>
      <c r="AM535" s="35"/>
      <c r="AN535" s="35"/>
      <c r="AO535" s="35"/>
      <c r="AP535" s="35"/>
      <c r="AQ535" s="35"/>
      <c r="AR535" s="35"/>
      <c r="AS535" s="35"/>
      <c r="AT535" s="35"/>
      <c r="AU535" s="35"/>
      <c r="AV535" s="35"/>
      <c r="AW535" s="35"/>
      <c r="AX535" s="35"/>
      <c r="AY535" s="35"/>
      <c r="AZ535" s="35"/>
      <c r="BA535" s="35"/>
      <c r="BB535" s="35"/>
      <c r="BC535" s="35"/>
      <c r="BD535" s="35"/>
      <c r="BE535" s="35"/>
    </row>
    <row r="536" spans="27:57" ht="15">
      <c r="AA536" s="11"/>
      <c r="AB536" s="11"/>
      <c r="AC536" s="11"/>
      <c r="AD536" s="11"/>
      <c r="AE536" s="11"/>
      <c r="AL536" s="35"/>
      <c r="AM536" s="35"/>
      <c r="AN536" s="35"/>
      <c r="AO536" s="35"/>
      <c r="AP536" s="35"/>
      <c r="AQ536" s="35"/>
      <c r="AR536" s="35"/>
      <c r="AS536" s="35"/>
      <c r="AT536" s="35"/>
      <c r="AU536" s="35"/>
      <c r="AV536" s="35"/>
      <c r="AW536" s="35"/>
      <c r="AX536" s="35"/>
      <c r="AY536" s="35"/>
      <c r="AZ536" s="35"/>
      <c r="BA536" s="35"/>
      <c r="BB536" s="35"/>
      <c r="BC536" s="35"/>
      <c r="BD536" s="35"/>
      <c r="BE536" s="35"/>
    </row>
    <row r="537" spans="27:57" ht="15">
      <c r="AA537" s="11"/>
      <c r="AB537" s="11"/>
      <c r="AC537" s="11"/>
      <c r="AD537" s="11"/>
      <c r="AE537" s="11"/>
      <c r="AL537" s="35"/>
      <c r="AM537" s="35"/>
      <c r="AN537" s="35"/>
      <c r="AO537" s="35"/>
      <c r="AP537" s="35"/>
      <c r="AQ537" s="35"/>
      <c r="AR537" s="35"/>
      <c r="AS537" s="35"/>
      <c r="AT537" s="35"/>
      <c r="AU537" s="35"/>
      <c r="AV537" s="35"/>
      <c r="AW537" s="35"/>
      <c r="AX537" s="35"/>
      <c r="AY537" s="35"/>
      <c r="AZ537" s="35"/>
      <c r="BA537" s="35"/>
      <c r="BB537" s="35"/>
      <c r="BC537" s="35"/>
      <c r="BD537" s="35"/>
      <c r="BE537" s="35"/>
    </row>
    <row r="538" spans="27:57" ht="15">
      <c r="AA538" s="11"/>
      <c r="AB538" s="11"/>
      <c r="AC538" s="11"/>
      <c r="AD538" s="11"/>
      <c r="AE538" s="11"/>
      <c r="AL538" s="35"/>
      <c r="AM538" s="35"/>
      <c r="AN538" s="35"/>
      <c r="AO538" s="35"/>
      <c r="AP538" s="35"/>
      <c r="AQ538" s="35"/>
      <c r="AR538" s="35"/>
      <c r="AS538" s="35"/>
      <c r="AT538" s="35"/>
      <c r="AU538" s="35"/>
      <c r="AV538" s="35"/>
      <c r="AW538" s="35"/>
      <c r="AX538" s="35"/>
      <c r="AY538" s="35"/>
      <c r="AZ538" s="35"/>
      <c r="BA538" s="35"/>
      <c r="BB538" s="35"/>
      <c r="BC538" s="35"/>
      <c r="BD538" s="35"/>
      <c r="BE538" s="35"/>
    </row>
    <row r="539" spans="27:57" ht="15">
      <c r="AA539" s="11"/>
      <c r="AB539" s="11"/>
      <c r="AC539" s="11"/>
      <c r="AD539" s="11"/>
      <c r="AE539" s="11"/>
      <c r="AL539" s="35"/>
      <c r="AM539" s="35"/>
      <c r="AN539" s="35"/>
      <c r="AO539" s="35"/>
      <c r="AP539" s="35"/>
      <c r="AQ539" s="35"/>
      <c r="AR539" s="35"/>
      <c r="AS539" s="35"/>
      <c r="AT539" s="35"/>
      <c r="AU539" s="35"/>
      <c r="AV539" s="35"/>
      <c r="AW539" s="35"/>
      <c r="AX539" s="35"/>
      <c r="AY539" s="35"/>
      <c r="AZ539" s="35"/>
      <c r="BA539" s="35"/>
      <c r="BB539" s="35"/>
      <c r="BC539" s="35"/>
      <c r="BD539" s="35"/>
      <c r="BE539" s="35"/>
    </row>
    <row r="540" spans="27:57" ht="15">
      <c r="AA540" s="11"/>
      <c r="AB540" s="11"/>
      <c r="AC540" s="11"/>
      <c r="AD540" s="11"/>
      <c r="AE540" s="11"/>
      <c r="AL540" s="35"/>
      <c r="AM540" s="35"/>
      <c r="AN540" s="35"/>
      <c r="AO540" s="35"/>
      <c r="AP540" s="35"/>
      <c r="AQ540" s="35"/>
      <c r="AR540" s="35"/>
      <c r="AS540" s="35"/>
      <c r="AT540" s="35"/>
      <c r="AU540" s="35"/>
      <c r="AV540" s="35"/>
      <c r="AW540" s="35"/>
      <c r="AX540" s="35"/>
      <c r="AY540" s="35"/>
      <c r="AZ540" s="35"/>
      <c r="BA540" s="35"/>
      <c r="BB540" s="35"/>
      <c r="BC540" s="35"/>
      <c r="BD540" s="35"/>
      <c r="BE540" s="35"/>
    </row>
    <row r="541" spans="27:57" ht="15">
      <c r="AA541" s="11"/>
      <c r="AB541" s="11"/>
      <c r="AC541" s="11"/>
      <c r="AD541" s="11"/>
      <c r="AE541" s="11"/>
      <c r="AL541" s="35"/>
      <c r="AM541" s="35"/>
      <c r="AN541" s="35"/>
      <c r="AO541" s="35"/>
      <c r="AP541" s="35"/>
      <c r="AQ541" s="35"/>
      <c r="AR541" s="35"/>
      <c r="AS541" s="35"/>
      <c r="AT541" s="35"/>
      <c r="AU541" s="35"/>
      <c r="AV541" s="35"/>
      <c r="AW541" s="35"/>
      <c r="AX541" s="35"/>
      <c r="AY541" s="35"/>
      <c r="AZ541" s="35"/>
      <c r="BA541" s="35"/>
      <c r="BB541" s="35"/>
      <c r="BC541" s="35"/>
      <c r="BD541" s="35"/>
      <c r="BE541" s="35"/>
    </row>
    <row r="542" spans="27:57" ht="15">
      <c r="AA542" s="11"/>
      <c r="AB542" s="11"/>
      <c r="AC542" s="11"/>
      <c r="AD542" s="11"/>
      <c r="AE542" s="11"/>
      <c r="AL542" s="35"/>
      <c r="AM542" s="35"/>
      <c r="AN542" s="35"/>
      <c r="AO542" s="35"/>
      <c r="AP542" s="35"/>
      <c r="AQ542" s="35"/>
      <c r="AR542" s="35"/>
      <c r="AS542" s="35"/>
      <c r="AT542" s="35"/>
      <c r="AU542" s="35"/>
      <c r="AV542" s="35"/>
      <c r="AW542" s="35"/>
      <c r="AX542" s="35"/>
      <c r="AY542" s="35"/>
      <c r="AZ542" s="35"/>
      <c r="BA542" s="35"/>
      <c r="BB542" s="35"/>
      <c r="BC542" s="35"/>
      <c r="BD542" s="35"/>
      <c r="BE542" s="35"/>
    </row>
    <row r="543" spans="27:57" ht="15">
      <c r="AA543" s="11"/>
      <c r="AB543" s="11"/>
      <c r="AC543" s="11"/>
      <c r="AD543" s="11"/>
      <c r="AE543" s="11"/>
      <c r="AL543" s="35"/>
      <c r="AM543" s="35"/>
      <c r="AN543" s="35"/>
      <c r="AO543" s="35"/>
      <c r="AP543" s="35"/>
      <c r="AQ543" s="35"/>
      <c r="AR543" s="35"/>
      <c r="AS543" s="35"/>
      <c r="AT543" s="35"/>
      <c r="AU543" s="35"/>
      <c r="AV543" s="35"/>
      <c r="AW543" s="35"/>
      <c r="AX543" s="35"/>
      <c r="AY543" s="35"/>
      <c r="AZ543" s="35"/>
      <c r="BA543" s="35"/>
      <c r="BB543" s="35"/>
      <c r="BC543" s="35"/>
      <c r="BD543" s="35"/>
      <c r="BE543" s="35"/>
    </row>
    <row r="544" spans="27:57" ht="15">
      <c r="AA544" s="11"/>
      <c r="AB544" s="11"/>
      <c r="AC544" s="11"/>
      <c r="AD544" s="11"/>
      <c r="AE544" s="11"/>
      <c r="AL544" s="35"/>
      <c r="AM544" s="35"/>
      <c r="AN544" s="35"/>
      <c r="AO544" s="35"/>
      <c r="AP544" s="35"/>
      <c r="AQ544" s="35"/>
      <c r="AR544" s="35"/>
      <c r="AS544" s="35"/>
      <c r="AT544" s="35"/>
      <c r="AU544" s="35"/>
      <c r="AV544" s="35"/>
      <c r="AW544" s="35"/>
      <c r="AX544" s="35"/>
      <c r="AY544" s="35"/>
      <c r="AZ544" s="35"/>
      <c r="BA544" s="35"/>
      <c r="BB544" s="35"/>
      <c r="BC544" s="35"/>
      <c r="BD544" s="35"/>
      <c r="BE544" s="35"/>
    </row>
    <row r="545" spans="27:57" ht="15">
      <c r="AA545" s="11"/>
      <c r="AB545" s="11"/>
      <c r="AC545" s="11"/>
      <c r="AD545" s="11"/>
      <c r="AE545" s="11"/>
      <c r="AL545" s="35"/>
      <c r="AM545" s="35"/>
      <c r="AN545" s="35"/>
      <c r="AO545" s="35"/>
      <c r="AP545" s="35"/>
      <c r="AQ545" s="35"/>
      <c r="AR545" s="35"/>
      <c r="AS545" s="35"/>
      <c r="AT545" s="35"/>
      <c r="AU545" s="35"/>
      <c r="AV545" s="35"/>
      <c r="AW545" s="35"/>
      <c r="AX545" s="35"/>
      <c r="AY545" s="35"/>
      <c r="AZ545" s="35"/>
      <c r="BA545" s="35"/>
      <c r="BB545" s="35"/>
      <c r="BC545" s="35"/>
      <c r="BD545" s="35"/>
      <c r="BE545" s="35"/>
    </row>
    <row r="546" spans="27:57" ht="15">
      <c r="AA546" s="11"/>
      <c r="AB546" s="11"/>
      <c r="AC546" s="11"/>
      <c r="AD546" s="11"/>
      <c r="AE546" s="11"/>
      <c r="AL546" s="35"/>
      <c r="AM546" s="35"/>
      <c r="AN546" s="35"/>
      <c r="AO546" s="35"/>
      <c r="AP546" s="35"/>
      <c r="AQ546" s="35"/>
      <c r="AR546" s="35"/>
      <c r="AS546" s="35"/>
      <c r="AT546" s="35"/>
      <c r="AU546" s="35"/>
      <c r="AV546" s="35"/>
      <c r="AW546" s="35"/>
      <c r="AX546" s="35"/>
      <c r="AY546" s="35"/>
      <c r="AZ546" s="35"/>
      <c r="BA546" s="35"/>
      <c r="BB546" s="35"/>
      <c r="BC546" s="35"/>
      <c r="BD546" s="35"/>
      <c r="BE546" s="35"/>
    </row>
    <row r="547" spans="27:57" ht="15">
      <c r="AA547" s="11"/>
      <c r="AB547" s="11"/>
      <c r="AC547" s="11"/>
      <c r="AD547" s="11"/>
      <c r="AE547" s="11"/>
      <c r="AL547" s="35"/>
      <c r="AM547" s="35"/>
      <c r="AN547" s="35"/>
      <c r="AO547" s="35"/>
      <c r="AP547" s="35"/>
      <c r="AQ547" s="35"/>
      <c r="AR547" s="35"/>
      <c r="AS547" s="35"/>
      <c r="AT547" s="35"/>
      <c r="AU547" s="35"/>
      <c r="AV547" s="35"/>
      <c r="AW547" s="35"/>
      <c r="AX547" s="35"/>
      <c r="AY547" s="35"/>
      <c r="AZ547" s="35"/>
      <c r="BA547" s="35"/>
      <c r="BB547" s="35"/>
      <c r="BC547" s="35"/>
      <c r="BD547" s="35"/>
      <c r="BE547" s="35"/>
    </row>
    <row r="548" spans="27:57" ht="15">
      <c r="AA548" s="11"/>
      <c r="AB548" s="11"/>
      <c r="AC548" s="11"/>
      <c r="AD548" s="11"/>
      <c r="AE548" s="11"/>
      <c r="AL548" s="35"/>
      <c r="AM548" s="35"/>
      <c r="AN548" s="35"/>
      <c r="AO548" s="35"/>
      <c r="AP548" s="35"/>
      <c r="AQ548" s="35"/>
      <c r="AR548" s="35"/>
      <c r="AS548" s="35"/>
      <c r="AT548" s="35"/>
      <c r="AU548" s="35"/>
      <c r="AV548" s="35"/>
      <c r="AW548" s="35"/>
      <c r="AX548" s="35"/>
      <c r="AY548" s="35"/>
      <c r="AZ548" s="35"/>
      <c r="BA548" s="35"/>
      <c r="BB548" s="35"/>
      <c r="BC548" s="35"/>
      <c r="BD548" s="35"/>
      <c r="BE548" s="35"/>
    </row>
    <row r="549" spans="27:57" ht="15">
      <c r="AA549" s="11"/>
      <c r="AB549" s="11"/>
      <c r="AC549" s="11"/>
      <c r="AD549" s="11"/>
      <c r="AE549" s="11"/>
      <c r="AL549" s="35"/>
      <c r="AM549" s="35"/>
      <c r="AN549" s="35"/>
      <c r="AO549" s="35"/>
      <c r="AP549" s="35"/>
      <c r="AQ549" s="35"/>
      <c r="AR549" s="35"/>
      <c r="AS549" s="35"/>
      <c r="AT549" s="35"/>
      <c r="AU549" s="35"/>
      <c r="AV549" s="35"/>
      <c r="AW549" s="35"/>
      <c r="AX549" s="35"/>
      <c r="AY549" s="35"/>
      <c r="AZ549" s="35"/>
      <c r="BA549" s="35"/>
      <c r="BB549" s="35"/>
      <c r="BC549" s="35"/>
      <c r="BD549" s="35"/>
      <c r="BE549" s="35"/>
    </row>
    <row r="550" spans="27:57" ht="15">
      <c r="AA550" s="11"/>
      <c r="AB550" s="11"/>
      <c r="AC550" s="11"/>
      <c r="AD550" s="11"/>
      <c r="AE550" s="11"/>
      <c r="AL550" s="35"/>
      <c r="AM550" s="35"/>
      <c r="AN550" s="35"/>
      <c r="AO550" s="35"/>
      <c r="AP550" s="35"/>
      <c r="AQ550" s="35"/>
      <c r="AR550" s="35"/>
      <c r="AS550" s="35"/>
      <c r="AT550" s="35"/>
      <c r="AU550" s="35"/>
      <c r="AV550" s="35"/>
      <c r="AW550" s="35"/>
      <c r="AX550" s="35"/>
      <c r="AY550" s="35"/>
      <c r="AZ550" s="35"/>
      <c r="BA550" s="35"/>
      <c r="BB550" s="35"/>
      <c r="BC550" s="35"/>
      <c r="BD550" s="35"/>
      <c r="BE550" s="35"/>
    </row>
    <row r="551" spans="27:57" ht="15">
      <c r="AA551" s="11"/>
      <c r="AB551" s="11"/>
      <c r="AC551" s="11"/>
      <c r="AD551" s="11"/>
      <c r="AE551" s="11"/>
      <c r="AL551" s="35"/>
      <c r="AM551" s="35"/>
      <c r="AN551" s="35"/>
      <c r="AO551" s="35"/>
      <c r="AP551" s="35"/>
      <c r="AQ551" s="35"/>
      <c r="AR551" s="35"/>
      <c r="AS551" s="35"/>
      <c r="AT551" s="35"/>
      <c r="AU551" s="35"/>
      <c r="AV551" s="35"/>
      <c r="AW551" s="35"/>
      <c r="AX551" s="35"/>
      <c r="AY551" s="35"/>
      <c r="AZ551" s="35"/>
      <c r="BA551" s="35"/>
      <c r="BB551" s="35"/>
      <c r="BC551" s="35"/>
      <c r="BD551" s="35"/>
      <c r="BE551" s="35"/>
    </row>
    <row r="552" spans="27:57" ht="15">
      <c r="AA552" s="11"/>
      <c r="AB552" s="11"/>
      <c r="AC552" s="11"/>
      <c r="AD552" s="11"/>
      <c r="AE552" s="11"/>
      <c r="AL552" s="35"/>
      <c r="AM552" s="35"/>
      <c r="AN552" s="35"/>
      <c r="AO552" s="35"/>
      <c r="AP552" s="35"/>
      <c r="AQ552" s="35"/>
      <c r="AR552" s="35"/>
      <c r="AS552" s="35"/>
      <c r="AT552" s="35"/>
      <c r="AU552" s="35"/>
      <c r="AV552" s="35"/>
      <c r="AW552" s="35"/>
      <c r="AX552" s="35"/>
      <c r="AY552" s="35"/>
      <c r="AZ552" s="35"/>
      <c r="BA552" s="35"/>
      <c r="BB552" s="35"/>
      <c r="BC552" s="35"/>
      <c r="BD552" s="35"/>
      <c r="BE552" s="35"/>
    </row>
    <row r="553" spans="27:57" ht="15">
      <c r="AA553" s="11"/>
      <c r="AB553" s="11"/>
      <c r="AC553" s="11"/>
      <c r="AD553" s="11"/>
      <c r="AE553" s="11"/>
      <c r="AL553" s="35"/>
      <c r="AM553" s="35"/>
      <c r="AN553" s="35"/>
      <c r="AO553" s="35"/>
      <c r="AP553" s="35"/>
      <c r="AQ553" s="35"/>
      <c r="AR553" s="35"/>
      <c r="AS553" s="35"/>
      <c r="AT553" s="35"/>
      <c r="AU553" s="35"/>
      <c r="AV553" s="35"/>
      <c r="AW553" s="35"/>
      <c r="AX553" s="35"/>
      <c r="AY553" s="35"/>
      <c r="AZ553" s="35"/>
      <c r="BA553" s="35"/>
      <c r="BB553" s="35"/>
      <c r="BC553" s="35"/>
      <c r="BD553" s="35"/>
      <c r="BE553" s="35"/>
    </row>
    <row r="554" spans="27:57" ht="15">
      <c r="AA554" s="11"/>
      <c r="AB554" s="11"/>
      <c r="AC554" s="11"/>
      <c r="AD554" s="11"/>
      <c r="AE554" s="11"/>
      <c r="AL554" s="35"/>
      <c r="AM554" s="35"/>
      <c r="AN554" s="35"/>
      <c r="AO554" s="35"/>
      <c r="AP554" s="35"/>
      <c r="AQ554" s="35"/>
      <c r="AR554" s="35"/>
      <c r="AS554" s="35"/>
      <c r="AT554" s="35"/>
      <c r="AU554" s="35"/>
      <c r="AV554" s="35"/>
      <c r="AW554" s="35"/>
      <c r="AX554" s="35"/>
      <c r="AY554" s="35"/>
      <c r="AZ554" s="35"/>
      <c r="BA554" s="35"/>
      <c r="BB554" s="35"/>
      <c r="BC554" s="35"/>
      <c r="BD554" s="35"/>
      <c r="BE554" s="35"/>
    </row>
    <row r="555" spans="27:57" ht="15">
      <c r="AA555" s="11"/>
      <c r="AB555" s="11"/>
      <c r="AC555" s="11"/>
      <c r="AD555" s="11"/>
      <c r="AE555" s="11"/>
      <c r="AL555" s="35"/>
      <c r="AM555" s="35"/>
      <c r="AN555" s="35"/>
      <c r="AO555" s="35"/>
      <c r="AP555" s="35"/>
      <c r="AQ555" s="35"/>
      <c r="AR555" s="35"/>
      <c r="AS555" s="35"/>
      <c r="AT555" s="35"/>
      <c r="AU555" s="35"/>
      <c r="AV555" s="35"/>
      <c r="AW555" s="35"/>
      <c r="AX555" s="35"/>
      <c r="AY555" s="35"/>
      <c r="AZ555" s="35"/>
      <c r="BA555" s="35"/>
      <c r="BB555" s="35"/>
      <c r="BC555" s="35"/>
      <c r="BD555" s="35"/>
      <c r="BE555" s="35"/>
    </row>
    <row r="556" spans="27:57" ht="15">
      <c r="AA556" s="11"/>
      <c r="AB556" s="11"/>
      <c r="AC556" s="11"/>
      <c r="AD556" s="11"/>
      <c r="AE556" s="11"/>
      <c r="AL556" s="35"/>
      <c r="AM556" s="35"/>
      <c r="AN556" s="35"/>
      <c r="AO556" s="35"/>
      <c r="AP556" s="35"/>
      <c r="AQ556" s="35"/>
      <c r="AR556" s="35"/>
      <c r="AS556" s="35"/>
      <c r="AT556" s="35"/>
      <c r="AU556" s="35"/>
      <c r="AV556" s="35"/>
      <c r="AW556" s="35"/>
      <c r="AX556" s="35"/>
      <c r="AY556" s="35"/>
      <c r="AZ556" s="35"/>
      <c r="BA556" s="35"/>
      <c r="BB556" s="35"/>
      <c r="BC556" s="35"/>
      <c r="BD556" s="35"/>
      <c r="BE556" s="35"/>
    </row>
    <row r="557" spans="27:57" ht="15">
      <c r="AA557" s="11"/>
      <c r="AB557" s="11"/>
      <c r="AC557" s="11"/>
      <c r="AD557" s="11"/>
      <c r="AE557" s="11"/>
      <c r="AL557" s="35"/>
      <c r="AM557" s="35"/>
      <c r="AN557" s="35"/>
      <c r="AO557" s="35"/>
      <c r="AP557" s="35"/>
      <c r="AQ557" s="35"/>
      <c r="AR557" s="35"/>
      <c r="AS557" s="35"/>
      <c r="AT557" s="35"/>
      <c r="AU557" s="35"/>
      <c r="AV557" s="35"/>
      <c r="AW557" s="35"/>
      <c r="AX557" s="35"/>
      <c r="AY557" s="35"/>
      <c r="AZ557" s="35"/>
      <c r="BA557" s="35"/>
      <c r="BB557" s="35"/>
      <c r="BC557" s="35"/>
      <c r="BD557" s="35"/>
      <c r="BE557" s="35"/>
    </row>
    <row r="558" spans="27:57" ht="15">
      <c r="AA558" s="11"/>
      <c r="AB558" s="11"/>
      <c r="AC558" s="11"/>
      <c r="AD558" s="11"/>
      <c r="AE558" s="11"/>
      <c r="AL558" s="35"/>
      <c r="AM558" s="35"/>
      <c r="AN558" s="35"/>
      <c r="AO558" s="35"/>
      <c r="AP558" s="35"/>
      <c r="AQ558" s="35"/>
      <c r="AR558" s="35"/>
      <c r="AS558" s="35"/>
      <c r="AT558" s="35"/>
      <c r="AU558" s="35"/>
      <c r="AV558" s="35"/>
      <c r="AW558" s="35"/>
      <c r="AX558" s="35"/>
      <c r="AY558" s="35"/>
      <c r="AZ558" s="35"/>
      <c r="BA558" s="35"/>
      <c r="BB558" s="35"/>
      <c r="BC558" s="35"/>
      <c r="BD558" s="35"/>
      <c r="BE558" s="35"/>
    </row>
    <row r="559" spans="27:57" ht="15">
      <c r="AA559" s="11"/>
      <c r="AB559" s="11"/>
      <c r="AC559" s="11"/>
      <c r="AD559" s="11"/>
      <c r="AE559" s="11"/>
      <c r="AL559" s="35"/>
      <c r="AM559" s="35"/>
      <c r="AN559" s="35"/>
      <c r="AO559" s="35"/>
      <c r="AP559" s="35"/>
      <c r="AQ559" s="35"/>
      <c r="AR559" s="35"/>
      <c r="AS559" s="35"/>
      <c r="AT559" s="35"/>
      <c r="AU559" s="35"/>
      <c r="AV559" s="35"/>
      <c r="AW559" s="35"/>
      <c r="AX559" s="35"/>
      <c r="AY559" s="35"/>
      <c r="AZ559" s="35"/>
      <c r="BA559" s="35"/>
      <c r="BB559" s="35"/>
      <c r="BC559" s="35"/>
      <c r="BD559" s="35"/>
      <c r="BE559" s="35"/>
    </row>
    <row r="560" spans="27:57" ht="15">
      <c r="AA560" s="11"/>
      <c r="AB560" s="11"/>
      <c r="AC560" s="11"/>
      <c r="AD560" s="11"/>
      <c r="AE560" s="11"/>
      <c r="AL560" s="35"/>
      <c r="AM560" s="35"/>
      <c r="AN560" s="35"/>
      <c r="AO560" s="35"/>
      <c r="AP560" s="35"/>
      <c r="AQ560" s="35"/>
      <c r="AR560" s="35"/>
      <c r="AS560" s="35"/>
      <c r="AT560" s="35"/>
      <c r="AU560" s="35"/>
      <c r="AV560" s="35"/>
      <c r="AW560" s="35"/>
      <c r="AX560" s="35"/>
      <c r="AY560" s="35"/>
      <c r="AZ560" s="35"/>
      <c r="BA560" s="35"/>
      <c r="BB560" s="35"/>
      <c r="BC560" s="35"/>
      <c r="BD560" s="35"/>
      <c r="BE560" s="35"/>
    </row>
    <row r="561" spans="27:57" ht="15">
      <c r="AA561" s="11"/>
      <c r="AB561" s="11"/>
      <c r="AC561" s="11"/>
      <c r="AD561" s="11"/>
      <c r="AE561" s="11"/>
      <c r="AL561" s="35"/>
      <c r="AM561" s="35"/>
      <c r="AN561" s="35"/>
      <c r="AO561" s="35"/>
      <c r="AP561" s="35"/>
      <c r="AQ561" s="35"/>
      <c r="AR561" s="35"/>
      <c r="AS561" s="35"/>
      <c r="AT561" s="35"/>
      <c r="AU561" s="35"/>
      <c r="AV561" s="35"/>
      <c r="AW561" s="35"/>
      <c r="AX561" s="35"/>
      <c r="AY561" s="35"/>
      <c r="AZ561" s="35"/>
      <c r="BA561" s="35"/>
      <c r="BB561" s="35"/>
      <c r="BC561" s="35"/>
      <c r="BD561" s="35"/>
      <c r="BE561" s="35"/>
    </row>
    <row r="562" spans="27:57" ht="15">
      <c r="AA562" s="11"/>
      <c r="AB562" s="11"/>
      <c r="AC562" s="11"/>
      <c r="AD562" s="11"/>
      <c r="AE562" s="11"/>
      <c r="AL562" s="35"/>
      <c r="AM562" s="35"/>
      <c r="AN562" s="35"/>
      <c r="AO562" s="35"/>
      <c r="AP562" s="35"/>
      <c r="AQ562" s="35"/>
      <c r="AR562" s="35"/>
      <c r="AS562" s="35"/>
      <c r="AT562" s="35"/>
      <c r="AU562" s="35"/>
      <c r="AV562" s="35"/>
      <c r="AW562" s="35"/>
      <c r="AX562" s="35"/>
      <c r="AY562" s="35"/>
      <c r="AZ562" s="35"/>
      <c r="BA562" s="35"/>
      <c r="BB562" s="35"/>
      <c r="BC562" s="35"/>
      <c r="BD562" s="35"/>
      <c r="BE562" s="35"/>
    </row>
    <row r="563" spans="27:57" ht="15">
      <c r="AA563" s="11"/>
      <c r="AB563" s="11"/>
      <c r="AC563" s="11"/>
      <c r="AD563" s="11"/>
      <c r="AE563" s="11"/>
      <c r="AL563" s="35"/>
      <c r="AM563" s="35"/>
      <c r="AN563" s="35"/>
      <c r="AO563" s="35"/>
      <c r="AP563" s="35"/>
      <c r="AQ563" s="35"/>
      <c r="AR563" s="35"/>
      <c r="AS563" s="35"/>
      <c r="AT563" s="35"/>
      <c r="AU563" s="35"/>
      <c r="AV563" s="35"/>
      <c r="AW563" s="35"/>
      <c r="AX563" s="35"/>
      <c r="AY563" s="35"/>
      <c r="AZ563" s="35"/>
      <c r="BA563" s="35"/>
      <c r="BB563" s="35"/>
      <c r="BC563" s="35"/>
      <c r="BD563" s="35"/>
      <c r="BE563" s="35"/>
    </row>
    <row r="564" spans="27:57" ht="15">
      <c r="AA564" s="11"/>
      <c r="AB564" s="11"/>
      <c r="AC564" s="11"/>
      <c r="AD564" s="11"/>
      <c r="AE564" s="11"/>
      <c r="AL564" s="35"/>
      <c r="AM564" s="35"/>
      <c r="AN564" s="35"/>
      <c r="AO564" s="35"/>
      <c r="AP564" s="35"/>
      <c r="AQ564" s="35"/>
      <c r="AR564" s="35"/>
      <c r="AS564" s="35"/>
      <c r="AT564" s="35"/>
      <c r="AU564" s="35"/>
      <c r="AV564" s="35"/>
      <c r="AW564" s="35"/>
      <c r="AX564" s="35"/>
      <c r="AY564" s="35"/>
      <c r="AZ564" s="35"/>
      <c r="BA564" s="35"/>
      <c r="BB564" s="35"/>
      <c r="BC564" s="35"/>
      <c r="BD564" s="35"/>
      <c r="BE564" s="35"/>
    </row>
    <row r="565" spans="27:57" ht="15">
      <c r="AA565" s="11"/>
      <c r="AB565" s="11"/>
      <c r="AC565" s="11"/>
      <c r="AD565" s="11"/>
      <c r="AE565" s="11"/>
      <c r="AL565" s="35"/>
      <c r="AM565" s="35"/>
      <c r="AN565" s="35"/>
      <c r="AO565" s="35"/>
      <c r="AP565" s="35"/>
      <c r="AQ565" s="35"/>
      <c r="AR565" s="35"/>
      <c r="AS565" s="35"/>
      <c r="AT565" s="35"/>
      <c r="AU565" s="35"/>
      <c r="AV565" s="35"/>
      <c r="AW565" s="35"/>
      <c r="AX565" s="35"/>
      <c r="AY565" s="35"/>
      <c r="AZ565" s="35"/>
      <c r="BA565" s="35"/>
      <c r="BB565" s="35"/>
      <c r="BC565" s="35"/>
      <c r="BD565" s="35"/>
      <c r="BE565" s="35"/>
    </row>
    <row r="566" spans="27:57" ht="15">
      <c r="AA566" s="11"/>
      <c r="AB566" s="11"/>
      <c r="AC566" s="11"/>
      <c r="AD566" s="11"/>
      <c r="AE566" s="11"/>
      <c r="AL566" s="35"/>
      <c r="AM566" s="35"/>
      <c r="AN566" s="35"/>
      <c r="AO566" s="35"/>
      <c r="AP566" s="35"/>
      <c r="AQ566" s="35"/>
      <c r="AR566" s="35"/>
      <c r="AS566" s="35"/>
      <c r="AT566" s="35"/>
      <c r="AU566" s="35"/>
      <c r="AV566" s="35"/>
      <c r="AW566" s="35"/>
      <c r="AX566" s="35"/>
      <c r="AY566" s="35"/>
      <c r="AZ566" s="35"/>
      <c r="BA566" s="35"/>
      <c r="BB566" s="35"/>
      <c r="BC566" s="35"/>
      <c r="BD566" s="35"/>
      <c r="BE566" s="35"/>
    </row>
    <row r="567" spans="27:57" ht="15">
      <c r="AA567" s="11"/>
      <c r="AB567" s="11"/>
      <c r="AC567" s="11"/>
      <c r="AD567" s="11"/>
      <c r="AE567" s="11"/>
      <c r="AL567" s="35"/>
      <c r="AM567" s="35"/>
      <c r="AN567" s="35"/>
      <c r="AO567" s="35"/>
      <c r="AP567" s="35"/>
      <c r="AQ567" s="35"/>
      <c r="AR567" s="35"/>
      <c r="AS567" s="35"/>
      <c r="AT567" s="35"/>
      <c r="AU567" s="35"/>
      <c r="AV567" s="35"/>
      <c r="AW567" s="35"/>
      <c r="AX567" s="35"/>
      <c r="AY567" s="35"/>
      <c r="AZ567" s="35"/>
      <c r="BA567" s="35"/>
      <c r="BB567" s="35"/>
      <c r="BC567" s="35"/>
      <c r="BD567" s="35"/>
      <c r="BE567" s="35"/>
    </row>
    <row r="568" spans="27:57" ht="15">
      <c r="AA568" s="11"/>
      <c r="AB568" s="11"/>
      <c r="AC568" s="11"/>
      <c r="AD568" s="11"/>
      <c r="AE568" s="11"/>
      <c r="AL568" s="35"/>
      <c r="AM568" s="35"/>
      <c r="AN568" s="35"/>
      <c r="AO568" s="35"/>
      <c r="AP568" s="35"/>
      <c r="AQ568" s="35"/>
      <c r="AR568" s="35"/>
      <c r="AS568" s="35"/>
      <c r="AT568" s="35"/>
      <c r="AU568" s="35"/>
      <c r="AV568" s="35"/>
      <c r="AW568" s="35"/>
      <c r="AX568" s="35"/>
      <c r="AY568" s="35"/>
      <c r="AZ568" s="35"/>
      <c r="BA568" s="35"/>
      <c r="BB568" s="35"/>
      <c r="BC568" s="35"/>
      <c r="BD568" s="35"/>
      <c r="BE568" s="35"/>
    </row>
    <row r="569" spans="27:57" ht="15">
      <c r="AA569" s="11"/>
      <c r="AB569" s="11"/>
      <c r="AC569" s="11"/>
      <c r="AD569" s="11"/>
      <c r="AE569" s="11"/>
      <c r="AL569" s="35"/>
      <c r="AM569" s="35"/>
      <c r="AN569" s="35"/>
      <c r="AO569" s="35"/>
      <c r="AP569" s="35"/>
      <c r="AQ569" s="35"/>
      <c r="AR569" s="35"/>
      <c r="AS569" s="35"/>
      <c r="AT569" s="35"/>
      <c r="AU569" s="35"/>
      <c r="AV569" s="35"/>
      <c r="AW569" s="35"/>
      <c r="AX569" s="35"/>
      <c r="AY569" s="35"/>
      <c r="AZ569" s="35"/>
      <c r="BA569" s="35"/>
      <c r="BB569" s="35"/>
      <c r="BC569" s="35"/>
      <c r="BD569" s="35"/>
      <c r="BE569" s="35"/>
    </row>
    <row r="570" spans="27:57" ht="15">
      <c r="AA570" s="11"/>
      <c r="AB570" s="11"/>
      <c r="AC570" s="11"/>
      <c r="AD570" s="11"/>
      <c r="AE570" s="11"/>
      <c r="AL570" s="35"/>
      <c r="AM570" s="35"/>
      <c r="AN570" s="35"/>
      <c r="AO570" s="35"/>
      <c r="AP570" s="35"/>
      <c r="AQ570" s="35"/>
      <c r="AR570" s="35"/>
      <c r="AS570" s="35"/>
      <c r="AT570" s="35"/>
      <c r="AU570" s="35"/>
      <c r="AV570" s="35"/>
      <c r="AW570" s="35"/>
      <c r="AX570" s="35"/>
      <c r="AY570" s="35"/>
      <c r="AZ570" s="35"/>
      <c r="BA570" s="35"/>
      <c r="BB570" s="35"/>
      <c r="BC570" s="35"/>
      <c r="BD570" s="35"/>
      <c r="BE570" s="35"/>
    </row>
    <row r="571" spans="27:57" ht="15">
      <c r="AA571" s="11"/>
      <c r="AB571" s="11"/>
      <c r="AC571" s="11"/>
      <c r="AD571" s="11"/>
      <c r="AE571" s="11"/>
      <c r="AL571" s="35"/>
      <c r="AM571" s="35"/>
      <c r="AN571" s="35"/>
      <c r="AO571" s="35"/>
      <c r="AP571" s="35"/>
      <c r="AQ571" s="35"/>
      <c r="AR571" s="35"/>
      <c r="AS571" s="35"/>
      <c r="AT571" s="35"/>
      <c r="AU571" s="35"/>
      <c r="AV571" s="35"/>
      <c r="AW571" s="35"/>
      <c r="AX571" s="35"/>
      <c r="AY571" s="35"/>
      <c r="AZ571" s="35"/>
      <c r="BA571" s="35"/>
      <c r="BB571" s="35"/>
      <c r="BC571" s="35"/>
      <c r="BD571" s="35"/>
      <c r="BE571" s="35"/>
    </row>
    <row r="572" spans="27:57" ht="15">
      <c r="AA572" s="11"/>
      <c r="AB572" s="11"/>
      <c r="AC572" s="11"/>
      <c r="AD572" s="11"/>
      <c r="AE572" s="11"/>
      <c r="AL572" s="35"/>
      <c r="AM572" s="35"/>
      <c r="AN572" s="35"/>
      <c r="AO572" s="35"/>
      <c r="AP572" s="35"/>
      <c r="AQ572" s="35"/>
      <c r="AR572" s="35"/>
      <c r="AS572" s="35"/>
      <c r="AT572" s="35"/>
      <c r="AU572" s="35"/>
      <c r="AV572" s="35"/>
      <c r="AW572" s="35"/>
      <c r="AX572" s="35"/>
      <c r="AY572" s="35"/>
      <c r="AZ572" s="35"/>
      <c r="BA572" s="35"/>
      <c r="BB572" s="35"/>
      <c r="BC572" s="35"/>
      <c r="BD572" s="35"/>
      <c r="BE572" s="35"/>
    </row>
    <row r="573" spans="27:57" ht="15">
      <c r="AA573" s="11"/>
      <c r="AB573" s="11"/>
      <c r="AC573" s="11"/>
      <c r="AD573" s="11"/>
      <c r="AE573" s="11"/>
      <c r="AL573" s="35"/>
      <c r="AM573" s="35"/>
      <c r="AN573" s="35"/>
      <c r="AO573" s="35"/>
      <c r="AP573" s="35"/>
      <c r="AQ573" s="35"/>
      <c r="AR573" s="35"/>
      <c r="AS573" s="35"/>
      <c r="AT573" s="35"/>
      <c r="AU573" s="35"/>
      <c r="AV573" s="35"/>
      <c r="AW573" s="35"/>
      <c r="AX573" s="35"/>
      <c r="AY573" s="35"/>
      <c r="AZ573" s="35"/>
      <c r="BA573" s="35"/>
      <c r="BB573" s="35"/>
      <c r="BC573" s="35"/>
      <c r="BD573" s="35"/>
      <c r="BE573" s="35"/>
    </row>
    <row r="574" spans="27:57" ht="15">
      <c r="AA574" s="11"/>
      <c r="AB574" s="11"/>
      <c r="AC574" s="11"/>
      <c r="AD574" s="11"/>
      <c r="AE574" s="11"/>
      <c r="AL574" s="35"/>
      <c r="AM574" s="35"/>
      <c r="AN574" s="35"/>
      <c r="AO574" s="35"/>
      <c r="AP574" s="35"/>
      <c r="AQ574" s="35"/>
      <c r="AR574" s="35"/>
      <c r="AS574" s="35"/>
      <c r="AT574" s="35"/>
      <c r="AU574" s="35"/>
      <c r="AV574" s="35"/>
      <c r="AW574" s="35"/>
      <c r="AX574" s="35"/>
      <c r="AY574" s="35"/>
      <c r="AZ574" s="35"/>
      <c r="BA574" s="35"/>
      <c r="BB574" s="35"/>
      <c r="BC574" s="35"/>
      <c r="BD574" s="35"/>
      <c r="BE574" s="35"/>
    </row>
    <row r="575" spans="27:57" ht="15">
      <c r="AA575" s="11"/>
      <c r="AB575" s="11"/>
      <c r="AC575" s="11"/>
      <c r="AD575" s="11"/>
      <c r="AE575" s="11"/>
      <c r="AL575" s="35"/>
      <c r="AM575" s="35"/>
      <c r="AN575" s="35"/>
      <c r="AO575" s="35"/>
      <c r="AP575" s="35"/>
      <c r="AQ575" s="35"/>
      <c r="AR575" s="35"/>
      <c r="AS575" s="35"/>
      <c r="AT575" s="35"/>
      <c r="AU575" s="35"/>
      <c r="AV575" s="35"/>
      <c r="AW575" s="35"/>
      <c r="AX575" s="35"/>
      <c r="AY575" s="35"/>
      <c r="AZ575" s="35"/>
      <c r="BA575" s="35"/>
      <c r="BB575" s="35"/>
      <c r="BC575" s="35"/>
      <c r="BD575" s="35"/>
      <c r="BE575" s="35"/>
    </row>
    <row r="576" spans="27:57" ht="15">
      <c r="AA576" s="11"/>
      <c r="AB576" s="11"/>
      <c r="AC576" s="11"/>
      <c r="AD576" s="11"/>
      <c r="AE576" s="11"/>
      <c r="AL576" s="35"/>
      <c r="AM576" s="35"/>
      <c r="AN576" s="35"/>
      <c r="AO576" s="35"/>
      <c r="AP576" s="35"/>
      <c r="AQ576" s="35"/>
      <c r="AR576" s="35"/>
      <c r="AS576" s="35"/>
      <c r="AT576" s="35"/>
      <c r="AU576" s="35"/>
      <c r="AV576" s="35"/>
      <c r="AW576" s="35"/>
      <c r="AX576" s="35"/>
      <c r="AY576" s="35"/>
      <c r="AZ576" s="35"/>
      <c r="BA576" s="35"/>
      <c r="BB576" s="35"/>
      <c r="BC576" s="35"/>
      <c r="BD576" s="35"/>
      <c r="BE576" s="35"/>
    </row>
    <row r="577" spans="27:57" ht="15">
      <c r="AA577" s="11"/>
      <c r="AB577" s="11"/>
      <c r="AC577" s="11"/>
      <c r="AD577" s="11"/>
      <c r="AE577" s="11"/>
      <c r="AL577" s="35"/>
      <c r="AM577" s="35"/>
      <c r="AN577" s="35"/>
      <c r="AO577" s="35"/>
      <c r="AP577" s="35"/>
      <c r="AQ577" s="35"/>
      <c r="AR577" s="35"/>
      <c r="AS577" s="35"/>
      <c r="AT577" s="35"/>
      <c r="AU577" s="35"/>
      <c r="AV577" s="35"/>
      <c r="AW577" s="35"/>
      <c r="AX577" s="35"/>
      <c r="AY577" s="35"/>
      <c r="AZ577" s="35"/>
      <c r="BA577" s="35"/>
      <c r="BB577" s="35"/>
      <c r="BC577" s="35"/>
      <c r="BD577" s="35"/>
      <c r="BE577" s="35"/>
    </row>
    <row r="578" spans="27:57" ht="15">
      <c r="AA578" s="11"/>
      <c r="AB578" s="11"/>
      <c r="AC578" s="11"/>
      <c r="AD578" s="11"/>
      <c r="AE578" s="11"/>
      <c r="AL578" s="35"/>
      <c r="AM578" s="35"/>
      <c r="AN578" s="35"/>
      <c r="AO578" s="35"/>
      <c r="AP578" s="35"/>
      <c r="AQ578" s="35"/>
      <c r="AR578" s="35"/>
      <c r="AS578" s="35"/>
      <c r="AT578" s="35"/>
      <c r="AU578" s="35"/>
      <c r="AV578" s="35"/>
      <c r="AW578" s="35"/>
      <c r="AX578" s="35"/>
      <c r="AY578" s="35"/>
      <c r="AZ578" s="35"/>
      <c r="BA578" s="35"/>
      <c r="BB578" s="35"/>
      <c r="BC578" s="35"/>
      <c r="BD578" s="35"/>
      <c r="BE578" s="35"/>
    </row>
    <row r="579" spans="27:57" ht="15">
      <c r="AA579" s="11"/>
      <c r="AB579" s="11"/>
      <c r="AC579" s="11"/>
      <c r="AD579" s="11"/>
      <c r="AE579" s="11"/>
      <c r="AL579" s="35"/>
      <c r="AM579" s="35"/>
      <c r="AN579" s="35"/>
      <c r="AO579" s="35"/>
      <c r="AP579" s="35"/>
      <c r="AQ579" s="35"/>
      <c r="AR579" s="35"/>
      <c r="AS579" s="35"/>
      <c r="AT579" s="35"/>
      <c r="AU579" s="35"/>
      <c r="AV579" s="35"/>
      <c r="AW579" s="35"/>
      <c r="AX579" s="35"/>
      <c r="AY579" s="35"/>
      <c r="AZ579" s="35"/>
      <c r="BA579" s="35"/>
      <c r="BB579" s="35"/>
      <c r="BC579" s="35"/>
      <c r="BD579" s="35"/>
      <c r="BE579" s="35"/>
    </row>
    <row r="580" spans="27:57" ht="15">
      <c r="AA580" s="11"/>
      <c r="AB580" s="11"/>
      <c r="AC580" s="11"/>
      <c r="AD580" s="11"/>
      <c r="AE580" s="11"/>
      <c r="AL580" s="35"/>
      <c r="AM580" s="35"/>
      <c r="AN580" s="35"/>
      <c r="AO580" s="35"/>
      <c r="AP580" s="35"/>
      <c r="AQ580" s="35"/>
      <c r="AR580" s="35"/>
      <c r="AS580" s="35"/>
      <c r="AT580" s="35"/>
      <c r="AU580" s="35"/>
      <c r="AV580" s="35"/>
      <c r="AW580" s="35"/>
      <c r="AX580" s="35"/>
      <c r="AY580" s="35"/>
      <c r="AZ580" s="35"/>
      <c r="BA580" s="35"/>
      <c r="BB580" s="35"/>
      <c r="BC580" s="35"/>
      <c r="BD580" s="35"/>
      <c r="BE580" s="35"/>
    </row>
    <row r="581" spans="27:57" ht="15">
      <c r="AA581" s="11"/>
      <c r="AB581" s="11"/>
      <c r="AC581" s="11"/>
      <c r="AD581" s="11"/>
      <c r="AE581" s="11"/>
      <c r="AL581" s="35"/>
      <c r="AM581" s="35"/>
      <c r="AN581" s="35"/>
      <c r="AO581" s="35"/>
      <c r="AP581" s="35"/>
      <c r="AQ581" s="35"/>
      <c r="AR581" s="35"/>
      <c r="AS581" s="35"/>
      <c r="AT581" s="35"/>
      <c r="AU581" s="35"/>
      <c r="AV581" s="35"/>
      <c r="AW581" s="35"/>
      <c r="AX581" s="35"/>
      <c r="AY581" s="35"/>
      <c r="AZ581" s="35"/>
      <c r="BA581" s="35"/>
      <c r="BB581" s="35"/>
      <c r="BC581" s="35"/>
      <c r="BD581" s="35"/>
      <c r="BE581" s="35"/>
    </row>
    <row r="582" spans="27:57" ht="15">
      <c r="AA582" s="11"/>
      <c r="AB582" s="11"/>
      <c r="AC582" s="11"/>
      <c r="AD582" s="11"/>
      <c r="AE582" s="11"/>
      <c r="AL582" s="35"/>
      <c r="AM582" s="35"/>
      <c r="AN582" s="35"/>
      <c r="AO582" s="35"/>
      <c r="AP582" s="35"/>
      <c r="AQ582" s="35"/>
      <c r="AR582" s="35"/>
      <c r="AS582" s="35"/>
      <c r="AT582" s="35"/>
      <c r="AU582" s="35"/>
      <c r="AV582" s="35"/>
      <c r="AW582" s="35"/>
      <c r="AX582" s="35"/>
      <c r="AY582" s="35"/>
      <c r="AZ582" s="35"/>
      <c r="BA582" s="35"/>
      <c r="BB582" s="35"/>
      <c r="BC582" s="35"/>
      <c r="BD582" s="35"/>
      <c r="BE582" s="35"/>
    </row>
    <row r="583" spans="27:57" ht="15">
      <c r="AA583" s="11"/>
      <c r="AB583" s="11"/>
      <c r="AC583" s="11"/>
      <c r="AD583" s="11"/>
      <c r="AE583" s="11"/>
      <c r="AL583" s="35"/>
      <c r="AM583" s="35"/>
      <c r="AN583" s="35"/>
      <c r="AO583" s="35"/>
      <c r="AP583" s="35"/>
      <c r="AQ583" s="35"/>
      <c r="AR583" s="35"/>
      <c r="AS583" s="35"/>
      <c r="AT583" s="35"/>
      <c r="AU583" s="35"/>
      <c r="AV583" s="35"/>
      <c r="AW583" s="35"/>
      <c r="AX583" s="35"/>
      <c r="AY583" s="35"/>
      <c r="AZ583" s="35"/>
      <c r="BA583" s="35"/>
      <c r="BB583" s="35"/>
      <c r="BC583" s="35"/>
      <c r="BD583" s="35"/>
      <c r="BE583" s="35"/>
    </row>
    <row r="584" spans="27:57" ht="15">
      <c r="AA584" s="11"/>
      <c r="AB584" s="11"/>
      <c r="AC584" s="11"/>
      <c r="AD584" s="11"/>
      <c r="AE584" s="11"/>
      <c r="AL584" s="35"/>
      <c r="AM584" s="35"/>
      <c r="AN584" s="35"/>
      <c r="AO584" s="35"/>
      <c r="AP584" s="35"/>
      <c r="AQ584" s="35"/>
      <c r="AR584" s="35"/>
      <c r="AS584" s="35"/>
      <c r="AT584" s="35"/>
      <c r="AU584" s="35"/>
      <c r="AV584" s="35"/>
      <c r="AW584" s="35"/>
      <c r="AX584" s="35"/>
      <c r="AY584" s="35"/>
      <c r="AZ584" s="35"/>
      <c r="BA584" s="35"/>
      <c r="BB584" s="35"/>
      <c r="BC584" s="35"/>
      <c r="BD584" s="35"/>
      <c r="BE584" s="35"/>
    </row>
    <row r="585" spans="27:57" ht="15">
      <c r="AA585" s="11"/>
      <c r="AB585" s="11"/>
      <c r="AC585" s="11"/>
      <c r="AD585" s="11"/>
      <c r="AE585" s="11"/>
      <c r="AL585" s="35"/>
      <c r="AM585" s="35"/>
      <c r="AN585" s="35"/>
      <c r="AO585" s="35"/>
      <c r="AP585" s="35"/>
      <c r="AQ585" s="35"/>
      <c r="AR585" s="35"/>
      <c r="AS585" s="35"/>
      <c r="AT585" s="35"/>
      <c r="AU585" s="35"/>
      <c r="AV585" s="35"/>
      <c r="AW585" s="35"/>
      <c r="AX585" s="35"/>
      <c r="AY585" s="35"/>
      <c r="AZ585" s="35"/>
      <c r="BA585" s="35"/>
      <c r="BB585" s="35"/>
      <c r="BC585" s="35"/>
      <c r="BD585" s="35"/>
      <c r="BE585" s="35"/>
    </row>
    <row r="586" spans="27:57" ht="15">
      <c r="AA586" s="11"/>
      <c r="AB586" s="11"/>
      <c r="AC586" s="11"/>
      <c r="AD586" s="11"/>
      <c r="AE586" s="11"/>
      <c r="AL586" s="35"/>
      <c r="AM586" s="35"/>
      <c r="AN586" s="35"/>
      <c r="AO586" s="35"/>
      <c r="AP586" s="35"/>
      <c r="AQ586" s="35"/>
      <c r="AR586" s="35"/>
      <c r="AS586" s="35"/>
      <c r="AT586" s="35"/>
      <c r="AU586" s="35"/>
      <c r="AV586" s="35"/>
      <c r="AW586" s="35"/>
      <c r="AX586" s="35"/>
      <c r="AY586" s="35"/>
      <c r="AZ586" s="35"/>
      <c r="BA586" s="35"/>
      <c r="BB586" s="35"/>
      <c r="BC586" s="35"/>
      <c r="BD586" s="35"/>
      <c r="BE586" s="35"/>
    </row>
    <row r="587" spans="27:57" ht="15">
      <c r="AA587" s="11"/>
      <c r="AB587" s="11"/>
      <c r="AC587" s="11"/>
      <c r="AD587" s="11"/>
      <c r="AE587" s="11"/>
      <c r="AL587" s="35"/>
      <c r="AM587" s="35"/>
      <c r="AN587" s="35"/>
      <c r="AO587" s="35"/>
      <c r="AP587" s="35"/>
      <c r="AQ587" s="35"/>
      <c r="AR587" s="35"/>
      <c r="AS587" s="35"/>
      <c r="AT587" s="35"/>
      <c r="AU587" s="35"/>
      <c r="AV587" s="35"/>
      <c r="AW587" s="35"/>
      <c r="AX587" s="35"/>
      <c r="AY587" s="35"/>
      <c r="AZ587" s="35"/>
      <c r="BA587" s="35"/>
      <c r="BB587" s="35"/>
      <c r="BC587" s="35"/>
      <c r="BD587" s="35"/>
      <c r="BE587" s="35"/>
    </row>
    <row r="588" spans="27:57" ht="15">
      <c r="AA588" s="11"/>
      <c r="AB588" s="11"/>
      <c r="AC588" s="11"/>
      <c r="AD588" s="11"/>
      <c r="AE588" s="11"/>
      <c r="AL588" s="35"/>
      <c r="AM588" s="35"/>
      <c r="AN588" s="35"/>
      <c r="AO588" s="35"/>
      <c r="AP588" s="35"/>
      <c r="AQ588" s="35"/>
      <c r="AR588" s="35"/>
      <c r="AS588" s="35"/>
      <c r="AT588" s="35"/>
      <c r="AU588" s="35"/>
      <c r="AV588" s="35"/>
      <c r="AW588" s="35"/>
      <c r="AX588" s="35"/>
      <c r="AY588" s="35"/>
      <c r="AZ588" s="35"/>
      <c r="BA588" s="35"/>
      <c r="BB588" s="35"/>
      <c r="BC588" s="35"/>
      <c r="BD588" s="35"/>
      <c r="BE588" s="35"/>
    </row>
    <row r="589" spans="27:57" ht="15">
      <c r="AA589" s="11"/>
      <c r="AB589" s="11"/>
      <c r="AC589" s="11"/>
      <c r="AD589" s="11"/>
      <c r="AE589" s="11"/>
      <c r="AL589" s="35"/>
      <c r="AM589" s="35"/>
      <c r="AN589" s="35"/>
      <c r="AO589" s="35"/>
      <c r="AP589" s="35"/>
      <c r="AQ589" s="35"/>
      <c r="AR589" s="35"/>
      <c r="AS589" s="35"/>
      <c r="AT589" s="35"/>
      <c r="AU589" s="35"/>
      <c r="AV589" s="35"/>
      <c r="AW589" s="35"/>
      <c r="AX589" s="35"/>
      <c r="AY589" s="35"/>
      <c r="AZ589" s="35"/>
      <c r="BA589" s="35"/>
      <c r="BB589" s="35"/>
      <c r="BC589" s="35"/>
      <c r="BD589" s="35"/>
      <c r="BE589" s="35"/>
    </row>
    <row r="590" spans="27:57" ht="15">
      <c r="AA590" s="11"/>
      <c r="AB590" s="11"/>
      <c r="AC590" s="11"/>
      <c r="AD590" s="11"/>
      <c r="AE590" s="11"/>
      <c r="AL590" s="35"/>
      <c r="AM590" s="35"/>
      <c r="AN590" s="35"/>
      <c r="AO590" s="35"/>
      <c r="AP590" s="35"/>
      <c r="AQ590" s="35"/>
      <c r="AR590" s="35"/>
      <c r="AS590" s="35"/>
      <c r="AT590" s="35"/>
      <c r="AU590" s="35"/>
      <c r="AV590" s="35"/>
      <c r="AW590" s="35"/>
      <c r="AX590" s="35"/>
      <c r="AY590" s="35"/>
      <c r="AZ590" s="35"/>
      <c r="BA590" s="35"/>
      <c r="BB590" s="35"/>
      <c r="BC590" s="35"/>
      <c r="BD590" s="35"/>
      <c r="BE590" s="35"/>
    </row>
    <row r="591" spans="27:57" ht="15">
      <c r="AA591" s="11"/>
      <c r="AB591" s="11"/>
      <c r="AC591" s="11"/>
      <c r="AD591" s="11"/>
      <c r="AE591" s="11"/>
      <c r="AL591" s="35"/>
      <c r="AM591" s="35"/>
      <c r="AN591" s="35"/>
      <c r="AO591" s="35"/>
      <c r="AP591" s="35"/>
      <c r="AQ591" s="35"/>
      <c r="AR591" s="35"/>
      <c r="AS591" s="35"/>
      <c r="AT591" s="35"/>
      <c r="AU591" s="35"/>
      <c r="AV591" s="35"/>
      <c r="AW591" s="35"/>
      <c r="AX591" s="35"/>
      <c r="AY591" s="35"/>
      <c r="AZ591" s="35"/>
      <c r="BA591" s="35"/>
      <c r="BB591" s="35"/>
      <c r="BC591" s="35"/>
      <c r="BD591" s="35"/>
      <c r="BE591" s="35"/>
    </row>
    <row r="592" spans="27:57" ht="15">
      <c r="AA592" s="11"/>
      <c r="AB592" s="11"/>
      <c r="AC592" s="11"/>
      <c r="AD592" s="11"/>
      <c r="AE592" s="11"/>
      <c r="AL592" s="35"/>
      <c r="AM592" s="35"/>
      <c r="AN592" s="35"/>
      <c r="AO592" s="35"/>
      <c r="AP592" s="35"/>
      <c r="AQ592" s="35"/>
      <c r="AR592" s="35"/>
      <c r="AS592" s="35"/>
      <c r="AT592" s="35"/>
      <c r="AU592" s="35"/>
      <c r="AV592" s="35"/>
      <c r="AW592" s="35"/>
      <c r="AX592" s="35"/>
      <c r="AY592" s="35"/>
      <c r="AZ592" s="35"/>
      <c r="BA592" s="35"/>
      <c r="BB592" s="35"/>
      <c r="BC592" s="35"/>
      <c r="BD592" s="35"/>
      <c r="BE592" s="35"/>
    </row>
    <row r="593" spans="27:57" ht="15">
      <c r="AA593" s="11"/>
      <c r="AB593" s="11"/>
      <c r="AC593" s="11"/>
      <c r="AD593" s="11"/>
      <c r="AE593" s="11"/>
      <c r="AL593" s="35"/>
      <c r="AM593" s="35"/>
      <c r="AN593" s="35"/>
      <c r="AO593" s="35"/>
      <c r="AP593" s="35"/>
      <c r="AQ593" s="35"/>
      <c r="AR593" s="35"/>
      <c r="AS593" s="35"/>
      <c r="AT593" s="35"/>
      <c r="AU593" s="35"/>
      <c r="AV593" s="35"/>
      <c r="AW593" s="35"/>
      <c r="AX593" s="35"/>
      <c r="AY593" s="35"/>
      <c r="AZ593" s="35"/>
      <c r="BA593" s="35"/>
      <c r="BB593" s="35"/>
      <c r="BC593" s="35"/>
      <c r="BD593" s="35"/>
      <c r="BE593" s="35"/>
    </row>
    <row r="594" spans="27:57" ht="15">
      <c r="AA594" s="11"/>
      <c r="AB594" s="11"/>
      <c r="AC594" s="11"/>
      <c r="AD594" s="11"/>
      <c r="AE594" s="11"/>
      <c r="AL594" s="35"/>
      <c r="AM594" s="35"/>
      <c r="AN594" s="35"/>
      <c r="AO594" s="35"/>
      <c r="AP594" s="35"/>
      <c r="AQ594" s="35"/>
      <c r="AR594" s="35"/>
      <c r="AS594" s="35"/>
      <c r="AT594" s="35"/>
      <c r="AU594" s="35"/>
      <c r="AV594" s="35"/>
      <c r="AW594" s="35"/>
      <c r="AX594" s="35"/>
      <c r="AY594" s="35"/>
      <c r="AZ594" s="35"/>
      <c r="BA594" s="35"/>
      <c r="BB594" s="35"/>
      <c r="BC594" s="35"/>
      <c r="BD594" s="35"/>
      <c r="BE594" s="35"/>
    </row>
    <row r="595" spans="27:57" ht="15">
      <c r="AA595" s="11"/>
      <c r="AB595" s="11"/>
      <c r="AC595" s="11"/>
      <c r="AD595" s="11"/>
      <c r="AE595" s="11"/>
      <c r="AL595" s="35"/>
      <c r="AM595" s="35"/>
      <c r="AN595" s="35"/>
      <c r="AO595" s="35"/>
      <c r="AP595" s="35"/>
      <c r="AQ595" s="35"/>
      <c r="AR595" s="35"/>
      <c r="AS595" s="35"/>
      <c r="AT595" s="35"/>
      <c r="AU595" s="35"/>
      <c r="AV595" s="35"/>
      <c r="AW595" s="35"/>
      <c r="AX595" s="35"/>
      <c r="AY595" s="35"/>
      <c r="AZ595" s="35"/>
      <c r="BA595" s="35"/>
      <c r="BB595" s="35"/>
      <c r="BC595" s="35"/>
      <c r="BD595" s="35"/>
      <c r="BE595" s="35"/>
    </row>
    <row r="596" spans="27:57" ht="15">
      <c r="AA596" s="11"/>
      <c r="AB596" s="11"/>
      <c r="AC596" s="11"/>
      <c r="AD596" s="11"/>
      <c r="AE596" s="11"/>
      <c r="AL596" s="35"/>
      <c r="AM596" s="35"/>
      <c r="AN596" s="35"/>
      <c r="AO596" s="35"/>
      <c r="AP596" s="35"/>
      <c r="AQ596" s="35"/>
      <c r="AR596" s="35"/>
      <c r="AS596" s="35"/>
      <c r="AT596" s="35"/>
      <c r="AU596" s="35"/>
      <c r="AV596" s="35"/>
      <c r="AW596" s="35"/>
      <c r="AX596" s="35"/>
      <c r="AY596" s="35"/>
      <c r="AZ596" s="35"/>
      <c r="BA596" s="35"/>
      <c r="BB596" s="35"/>
      <c r="BC596" s="35"/>
      <c r="BD596" s="35"/>
      <c r="BE596" s="35"/>
    </row>
    <row r="597" spans="27:57" ht="15">
      <c r="AA597" s="11"/>
      <c r="AB597" s="11"/>
      <c r="AC597" s="11"/>
      <c r="AD597" s="11"/>
      <c r="AE597" s="11"/>
      <c r="AL597" s="35"/>
      <c r="AM597" s="35"/>
      <c r="AN597" s="35"/>
      <c r="AO597" s="35"/>
      <c r="AP597" s="35"/>
      <c r="AQ597" s="35"/>
      <c r="AR597" s="35"/>
      <c r="AS597" s="35"/>
      <c r="AT597" s="35"/>
      <c r="AU597" s="35"/>
      <c r="AV597" s="35"/>
      <c r="AW597" s="35"/>
      <c r="AX597" s="35"/>
      <c r="AY597" s="35"/>
      <c r="AZ597" s="35"/>
      <c r="BA597" s="35"/>
      <c r="BB597" s="35"/>
      <c r="BC597" s="35"/>
      <c r="BD597" s="35"/>
      <c r="BE597" s="35"/>
    </row>
    <row r="598" spans="27:57" ht="15">
      <c r="AA598" s="11"/>
      <c r="AB598" s="11"/>
      <c r="AC598" s="11"/>
      <c r="AD598" s="11"/>
      <c r="AE598" s="11"/>
      <c r="AL598" s="35"/>
      <c r="AM598" s="35"/>
      <c r="AN598" s="35"/>
      <c r="AO598" s="35"/>
      <c r="AP598" s="35"/>
      <c r="AQ598" s="35"/>
      <c r="AR598" s="35"/>
      <c r="AS598" s="35"/>
      <c r="AT598" s="35"/>
      <c r="AU598" s="35"/>
      <c r="AV598" s="35"/>
      <c r="AW598" s="35"/>
      <c r="AX598" s="35"/>
      <c r="AY598" s="35"/>
      <c r="AZ598" s="35"/>
      <c r="BA598" s="35"/>
      <c r="BB598" s="35"/>
      <c r="BC598" s="35"/>
      <c r="BD598" s="35"/>
      <c r="BE598" s="35"/>
    </row>
    <row r="599" spans="27:57" ht="15">
      <c r="AA599" s="11"/>
      <c r="AB599" s="11"/>
      <c r="AC599" s="11"/>
      <c r="AD599" s="11"/>
      <c r="AE599" s="11"/>
      <c r="AL599" s="35"/>
      <c r="AM599" s="35"/>
      <c r="AN599" s="35"/>
      <c r="AO599" s="35"/>
      <c r="AP599" s="35"/>
      <c r="AQ599" s="35"/>
      <c r="AR599" s="35"/>
      <c r="AS599" s="35"/>
      <c r="AT599" s="35"/>
      <c r="AU599" s="35"/>
      <c r="AV599" s="35"/>
      <c r="AW599" s="35"/>
      <c r="AX599" s="35"/>
      <c r="AY599" s="35"/>
      <c r="AZ599" s="35"/>
      <c r="BA599" s="35"/>
      <c r="BB599" s="35"/>
      <c r="BC599" s="35"/>
      <c r="BD599" s="35"/>
      <c r="BE599" s="35"/>
    </row>
    <row r="600" spans="27:57" ht="15">
      <c r="AA600" s="11"/>
      <c r="AB600" s="11"/>
      <c r="AC600" s="11"/>
      <c r="AD600" s="11"/>
      <c r="AE600" s="11"/>
      <c r="AL600" s="35"/>
      <c r="AM600" s="35"/>
      <c r="AN600" s="35"/>
      <c r="AO600" s="35"/>
      <c r="AP600" s="35"/>
      <c r="AQ600" s="35"/>
      <c r="AR600" s="35"/>
      <c r="AS600" s="35"/>
      <c r="AT600" s="35"/>
      <c r="AU600" s="35"/>
      <c r="AV600" s="35"/>
      <c r="AW600" s="35"/>
      <c r="AX600" s="35"/>
      <c r="AY600" s="35"/>
      <c r="AZ600" s="35"/>
      <c r="BA600" s="35"/>
      <c r="BB600" s="35"/>
      <c r="BC600" s="35"/>
      <c r="BD600" s="35"/>
      <c r="BE600" s="35"/>
    </row>
    <row r="601" spans="27:57" ht="15">
      <c r="AA601" s="11"/>
      <c r="AB601" s="11"/>
      <c r="AC601" s="11"/>
      <c r="AD601" s="11"/>
      <c r="AE601" s="11"/>
      <c r="AL601" s="35"/>
      <c r="AM601" s="35"/>
      <c r="AN601" s="35"/>
      <c r="AO601" s="35"/>
      <c r="AP601" s="35"/>
      <c r="AQ601" s="35"/>
      <c r="AR601" s="35"/>
      <c r="AS601" s="35"/>
      <c r="AT601" s="35"/>
      <c r="AU601" s="35"/>
      <c r="AV601" s="35"/>
      <c r="AW601" s="35"/>
      <c r="AX601" s="35"/>
      <c r="AY601" s="35"/>
      <c r="AZ601" s="35"/>
      <c r="BA601" s="35"/>
      <c r="BB601" s="35"/>
      <c r="BC601" s="35"/>
      <c r="BD601" s="35"/>
      <c r="BE601" s="35"/>
    </row>
    <row r="602" spans="27:57" ht="15">
      <c r="AA602" s="11"/>
      <c r="AB602" s="11"/>
      <c r="AC602" s="11"/>
      <c r="AD602" s="11"/>
      <c r="AE602" s="11"/>
      <c r="AL602" s="35"/>
      <c r="AM602" s="35"/>
      <c r="AN602" s="35"/>
      <c r="AO602" s="35"/>
      <c r="AP602" s="35"/>
      <c r="AQ602" s="35"/>
      <c r="AR602" s="35"/>
      <c r="AS602" s="35"/>
      <c r="AT602" s="35"/>
      <c r="AU602" s="35"/>
      <c r="AV602" s="35"/>
      <c r="AW602" s="35"/>
      <c r="AX602" s="35"/>
      <c r="AY602" s="35"/>
      <c r="AZ602" s="35"/>
      <c r="BA602" s="35"/>
      <c r="BB602" s="35"/>
      <c r="BC602" s="35"/>
      <c r="BD602" s="35"/>
      <c r="BE602" s="35"/>
    </row>
    <row r="603" spans="27:57" ht="15">
      <c r="AA603" s="11"/>
      <c r="AB603" s="11"/>
      <c r="AC603" s="11"/>
      <c r="AD603" s="11"/>
      <c r="AE603" s="11"/>
      <c r="AL603" s="35"/>
      <c r="AM603" s="35"/>
      <c r="AN603" s="35"/>
      <c r="AO603" s="35"/>
      <c r="AP603" s="35"/>
      <c r="AQ603" s="35"/>
      <c r="AR603" s="35"/>
      <c r="AS603" s="35"/>
      <c r="AT603" s="35"/>
      <c r="AU603" s="35"/>
      <c r="AV603" s="35"/>
      <c r="AW603" s="35"/>
      <c r="AX603" s="35"/>
      <c r="AY603" s="35"/>
      <c r="AZ603" s="35"/>
      <c r="BA603" s="35"/>
      <c r="BB603" s="35"/>
      <c r="BC603" s="35"/>
      <c r="BD603" s="35"/>
      <c r="BE603" s="35"/>
    </row>
    <row r="604" spans="27:57" ht="15">
      <c r="AA604" s="11"/>
      <c r="AB604" s="11"/>
      <c r="AC604" s="11"/>
      <c r="AD604" s="11"/>
      <c r="AE604" s="11"/>
      <c r="AL604" s="35"/>
      <c r="AM604" s="35"/>
      <c r="AN604" s="35"/>
      <c r="AO604" s="35"/>
      <c r="AP604" s="35"/>
      <c r="AQ604" s="35"/>
      <c r="AR604" s="35"/>
      <c r="AS604" s="35"/>
      <c r="AT604" s="35"/>
      <c r="AU604" s="35"/>
      <c r="AV604" s="35"/>
      <c r="AW604" s="35"/>
      <c r="AX604" s="35"/>
      <c r="AY604" s="35"/>
      <c r="AZ604" s="35"/>
      <c r="BA604" s="35"/>
      <c r="BB604" s="35"/>
      <c r="BC604" s="35"/>
      <c r="BD604" s="35"/>
      <c r="BE604" s="35"/>
    </row>
    <row r="605" spans="27:57" ht="15">
      <c r="AA605" s="11"/>
      <c r="AB605" s="11"/>
      <c r="AC605" s="11"/>
      <c r="AD605" s="11"/>
      <c r="AE605" s="11"/>
      <c r="AL605" s="35"/>
      <c r="AM605" s="35"/>
      <c r="AN605" s="35"/>
      <c r="AO605" s="35"/>
      <c r="AP605" s="35"/>
      <c r="AQ605" s="35"/>
      <c r="AR605" s="35"/>
      <c r="AS605" s="35"/>
      <c r="AT605" s="35"/>
      <c r="AU605" s="35"/>
      <c r="AV605" s="35"/>
      <c r="AW605" s="35"/>
      <c r="AX605" s="35"/>
      <c r="AY605" s="35"/>
      <c r="AZ605" s="35"/>
      <c r="BA605" s="35"/>
      <c r="BB605" s="35"/>
      <c r="BC605" s="35"/>
      <c r="BD605" s="35"/>
      <c r="BE605" s="35"/>
    </row>
    <row r="606" spans="27:57" ht="15">
      <c r="AA606" s="11"/>
      <c r="AB606" s="11"/>
      <c r="AC606" s="11"/>
      <c r="AD606" s="11"/>
      <c r="AE606" s="11"/>
      <c r="AL606" s="35"/>
      <c r="AM606" s="35"/>
      <c r="AN606" s="35"/>
      <c r="AO606" s="35"/>
      <c r="AP606" s="35"/>
      <c r="AQ606" s="35"/>
      <c r="AR606" s="35"/>
      <c r="AS606" s="35"/>
      <c r="AT606" s="35"/>
      <c r="AU606" s="35"/>
      <c r="AV606" s="35"/>
      <c r="AW606" s="35"/>
      <c r="AX606" s="35"/>
      <c r="AY606" s="35"/>
      <c r="AZ606" s="35"/>
      <c r="BA606" s="35"/>
      <c r="BB606" s="35"/>
      <c r="BC606" s="35"/>
      <c r="BD606" s="35"/>
      <c r="BE606" s="35"/>
    </row>
    <row r="607" spans="27:57" ht="15">
      <c r="AA607" s="11"/>
      <c r="AB607" s="11"/>
      <c r="AC607" s="11"/>
      <c r="AD607" s="11"/>
      <c r="AE607" s="11"/>
      <c r="AL607" s="35"/>
      <c r="AM607" s="35"/>
      <c r="AN607" s="35"/>
      <c r="AO607" s="35"/>
      <c r="AP607" s="35"/>
      <c r="AQ607" s="35"/>
      <c r="AR607" s="35"/>
      <c r="AS607" s="35"/>
      <c r="AT607" s="35"/>
      <c r="AU607" s="35"/>
      <c r="AV607" s="35"/>
      <c r="AW607" s="35"/>
      <c r="AX607" s="35"/>
      <c r="AY607" s="35"/>
      <c r="AZ607" s="35"/>
      <c r="BA607" s="35"/>
      <c r="BB607" s="35"/>
      <c r="BC607" s="35"/>
      <c r="BD607" s="35"/>
      <c r="BE607" s="35"/>
    </row>
    <row r="608" spans="27:57" ht="15">
      <c r="AA608" s="11"/>
      <c r="AB608" s="11"/>
      <c r="AC608" s="11"/>
      <c r="AD608" s="11"/>
      <c r="AE608" s="11"/>
      <c r="AL608" s="35"/>
      <c r="AM608" s="35"/>
      <c r="AN608" s="35"/>
      <c r="AO608" s="35"/>
      <c r="AP608" s="35"/>
      <c r="AQ608" s="35"/>
      <c r="AR608" s="35"/>
      <c r="AS608" s="35"/>
      <c r="AT608" s="35"/>
      <c r="AU608" s="35"/>
      <c r="AV608" s="35"/>
      <c r="AW608" s="35"/>
      <c r="AX608" s="35"/>
      <c r="AY608" s="35"/>
      <c r="AZ608" s="35"/>
      <c r="BA608" s="35"/>
      <c r="BB608" s="35"/>
      <c r="BC608" s="35"/>
      <c r="BD608" s="35"/>
      <c r="BE608" s="35"/>
    </row>
    <row r="609" spans="27:57" ht="15">
      <c r="AA609" s="11"/>
      <c r="AB609" s="11"/>
      <c r="AC609" s="11"/>
      <c r="AD609" s="11"/>
      <c r="AE609" s="11"/>
      <c r="AL609" s="35"/>
      <c r="AM609" s="35"/>
      <c r="AN609" s="35"/>
      <c r="AO609" s="35"/>
      <c r="AP609" s="35"/>
      <c r="AQ609" s="35"/>
      <c r="AR609" s="35"/>
      <c r="AS609" s="35"/>
      <c r="AT609" s="35"/>
      <c r="AU609" s="35"/>
      <c r="AV609" s="35"/>
      <c r="AW609" s="35"/>
      <c r="AX609" s="35"/>
      <c r="AY609" s="35"/>
      <c r="AZ609" s="35"/>
      <c r="BA609" s="35"/>
      <c r="BB609" s="35"/>
      <c r="BC609" s="35"/>
      <c r="BD609" s="35"/>
      <c r="BE609" s="35"/>
    </row>
    <row r="610" spans="27:57" ht="15">
      <c r="AA610" s="11"/>
      <c r="AB610" s="11"/>
      <c r="AC610" s="11"/>
      <c r="AD610" s="11"/>
      <c r="AE610" s="11"/>
      <c r="AL610" s="35"/>
      <c r="AM610" s="35"/>
      <c r="AN610" s="35"/>
      <c r="AO610" s="35"/>
      <c r="AP610" s="35"/>
      <c r="AQ610" s="35"/>
      <c r="AR610" s="35"/>
      <c r="AS610" s="35"/>
      <c r="AT610" s="35"/>
      <c r="AU610" s="35"/>
      <c r="AV610" s="35"/>
      <c r="AW610" s="35"/>
      <c r="AX610" s="35"/>
      <c r="AY610" s="35"/>
      <c r="AZ610" s="35"/>
      <c r="BA610" s="35"/>
      <c r="BB610" s="35"/>
      <c r="BC610" s="35"/>
      <c r="BD610" s="35"/>
      <c r="BE610" s="35"/>
    </row>
    <row r="611" spans="27:57" ht="15">
      <c r="AA611" s="11"/>
      <c r="AB611" s="11"/>
      <c r="AC611" s="11"/>
      <c r="AD611" s="11"/>
      <c r="AE611" s="11"/>
      <c r="AL611" s="35"/>
      <c r="AM611" s="35"/>
      <c r="AN611" s="35"/>
      <c r="AO611" s="35"/>
      <c r="AP611" s="35"/>
      <c r="AQ611" s="35"/>
      <c r="AR611" s="35"/>
      <c r="AS611" s="35"/>
      <c r="AT611" s="35"/>
      <c r="AU611" s="35"/>
      <c r="AV611" s="35"/>
      <c r="AW611" s="35"/>
      <c r="AX611" s="35"/>
      <c r="AY611" s="35"/>
      <c r="AZ611" s="35"/>
      <c r="BA611" s="35"/>
      <c r="BB611" s="35"/>
      <c r="BC611" s="35"/>
      <c r="BD611" s="35"/>
      <c r="BE611" s="35"/>
    </row>
    <row r="612" spans="27:57" ht="15">
      <c r="AA612" s="11"/>
      <c r="AB612" s="11"/>
      <c r="AC612" s="11"/>
      <c r="AD612" s="11"/>
      <c r="AE612" s="11"/>
      <c r="AL612" s="35"/>
      <c r="AM612" s="35"/>
      <c r="AN612" s="35"/>
      <c r="AO612" s="35"/>
      <c r="AP612" s="35"/>
      <c r="AQ612" s="35"/>
      <c r="AR612" s="35"/>
      <c r="AS612" s="35"/>
      <c r="AT612" s="35"/>
      <c r="AU612" s="35"/>
      <c r="AV612" s="35"/>
      <c r="AW612" s="35"/>
      <c r="AX612" s="35"/>
      <c r="AY612" s="35"/>
      <c r="AZ612" s="35"/>
      <c r="BA612" s="35"/>
      <c r="BB612" s="35"/>
      <c r="BC612" s="35"/>
      <c r="BD612" s="35"/>
      <c r="BE612" s="35"/>
    </row>
    <row r="613" spans="27:57" ht="15">
      <c r="AA613" s="11"/>
      <c r="AB613" s="11"/>
      <c r="AC613" s="11"/>
      <c r="AD613" s="11"/>
      <c r="AE613" s="11"/>
      <c r="AL613" s="35"/>
      <c r="AM613" s="35"/>
      <c r="AN613" s="35"/>
      <c r="AO613" s="35"/>
      <c r="AP613" s="35"/>
      <c r="AQ613" s="35"/>
      <c r="AR613" s="35"/>
      <c r="AS613" s="35"/>
      <c r="AT613" s="35"/>
      <c r="AU613" s="35"/>
      <c r="AV613" s="35"/>
      <c r="AW613" s="35"/>
      <c r="AX613" s="35"/>
      <c r="AY613" s="35"/>
      <c r="AZ613" s="35"/>
      <c r="BA613" s="35"/>
      <c r="BB613" s="35"/>
      <c r="BC613" s="35"/>
      <c r="BD613" s="35"/>
      <c r="BE613" s="35"/>
    </row>
    <row r="614" spans="27:57" ht="15">
      <c r="AA614" s="11"/>
      <c r="AB614" s="11"/>
      <c r="AC614" s="11"/>
      <c r="AD614" s="11"/>
      <c r="AE614" s="11"/>
      <c r="AL614" s="35"/>
      <c r="AM614" s="35"/>
      <c r="AN614" s="35"/>
      <c r="AO614" s="35"/>
      <c r="AP614" s="35"/>
      <c r="AQ614" s="35"/>
      <c r="AR614" s="35"/>
      <c r="AS614" s="35"/>
      <c r="AT614" s="35"/>
      <c r="AU614" s="35"/>
      <c r="AV614" s="35"/>
      <c r="AW614" s="35"/>
      <c r="AX614" s="35"/>
      <c r="AY614" s="35"/>
      <c r="AZ614" s="35"/>
      <c r="BA614" s="35"/>
      <c r="BB614" s="35"/>
      <c r="BC614" s="35"/>
      <c r="BD614" s="35"/>
      <c r="BE614" s="35"/>
    </row>
    <row r="615" spans="27:57" ht="15">
      <c r="AA615" s="11"/>
      <c r="AB615" s="11"/>
      <c r="AC615" s="11"/>
      <c r="AD615" s="11"/>
      <c r="AE615" s="11"/>
      <c r="AL615" s="35"/>
      <c r="AM615" s="35"/>
      <c r="AN615" s="35"/>
      <c r="AO615" s="35"/>
      <c r="AP615" s="35"/>
      <c r="AQ615" s="35"/>
      <c r="AR615" s="35"/>
      <c r="AS615" s="35"/>
      <c r="AT615" s="35"/>
      <c r="AU615" s="35"/>
      <c r="AV615" s="35"/>
      <c r="AW615" s="35"/>
      <c r="AX615" s="35"/>
      <c r="AY615" s="35"/>
      <c r="AZ615" s="35"/>
      <c r="BA615" s="35"/>
      <c r="BB615" s="35"/>
      <c r="BC615" s="35"/>
      <c r="BD615" s="35"/>
      <c r="BE615" s="35"/>
    </row>
    <row r="616" spans="27:57" ht="15">
      <c r="AA616" s="11"/>
      <c r="AB616" s="11"/>
      <c r="AC616" s="11"/>
      <c r="AD616" s="11"/>
      <c r="AE616" s="11"/>
      <c r="AL616" s="35"/>
      <c r="AM616" s="35"/>
      <c r="AN616" s="35"/>
      <c r="AO616" s="35"/>
      <c r="AP616" s="35"/>
      <c r="AQ616" s="35"/>
      <c r="AR616" s="35"/>
      <c r="AS616" s="35"/>
      <c r="AT616" s="35"/>
      <c r="AU616" s="35"/>
      <c r="AV616" s="35"/>
      <c r="AW616" s="35"/>
      <c r="AX616" s="35"/>
      <c r="AY616" s="35"/>
      <c r="AZ616" s="35"/>
      <c r="BA616" s="35"/>
      <c r="BB616" s="35"/>
      <c r="BC616" s="35"/>
      <c r="BD616" s="35"/>
      <c r="BE616" s="35"/>
    </row>
    <row r="617" spans="27:57" ht="15">
      <c r="AA617" s="11"/>
      <c r="AB617" s="11"/>
      <c r="AC617" s="11"/>
      <c r="AD617" s="11"/>
      <c r="AE617" s="11"/>
      <c r="AL617" s="35"/>
      <c r="AM617" s="35"/>
      <c r="AN617" s="35"/>
      <c r="AO617" s="35"/>
      <c r="AP617" s="35"/>
      <c r="AQ617" s="35"/>
      <c r="AR617" s="35"/>
      <c r="AS617" s="35"/>
      <c r="AT617" s="35"/>
      <c r="AU617" s="35"/>
      <c r="AV617" s="35"/>
      <c r="AW617" s="35"/>
      <c r="AX617" s="35"/>
      <c r="AY617" s="35"/>
      <c r="AZ617" s="35"/>
      <c r="BA617" s="35"/>
      <c r="BB617" s="35"/>
      <c r="BC617" s="35"/>
      <c r="BD617" s="35"/>
      <c r="BE617" s="35"/>
    </row>
    <row r="618" spans="27:57" ht="15">
      <c r="AA618" s="11"/>
      <c r="AB618" s="11"/>
      <c r="AC618" s="11"/>
      <c r="AD618" s="11"/>
      <c r="AE618" s="11"/>
      <c r="AL618" s="35"/>
      <c r="AM618" s="35"/>
      <c r="AN618" s="35"/>
      <c r="AO618" s="35"/>
      <c r="AP618" s="35"/>
      <c r="AQ618" s="35"/>
      <c r="AR618" s="35"/>
      <c r="AS618" s="35"/>
      <c r="AT618" s="35"/>
      <c r="AU618" s="35"/>
      <c r="AV618" s="35"/>
      <c r="AW618" s="35"/>
      <c r="AX618" s="35"/>
      <c r="AY618" s="35"/>
      <c r="AZ618" s="35"/>
      <c r="BA618" s="35"/>
      <c r="BB618" s="35"/>
      <c r="BC618" s="35"/>
      <c r="BD618" s="35"/>
      <c r="BE618" s="35"/>
    </row>
    <row r="619" spans="27:57" ht="15">
      <c r="AA619" s="11"/>
      <c r="AB619" s="11"/>
      <c r="AC619" s="11"/>
      <c r="AD619" s="11"/>
      <c r="AE619" s="11"/>
      <c r="AL619" s="35"/>
      <c r="AM619" s="35"/>
      <c r="AN619" s="35"/>
      <c r="AO619" s="35"/>
      <c r="AP619" s="35"/>
      <c r="AQ619" s="35"/>
      <c r="AR619" s="35"/>
      <c r="AS619" s="35"/>
      <c r="AT619" s="35"/>
      <c r="AU619" s="35"/>
      <c r="AV619" s="35"/>
      <c r="AW619" s="35"/>
      <c r="AX619" s="35"/>
      <c r="AY619" s="35"/>
      <c r="AZ619" s="35"/>
      <c r="BA619" s="35"/>
      <c r="BB619" s="35"/>
      <c r="BC619" s="35"/>
      <c r="BD619" s="35"/>
      <c r="BE619" s="35"/>
    </row>
    <row r="620" spans="27:57" ht="15">
      <c r="AA620" s="11"/>
      <c r="AB620" s="11"/>
      <c r="AC620" s="11"/>
      <c r="AD620" s="11"/>
      <c r="AE620" s="11"/>
      <c r="AL620" s="35"/>
      <c r="AM620" s="35"/>
      <c r="AN620" s="35"/>
      <c r="AO620" s="35"/>
      <c r="AP620" s="35"/>
      <c r="AQ620" s="35"/>
      <c r="AR620" s="35"/>
      <c r="AS620" s="35"/>
      <c r="AT620" s="35"/>
      <c r="AU620" s="35"/>
      <c r="AV620" s="35"/>
      <c r="AW620" s="35"/>
      <c r="AX620" s="35"/>
      <c r="AY620" s="35"/>
      <c r="AZ620" s="35"/>
      <c r="BA620" s="35"/>
      <c r="BB620" s="35"/>
      <c r="BC620" s="35"/>
      <c r="BD620" s="35"/>
      <c r="BE620" s="35"/>
    </row>
    <row r="621" spans="27:57" ht="15">
      <c r="AA621" s="11"/>
      <c r="AB621" s="11"/>
      <c r="AC621" s="11"/>
      <c r="AD621" s="11"/>
      <c r="AE621" s="11"/>
      <c r="AL621" s="35"/>
      <c r="AM621" s="35"/>
      <c r="AN621" s="35"/>
      <c r="AO621" s="35"/>
      <c r="AP621" s="35"/>
      <c r="AQ621" s="35"/>
      <c r="AR621" s="35"/>
      <c r="AS621" s="35"/>
      <c r="AT621" s="35"/>
      <c r="AU621" s="35"/>
      <c r="AV621" s="35"/>
      <c r="AW621" s="35"/>
      <c r="AX621" s="35"/>
      <c r="AY621" s="35"/>
      <c r="AZ621" s="35"/>
      <c r="BA621" s="35"/>
      <c r="BB621" s="35"/>
      <c r="BC621" s="35"/>
      <c r="BD621" s="35"/>
      <c r="BE621" s="35"/>
    </row>
    <row r="622" spans="27:57" ht="15">
      <c r="AA622" s="11"/>
      <c r="AB622" s="11"/>
      <c r="AC622" s="11"/>
      <c r="AD622" s="11"/>
      <c r="AE622" s="11"/>
      <c r="AL622" s="35"/>
      <c r="AM622" s="35"/>
      <c r="AN622" s="35"/>
      <c r="AO622" s="35"/>
      <c r="AP622" s="35"/>
      <c r="AQ622" s="35"/>
      <c r="AR622" s="35"/>
      <c r="AS622" s="35"/>
      <c r="AT622" s="35"/>
      <c r="AU622" s="35"/>
      <c r="AV622" s="35"/>
      <c r="AW622" s="35"/>
      <c r="AX622" s="35"/>
      <c r="AY622" s="35"/>
      <c r="AZ622" s="35"/>
      <c r="BA622" s="35"/>
      <c r="BB622" s="35"/>
      <c r="BC622" s="35"/>
      <c r="BD622" s="35"/>
      <c r="BE622" s="35"/>
    </row>
    <row r="623" spans="27:57" ht="15">
      <c r="AA623" s="11"/>
      <c r="AB623" s="11"/>
      <c r="AC623" s="11"/>
      <c r="AD623" s="11"/>
      <c r="AE623" s="11"/>
      <c r="AL623" s="35"/>
      <c r="AM623" s="35"/>
      <c r="AN623" s="35"/>
      <c r="AO623" s="35"/>
      <c r="AP623" s="35"/>
      <c r="AQ623" s="35"/>
      <c r="AR623" s="35"/>
      <c r="AS623" s="35"/>
      <c r="AT623" s="35"/>
      <c r="AU623" s="35"/>
      <c r="AV623" s="35"/>
      <c r="AW623" s="35"/>
      <c r="AX623" s="35"/>
      <c r="AY623" s="35"/>
      <c r="AZ623" s="35"/>
      <c r="BA623" s="35"/>
      <c r="BB623" s="35"/>
      <c r="BC623" s="35"/>
      <c r="BD623" s="35"/>
      <c r="BE623" s="35"/>
    </row>
    <row r="624" spans="27:57" ht="15">
      <c r="AA624" s="11"/>
      <c r="AB624" s="11"/>
      <c r="AC624" s="11"/>
      <c r="AD624" s="11"/>
      <c r="AE624" s="11"/>
      <c r="AL624" s="35"/>
      <c r="AM624" s="35"/>
      <c r="AN624" s="35"/>
      <c r="AO624" s="35"/>
      <c r="AP624" s="35"/>
      <c r="AQ624" s="35"/>
      <c r="AR624" s="35"/>
      <c r="AS624" s="35"/>
      <c r="AT624" s="35"/>
      <c r="AU624" s="35"/>
      <c r="AV624" s="35"/>
      <c r="AW624" s="35"/>
      <c r="AX624" s="35"/>
      <c r="AY624" s="35"/>
      <c r="AZ624" s="35"/>
      <c r="BA624" s="35"/>
      <c r="BB624" s="35"/>
      <c r="BC624" s="35"/>
      <c r="BD624" s="35"/>
      <c r="BE624" s="35"/>
    </row>
    <row r="625" spans="27:57" ht="15">
      <c r="AA625" s="11"/>
      <c r="AB625" s="11"/>
      <c r="AC625" s="11"/>
      <c r="AD625" s="11"/>
      <c r="AE625" s="11"/>
      <c r="AL625" s="35"/>
      <c r="AM625" s="35"/>
      <c r="AN625" s="35"/>
      <c r="AO625" s="35"/>
      <c r="AP625" s="35"/>
      <c r="AQ625" s="35"/>
      <c r="AR625" s="35"/>
      <c r="AS625" s="35"/>
      <c r="AT625" s="35"/>
      <c r="AU625" s="35"/>
      <c r="AV625" s="35"/>
      <c r="AW625" s="35"/>
      <c r="AX625" s="35"/>
      <c r="AY625" s="35"/>
      <c r="AZ625" s="35"/>
      <c r="BA625" s="35"/>
      <c r="BB625" s="35"/>
      <c r="BC625" s="35"/>
      <c r="BD625" s="35"/>
      <c r="BE625" s="35"/>
    </row>
    <row r="626" spans="27:57" ht="15">
      <c r="AA626" s="11"/>
      <c r="AB626" s="11"/>
      <c r="AC626" s="11"/>
      <c r="AD626" s="11"/>
      <c r="AE626" s="11"/>
      <c r="AL626" s="35"/>
      <c r="AM626" s="35"/>
      <c r="AN626" s="35"/>
      <c r="AO626" s="35"/>
      <c r="AP626" s="35"/>
      <c r="AQ626" s="35"/>
      <c r="AR626" s="35"/>
      <c r="AS626" s="35"/>
      <c r="AT626" s="35"/>
      <c r="AU626" s="35"/>
      <c r="AV626" s="35"/>
      <c r="AW626" s="35"/>
      <c r="AX626" s="35"/>
      <c r="AY626" s="35"/>
      <c r="AZ626" s="35"/>
      <c r="BA626" s="35"/>
      <c r="BB626" s="35"/>
      <c r="BC626" s="35"/>
      <c r="BD626" s="35"/>
      <c r="BE626" s="35"/>
    </row>
    <row r="627" spans="27:57" ht="15">
      <c r="AA627" s="11"/>
      <c r="AB627" s="11"/>
      <c r="AC627" s="11"/>
      <c r="AD627" s="11"/>
      <c r="AE627" s="11"/>
      <c r="AL627" s="35"/>
      <c r="AM627" s="35"/>
      <c r="AN627" s="35"/>
      <c r="AO627" s="35"/>
      <c r="AP627" s="35"/>
      <c r="AQ627" s="35"/>
      <c r="AR627" s="35"/>
      <c r="AS627" s="35"/>
      <c r="AT627" s="35"/>
      <c r="AU627" s="35"/>
      <c r="AV627" s="35"/>
      <c r="AW627" s="35"/>
      <c r="AX627" s="35"/>
      <c r="AY627" s="35"/>
      <c r="AZ627" s="35"/>
      <c r="BA627" s="35"/>
      <c r="BB627" s="35"/>
      <c r="BC627" s="35"/>
      <c r="BD627" s="35"/>
      <c r="BE627" s="35"/>
    </row>
    <row r="628" spans="27:57" ht="15">
      <c r="AA628" s="11"/>
      <c r="AB628" s="11"/>
      <c r="AC628" s="11"/>
      <c r="AD628" s="11"/>
      <c r="AE628" s="11"/>
      <c r="AL628" s="35"/>
      <c r="AM628" s="35"/>
      <c r="AN628" s="35"/>
      <c r="AO628" s="35"/>
      <c r="AP628" s="35"/>
      <c r="AQ628" s="35"/>
      <c r="AR628" s="35"/>
      <c r="AS628" s="35"/>
      <c r="AT628" s="35"/>
      <c r="AU628" s="35"/>
      <c r="AV628" s="35"/>
      <c r="AW628" s="35"/>
      <c r="AX628" s="35"/>
      <c r="AY628" s="35"/>
      <c r="AZ628" s="35"/>
      <c r="BA628" s="35"/>
      <c r="BB628" s="35"/>
      <c r="BC628" s="35"/>
      <c r="BD628" s="35"/>
      <c r="BE628" s="35"/>
    </row>
    <row r="629" spans="27:57" ht="15">
      <c r="AA629" s="11"/>
      <c r="AB629" s="11"/>
      <c r="AC629" s="11"/>
      <c r="AD629" s="11"/>
      <c r="AE629" s="11"/>
      <c r="AL629" s="35"/>
      <c r="AM629" s="35"/>
      <c r="AN629" s="35"/>
      <c r="AO629" s="35"/>
      <c r="AP629" s="35"/>
      <c r="AQ629" s="35"/>
      <c r="AR629" s="35"/>
      <c r="AS629" s="35"/>
      <c r="AT629" s="35"/>
      <c r="AU629" s="35"/>
      <c r="AV629" s="35"/>
      <c r="AW629" s="35"/>
      <c r="AX629" s="35"/>
      <c r="AY629" s="35"/>
      <c r="AZ629" s="35"/>
      <c r="BA629" s="35"/>
      <c r="BB629" s="35"/>
      <c r="BC629" s="35"/>
      <c r="BD629" s="35"/>
      <c r="BE629" s="35"/>
    </row>
    <row r="630" spans="27:57" ht="15">
      <c r="AA630" s="11"/>
      <c r="AB630" s="11"/>
      <c r="AC630" s="11"/>
      <c r="AD630" s="11"/>
      <c r="AE630" s="11"/>
      <c r="AL630" s="35"/>
      <c r="AM630" s="35"/>
      <c r="AN630" s="35"/>
      <c r="AO630" s="35"/>
      <c r="AP630" s="35"/>
      <c r="AQ630" s="35"/>
      <c r="AR630" s="35"/>
      <c r="AS630" s="35"/>
      <c r="AT630" s="35"/>
      <c r="AU630" s="35"/>
      <c r="AV630" s="35"/>
      <c r="AW630" s="35"/>
      <c r="AX630" s="35"/>
      <c r="AY630" s="35"/>
      <c r="AZ630" s="35"/>
      <c r="BA630" s="35"/>
      <c r="BB630" s="35"/>
      <c r="BC630" s="35"/>
      <c r="BD630" s="35"/>
      <c r="BE630" s="35"/>
    </row>
    <row r="631" spans="27:57" ht="15">
      <c r="AA631" s="11"/>
      <c r="AB631" s="11"/>
      <c r="AC631" s="11"/>
      <c r="AD631" s="11"/>
      <c r="AE631" s="11"/>
      <c r="AL631" s="35"/>
      <c r="AM631" s="35"/>
      <c r="AN631" s="35"/>
      <c r="AO631" s="35"/>
      <c r="AP631" s="35"/>
      <c r="AQ631" s="35"/>
      <c r="AR631" s="35"/>
      <c r="AS631" s="35"/>
      <c r="AT631" s="35"/>
      <c r="AU631" s="35"/>
      <c r="AV631" s="35"/>
      <c r="AW631" s="35"/>
      <c r="AX631" s="35"/>
      <c r="AY631" s="35"/>
      <c r="AZ631" s="35"/>
      <c r="BA631" s="35"/>
      <c r="BB631" s="35"/>
      <c r="BC631" s="35"/>
      <c r="BD631" s="35"/>
      <c r="BE631" s="35"/>
    </row>
    <row r="632" spans="27:57" ht="15">
      <c r="AA632" s="11"/>
      <c r="AB632" s="11"/>
      <c r="AC632" s="11"/>
      <c r="AD632" s="11"/>
      <c r="AE632" s="11"/>
      <c r="AL632" s="35"/>
      <c r="AM632" s="35"/>
      <c r="AN632" s="35"/>
      <c r="AO632" s="35"/>
      <c r="AP632" s="35"/>
      <c r="AQ632" s="35"/>
      <c r="AR632" s="35"/>
      <c r="AS632" s="35"/>
      <c r="AT632" s="35"/>
      <c r="AU632" s="35"/>
      <c r="AV632" s="35"/>
      <c r="AW632" s="35"/>
      <c r="AX632" s="35"/>
      <c r="AY632" s="35"/>
      <c r="AZ632" s="35"/>
      <c r="BA632" s="35"/>
      <c r="BB632" s="35"/>
      <c r="BC632" s="35"/>
      <c r="BD632" s="35"/>
      <c r="BE632" s="35"/>
    </row>
    <row r="633" spans="27:57" ht="15">
      <c r="AA633" s="11"/>
      <c r="AB633" s="11"/>
      <c r="AC633" s="11"/>
      <c r="AD633" s="11"/>
      <c r="AE633" s="11"/>
      <c r="AL633" s="35"/>
      <c r="AM633" s="35"/>
      <c r="AN633" s="35"/>
      <c r="AO633" s="35"/>
      <c r="AP633" s="35"/>
      <c r="AQ633" s="35"/>
      <c r="AR633" s="35"/>
      <c r="AS633" s="35"/>
      <c r="AT633" s="35"/>
      <c r="AU633" s="35"/>
      <c r="AV633" s="35"/>
      <c r="AW633" s="35"/>
      <c r="AX633" s="35"/>
      <c r="AY633" s="35"/>
      <c r="AZ633" s="35"/>
      <c r="BA633" s="35"/>
      <c r="BB633" s="35"/>
      <c r="BC633" s="35"/>
      <c r="BD633" s="35"/>
      <c r="BE633" s="35"/>
    </row>
    <row r="634" spans="27:57" ht="15">
      <c r="AA634" s="11"/>
      <c r="AB634" s="11"/>
      <c r="AC634" s="11"/>
      <c r="AD634" s="11"/>
      <c r="AE634" s="11"/>
      <c r="AL634" s="35"/>
      <c r="AM634" s="35"/>
      <c r="AN634" s="35"/>
      <c r="AO634" s="35"/>
      <c r="AP634" s="35"/>
      <c r="AQ634" s="35"/>
      <c r="AR634" s="35"/>
      <c r="AS634" s="35"/>
      <c r="AT634" s="35"/>
      <c r="AU634" s="35"/>
      <c r="AV634" s="35"/>
      <c r="AW634" s="35"/>
      <c r="AX634" s="35"/>
      <c r="AY634" s="35"/>
      <c r="AZ634" s="35"/>
      <c r="BA634" s="35"/>
      <c r="BB634" s="35"/>
      <c r="BC634" s="35"/>
      <c r="BD634" s="35"/>
      <c r="BE634" s="35"/>
    </row>
    <row r="635" spans="27:57" ht="15">
      <c r="AA635" s="11"/>
      <c r="AB635" s="11"/>
      <c r="AC635" s="11"/>
      <c r="AD635" s="11"/>
      <c r="AE635" s="11"/>
      <c r="AL635" s="35"/>
      <c r="AM635" s="35"/>
      <c r="AN635" s="35"/>
      <c r="AO635" s="35"/>
      <c r="AP635" s="35"/>
      <c r="AQ635" s="35"/>
      <c r="AR635" s="35"/>
      <c r="AS635" s="35"/>
      <c r="AT635" s="35"/>
      <c r="AU635" s="35"/>
      <c r="AV635" s="35"/>
      <c r="AW635" s="35"/>
      <c r="AX635" s="35"/>
      <c r="AY635" s="35"/>
      <c r="AZ635" s="35"/>
      <c r="BA635" s="35"/>
      <c r="BB635" s="35"/>
      <c r="BC635" s="35"/>
      <c r="BD635" s="35"/>
      <c r="BE635" s="35"/>
    </row>
    <row r="636" spans="27:57" ht="15">
      <c r="AA636" s="11"/>
      <c r="AB636" s="11"/>
      <c r="AC636" s="11"/>
      <c r="AD636" s="11"/>
      <c r="AE636" s="11"/>
      <c r="AL636" s="35"/>
      <c r="AM636" s="35"/>
      <c r="AN636" s="35"/>
      <c r="AO636" s="35"/>
      <c r="AP636" s="35"/>
      <c r="AQ636" s="35"/>
      <c r="AR636" s="35"/>
      <c r="AS636" s="35"/>
      <c r="AT636" s="35"/>
      <c r="AU636" s="35"/>
      <c r="AV636" s="35"/>
      <c r="AW636" s="35"/>
      <c r="AX636" s="35"/>
      <c r="AY636" s="35"/>
      <c r="AZ636" s="35"/>
      <c r="BA636" s="35"/>
      <c r="BB636" s="35"/>
      <c r="BC636" s="35"/>
      <c r="BD636" s="35"/>
      <c r="BE636" s="35"/>
    </row>
    <row r="637" spans="27:57" ht="15">
      <c r="AA637" s="11"/>
      <c r="AB637" s="11"/>
      <c r="AC637" s="11"/>
      <c r="AD637" s="11"/>
      <c r="AE637" s="11"/>
      <c r="AL637" s="35"/>
      <c r="AM637" s="35"/>
      <c r="AN637" s="35"/>
      <c r="AO637" s="35"/>
      <c r="AP637" s="35"/>
      <c r="AQ637" s="35"/>
      <c r="AR637" s="35"/>
      <c r="AS637" s="35"/>
      <c r="AT637" s="35"/>
      <c r="AU637" s="35"/>
      <c r="AV637" s="35"/>
      <c r="AW637" s="35"/>
      <c r="AX637" s="35"/>
      <c r="AY637" s="35"/>
      <c r="AZ637" s="35"/>
      <c r="BA637" s="35"/>
      <c r="BB637" s="35"/>
      <c r="BC637" s="35"/>
      <c r="BD637" s="35"/>
      <c r="BE637" s="35"/>
    </row>
    <row r="638" spans="27:57" ht="15">
      <c r="AA638" s="11"/>
      <c r="AB638" s="11"/>
      <c r="AC638" s="11"/>
      <c r="AD638" s="11"/>
      <c r="AE638" s="11"/>
      <c r="AL638" s="35"/>
      <c r="AM638" s="35"/>
      <c r="AN638" s="35"/>
      <c r="AO638" s="35"/>
      <c r="AP638" s="35"/>
      <c r="AQ638" s="35"/>
      <c r="AR638" s="35"/>
      <c r="AS638" s="35"/>
      <c r="AT638" s="35"/>
      <c r="AU638" s="35"/>
      <c r="AV638" s="35"/>
      <c r="AW638" s="35"/>
      <c r="AX638" s="35"/>
      <c r="AY638" s="35"/>
      <c r="AZ638" s="35"/>
      <c r="BA638" s="35"/>
      <c r="BB638" s="35"/>
      <c r="BC638" s="35"/>
      <c r="BD638" s="35"/>
      <c r="BE638" s="35"/>
    </row>
    <row r="639" spans="27:57" ht="15">
      <c r="AA639" s="11"/>
      <c r="AB639" s="11"/>
      <c r="AC639" s="11"/>
      <c r="AD639" s="11"/>
      <c r="AE639" s="11"/>
      <c r="AL639" s="35"/>
      <c r="AM639" s="35"/>
      <c r="AN639" s="35"/>
      <c r="AO639" s="35"/>
      <c r="AP639" s="35"/>
      <c r="AQ639" s="35"/>
      <c r="AR639" s="35"/>
      <c r="AS639" s="35"/>
      <c r="AT639" s="35"/>
      <c r="AU639" s="35"/>
      <c r="AV639" s="35"/>
      <c r="AW639" s="35"/>
      <c r="AX639" s="35"/>
      <c r="AY639" s="35"/>
      <c r="AZ639" s="35"/>
      <c r="BA639" s="35"/>
      <c r="BB639" s="35"/>
      <c r="BC639" s="35"/>
      <c r="BD639" s="35"/>
      <c r="BE639" s="35"/>
    </row>
    <row r="640" spans="27:57" ht="15">
      <c r="AA640" s="11"/>
      <c r="AB640" s="11"/>
      <c r="AC640" s="11"/>
      <c r="AD640" s="11"/>
      <c r="AE640" s="11"/>
      <c r="AL640" s="35"/>
      <c r="AM640" s="35"/>
      <c r="AN640" s="35"/>
      <c r="AO640" s="35"/>
      <c r="AP640" s="35"/>
      <c r="AQ640" s="35"/>
      <c r="AR640" s="35"/>
      <c r="AS640" s="35"/>
      <c r="AT640" s="35"/>
      <c r="AU640" s="35"/>
      <c r="AV640" s="35"/>
      <c r="AW640" s="35"/>
      <c r="AX640" s="35"/>
      <c r="AY640" s="35"/>
      <c r="AZ640" s="35"/>
      <c r="BA640" s="35"/>
      <c r="BB640" s="35"/>
      <c r="BC640" s="35"/>
      <c r="BD640" s="35"/>
      <c r="BE640" s="35"/>
    </row>
    <row r="641" spans="27:57" ht="15">
      <c r="AA641" s="11"/>
      <c r="AB641" s="11"/>
      <c r="AC641" s="11"/>
      <c r="AD641" s="11"/>
      <c r="AE641" s="11"/>
      <c r="AL641" s="35"/>
      <c r="AM641" s="35"/>
      <c r="AN641" s="35"/>
      <c r="AO641" s="35"/>
      <c r="AP641" s="35"/>
      <c r="AQ641" s="35"/>
      <c r="AR641" s="35"/>
      <c r="AS641" s="35"/>
      <c r="AT641" s="35"/>
      <c r="AU641" s="35"/>
      <c r="AV641" s="35"/>
      <c r="AW641" s="35"/>
      <c r="AX641" s="35"/>
      <c r="AY641" s="35"/>
      <c r="AZ641" s="35"/>
      <c r="BA641" s="35"/>
      <c r="BB641" s="35"/>
      <c r="BC641" s="35"/>
      <c r="BD641" s="35"/>
      <c r="BE641" s="35"/>
    </row>
    <row r="642" spans="27:57" ht="15">
      <c r="AA642" s="11"/>
      <c r="AB642" s="11"/>
      <c r="AC642" s="11"/>
      <c r="AD642" s="11"/>
      <c r="AE642" s="11"/>
      <c r="AL642" s="35"/>
      <c r="AM642" s="35"/>
      <c r="AN642" s="35"/>
      <c r="AO642" s="35"/>
      <c r="AP642" s="35"/>
      <c r="AQ642" s="35"/>
      <c r="AR642" s="35"/>
      <c r="AS642" s="35"/>
      <c r="AT642" s="35"/>
      <c r="AU642" s="35"/>
      <c r="AV642" s="35"/>
      <c r="AW642" s="35"/>
      <c r="AX642" s="35"/>
      <c r="AY642" s="35"/>
      <c r="AZ642" s="35"/>
      <c r="BA642" s="35"/>
      <c r="BB642" s="35"/>
      <c r="BC642" s="35"/>
      <c r="BD642" s="35"/>
      <c r="BE642" s="35"/>
    </row>
    <row r="643" spans="27:57" ht="15">
      <c r="AA643" s="11"/>
      <c r="AB643" s="11"/>
      <c r="AC643" s="11"/>
      <c r="AD643" s="11"/>
      <c r="AE643" s="11"/>
      <c r="AL643" s="35"/>
      <c r="AM643" s="35"/>
      <c r="AN643" s="35"/>
      <c r="AO643" s="35"/>
      <c r="AP643" s="35"/>
      <c r="AQ643" s="35"/>
      <c r="AR643" s="35"/>
      <c r="AS643" s="35"/>
      <c r="AT643" s="35"/>
      <c r="AU643" s="35"/>
      <c r="AV643" s="35"/>
      <c r="AW643" s="35"/>
      <c r="AX643" s="35"/>
      <c r="AY643" s="35"/>
      <c r="AZ643" s="35"/>
      <c r="BA643" s="35"/>
      <c r="BB643" s="35"/>
      <c r="BC643" s="35"/>
      <c r="BD643" s="35"/>
      <c r="BE643" s="35"/>
    </row>
    <row r="644" spans="27:57" ht="15">
      <c r="AA644" s="11"/>
      <c r="AB644" s="11"/>
      <c r="AC644" s="11"/>
      <c r="AD644" s="11"/>
      <c r="AE644" s="11"/>
      <c r="AL644" s="35"/>
      <c r="AM644" s="35"/>
      <c r="AN644" s="35"/>
      <c r="AO644" s="35"/>
      <c r="AP644" s="35"/>
      <c r="AQ644" s="35"/>
      <c r="AR644" s="35"/>
      <c r="AS644" s="35"/>
      <c r="AT644" s="35"/>
      <c r="AU644" s="35"/>
      <c r="AV644" s="35"/>
      <c r="AW644" s="35"/>
      <c r="AX644" s="35"/>
      <c r="AY644" s="35"/>
      <c r="AZ644" s="35"/>
      <c r="BA644" s="35"/>
      <c r="BB644" s="35"/>
      <c r="BC644" s="35"/>
      <c r="BD644" s="35"/>
      <c r="BE644" s="35"/>
    </row>
    <row r="645" spans="27:57" ht="15">
      <c r="AA645" s="11"/>
      <c r="AB645" s="11"/>
      <c r="AC645" s="11"/>
      <c r="AD645" s="11"/>
      <c r="AE645" s="11"/>
      <c r="AL645" s="35"/>
      <c r="AM645" s="35"/>
      <c r="AN645" s="35"/>
      <c r="AO645" s="35"/>
      <c r="AP645" s="35"/>
      <c r="AQ645" s="35"/>
      <c r="AR645" s="35"/>
      <c r="AS645" s="35"/>
      <c r="AT645" s="35"/>
      <c r="AU645" s="35"/>
      <c r="AV645" s="35"/>
      <c r="AW645" s="35"/>
      <c r="AX645" s="35"/>
      <c r="AY645" s="35"/>
      <c r="AZ645" s="35"/>
      <c r="BA645" s="35"/>
      <c r="BB645" s="35"/>
      <c r="BC645" s="35"/>
      <c r="BD645" s="35"/>
      <c r="BE645" s="35"/>
    </row>
    <row r="646" spans="27:57" ht="15">
      <c r="AA646" s="11"/>
      <c r="AB646" s="11"/>
      <c r="AC646" s="11"/>
      <c r="AD646" s="11"/>
      <c r="AE646" s="11"/>
      <c r="AL646" s="35"/>
      <c r="AM646" s="35"/>
      <c r="AN646" s="35"/>
      <c r="AO646" s="35"/>
      <c r="AP646" s="35"/>
      <c r="AQ646" s="35"/>
      <c r="AR646" s="35"/>
      <c r="AS646" s="35"/>
      <c r="AT646" s="35"/>
      <c r="AU646" s="35"/>
      <c r="AV646" s="35"/>
      <c r="AW646" s="35"/>
      <c r="AX646" s="35"/>
      <c r="AY646" s="35"/>
      <c r="AZ646" s="35"/>
      <c r="BA646" s="35"/>
      <c r="BB646" s="35"/>
      <c r="BC646" s="35"/>
      <c r="BD646" s="35"/>
      <c r="BE646" s="35"/>
    </row>
    <row r="647" spans="27:57" ht="15">
      <c r="AA647" s="11"/>
      <c r="AB647" s="11"/>
      <c r="AC647" s="11"/>
      <c r="AD647" s="11"/>
      <c r="AE647" s="11"/>
      <c r="AL647" s="35"/>
      <c r="AM647" s="35"/>
      <c r="AN647" s="35"/>
      <c r="AO647" s="35"/>
      <c r="AP647" s="35"/>
      <c r="AQ647" s="35"/>
      <c r="AR647" s="35"/>
      <c r="AS647" s="35"/>
      <c r="AT647" s="35"/>
      <c r="AU647" s="35"/>
      <c r="AV647" s="35"/>
      <c r="AW647" s="35"/>
      <c r="AX647" s="35"/>
      <c r="AY647" s="35"/>
      <c r="AZ647" s="35"/>
      <c r="BA647" s="35"/>
      <c r="BB647" s="35"/>
      <c r="BC647" s="35"/>
      <c r="BD647" s="35"/>
      <c r="BE647" s="35"/>
    </row>
    <row r="648" spans="27:57" ht="15">
      <c r="AA648" s="11"/>
      <c r="AB648" s="11"/>
      <c r="AC648" s="11"/>
      <c r="AD648" s="11"/>
      <c r="AE648" s="11"/>
      <c r="AL648" s="35"/>
      <c r="AM648" s="35"/>
      <c r="AN648" s="35"/>
      <c r="AO648" s="35"/>
      <c r="AP648" s="35"/>
      <c r="AQ648" s="35"/>
      <c r="AR648" s="35"/>
      <c r="AS648" s="35"/>
      <c r="AT648" s="35"/>
      <c r="AU648" s="35"/>
      <c r="AV648" s="35"/>
      <c r="AW648" s="35"/>
      <c r="AX648" s="35"/>
      <c r="AY648" s="35"/>
      <c r="AZ648" s="35"/>
      <c r="BA648" s="35"/>
      <c r="BB648" s="35"/>
      <c r="BC648" s="35"/>
      <c r="BD648" s="35"/>
      <c r="BE648" s="35"/>
    </row>
    <row r="649" spans="27:57" ht="15">
      <c r="AA649" s="11"/>
      <c r="AB649" s="11"/>
      <c r="AC649" s="11"/>
      <c r="AD649" s="11"/>
      <c r="AE649" s="11"/>
      <c r="AL649" s="35"/>
      <c r="AM649" s="35"/>
      <c r="AN649" s="35"/>
      <c r="AO649" s="35"/>
      <c r="AP649" s="35"/>
      <c r="AQ649" s="35"/>
      <c r="AR649" s="35"/>
      <c r="AS649" s="35"/>
      <c r="AT649" s="35"/>
      <c r="AU649" s="35"/>
      <c r="AV649" s="35"/>
      <c r="AW649" s="35"/>
      <c r="AX649" s="35"/>
      <c r="AY649" s="35"/>
      <c r="AZ649" s="35"/>
      <c r="BA649" s="35"/>
      <c r="BB649" s="35"/>
      <c r="BC649" s="35"/>
      <c r="BD649" s="35"/>
      <c r="BE649" s="35"/>
    </row>
    <row r="650" spans="27:57" ht="15">
      <c r="AA650" s="11"/>
      <c r="AB650" s="11"/>
      <c r="AC650" s="11"/>
      <c r="AD650" s="11"/>
      <c r="AE650" s="11"/>
      <c r="AL650" s="35"/>
      <c r="AM650" s="35"/>
      <c r="AN650" s="35"/>
      <c r="AO650" s="35"/>
      <c r="AP650" s="35"/>
      <c r="AQ650" s="35"/>
      <c r="AR650" s="35"/>
      <c r="AS650" s="35"/>
      <c r="AT650" s="35"/>
      <c r="AU650" s="35"/>
      <c r="AV650" s="35"/>
      <c r="AW650" s="35"/>
      <c r="AX650" s="35"/>
      <c r="AY650" s="35"/>
      <c r="AZ650" s="35"/>
      <c r="BA650" s="35"/>
      <c r="BB650" s="35"/>
      <c r="BC650" s="35"/>
      <c r="BD650" s="35"/>
      <c r="BE650" s="35"/>
    </row>
    <row r="651" spans="27:57" ht="15">
      <c r="AA651" s="11"/>
      <c r="AB651" s="11"/>
      <c r="AC651" s="11"/>
      <c r="AD651" s="11"/>
      <c r="AE651" s="11"/>
      <c r="AL651" s="35"/>
      <c r="AM651" s="35"/>
      <c r="AN651" s="35"/>
      <c r="AO651" s="35"/>
      <c r="AP651" s="35"/>
      <c r="AQ651" s="35"/>
      <c r="AR651" s="35"/>
      <c r="AS651" s="35"/>
      <c r="AT651" s="35"/>
      <c r="AU651" s="35"/>
      <c r="AV651" s="35"/>
      <c r="AW651" s="35"/>
      <c r="AX651" s="35"/>
      <c r="AY651" s="35"/>
      <c r="AZ651" s="35"/>
      <c r="BA651" s="35"/>
      <c r="BB651" s="35"/>
      <c r="BC651" s="35"/>
      <c r="BD651" s="35"/>
      <c r="BE651" s="35"/>
    </row>
    <row r="652" spans="27:57" ht="15">
      <c r="AA652" s="11"/>
      <c r="AB652" s="11"/>
      <c r="AC652" s="11"/>
      <c r="AD652" s="11"/>
      <c r="AE652" s="11"/>
      <c r="AL652" s="35"/>
      <c r="AM652" s="35"/>
      <c r="AN652" s="35"/>
      <c r="AO652" s="35"/>
      <c r="AP652" s="35"/>
      <c r="AQ652" s="35"/>
      <c r="AR652" s="35"/>
      <c r="AS652" s="35"/>
      <c r="AT652" s="35"/>
      <c r="AU652" s="35"/>
      <c r="AV652" s="35"/>
      <c r="AW652" s="35"/>
      <c r="AX652" s="35"/>
      <c r="AY652" s="35"/>
      <c r="AZ652" s="35"/>
      <c r="BA652" s="35"/>
      <c r="BB652" s="35"/>
      <c r="BC652" s="35"/>
      <c r="BD652" s="35"/>
      <c r="BE652" s="35"/>
    </row>
    <row r="653" spans="27:57" ht="15">
      <c r="AA653" s="11"/>
      <c r="AB653" s="11"/>
      <c r="AC653" s="11"/>
      <c r="AD653" s="11"/>
      <c r="AE653" s="11"/>
      <c r="AL653" s="35"/>
      <c r="AM653" s="35"/>
      <c r="AN653" s="35"/>
      <c r="AO653" s="35"/>
      <c r="AP653" s="35"/>
      <c r="AQ653" s="35"/>
      <c r="AR653" s="35"/>
      <c r="AS653" s="35"/>
      <c r="AT653" s="35"/>
      <c r="AU653" s="35"/>
      <c r="AV653" s="35"/>
      <c r="AW653" s="35"/>
      <c r="AX653" s="35"/>
      <c r="AY653" s="35"/>
      <c r="AZ653" s="35"/>
      <c r="BA653" s="35"/>
      <c r="BB653" s="35"/>
      <c r="BC653" s="35"/>
      <c r="BD653" s="35"/>
      <c r="BE653" s="35"/>
    </row>
    <row r="654" spans="27:57" ht="15">
      <c r="AA654" s="11"/>
      <c r="AB654" s="11"/>
      <c r="AC654" s="11"/>
      <c r="AD654" s="11"/>
      <c r="AE654" s="11"/>
      <c r="AL654" s="35"/>
      <c r="AM654" s="35"/>
      <c r="AN654" s="35"/>
      <c r="AO654" s="35"/>
      <c r="AP654" s="35"/>
      <c r="AQ654" s="35"/>
      <c r="AR654" s="35"/>
      <c r="AS654" s="35"/>
      <c r="AT654" s="35"/>
      <c r="AU654" s="35"/>
      <c r="AV654" s="35"/>
      <c r="AW654" s="35"/>
      <c r="AX654" s="35"/>
      <c r="AY654" s="35"/>
      <c r="AZ654" s="35"/>
      <c r="BA654" s="35"/>
      <c r="BB654" s="35"/>
      <c r="BC654" s="35"/>
      <c r="BD654" s="35"/>
      <c r="BE654" s="35"/>
    </row>
    <row r="655" spans="27:57" ht="15">
      <c r="AA655" s="11"/>
      <c r="AB655" s="11"/>
      <c r="AC655" s="11"/>
      <c r="AD655" s="11"/>
      <c r="AE655" s="11"/>
      <c r="AL655" s="35"/>
      <c r="AM655" s="35"/>
      <c r="AN655" s="35"/>
      <c r="AO655" s="35"/>
      <c r="AP655" s="35"/>
      <c r="AQ655" s="35"/>
      <c r="AR655" s="35"/>
      <c r="AS655" s="35"/>
      <c r="AT655" s="35"/>
      <c r="AU655" s="35"/>
      <c r="AV655" s="35"/>
      <c r="AW655" s="35"/>
      <c r="AX655" s="35"/>
      <c r="AY655" s="35"/>
      <c r="AZ655" s="35"/>
      <c r="BA655" s="35"/>
      <c r="BB655" s="35"/>
      <c r="BC655" s="35"/>
      <c r="BD655" s="35"/>
      <c r="BE655" s="35"/>
    </row>
    <row r="656" spans="27:57" ht="15">
      <c r="AA656" s="11"/>
      <c r="AB656" s="11"/>
      <c r="AC656" s="11"/>
      <c r="AD656" s="11"/>
      <c r="AE656" s="11"/>
      <c r="AL656" s="35"/>
      <c r="AM656" s="35"/>
      <c r="AN656" s="35"/>
      <c r="AO656" s="35"/>
      <c r="AP656" s="35"/>
      <c r="AQ656" s="35"/>
      <c r="AR656" s="35"/>
      <c r="AS656" s="35"/>
      <c r="AT656" s="35"/>
      <c r="AU656" s="35"/>
      <c r="AV656" s="35"/>
      <c r="AW656" s="35"/>
      <c r="AX656" s="35"/>
      <c r="AY656" s="35"/>
      <c r="AZ656" s="35"/>
      <c r="BA656" s="35"/>
      <c r="BB656" s="35"/>
      <c r="BC656" s="35"/>
      <c r="BD656" s="35"/>
      <c r="BE656" s="35"/>
    </row>
    <row r="657" spans="27:57" ht="15">
      <c r="AA657" s="11"/>
      <c r="AB657" s="11"/>
      <c r="AC657" s="11"/>
      <c r="AD657" s="11"/>
      <c r="AE657" s="11"/>
      <c r="AL657" s="35"/>
      <c r="AM657" s="35"/>
      <c r="AN657" s="35"/>
      <c r="AO657" s="35"/>
      <c r="AP657" s="35"/>
      <c r="AQ657" s="35"/>
      <c r="AR657" s="35"/>
      <c r="AS657" s="35"/>
      <c r="AT657" s="35"/>
      <c r="AU657" s="35"/>
      <c r="AV657" s="35"/>
      <c r="AW657" s="35"/>
      <c r="AX657" s="35"/>
      <c r="AY657" s="35"/>
      <c r="AZ657" s="35"/>
      <c r="BA657" s="35"/>
      <c r="BB657" s="35"/>
      <c r="BC657" s="35"/>
      <c r="BD657" s="35"/>
      <c r="BE657" s="35"/>
    </row>
    <row r="658" spans="27:57" ht="15">
      <c r="AA658" s="11"/>
      <c r="AB658" s="11"/>
      <c r="AC658" s="11"/>
      <c r="AD658" s="11"/>
      <c r="AE658" s="11"/>
      <c r="AL658" s="35"/>
      <c r="AM658" s="35"/>
      <c r="AN658" s="35"/>
      <c r="AO658" s="35"/>
      <c r="AP658" s="35"/>
      <c r="AQ658" s="35"/>
      <c r="AR658" s="35"/>
      <c r="AS658" s="35"/>
      <c r="AT658" s="35"/>
      <c r="AU658" s="35"/>
      <c r="AV658" s="35"/>
      <c r="AW658" s="35"/>
      <c r="AX658" s="35"/>
      <c r="AY658" s="35"/>
      <c r="AZ658" s="35"/>
      <c r="BA658" s="35"/>
      <c r="BB658" s="35"/>
      <c r="BC658" s="35"/>
      <c r="BD658" s="35"/>
      <c r="BE658" s="35"/>
    </row>
    <row r="659" spans="27:57" ht="15">
      <c r="AA659" s="11"/>
      <c r="AB659" s="11"/>
      <c r="AC659" s="11"/>
      <c r="AD659" s="11"/>
      <c r="AE659" s="11"/>
      <c r="AL659" s="35"/>
      <c r="AM659" s="35"/>
      <c r="AN659" s="35"/>
      <c r="AO659" s="35"/>
      <c r="AP659" s="35"/>
      <c r="AQ659" s="35"/>
      <c r="AR659" s="35"/>
      <c r="AS659" s="35"/>
      <c r="AT659" s="35"/>
      <c r="AU659" s="35"/>
      <c r="AV659" s="35"/>
      <c r="AW659" s="35"/>
      <c r="AX659" s="35"/>
      <c r="AY659" s="35"/>
      <c r="AZ659" s="35"/>
      <c r="BA659" s="35"/>
      <c r="BB659" s="35"/>
      <c r="BC659" s="35"/>
      <c r="BD659" s="35"/>
      <c r="BE659" s="35"/>
    </row>
    <row r="660" spans="27:57" ht="15">
      <c r="AA660" s="11"/>
      <c r="AB660" s="11"/>
      <c r="AC660" s="11"/>
      <c r="AD660" s="11"/>
      <c r="AE660" s="11"/>
      <c r="AL660" s="35"/>
      <c r="AM660" s="35"/>
      <c r="AN660" s="35"/>
      <c r="AO660" s="35"/>
      <c r="AP660" s="35"/>
      <c r="AQ660" s="35"/>
      <c r="AR660" s="35"/>
      <c r="AS660" s="35"/>
      <c r="AT660" s="35"/>
      <c r="AU660" s="35"/>
      <c r="AV660" s="35"/>
      <c r="AW660" s="35"/>
      <c r="AX660" s="35"/>
      <c r="AY660" s="35"/>
      <c r="AZ660" s="35"/>
      <c r="BA660" s="35"/>
      <c r="BB660" s="35"/>
      <c r="BC660" s="35"/>
      <c r="BD660" s="35"/>
      <c r="BE660" s="35"/>
    </row>
    <row r="661" spans="27:57" ht="15">
      <c r="AA661" s="11"/>
      <c r="AB661" s="11"/>
      <c r="AC661" s="11"/>
      <c r="AD661" s="11"/>
      <c r="AE661" s="11"/>
      <c r="AL661" s="35"/>
      <c r="AM661" s="35"/>
      <c r="AN661" s="35"/>
      <c r="AO661" s="35"/>
      <c r="AP661" s="35"/>
      <c r="AQ661" s="35"/>
      <c r="AR661" s="35"/>
      <c r="AS661" s="35"/>
      <c r="AT661" s="35"/>
      <c r="AU661" s="35"/>
      <c r="AV661" s="35"/>
      <c r="AW661" s="35"/>
      <c r="AX661" s="35"/>
      <c r="AY661" s="35"/>
      <c r="AZ661" s="35"/>
      <c r="BA661" s="35"/>
      <c r="BB661" s="35"/>
      <c r="BC661" s="35"/>
      <c r="BD661" s="35"/>
      <c r="BE661" s="35"/>
    </row>
    <row r="662" spans="27:57" ht="15">
      <c r="AA662" s="11"/>
      <c r="AB662" s="11"/>
      <c r="AC662" s="11"/>
      <c r="AD662" s="11"/>
      <c r="AE662" s="11"/>
      <c r="AL662" s="35"/>
      <c r="AM662" s="35"/>
      <c r="AN662" s="35"/>
      <c r="AO662" s="35"/>
      <c r="AP662" s="35"/>
      <c r="AQ662" s="35"/>
      <c r="AR662" s="35"/>
      <c r="AS662" s="35"/>
      <c r="AT662" s="35"/>
      <c r="AU662" s="35"/>
      <c r="AV662" s="35"/>
      <c r="AW662" s="35"/>
      <c r="AX662" s="35"/>
      <c r="AY662" s="35"/>
      <c r="AZ662" s="35"/>
      <c r="BA662" s="35"/>
      <c r="BB662" s="35"/>
      <c r="BC662" s="35"/>
      <c r="BD662" s="35"/>
      <c r="BE662" s="35"/>
    </row>
    <row r="663" spans="27:57" ht="15">
      <c r="AA663" s="11"/>
      <c r="AB663" s="11"/>
      <c r="AC663" s="11"/>
      <c r="AD663" s="11"/>
      <c r="AE663" s="11"/>
      <c r="AL663" s="35"/>
      <c r="AM663" s="35"/>
      <c r="AN663" s="35"/>
      <c r="AO663" s="35"/>
      <c r="AP663" s="35"/>
      <c r="AQ663" s="35"/>
      <c r="AR663" s="35"/>
      <c r="AS663" s="35"/>
      <c r="AT663" s="35"/>
      <c r="AU663" s="35"/>
      <c r="AV663" s="35"/>
      <c r="AW663" s="35"/>
      <c r="AX663" s="35"/>
      <c r="AY663" s="35"/>
      <c r="AZ663" s="35"/>
      <c r="BA663" s="35"/>
      <c r="BB663" s="35"/>
      <c r="BC663" s="35"/>
      <c r="BD663" s="35"/>
      <c r="BE663" s="35"/>
    </row>
    <row r="664" spans="27:57" ht="15">
      <c r="AA664" s="11"/>
      <c r="AB664" s="11"/>
      <c r="AC664" s="11"/>
      <c r="AD664" s="11"/>
      <c r="AE664" s="11"/>
      <c r="AL664" s="35"/>
      <c r="AM664" s="35"/>
      <c r="AN664" s="35"/>
      <c r="AO664" s="35"/>
      <c r="AP664" s="35"/>
      <c r="AQ664" s="35"/>
      <c r="AR664" s="35"/>
      <c r="AS664" s="35"/>
      <c r="AT664" s="35"/>
      <c r="AU664" s="35"/>
      <c r="AV664" s="35"/>
      <c r="AW664" s="35"/>
      <c r="AX664" s="35"/>
      <c r="AY664" s="35"/>
      <c r="AZ664" s="35"/>
      <c r="BA664" s="35"/>
      <c r="BB664" s="35"/>
      <c r="BC664" s="35"/>
      <c r="BD664" s="35"/>
      <c r="BE664" s="35"/>
    </row>
    <row r="665" spans="27:57" ht="15">
      <c r="AA665" s="11"/>
      <c r="AB665" s="11"/>
      <c r="AC665" s="11"/>
      <c r="AD665" s="11"/>
      <c r="AE665" s="11"/>
      <c r="AL665" s="35"/>
      <c r="AM665" s="35"/>
      <c r="AN665" s="35"/>
      <c r="AO665" s="35"/>
      <c r="AP665" s="35"/>
      <c r="AQ665" s="35"/>
      <c r="AR665" s="35"/>
      <c r="AS665" s="35"/>
      <c r="AT665" s="35"/>
      <c r="AU665" s="35"/>
      <c r="AV665" s="35"/>
      <c r="AW665" s="35"/>
      <c r="AX665" s="35"/>
      <c r="AY665" s="35"/>
      <c r="AZ665" s="35"/>
      <c r="BA665" s="35"/>
      <c r="BB665" s="35"/>
      <c r="BC665" s="35"/>
      <c r="BD665" s="35"/>
      <c r="BE665" s="35"/>
    </row>
    <row r="666" spans="27:57" ht="15">
      <c r="AA666" s="11"/>
      <c r="AB666" s="11"/>
      <c r="AC666" s="11"/>
      <c r="AD666" s="11"/>
      <c r="AE666" s="11"/>
      <c r="AL666" s="35"/>
      <c r="AM666" s="35"/>
      <c r="AN666" s="35"/>
      <c r="AO666" s="35"/>
      <c r="AP666" s="35"/>
      <c r="AQ666" s="35"/>
      <c r="AR666" s="35"/>
      <c r="AS666" s="35"/>
      <c r="AT666" s="35"/>
      <c r="AU666" s="35"/>
      <c r="AV666" s="35"/>
      <c r="AW666" s="35"/>
      <c r="AX666" s="35"/>
      <c r="AY666" s="35"/>
      <c r="AZ666" s="35"/>
      <c r="BA666" s="35"/>
      <c r="BB666" s="35"/>
      <c r="BC666" s="35"/>
      <c r="BD666" s="35"/>
      <c r="BE666" s="35"/>
    </row>
    <row r="667" spans="27:57" ht="15">
      <c r="AA667" s="11"/>
      <c r="AB667" s="11"/>
      <c r="AC667" s="11"/>
      <c r="AD667" s="11"/>
      <c r="AE667" s="11"/>
      <c r="AL667" s="35"/>
      <c r="AM667" s="35"/>
      <c r="AN667" s="35"/>
      <c r="AO667" s="35"/>
      <c r="AP667" s="35"/>
      <c r="AQ667" s="35"/>
      <c r="AR667" s="35"/>
      <c r="AS667" s="35"/>
      <c r="AT667" s="35"/>
      <c r="AU667" s="35"/>
      <c r="AV667" s="35"/>
      <c r="AW667" s="35"/>
      <c r="AX667" s="35"/>
      <c r="AY667" s="35"/>
      <c r="AZ667" s="35"/>
      <c r="BA667" s="35"/>
      <c r="BB667" s="35"/>
      <c r="BC667" s="35"/>
      <c r="BD667" s="35"/>
      <c r="BE667" s="35"/>
    </row>
    <row r="668" spans="27:57" ht="15">
      <c r="AA668" s="11"/>
      <c r="AB668" s="11"/>
      <c r="AC668" s="11"/>
      <c r="AD668" s="11"/>
      <c r="AE668" s="11"/>
      <c r="AL668" s="35"/>
      <c r="AM668" s="35"/>
      <c r="AN668" s="35"/>
      <c r="AO668" s="35"/>
      <c r="AP668" s="35"/>
      <c r="AQ668" s="35"/>
      <c r="AR668" s="35"/>
      <c r="AS668" s="35"/>
      <c r="AT668" s="35"/>
      <c r="AU668" s="35"/>
      <c r="AV668" s="35"/>
      <c r="AW668" s="35"/>
      <c r="AX668" s="35"/>
      <c r="AY668" s="35"/>
      <c r="AZ668" s="35"/>
      <c r="BA668" s="35"/>
      <c r="BB668" s="35"/>
      <c r="BC668" s="35"/>
      <c r="BD668" s="35"/>
      <c r="BE668" s="35"/>
    </row>
    <row r="669" spans="27:57" ht="15">
      <c r="AA669" s="11"/>
      <c r="AB669" s="11"/>
      <c r="AC669" s="11"/>
      <c r="AD669" s="11"/>
      <c r="AE669" s="11"/>
      <c r="AL669" s="35"/>
      <c r="AM669" s="35"/>
      <c r="AN669" s="35"/>
      <c r="AO669" s="35"/>
      <c r="AP669" s="35"/>
      <c r="AQ669" s="35"/>
      <c r="AR669" s="35"/>
      <c r="AS669" s="35"/>
      <c r="AT669" s="35"/>
      <c r="AU669" s="35"/>
      <c r="AV669" s="35"/>
      <c r="AW669" s="35"/>
      <c r="AX669" s="35"/>
      <c r="AY669" s="35"/>
      <c r="AZ669" s="35"/>
      <c r="BA669" s="35"/>
      <c r="BB669" s="35"/>
      <c r="BC669" s="35"/>
      <c r="BD669" s="35"/>
      <c r="BE669" s="35"/>
    </row>
    <row r="670" spans="27:57" ht="15">
      <c r="AA670" s="11"/>
      <c r="AB670" s="11"/>
      <c r="AC670" s="11"/>
      <c r="AD670" s="11"/>
      <c r="AE670" s="11"/>
      <c r="AL670" s="35"/>
      <c r="AM670" s="35"/>
      <c r="AN670" s="35"/>
      <c r="AO670" s="35"/>
      <c r="AP670" s="35"/>
      <c r="AQ670" s="35"/>
      <c r="AR670" s="35"/>
      <c r="AS670" s="35"/>
      <c r="AT670" s="35"/>
      <c r="AU670" s="35"/>
      <c r="AV670" s="35"/>
      <c r="AW670" s="35"/>
      <c r="AX670" s="35"/>
      <c r="AY670" s="35"/>
      <c r="AZ670" s="35"/>
      <c r="BA670" s="35"/>
      <c r="BB670" s="35"/>
      <c r="BC670" s="35"/>
      <c r="BD670" s="35"/>
      <c r="BE670" s="35"/>
    </row>
    <row r="671" spans="27:57" ht="15">
      <c r="AA671" s="11"/>
      <c r="AB671" s="11"/>
      <c r="AC671" s="11"/>
      <c r="AD671" s="11"/>
      <c r="AE671" s="11"/>
      <c r="AL671" s="35"/>
      <c r="AM671" s="35"/>
      <c r="AN671" s="35"/>
      <c r="AO671" s="35"/>
      <c r="AP671" s="35"/>
      <c r="AQ671" s="35"/>
      <c r="AR671" s="35"/>
      <c r="AS671" s="35"/>
      <c r="AT671" s="35"/>
      <c r="AU671" s="35"/>
      <c r="AV671" s="35"/>
      <c r="AW671" s="35"/>
      <c r="AX671" s="35"/>
      <c r="AY671" s="35"/>
      <c r="AZ671" s="35"/>
      <c r="BA671" s="35"/>
      <c r="BB671" s="35"/>
      <c r="BC671" s="35"/>
      <c r="BD671" s="35"/>
      <c r="BE671" s="35"/>
    </row>
    <row r="672" spans="27:57" ht="15">
      <c r="AA672" s="11"/>
      <c r="AB672" s="11"/>
      <c r="AC672" s="11"/>
      <c r="AD672" s="11"/>
      <c r="AE672" s="11"/>
      <c r="AL672" s="35"/>
      <c r="AM672" s="35"/>
      <c r="AN672" s="35"/>
      <c r="AO672" s="35"/>
      <c r="AP672" s="35"/>
      <c r="AQ672" s="35"/>
      <c r="AR672" s="35"/>
      <c r="AS672" s="35"/>
      <c r="AT672" s="35"/>
      <c r="AU672" s="35"/>
      <c r="AV672" s="35"/>
      <c r="AW672" s="35"/>
      <c r="AX672" s="35"/>
      <c r="AY672" s="35"/>
      <c r="AZ672" s="35"/>
      <c r="BA672" s="35"/>
      <c r="BB672" s="35"/>
      <c r="BC672" s="35"/>
      <c r="BD672" s="35"/>
      <c r="BE672" s="35"/>
    </row>
    <row r="673" spans="27:57" ht="15">
      <c r="AA673" s="11"/>
      <c r="AB673" s="11"/>
      <c r="AC673" s="11"/>
      <c r="AD673" s="11"/>
      <c r="AE673" s="11"/>
      <c r="AL673" s="35"/>
      <c r="AM673" s="35"/>
      <c r="AN673" s="35"/>
      <c r="AO673" s="35"/>
      <c r="AP673" s="35"/>
      <c r="AQ673" s="35"/>
      <c r="AR673" s="35"/>
      <c r="AS673" s="35"/>
      <c r="AT673" s="35"/>
      <c r="AU673" s="35"/>
      <c r="AV673" s="35"/>
      <c r="AW673" s="35"/>
      <c r="AX673" s="35"/>
      <c r="AY673" s="35"/>
      <c r="AZ673" s="35"/>
      <c r="BA673" s="35"/>
      <c r="BB673" s="35"/>
      <c r="BC673" s="35"/>
      <c r="BD673" s="35"/>
      <c r="BE673" s="35"/>
    </row>
    <row r="674" spans="27:57" ht="15">
      <c r="AA674" s="11"/>
      <c r="AB674" s="11"/>
      <c r="AC674" s="11"/>
      <c r="AD674" s="11"/>
      <c r="AE674" s="11"/>
      <c r="AL674" s="35"/>
      <c r="AM674" s="35"/>
      <c r="AN674" s="35"/>
      <c r="AO674" s="35"/>
      <c r="AP674" s="35"/>
      <c r="AQ674" s="35"/>
      <c r="AR674" s="35"/>
      <c r="AS674" s="35"/>
      <c r="AT674" s="35"/>
      <c r="AU674" s="35"/>
      <c r="AV674" s="35"/>
      <c r="AW674" s="35"/>
      <c r="AX674" s="35"/>
      <c r="AY674" s="35"/>
      <c r="AZ674" s="35"/>
      <c r="BA674" s="35"/>
      <c r="BB674" s="35"/>
      <c r="BC674" s="35"/>
      <c r="BD674" s="35"/>
      <c r="BE674" s="35"/>
    </row>
    <row r="675" spans="27:57" ht="15">
      <c r="AA675" s="11"/>
      <c r="AB675" s="11"/>
      <c r="AC675" s="11"/>
      <c r="AD675" s="11"/>
      <c r="AE675" s="11"/>
      <c r="AL675" s="35"/>
      <c r="AM675" s="35"/>
      <c r="AN675" s="35"/>
      <c r="AO675" s="35"/>
      <c r="AP675" s="35"/>
      <c r="AQ675" s="35"/>
      <c r="AR675" s="35"/>
      <c r="AS675" s="35"/>
      <c r="AT675" s="35"/>
      <c r="AU675" s="35"/>
      <c r="AV675" s="35"/>
      <c r="AW675" s="35"/>
      <c r="AX675" s="35"/>
      <c r="AY675" s="35"/>
      <c r="AZ675" s="35"/>
      <c r="BA675" s="35"/>
      <c r="BB675" s="35"/>
      <c r="BC675" s="35"/>
      <c r="BD675" s="35"/>
      <c r="BE675" s="35"/>
    </row>
    <row r="676" spans="27:57" ht="15">
      <c r="AA676" s="11"/>
      <c r="AB676" s="11"/>
      <c r="AC676" s="11"/>
      <c r="AD676" s="11"/>
      <c r="AE676" s="11"/>
      <c r="AL676" s="35"/>
      <c r="AM676" s="35"/>
      <c r="AN676" s="35"/>
      <c r="AO676" s="35"/>
      <c r="AP676" s="35"/>
      <c r="AQ676" s="35"/>
      <c r="AR676" s="35"/>
      <c r="AS676" s="35"/>
      <c r="AT676" s="35"/>
      <c r="AU676" s="35"/>
      <c r="AV676" s="35"/>
      <c r="AW676" s="35"/>
      <c r="AX676" s="35"/>
      <c r="AY676" s="35"/>
      <c r="AZ676" s="35"/>
      <c r="BA676" s="35"/>
      <c r="BB676" s="35"/>
      <c r="BC676" s="35"/>
      <c r="BD676" s="35"/>
      <c r="BE676" s="35"/>
    </row>
    <row r="677" spans="27:57" ht="15">
      <c r="AA677" s="11"/>
      <c r="AB677" s="11"/>
      <c r="AC677" s="11"/>
      <c r="AD677" s="11"/>
      <c r="AE677" s="11"/>
      <c r="AL677" s="35"/>
      <c r="AM677" s="35"/>
      <c r="AN677" s="35"/>
      <c r="AO677" s="35"/>
      <c r="AP677" s="35"/>
      <c r="AQ677" s="35"/>
      <c r="AR677" s="35"/>
      <c r="AS677" s="35"/>
      <c r="AT677" s="35"/>
      <c r="AU677" s="35"/>
      <c r="AV677" s="35"/>
      <c r="AW677" s="35"/>
      <c r="AX677" s="35"/>
      <c r="AY677" s="35"/>
      <c r="AZ677" s="35"/>
      <c r="BA677" s="35"/>
      <c r="BB677" s="35"/>
      <c r="BC677" s="35"/>
      <c r="BD677" s="35"/>
      <c r="BE677" s="35"/>
    </row>
    <row r="678" spans="27:57" ht="15">
      <c r="AA678" s="11"/>
      <c r="AB678" s="11"/>
      <c r="AC678" s="11"/>
      <c r="AD678" s="11"/>
      <c r="AE678" s="11"/>
      <c r="AL678" s="35"/>
      <c r="AM678" s="35"/>
      <c r="AN678" s="35"/>
      <c r="AO678" s="35"/>
      <c r="AP678" s="35"/>
      <c r="AQ678" s="35"/>
      <c r="AR678" s="35"/>
      <c r="AS678" s="35"/>
      <c r="AT678" s="35"/>
      <c r="AU678" s="35"/>
      <c r="AV678" s="35"/>
      <c r="AW678" s="35"/>
      <c r="AX678" s="35"/>
      <c r="AY678" s="35"/>
      <c r="AZ678" s="35"/>
      <c r="BA678" s="35"/>
      <c r="BB678" s="35"/>
      <c r="BC678" s="35"/>
      <c r="BD678" s="35"/>
      <c r="BE678" s="35"/>
    </row>
    <row r="679" spans="27:57" ht="15">
      <c r="AA679" s="11"/>
      <c r="AB679" s="11"/>
      <c r="AC679" s="11"/>
      <c r="AD679" s="11"/>
      <c r="AE679" s="11"/>
      <c r="AL679" s="35"/>
      <c r="AM679" s="35"/>
      <c r="AN679" s="35"/>
      <c r="AO679" s="35"/>
      <c r="AP679" s="35"/>
      <c r="AQ679" s="35"/>
      <c r="AR679" s="35"/>
      <c r="AS679" s="35"/>
      <c r="AT679" s="35"/>
      <c r="AU679" s="35"/>
      <c r="AV679" s="35"/>
      <c r="AW679" s="35"/>
      <c r="AX679" s="35"/>
      <c r="AY679" s="35"/>
      <c r="AZ679" s="35"/>
      <c r="BA679" s="35"/>
      <c r="BB679" s="35"/>
      <c r="BC679" s="35"/>
      <c r="BD679" s="35"/>
      <c r="BE679" s="35"/>
    </row>
    <row r="680" spans="27:57" ht="15">
      <c r="AA680" s="11"/>
      <c r="AB680" s="11"/>
      <c r="AC680" s="11"/>
      <c r="AD680" s="11"/>
      <c r="AE680" s="11"/>
      <c r="AL680" s="35"/>
      <c r="AM680" s="35"/>
      <c r="AN680" s="35"/>
      <c r="AO680" s="35"/>
      <c r="AP680" s="35"/>
      <c r="AQ680" s="35"/>
      <c r="AR680" s="35"/>
      <c r="AS680" s="35"/>
      <c r="AT680" s="35"/>
      <c r="AU680" s="35"/>
      <c r="AV680" s="35"/>
      <c r="AW680" s="35"/>
      <c r="AX680" s="35"/>
      <c r="AY680" s="35"/>
      <c r="AZ680" s="35"/>
      <c r="BA680" s="35"/>
      <c r="BB680" s="35"/>
      <c r="BC680" s="35"/>
      <c r="BD680" s="35"/>
      <c r="BE680" s="35"/>
    </row>
    <row r="681" spans="27:57" ht="15">
      <c r="AA681" s="11"/>
      <c r="AB681" s="11"/>
      <c r="AC681" s="11"/>
      <c r="AD681" s="11"/>
      <c r="AE681" s="11"/>
      <c r="AL681" s="35"/>
      <c r="AM681" s="35"/>
      <c r="AN681" s="35"/>
      <c r="AO681" s="35"/>
      <c r="AP681" s="35"/>
      <c r="AQ681" s="35"/>
      <c r="AR681" s="35"/>
      <c r="AS681" s="35"/>
      <c r="AT681" s="35"/>
      <c r="AU681" s="35"/>
      <c r="AV681" s="35"/>
      <c r="AW681" s="35"/>
      <c r="AX681" s="35"/>
      <c r="AY681" s="35"/>
      <c r="AZ681" s="35"/>
      <c r="BA681" s="35"/>
      <c r="BB681" s="35"/>
      <c r="BC681" s="35"/>
      <c r="BD681" s="35"/>
      <c r="BE681" s="35"/>
    </row>
    <row r="682" spans="27:57" ht="15">
      <c r="AA682" s="11"/>
      <c r="AB682" s="11"/>
      <c r="AC682" s="11"/>
      <c r="AD682" s="11"/>
      <c r="AE682" s="11"/>
      <c r="AL682" s="35"/>
      <c r="AM682" s="35"/>
      <c r="AN682" s="35"/>
      <c r="AO682" s="35"/>
      <c r="AP682" s="35"/>
      <c r="AQ682" s="35"/>
      <c r="AR682" s="35"/>
      <c r="AS682" s="35"/>
      <c r="AT682" s="35"/>
      <c r="AU682" s="35"/>
      <c r="AV682" s="35"/>
      <c r="AW682" s="35"/>
      <c r="AX682" s="35"/>
      <c r="AY682" s="35"/>
      <c r="AZ682" s="35"/>
      <c r="BA682" s="35"/>
      <c r="BB682" s="35"/>
      <c r="BC682" s="35"/>
      <c r="BD682" s="35"/>
      <c r="BE682" s="35"/>
    </row>
    <row r="683" spans="27:57" ht="15">
      <c r="AA683" s="11"/>
      <c r="AB683" s="11"/>
      <c r="AC683" s="11"/>
      <c r="AD683" s="11"/>
      <c r="AE683" s="11"/>
      <c r="AL683" s="35"/>
      <c r="AM683" s="35"/>
      <c r="AN683" s="35"/>
      <c r="AO683" s="35"/>
      <c r="AP683" s="35"/>
      <c r="AQ683" s="35"/>
      <c r="AR683" s="35"/>
      <c r="AS683" s="35"/>
      <c r="AT683" s="35"/>
      <c r="AU683" s="35"/>
      <c r="AV683" s="35"/>
      <c r="AW683" s="35"/>
      <c r="AX683" s="35"/>
      <c r="AY683" s="35"/>
      <c r="AZ683" s="35"/>
      <c r="BA683" s="35"/>
      <c r="BB683" s="35"/>
      <c r="BC683" s="35"/>
      <c r="BD683" s="35"/>
      <c r="BE683" s="35"/>
    </row>
    <row r="684" spans="27:57" ht="15">
      <c r="AA684" s="11"/>
      <c r="AB684" s="11"/>
      <c r="AC684" s="11"/>
      <c r="AD684" s="11"/>
      <c r="AE684" s="11"/>
      <c r="AL684" s="35"/>
      <c r="AM684" s="35"/>
      <c r="AN684" s="35"/>
      <c r="AO684" s="35"/>
      <c r="AP684" s="35"/>
      <c r="AQ684" s="35"/>
      <c r="AR684" s="35"/>
      <c r="AS684" s="35"/>
      <c r="AT684" s="35"/>
      <c r="AU684" s="35"/>
      <c r="AV684" s="35"/>
      <c r="AW684" s="35"/>
      <c r="AX684" s="35"/>
      <c r="AY684" s="35"/>
      <c r="AZ684" s="35"/>
      <c r="BA684" s="35"/>
      <c r="BB684" s="35"/>
      <c r="BC684" s="35"/>
      <c r="BD684" s="35"/>
      <c r="BE684" s="35"/>
    </row>
    <row r="685" spans="27:57" ht="15">
      <c r="AA685" s="11"/>
      <c r="AB685" s="11"/>
      <c r="AC685" s="11"/>
      <c r="AD685" s="11"/>
      <c r="AE685" s="11"/>
      <c r="AL685" s="35"/>
      <c r="AM685" s="35"/>
      <c r="AN685" s="35"/>
      <c r="AO685" s="35"/>
      <c r="AP685" s="35"/>
      <c r="AQ685" s="35"/>
      <c r="AR685" s="35"/>
      <c r="AS685" s="35"/>
      <c r="AT685" s="35"/>
      <c r="AU685" s="35"/>
      <c r="AV685" s="35"/>
      <c r="AW685" s="35"/>
      <c r="AX685" s="35"/>
      <c r="AY685" s="35"/>
      <c r="AZ685" s="35"/>
      <c r="BA685" s="35"/>
      <c r="BB685" s="35"/>
      <c r="BC685" s="35"/>
      <c r="BD685" s="35"/>
      <c r="BE685" s="35"/>
    </row>
    <row r="686" spans="27:57" ht="15">
      <c r="AA686" s="11"/>
      <c r="AB686" s="11"/>
      <c r="AC686" s="11"/>
      <c r="AD686" s="11"/>
      <c r="AE686" s="11"/>
      <c r="AL686" s="35"/>
      <c r="AM686" s="35"/>
      <c r="AN686" s="35"/>
      <c r="AO686" s="35"/>
      <c r="AP686" s="35"/>
      <c r="AQ686" s="35"/>
      <c r="AR686" s="35"/>
      <c r="AS686" s="35"/>
      <c r="AT686" s="35"/>
      <c r="AU686" s="35"/>
      <c r="AV686" s="35"/>
      <c r="AW686" s="35"/>
      <c r="AX686" s="35"/>
      <c r="AY686" s="35"/>
      <c r="AZ686" s="35"/>
      <c r="BA686" s="35"/>
      <c r="BB686" s="35"/>
      <c r="BC686" s="35"/>
      <c r="BD686" s="35"/>
      <c r="BE686" s="35"/>
    </row>
    <row r="687" spans="27:57" ht="15">
      <c r="AA687" s="11"/>
      <c r="AB687" s="11"/>
      <c r="AC687" s="11"/>
      <c r="AD687" s="11"/>
      <c r="AE687" s="11"/>
      <c r="AL687" s="35"/>
      <c r="AM687" s="35"/>
      <c r="AN687" s="35"/>
      <c r="AO687" s="35"/>
      <c r="AP687" s="35"/>
      <c r="AQ687" s="35"/>
      <c r="AR687" s="35"/>
      <c r="AS687" s="35"/>
      <c r="AT687" s="35"/>
      <c r="AU687" s="35"/>
      <c r="AV687" s="35"/>
      <c r="AW687" s="35"/>
      <c r="AX687" s="35"/>
      <c r="AY687" s="35"/>
      <c r="AZ687" s="35"/>
      <c r="BA687" s="35"/>
      <c r="BB687" s="35"/>
      <c r="BC687" s="35"/>
      <c r="BD687" s="35"/>
      <c r="BE687" s="35"/>
    </row>
    <row r="688" spans="27:57" ht="15">
      <c r="AA688" s="11"/>
      <c r="AB688" s="11"/>
      <c r="AC688" s="11"/>
      <c r="AD688" s="11"/>
      <c r="AE688" s="11"/>
      <c r="AL688" s="35"/>
      <c r="AM688" s="35"/>
      <c r="AN688" s="35"/>
      <c r="AO688" s="35"/>
      <c r="AP688" s="35"/>
      <c r="AQ688" s="35"/>
      <c r="AR688" s="35"/>
      <c r="AS688" s="35"/>
      <c r="AT688" s="35"/>
      <c r="AU688" s="35"/>
      <c r="AV688" s="35"/>
      <c r="AW688" s="35"/>
      <c r="AX688" s="35"/>
      <c r="AY688" s="35"/>
      <c r="AZ688" s="35"/>
      <c r="BA688" s="35"/>
      <c r="BB688" s="35"/>
      <c r="BC688" s="35"/>
      <c r="BD688" s="35"/>
      <c r="BE688" s="35"/>
    </row>
    <row r="689" spans="27:57" ht="15">
      <c r="AA689" s="11"/>
      <c r="AB689" s="11"/>
      <c r="AC689" s="11"/>
      <c r="AD689" s="11"/>
      <c r="AE689" s="11"/>
      <c r="AL689" s="35"/>
      <c r="AM689" s="35"/>
      <c r="AN689" s="35"/>
      <c r="AO689" s="35"/>
      <c r="AP689" s="35"/>
      <c r="AQ689" s="35"/>
      <c r="AR689" s="35"/>
      <c r="AS689" s="35"/>
      <c r="AT689" s="35"/>
      <c r="AU689" s="35"/>
      <c r="AV689" s="35"/>
      <c r="AW689" s="35"/>
      <c r="AX689" s="35"/>
      <c r="AY689" s="35"/>
      <c r="AZ689" s="35"/>
      <c r="BA689" s="35"/>
      <c r="BB689" s="35"/>
      <c r="BC689" s="35"/>
      <c r="BD689" s="35"/>
      <c r="BE689" s="35"/>
    </row>
    <row r="690" spans="27:57" ht="15">
      <c r="AA690" s="11"/>
      <c r="AB690" s="11"/>
      <c r="AC690" s="11"/>
      <c r="AD690" s="11"/>
      <c r="AE690" s="11"/>
      <c r="AL690" s="35"/>
      <c r="AM690" s="35"/>
      <c r="AN690" s="35"/>
      <c r="AO690" s="35"/>
      <c r="AP690" s="35"/>
      <c r="AQ690" s="35"/>
      <c r="AR690" s="35"/>
      <c r="AS690" s="35"/>
      <c r="AT690" s="35"/>
      <c r="AU690" s="35"/>
      <c r="AV690" s="35"/>
      <c r="AW690" s="35"/>
      <c r="AX690" s="35"/>
      <c r="AY690" s="35"/>
      <c r="AZ690" s="35"/>
      <c r="BA690" s="35"/>
      <c r="BB690" s="35"/>
      <c r="BC690" s="35"/>
      <c r="BD690" s="35"/>
      <c r="BE690" s="35"/>
    </row>
    <row r="691" spans="27:57" ht="15">
      <c r="AA691" s="11"/>
      <c r="AB691" s="11"/>
      <c r="AC691" s="11"/>
      <c r="AD691" s="11"/>
      <c r="AE691" s="11"/>
      <c r="AL691" s="35"/>
      <c r="AM691" s="35"/>
      <c r="AN691" s="35"/>
      <c r="AO691" s="35"/>
      <c r="AP691" s="35"/>
      <c r="AQ691" s="35"/>
      <c r="AR691" s="35"/>
      <c r="AS691" s="35"/>
      <c r="AT691" s="35"/>
      <c r="AU691" s="35"/>
      <c r="AV691" s="35"/>
      <c r="AW691" s="35"/>
      <c r="AX691" s="35"/>
      <c r="AY691" s="35"/>
      <c r="AZ691" s="35"/>
      <c r="BA691" s="35"/>
      <c r="BB691" s="35"/>
      <c r="BC691" s="35"/>
      <c r="BD691" s="35"/>
      <c r="BE691" s="35"/>
    </row>
    <row r="692" spans="27:57" ht="15">
      <c r="AA692" s="11"/>
      <c r="AB692" s="11"/>
      <c r="AC692" s="11"/>
      <c r="AD692" s="11"/>
      <c r="AE692" s="11"/>
      <c r="AL692" s="35"/>
      <c r="AM692" s="35"/>
      <c r="AN692" s="35"/>
      <c r="AO692" s="35"/>
      <c r="AP692" s="35"/>
      <c r="AQ692" s="35"/>
      <c r="AR692" s="35"/>
      <c r="AS692" s="35"/>
      <c r="AT692" s="35"/>
      <c r="AU692" s="35"/>
      <c r="AV692" s="35"/>
      <c r="AW692" s="35"/>
      <c r="AX692" s="35"/>
      <c r="AY692" s="35"/>
      <c r="AZ692" s="35"/>
      <c r="BA692" s="35"/>
      <c r="BB692" s="35"/>
      <c r="BC692" s="35"/>
      <c r="BD692" s="35"/>
      <c r="BE692" s="35"/>
    </row>
    <row r="693" spans="27:57" ht="15">
      <c r="AA693" s="11"/>
      <c r="AB693" s="11"/>
      <c r="AC693" s="11"/>
      <c r="AD693" s="11"/>
      <c r="AE693" s="11"/>
      <c r="AL693" s="35"/>
      <c r="AM693" s="35"/>
      <c r="AN693" s="35"/>
      <c r="AO693" s="35"/>
      <c r="AP693" s="35"/>
      <c r="AQ693" s="35"/>
      <c r="AR693" s="35"/>
      <c r="AS693" s="35"/>
      <c r="AT693" s="35"/>
      <c r="AU693" s="35"/>
      <c r="AV693" s="35"/>
      <c r="AW693" s="35"/>
      <c r="AX693" s="35"/>
      <c r="AY693" s="35"/>
      <c r="AZ693" s="35"/>
      <c r="BA693" s="35"/>
      <c r="BB693" s="35"/>
      <c r="BC693" s="35"/>
      <c r="BD693" s="35"/>
      <c r="BE693" s="35"/>
    </row>
    <row r="694" spans="27:57" ht="15">
      <c r="AA694" s="11"/>
      <c r="AB694" s="11"/>
      <c r="AC694" s="11"/>
      <c r="AD694" s="11"/>
      <c r="AE694" s="11"/>
      <c r="AL694" s="35"/>
      <c r="AM694" s="35"/>
      <c r="AN694" s="35"/>
      <c r="AO694" s="35"/>
      <c r="AP694" s="35"/>
      <c r="AQ694" s="35"/>
      <c r="AR694" s="35"/>
      <c r="AS694" s="35"/>
      <c r="AT694" s="35"/>
      <c r="AU694" s="35"/>
      <c r="AV694" s="35"/>
      <c r="AW694" s="35"/>
      <c r="AX694" s="35"/>
      <c r="AY694" s="35"/>
      <c r="AZ694" s="35"/>
      <c r="BA694" s="35"/>
      <c r="BB694" s="35"/>
      <c r="BC694" s="35"/>
      <c r="BD694" s="35"/>
      <c r="BE694" s="35"/>
    </row>
    <row r="695" spans="27:57" ht="15">
      <c r="AA695" s="11"/>
      <c r="AB695" s="11"/>
      <c r="AC695" s="11"/>
      <c r="AD695" s="11"/>
      <c r="AE695" s="11"/>
      <c r="AL695" s="35"/>
      <c r="AM695" s="35"/>
      <c r="AN695" s="35"/>
      <c r="AO695" s="35"/>
      <c r="AP695" s="35"/>
      <c r="AQ695" s="35"/>
      <c r="AR695" s="35"/>
      <c r="AS695" s="35"/>
      <c r="AT695" s="35"/>
      <c r="AU695" s="35"/>
      <c r="AV695" s="35"/>
      <c r="AW695" s="35"/>
      <c r="AX695" s="35"/>
      <c r="AY695" s="35"/>
      <c r="AZ695" s="35"/>
      <c r="BA695" s="35"/>
      <c r="BB695" s="35"/>
      <c r="BC695" s="35"/>
      <c r="BD695" s="35"/>
      <c r="BE695" s="35"/>
    </row>
    <row r="696" spans="27:57" ht="15">
      <c r="AA696" s="11"/>
      <c r="AB696" s="11"/>
      <c r="AC696" s="11"/>
      <c r="AD696" s="11"/>
      <c r="AE696" s="11"/>
      <c r="AL696" s="35"/>
      <c r="AM696" s="35"/>
      <c r="AN696" s="35"/>
      <c r="AO696" s="35"/>
      <c r="AP696" s="35"/>
      <c r="AQ696" s="35"/>
      <c r="AR696" s="35"/>
      <c r="AS696" s="35"/>
      <c r="AT696" s="35"/>
      <c r="AU696" s="35"/>
      <c r="AV696" s="35"/>
      <c r="AW696" s="35"/>
      <c r="AX696" s="35"/>
      <c r="AY696" s="35"/>
      <c r="AZ696" s="35"/>
      <c r="BA696" s="35"/>
      <c r="BB696" s="35"/>
      <c r="BC696" s="35"/>
      <c r="BD696" s="35"/>
      <c r="BE696" s="35"/>
    </row>
    <row r="697" spans="27:57" ht="15">
      <c r="AA697" s="11"/>
      <c r="AB697" s="11"/>
      <c r="AC697" s="11"/>
      <c r="AD697" s="11"/>
      <c r="AE697" s="11"/>
      <c r="AL697" s="35"/>
      <c r="AM697" s="35"/>
      <c r="AN697" s="35"/>
      <c r="AO697" s="35"/>
      <c r="AP697" s="35"/>
      <c r="AQ697" s="35"/>
      <c r="AR697" s="35"/>
      <c r="AS697" s="35"/>
      <c r="AT697" s="35"/>
      <c r="AU697" s="35"/>
      <c r="AV697" s="35"/>
      <c r="AW697" s="35"/>
      <c r="AX697" s="35"/>
      <c r="AY697" s="35"/>
      <c r="AZ697" s="35"/>
      <c r="BA697" s="35"/>
      <c r="BB697" s="35"/>
      <c r="BC697" s="35"/>
      <c r="BD697" s="35"/>
      <c r="BE697" s="35"/>
    </row>
    <row r="698" spans="27:57" ht="15">
      <c r="AA698" s="11"/>
      <c r="AB698" s="11"/>
      <c r="AC698" s="11"/>
      <c r="AD698" s="11"/>
      <c r="AE698" s="11"/>
      <c r="AL698" s="35"/>
      <c r="AM698" s="35"/>
      <c r="AN698" s="35"/>
      <c r="AO698" s="35"/>
      <c r="AP698" s="35"/>
      <c r="AQ698" s="35"/>
      <c r="AR698" s="35"/>
      <c r="AS698" s="35"/>
      <c r="AT698" s="35"/>
      <c r="AU698" s="35"/>
      <c r="AV698" s="35"/>
      <c r="AW698" s="35"/>
      <c r="AX698" s="35"/>
      <c r="AY698" s="35"/>
      <c r="AZ698" s="35"/>
      <c r="BA698" s="35"/>
      <c r="BB698" s="35"/>
      <c r="BC698" s="35"/>
      <c r="BD698" s="35"/>
      <c r="BE698" s="35"/>
    </row>
    <row r="699" spans="27:57" ht="15">
      <c r="AA699" s="11"/>
      <c r="AB699" s="11"/>
      <c r="AC699" s="11"/>
      <c r="AD699" s="11"/>
      <c r="AE699" s="11"/>
      <c r="AL699" s="35"/>
      <c r="AM699" s="35"/>
      <c r="AN699" s="35"/>
      <c r="AO699" s="35"/>
      <c r="AP699" s="35"/>
      <c r="AQ699" s="35"/>
      <c r="AR699" s="35"/>
      <c r="AS699" s="35"/>
      <c r="AT699" s="35"/>
      <c r="AU699" s="35"/>
      <c r="AV699" s="35"/>
      <c r="AW699" s="35"/>
      <c r="AX699" s="35"/>
      <c r="AY699" s="35"/>
      <c r="AZ699" s="35"/>
      <c r="BA699" s="35"/>
      <c r="BB699" s="35"/>
      <c r="BC699" s="35"/>
      <c r="BD699" s="35"/>
      <c r="BE699" s="35"/>
    </row>
    <row r="700" spans="27:57" ht="15">
      <c r="AA700" s="11"/>
      <c r="AB700" s="11"/>
      <c r="AC700" s="11"/>
      <c r="AD700" s="11"/>
      <c r="AE700" s="11"/>
      <c r="AL700" s="35"/>
      <c r="AM700" s="35"/>
      <c r="AN700" s="35"/>
      <c r="AO700" s="35"/>
      <c r="AP700" s="35"/>
      <c r="AQ700" s="35"/>
      <c r="AR700" s="35"/>
      <c r="AS700" s="35"/>
      <c r="AT700" s="35"/>
      <c r="AU700" s="35"/>
      <c r="AV700" s="35"/>
      <c r="AW700" s="35"/>
      <c r="AX700" s="35"/>
      <c r="AY700" s="35"/>
      <c r="AZ700" s="35"/>
      <c r="BA700" s="35"/>
      <c r="BB700" s="35"/>
      <c r="BC700" s="35"/>
      <c r="BD700" s="35"/>
      <c r="BE700" s="35"/>
    </row>
    <row r="701" spans="27:57" ht="15">
      <c r="AA701" s="11"/>
      <c r="AB701" s="11"/>
      <c r="AC701" s="11"/>
      <c r="AD701" s="11"/>
      <c r="AE701" s="11"/>
      <c r="AL701" s="35"/>
      <c r="AM701" s="35"/>
      <c r="AN701" s="35"/>
      <c r="AO701" s="35"/>
      <c r="AP701" s="35"/>
      <c r="AQ701" s="35"/>
      <c r="AR701" s="35"/>
      <c r="AS701" s="35"/>
      <c r="AT701" s="35"/>
      <c r="AU701" s="35"/>
      <c r="AV701" s="35"/>
      <c r="AW701" s="35"/>
      <c r="AX701" s="35"/>
      <c r="AY701" s="35"/>
      <c r="AZ701" s="35"/>
      <c r="BA701" s="35"/>
      <c r="BB701" s="35"/>
      <c r="BC701" s="35"/>
      <c r="BD701" s="35"/>
      <c r="BE701" s="35"/>
    </row>
    <row r="702" spans="27:57" ht="15">
      <c r="AA702" s="11"/>
      <c r="AB702" s="11"/>
      <c r="AC702" s="11"/>
      <c r="AD702" s="11"/>
      <c r="AE702" s="11"/>
      <c r="AL702" s="35"/>
      <c r="AM702" s="35"/>
      <c r="AN702" s="35"/>
      <c r="AO702" s="35"/>
      <c r="AP702" s="35"/>
      <c r="AQ702" s="35"/>
      <c r="AR702" s="35"/>
      <c r="AS702" s="35"/>
      <c r="AT702" s="35"/>
      <c r="AU702" s="35"/>
      <c r="AV702" s="35"/>
      <c r="AW702" s="35"/>
      <c r="AX702" s="35"/>
      <c r="AY702" s="35"/>
      <c r="AZ702" s="35"/>
      <c r="BA702" s="35"/>
      <c r="BB702" s="35"/>
      <c r="BC702" s="35"/>
      <c r="BD702" s="35"/>
      <c r="BE702" s="35"/>
    </row>
    <row r="703" spans="27:57" ht="15">
      <c r="AA703" s="11"/>
      <c r="AB703" s="11"/>
      <c r="AC703" s="11"/>
      <c r="AD703" s="11"/>
      <c r="AE703" s="11"/>
      <c r="AL703" s="35"/>
      <c r="AM703" s="35"/>
      <c r="AN703" s="35"/>
      <c r="AO703" s="35"/>
      <c r="AP703" s="35"/>
      <c r="AQ703" s="35"/>
      <c r="AR703" s="35"/>
      <c r="AS703" s="35"/>
      <c r="AT703" s="35"/>
      <c r="AU703" s="35"/>
      <c r="AV703" s="35"/>
      <c r="AW703" s="35"/>
      <c r="AX703" s="35"/>
      <c r="AY703" s="35"/>
      <c r="AZ703" s="35"/>
      <c r="BA703" s="35"/>
      <c r="BB703" s="35"/>
      <c r="BC703" s="35"/>
      <c r="BD703" s="35"/>
      <c r="BE703" s="35"/>
    </row>
    <row r="704" spans="27:57" ht="15">
      <c r="AA704" s="11"/>
      <c r="AB704" s="11"/>
      <c r="AC704" s="11"/>
      <c r="AD704" s="11"/>
      <c r="AE704" s="11"/>
      <c r="AL704" s="35"/>
      <c r="AM704" s="35"/>
      <c r="AN704" s="35"/>
      <c r="AO704" s="35"/>
      <c r="AP704" s="35"/>
      <c r="AQ704" s="35"/>
      <c r="AR704" s="35"/>
      <c r="AS704" s="35"/>
      <c r="AT704" s="35"/>
      <c r="AU704" s="35"/>
      <c r="AV704" s="35"/>
      <c r="AW704" s="35"/>
      <c r="AX704" s="35"/>
      <c r="AY704" s="35"/>
      <c r="AZ704" s="35"/>
      <c r="BA704" s="35"/>
      <c r="BB704" s="35"/>
      <c r="BC704" s="35"/>
      <c r="BD704" s="35"/>
      <c r="BE704" s="35"/>
    </row>
    <row r="705" spans="27:57" ht="15">
      <c r="AA705" s="11"/>
      <c r="AB705" s="11"/>
      <c r="AC705" s="11"/>
      <c r="AD705" s="11"/>
      <c r="AE705" s="11"/>
      <c r="AL705" s="35"/>
      <c r="AM705" s="35"/>
      <c r="AN705" s="35"/>
      <c r="AO705" s="35"/>
      <c r="AP705" s="35"/>
      <c r="AQ705" s="35"/>
      <c r="AR705" s="35"/>
      <c r="AS705" s="35"/>
      <c r="AT705" s="35"/>
      <c r="AU705" s="35"/>
      <c r="AV705" s="35"/>
      <c r="AW705" s="35"/>
      <c r="AX705" s="35"/>
      <c r="AY705" s="35"/>
      <c r="AZ705" s="35"/>
      <c r="BA705" s="35"/>
      <c r="BB705" s="35"/>
      <c r="BC705" s="35"/>
      <c r="BD705" s="35"/>
      <c r="BE705" s="35"/>
    </row>
    <row r="706" spans="27:57" ht="15">
      <c r="AA706" s="11"/>
      <c r="AB706" s="11"/>
      <c r="AC706" s="11"/>
      <c r="AD706" s="11"/>
      <c r="AE706" s="11"/>
      <c r="AL706" s="35"/>
      <c r="AM706" s="35"/>
      <c r="AN706" s="35"/>
      <c r="AO706" s="35"/>
      <c r="AP706" s="35"/>
      <c r="AQ706" s="35"/>
      <c r="AR706" s="35"/>
      <c r="AS706" s="35"/>
      <c r="AT706" s="35"/>
      <c r="AU706" s="35"/>
      <c r="AV706" s="35"/>
      <c r="AW706" s="35"/>
      <c r="AX706" s="35"/>
      <c r="AY706" s="35"/>
      <c r="AZ706" s="35"/>
      <c r="BA706" s="35"/>
      <c r="BB706" s="35"/>
      <c r="BC706" s="35"/>
      <c r="BD706" s="35"/>
      <c r="BE706" s="35"/>
    </row>
    <row r="707" spans="27:57" ht="15">
      <c r="AA707" s="11"/>
      <c r="AB707" s="11"/>
      <c r="AC707" s="11"/>
      <c r="AD707" s="11"/>
      <c r="AE707" s="11"/>
      <c r="AL707" s="35"/>
      <c r="AM707" s="35"/>
      <c r="AN707" s="35"/>
      <c r="AO707" s="35"/>
      <c r="AP707" s="35"/>
      <c r="AQ707" s="35"/>
      <c r="AR707" s="35"/>
      <c r="AS707" s="35"/>
      <c r="AT707" s="35"/>
      <c r="AU707" s="35"/>
      <c r="AV707" s="35"/>
      <c r="AW707" s="35"/>
      <c r="AX707" s="35"/>
      <c r="AY707" s="35"/>
      <c r="AZ707" s="35"/>
      <c r="BA707" s="35"/>
      <c r="BB707" s="35"/>
      <c r="BC707" s="35"/>
      <c r="BD707" s="35"/>
      <c r="BE707" s="35"/>
    </row>
    <row r="708" spans="27:57" ht="15">
      <c r="AA708" s="11"/>
      <c r="AB708" s="11"/>
      <c r="AC708" s="11"/>
      <c r="AD708" s="11"/>
      <c r="AE708" s="11"/>
      <c r="AL708" s="35"/>
      <c r="AM708" s="35"/>
      <c r="AN708" s="35"/>
      <c r="AO708" s="35"/>
      <c r="AP708" s="35"/>
      <c r="AQ708" s="35"/>
      <c r="AR708" s="35"/>
      <c r="AS708" s="35"/>
      <c r="AT708" s="35"/>
      <c r="AU708" s="35"/>
      <c r="AV708" s="35"/>
      <c r="AW708" s="35"/>
      <c r="AX708" s="35"/>
      <c r="AY708" s="35"/>
      <c r="AZ708" s="35"/>
      <c r="BA708" s="35"/>
      <c r="BB708" s="35"/>
      <c r="BC708" s="35"/>
      <c r="BD708" s="35"/>
      <c r="BE708" s="35"/>
    </row>
    <row r="709" spans="27:57" ht="15">
      <c r="AA709" s="11"/>
      <c r="AB709" s="11"/>
      <c r="AC709" s="11"/>
      <c r="AD709" s="11"/>
      <c r="AE709" s="11"/>
      <c r="AL709" s="35"/>
      <c r="AM709" s="35"/>
      <c r="AN709" s="35"/>
      <c r="AO709" s="35"/>
      <c r="AP709" s="35"/>
      <c r="AQ709" s="35"/>
      <c r="AR709" s="35"/>
      <c r="AS709" s="35"/>
      <c r="AT709" s="35"/>
      <c r="AU709" s="35"/>
      <c r="AV709" s="35"/>
      <c r="AW709" s="35"/>
      <c r="AX709" s="35"/>
      <c r="AY709" s="35"/>
      <c r="AZ709" s="35"/>
      <c r="BA709" s="35"/>
      <c r="BB709" s="35"/>
      <c r="BC709" s="35"/>
      <c r="BD709" s="35"/>
      <c r="BE709" s="35"/>
    </row>
    <row r="710" spans="27:57" ht="15">
      <c r="AA710" s="11"/>
      <c r="AB710" s="11"/>
      <c r="AC710" s="11"/>
      <c r="AD710" s="11"/>
      <c r="AE710" s="11"/>
      <c r="AL710" s="35"/>
      <c r="AM710" s="35"/>
      <c r="AN710" s="35"/>
      <c r="AO710" s="35"/>
      <c r="AP710" s="35"/>
      <c r="AQ710" s="35"/>
      <c r="AR710" s="35"/>
      <c r="AS710" s="35"/>
      <c r="AT710" s="35"/>
      <c r="AU710" s="35"/>
      <c r="AV710" s="35"/>
      <c r="AW710" s="35"/>
      <c r="AX710" s="35"/>
      <c r="AY710" s="35"/>
      <c r="AZ710" s="35"/>
      <c r="BA710" s="35"/>
      <c r="BB710" s="35"/>
      <c r="BC710" s="35"/>
      <c r="BD710" s="35"/>
      <c r="BE710" s="35"/>
    </row>
    <row r="711" spans="27:57" ht="15">
      <c r="AA711" s="11"/>
      <c r="AB711" s="11"/>
      <c r="AC711" s="11"/>
      <c r="AD711" s="11"/>
      <c r="AE711" s="11"/>
      <c r="AL711" s="35"/>
      <c r="AM711" s="35"/>
      <c r="AN711" s="35"/>
      <c r="AO711" s="35"/>
      <c r="AP711" s="35"/>
      <c r="AQ711" s="35"/>
      <c r="AR711" s="35"/>
      <c r="AS711" s="35"/>
      <c r="AT711" s="35"/>
      <c r="AU711" s="35"/>
      <c r="AV711" s="35"/>
      <c r="AW711" s="35"/>
      <c r="AX711" s="35"/>
      <c r="AY711" s="35"/>
      <c r="AZ711" s="35"/>
      <c r="BA711" s="35"/>
      <c r="BB711" s="35"/>
      <c r="BC711" s="35"/>
      <c r="BD711" s="35"/>
      <c r="BE711" s="35"/>
    </row>
    <row r="712" spans="27:57" ht="15">
      <c r="AA712" s="11"/>
      <c r="AB712" s="11"/>
      <c r="AC712" s="11"/>
      <c r="AD712" s="11"/>
      <c r="AE712" s="11"/>
      <c r="AL712" s="35"/>
      <c r="AM712" s="35"/>
      <c r="AN712" s="35"/>
      <c r="AO712" s="35"/>
      <c r="AP712" s="35"/>
      <c r="AQ712" s="35"/>
      <c r="AR712" s="35"/>
      <c r="AS712" s="35"/>
      <c r="AT712" s="35"/>
      <c r="AU712" s="35"/>
      <c r="AV712" s="35"/>
      <c r="AW712" s="35"/>
      <c r="AX712" s="35"/>
      <c r="AY712" s="35"/>
      <c r="AZ712" s="35"/>
      <c r="BA712" s="35"/>
      <c r="BB712" s="35"/>
      <c r="BC712" s="35"/>
      <c r="BD712" s="35"/>
      <c r="BE712" s="35"/>
    </row>
    <row r="713" spans="27:57" ht="15">
      <c r="AA713" s="11"/>
      <c r="AB713" s="11"/>
      <c r="AC713" s="11"/>
      <c r="AD713" s="11"/>
      <c r="AE713" s="11"/>
      <c r="AL713" s="35"/>
      <c r="AM713" s="35"/>
      <c r="AN713" s="35"/>
      <c r="AO713" s="35"/>
      <c r="AP713" s="35"/>
      <c r="AQ713" s="35"/>
      <c r="AR713" s="35"/>
      <c r="AS713" s="35"/>
      <c r="AT713" s="35"/>
      <c r="AU713" s="35"/>
      <c r="AV713" s="35"/>
      <c r="AW713" s="35"/>
      <c r="AX713" s="35"/>
      <c r="AY713" s="35"/>
      <c r="AZ713" s="35"/>
      <c r="BA713" s="35"/>
      <c r="BB713" s="35"/>
      <c r="BC713" s="35"/>
      <c r="BD713" s="35"/>
      <c r="BE713" s="35"/>
    </row>
    <row r="714" spans="27:57" ht="15">
      <c r="AA714" s="11"/>
      <c r="AB714" s="11"/>
      <c r="AC714" s="11"/>
      <c r="AD714" s="11"/>
      <c r="AE714" s="11"/>
      <c r="AL714" s="35"/>
      <c r="AM714" s="35"/>
      <c r="AN714" s="35"/>
      <c r="AO714" s="35"/>
      <c r="AP714" s="35"/>
      <c r="AQ714" s="35"/>
      <c r="AR714" s="35"/>
      <c r="AS714" s="35"/>
      <c r="AT714" s="35"/>
      <c r="AU714" s="35"/>
      <c r="AV714" s="35"/>
      <c r="AW714" s="35"/>
      <c r="AX714" s="35"/>
      <c r="AY714" s="35"/>
      <c r="AZ714" s="35"/>
      <c r="BA714" s="35"/>
      <c r="BB714" s="35"/>
      <c r="BC714" s="35"/>
      <c r="BD714" s="35"/>
      <c r="BE714" s="35"/>
    </row>
    <row r="715" spans="27:57" ht="15">
      <c r="AA715" s="11"/>
      <c r="AB715" s="11"/>
      <c r="AC715" s="11"/>
      <c r="AD715" s="11"/>
      <c r="AE715" s="11"/>
      <c r="AL715" s="35"/>
      <c r="AM715" s="35"/>
      <c r="AN715" s="35"/>
      <c r="AO715" s="35"/>
      <c r="AP715" s="35"/>
      <c r="AQ715" s="35"/>
      <c r="AR715" s="35"/>
      <c r="AS715" s="35"/>
      <c r="AT715" s="35"/>
      <c r="AU715" s="35"/>
      <c r="AV715" s="35"/>
      <c r="AW715" s="35"/>
      <c r="AX715" s="35"/>
      <c r="AY715" s="35"/>
      <c r="AZ715" s="35"/>
      <c r="BA715" s="35"/>
      <c r="BB715" s="35"/>
      <c r="BC715" s="35"/>
      <c r="BD715" s="35"/>
      <c r="BE715" s="35"/>
    </row>
    <row r="716" spans="27:57" ht="15">
      <c r="AA716" s="11"/>
      <c r="AB716" s="11"/>
      <c r="AC716" s="11"/>
      <c r="AD716" s="11"/>
      <c r="AE716" s="11"/>
      <c r="AL716" s="35"/>
      <c r="AM716" s="35"/>
      <c r="AN716" s="35"/>
      <c r="AO716" s="35"/>
      <c r="AP716" s="35"/>
      <c r="AQ716" s="35"/>
      <c r="AR716" s="35"/>
      <c r="AS716" s="35"/>
      <c r="AT716" s="35"/>
      <c r="AU716" s="35"/>
      <c r="AV716" s="35"/>
      <c r="AW716" s="35"/>
      <c r="AX716" s="35"/>
      <c r="AY716" s="35"/>
      <c r="AZ716" s="35"/>
      <c r="BA716" s="35"/>
      <c r="BB716" s="35"/>
      <c r="BC716" s="35"/>
      <c r="BD716" s="35"/>
      <c r="BE716" s="35"/>
    </row>
    <row r="717" spans="27:57" ht="15">
      <c r="AA717" s="11"/>
      <c r="AB717" s="11"/>
      <c r="AC717" s="11"/>
      <c r="AD717" s="11"/>
      <c r="AE717" s="11"/>
      <c r="AL717" s="35"/>
      <c r="AM717" s="35"/>
      <c r="AN717" s="35"/>
      <c r="AO717" s="35"/>
      <c r="AP717" s="35"/>
      <c r="AQ717" s="35"/>
      <c r="AR717" s="35"/>
      <c r="AS717" s="35"/>
      <c r="AT717" s="35"/>
      <c r="AU717" s="35"/>
      <c r="AV717" s="35"/>
      <c r="AW717" s="35"/>
      <c r="AX717" s="35"/>
      <c r="AY717" s="35"/>
      <c r="AZ717" s="35"/>
      <c r="BA717" s="35"/>
      <c r="BB717" s="35"/>
      <c r="BC717" s="35"/>
      <c r="BD717" s="35"/>
      <c r="BE717" s="35"/>
    </row>
    <row r="718" spans="27:57" ht="15">
      <c r="AA718" s="11"/>
      <c r="AB718" s="11"/>
      <c r="AC718" s="11"/>
      <c r="AD718" s="11"/>
      <c r="AE718" s="11"/>
      <c r="AL718" s="35"/>
      <c r="AM718" s="35"/>
      <c r="AN718" s="35"/>
      <c r="AO718" s="35"/>
      <c r="AP718" s="35"/>
      <c r="AQ718" s="35"/>
      <c r="AR718" s="35"/>
      <c r="AS718" s="35"/>
      <c r="AT718" s="35"/>
      <c r="AU718" s="35"/>
      <c r="AV718" s="35"/>
      <c r="AW718" s="35"/>
      <c r="AX718" s="35"/>
      <c r="AY718" s="35"/>
      <c r="AZ718" s="35"/>
      <c r="BA718" s="35"/>
      <c r="BB718" s="35"/>
      <c r="BC718" s="35"/>
      <c r="BD718" s="35"/>
      <c r="BE718" s="35"/>
    </row>
    <row r="719" spans="27:57" ht="15">
      <c r="AA719" s="11"/>
      <c r="AB719" s="11"/>
      <c r="AC719" s="11"/>
      <c r="AD719" s="11"/>
      <c r="AE719" s="11"/>
      <c r="AL719" s="35"/>
      <c r="AM719" s="35"/>
      <c r="AN719" s="35"/>
      <c r="AO719" s="35"/>
      <c r="AP719" s="35"/>
      <c r="AQ719" s="35"/>
      <c r="AR719" s="35"/>
      <c r="AS719" s="35"/>
      <c r="AT719" s="35"/>
      <c r="AU719" s="35"/>
      <c r="AV719" s="35"/>
      <c r="AW719" s="35"/>
      <c r="AX719" s="35"/>
      <c r="AY719" s="35"/>
      <c r="AZ719" s="35"/>
      <c r="BA719" s="35"/>
      <c r="BB719" s="35"/>
      <c r="BC719" s="35"/>
      <c r="BD719" s="35"/>
      <c r="BE719" s="35"/>
    </row>
    <row r="720" spans="27:57" ht="15">
      <c r="AA720" s="11"/>
      <c r="AB720" s="11"/>
      <c r="AC720" s="11"/>
      <c r="AD720" s="11"/>
      <c r="AE720" s="11"/>
      <c r="AL720" s="35"/>
      <c r="AM720" s="35"/>
      <c r="AN720" s="35"/>
      <c r="AO720" s="35"/>
      <c r="AP720" s="35"/>
      <c r="AQ720" s="35"/>
      <c r="AR720" s="35"/>
      <c r="AS720" s="35"/>
      <c r="AT720" s="35"/>
      <c r="AU720" s="35"/>
      <c r="AV720" s="35"/>
      <c r="AW720" s="35"/>
      <c r="AX720" s="35"/>
      <c r="AY720" s="35"/>
      <c r="AZ720" s="35"/>
      <c r="BA720" s="35"/>
      <c r="BB720" s="35"/>
      <c r="BC720" s="35"/>
      <c r="BD720" s="35"/>
      <c r="BE720" s="35"/>
    </row>
    <row r="721" spans="27:57" ht="15">
      <c r="AA721" s="11"/>
      <c r="AB721" s="11"/>
      <c r="AC721" s="11"/>
      <c r="AD721" s="11"/>
      <c r="AE721" s="11"/>
      <c r="AL721" s="35"/>
      <c r="AM721" s="35"/>
      <c r="AN721" s="35"/>
      <c r="AO721" s="35"/>
      <c r="AP721" s="35"/>
      <c r="AQ721" s="35"/>
      <c r="AR721" s="35"/>
      <c r="AS721" s="35"/>
      <c r="AT721" s="35"/>
      <c r="AU721" s="35"/>
      <c r="AV721" s="35"/>
      <c r="AW721" s="35"/>
      <c r="AX721" s="35"/>
      <c r="AY721" s="35"/>
      <c r="AZ721" s="35"/>
      <c r="BA721" s="35"/>
      <c r="BB721" s="35"/>
      <c r="BC721" s="35"/>
      <c r="BD721" s="35"/>
      <c r="BE721" s="35"/>
    </row>
    <row r="722" spans="27:57" ht="15">
      <c r="AA722" s="11"/>
      <c r="AB722" s="11"/>
      <c r="AC722" s="11"/>
      <c r="AD722" s="11"/>
      <c r="AE722" s="11"/>
      <c r="AL722" s="35"/>
      <c r="AM722" s="35"/>
      <c r="AN722" s="35"/>
      <c r="AO722" s="35"/>
      <c r="AP722" s="35"/>
      <c r="AQ722" s="35"/>
      <c r="AR722" s="35"/>
      <c r="AS722" s="35"/>
      <c r="AT722" s="35"/>
      <c r="AU722" s="35"/>
      <c r="AV722" s="35"/>
      <c r="AW722" s="35"/>
      <c r="AX722" s="35"/>
      <c r="AY722" s="35"/>
      <c r="AZ722" s="35"/>
      <c r="BA722" s="35"/>
      <c r="BB722" s="35"/>
      <c r="BC722" s="35"/>
      <c r="BD722" s="35"/>
      <c r="BE722" s="35"/>
    </row>
    <row r="723" spans="27:57" ht="15">
      <c r="AA723" s="11"/>
      <c r="AB723" s="11"/>
      <c r="AC723" s="11"/>
      <c r="AD723" s="11"/>
      <c r="AE723" s="11"/>
      <c r="AL723" s="35"/>
      <c r="AM723" s="35"/>
      <c r="AN723" s="35"/>
      <c r="AO723" s="35"/>
      <c r="AP723" s="35"/>
      <c r="AQ723" s="35"/>
      <c r="AR723" s="35"/>
      <c r="AS723" s="35"/>
      <c r="AT723" s="35"/>
      <c r="AU723" s="35"/>
      <c r="AV723" s="35"/>
      <c r="AW723" s="35"/>
      <c r="AX723" s="35"/>
      <c r="AY723" s="35"/>
      <c r="AZ723" s="35"/>
      <c r="BA723" s="35"/>
      <c r="BB723" s="35"/>
      <c r="BC723" s="35"/>
      <c r="BD723" s="35"/>
      <c r="BE723" s="35"/>
    </row>
    <row r="724" spans="27:57" ht="15">
      <c r="AA724" s="11"/>
      <c r="AB724" s="11"/>
      <c r="AC724" s="11"/>
      <c r="AD724" s="11"/>
      <c r="AE724" s="11"/>
      <c r="AL724" s="35"/>
      <c r="AM724" s="35"/>
      <c r="AN724" s="35"/>
      <c r="AO724" s="35"/>
      <c r="AP724" s="35"/>
      <c r="AQ724" s="35"/>
      <c r="AR724" s="35"/>
      <c r="AS724" s="35"/>
      <c r="AT724" s="35"/>
      <c r="AU724" s="35"/>
      <c r="AV724" s="35"/>
      <c r="AW724" s="35"/>
      <c r="AX724" s="35"/>
      <c r="AY724" s="35"/>
      <c r="AZ724" s="35"/>
      <c r="BA724" s="35"/>
      <c r="BB724" s="35"/>
      <c r="BC724" s="35"/>
      <c r="BD724" s="35"/>
      <c r="BE724" s="35"/>
    </row>
    <row r="725" spans="27:57" ht="15">
      <c r="AA725" s="11"/>
      <c r="AB725" s="11"/>
      <c r="AC725" s="11"/>
      <c r="AD725" s="11"/>
      <c r="AE725" s="11"/>
      <c r="AL725" s="35"/>
      <c r="AM725" s="35"/>
      <c r="AN725" s="35"/>
      <c r="AO725" s="35"/>
      <c r="AP725" s="35"/>
      <c r="AQ725" s="35"/>
      <c r="AR725" s="35"/>
      <c r="AS725" s="35"/>
      <c r="AT725" s="35"/>
      <c r="AU725" s="35"/>
      <c r="AV725" s="35"/>
      <c r="AW725" s="35"/>
      <c r="AX725" s="35"/>
      <c r="AY725" s="35"/>
      <c r="AZ725" s="35"/>
      <c r="BA725" s="35"/>
      <c r="BB725" s="35"/>
      <c r="BC725" s="35"/>
      <c r="BD725" s="35"/>
      <c r="BE725" s="35"/>
    </row>
    <row r="726" spans="27:57" ht="15">
      <c r="AA726" s="11"/>
      <c r="AB726" s="11"/>
      <c r="AC726" s="11"/>
      <c r="AD726" s="11"/>
      <c r="AE726" s="11"/>
      <c r="AL726" s="35"/>
      <c r="AM726" s="35"/>
      <c r="AN726" s="35"/>
      <c r="AO726" s="35"/>
      <c r="AP726" s="35"/>
      <c r="AQ726" s="35"/>
      <c r="AR726" s="35"/>
      <c r="AS726" s="35"/>
      <c r="AT726" s="35"/>
      <c r="AU726" s="35"/>
      <c r="AV726" s="35"/>
      <c r="AW726" s="35"/>
      <c r="AX726" s="35"/>
      <c r="AY726" s="35"/>
      <c r="AZ726" s="35"/>
      <c r="BA726" s="35"/>
      <c r="BB726" s="35"/>
      <c r="BC726" s="35"/>
      <c r="BD726" s="35"/>
      <c r="BE726" s="35"/>
    </row>
    <row r="727" spans="27:57" ht="15">
      <c r="AA727" s="11"/>
      <c r="AB727" s="11"/>
      <c r="AC727" s="11"/>
      <c r="AD727" s="11"/>
      <c r="AE727" s="11"/>
      <c r="AL727" s="35"/>
      <c r="AM727" s="35"/>
      <c r="AN727" s="35"/>
      <c r="AO727" s="35"/>
      <c r="AP727" s="35"/>
      <c r="AQ727" s="35"/>
      <c r="AR727" s="35"/>
      <c r="AS727" s="35"/>
      <c r="AT727" s="35"/>
      <c r="AU727" s="35"/>
      <c r="AV727" s="35"/>
      <c r="AW727" s="35"/>
      <c r="AX727" s="35"/>
      <c r="AY727" s="35"/>
      <c r="AZ727" s="35"/>
      <c r="BA727" s="35"/>
      <c r="BB727" s="35"/>
      <c r="BC727" s="35"/>
      <c r="BD727" s="35"/>
      <c r="BE727" s="35"/>
    </row>
    <row r="728" spans="27:57" ht="15">
      <c r="AA728" s="11"/>
      <c r="AB728" s="11"/>
      <c r="AC728" s="11"/>
      <c r="AD728" s="11"/>
      <c r="AE728" s="11"/>
      <c r="AL728" s="35"/>
      <c r="AM728" s="35"/>
      <c r="AN728" s="35"/>
      <c r="AO728" s="35"/>
      <c r="AP728" s="35"/>
      <c r="AQ728" s="35"/>
      <c r="AR728" s="35"/>
      <c r="AS728" s="35"/>
      <c r="AT728" s="35"/>
      <c r="AU728" s="35"/>
      <c r="AV728" s="35"/>
      <c r="AW728" s="35"/>
      <c r="AX728" s="35"/>
      <c r="AY728" s="35"/>
      <c r="AZ728" s="35"/>
      <c r="BA728" s="35"/>
      <c r="BB728" s="35"/>
      <c r="BC728" s="35"/>
      <c r="BD728" s="35"/>
      <c r="BE728" s="35"/>
    </row>
    <row r="729" spans="27:57" ht="15">
      <c r="AA729" s="11"/>
      <c r="AB729" s="11"/>
      <c r="AC729" s="11"/>
      <c r="AD729" s="11"/>
      <c r="AE729" s="11"/>
      <c r="AL729" s="35"/>
      <c r="AM729" s="35"/>
      <c r="AN729" s="35"/>
      <c r="AO729" s="35"/>
      <c r="AP729" s="35"/>
      <c r="AQ729" s="35"/>
      <c r="AR729" s="35"/>
      <c r="AS729" s="35"/>
      <c r="AT729" s="35"/>
      <c r="AU729" s="35"/>
      <c r="AV729" s="35"/>
      <c r="AW729" s="35"/>
      <c r="AX729" s="35"/>
      <c r="AY729" s="35"/>
      <c r="AZ729" s="35"/>
      <c r="BA729" s="35"/>
      <c r="BB729" s="35"/>
      <c r="BC729" s="35"/>
      <c r="BD729" s="35"/>
      <c r="BE729" s="35"/>
    </row>
    <row r="730" spans="27:57" ht="15">
      <c r="AA730" s="11"/>
      <c r="AB730" s="11"/>
      <c r="AC730" s="11"/>
      <c r="AD730" s="11"/>
      <c r="AE730" s="11"/>
      <c r="AL730" s="35"/>
      <c r="AM730" s="35"/>
      <c r="AN730" s="35"/>
      <c r="AO730" s="35"/>
      <c r="AP730" s="35"/>
      <c r="AQ730" s="35"/>
      <c r="AR730" s="35"/>
      <c r="AS730" s="35"/>
      <c r="AT730" s="35"/>
      <c r="AU730" s="35"/>
      <c r="AV730" s="35"/>
      <c r="AW730" s="35"/>
      <c r="AX730" s="35"/>
      <c r="AY730" s="35"/>
      <c r="AZ730" s="35"/>
      <c r="BA730" s="35"/>
      <c r="BB730" s="35"/>
      <c r="BC730" s="35"/>
      <c r="BD730" s="35"/>
      <c r="BE730" s="35"/>
    </row>
    <row r="731" spans="27:57" ht="15">
      <c r="AA731" s="11"/>
      <c r="AB731" s="11"/>
      <c r="AC731" s="11"/>
      <c r="AD731" s="11"/>
      <c r="AE731" s="11"/>
      <c r="AL731" s="35"/>
      <c r="AM731" s="35"/>
      <c r="AN731" s="35"/>
      <c r="AO731" s="35"/>
      <c r="AP731" s="35"/>
      <c r="AQ731" s="35"/>
      <c r="AR731" s="35"/>
      <c r="AS731" s="35"/>
      <c r="AT731" s="35"/>
      <c r="AU731" s="35"/>
      <c r="AV731" s="35"/>
      <c r="AW731" s="35"/>
      <c r="AX731" s="35"/>
      <c r="AY731" s="35"/>
      <c r="AZ731" s="35"/>
      <c r="BA731" s="35"/>
      <c r="BB731" s="35"/>
      <c r="BC731" s="35"/>
      <c r="BD731" s="35"/>
      <c r="BE731" s="35"/>
    </row>
    <row r="732" spans="27:57" ht="15">
      <c r="AA732" s="11"/>
      <c r="AB732" s="11"/>
      <c r="AC732" s="11"/>
      <c r="AD732" s="11"/>
      <c r="AE732" s="11"/>
      <c r="AL732" s="35"/>
      <c r="AM732" s="35"/>
      <c r="AN732" s="35"/>
      <c r="AO732" s="35"/>
      <c r="AP732" s="35"/>
      <c r="AQ732" s="35"/>
      <c r="AR732" s="35"/>
      <c r="AS732" s="35"/>
      <c r="AT732" s="35"/>
      <c r="AU732" s="35"/>
      <c r="AV732" s="35"/>
      <c r="AW732" s="35"/>
      <c r="AX732" s="35"/>
      <c r="AY732" s="35"/>
      <c r="AZ732" s="35"/>
      <c r="BA732" s="35"/>
      <c r="BB732" s="35"/>
      <c r="BC732" s="35"/>
      <c r="BD732" s="35"/>
      <c r="BE732" s="35"/>
    </row>
    <row r="733" spans="27:57" ht="15">
      <c r="AA733" s="11"/>
      <c r="AB733" s="11"/>
      <c r="AC733" s="11"/>
      <c r="AD733" s="11"/>
      <c r="AE733" s="11"/>
      <c r="AL733" s="35"/>
      <c r="AM733" s="35"/>
      <c r="AN733" s="35"/>
      <c r="AO733" s="35"/>
      <c r="AP733" s="35"/>
      <c r="AQ733" s="35"/>
      <c r="AR733" s="35"/>
      <c r="AS733" s="35"/>
      <c r="AT733" s="35"/>
      <c r="AU733" s="35"/>
      <c r="AV733" s="35"/>
      <c r="AW733" s="35"/>
      <c r="AX733" s="35"/>
      <c r="AY733" s="35"/>
      <c r="AZ733" s="35"/>
      <c r="BA733" s="35"/>
      <c r="BB733" s="35"/>
      <c r="BC733" s="35"/>
      <c r="BD733" s="35"/>
      <c r="BE733" s="35"/>
    </row>
    <row r="734" spans="27:57" ht="15">
      <c r="AA734" s="11"/>
      <c r="AB734" s="11"/>
      <c r="AC734" s="11"/>
      <c r="AD734" s="11"/>
      <c r="AE734" s="11"/>
      <c r="AL734" s="35"/>
      <c r="AM734" s="35"/>
      <c r="AN734" s="35"/>
      <c r="AO734" s="35"/>
      <c r="AP734" s="35"/>
      <c r="AQ734" s="35"/>
      <c r="AR734" s="35"/>
      <c r="AS734" s="35"/>
      <c r="AT734" s="35"/>
      <c r="AU734" s="35"/>
      <c r="AV734" s="35"/>
      <c r="AW734" s="35"/>
      <c r="AX734" s="35"/>
      <c r="AY734" s="35"/>
      <c r="AZ734" s="35"/>
      <c r="BA734" s="35"/>
      <c r="BB734" s="35"/>
      <c r="BC734" s="35"/>
      <c r="BD734" s="35"/>
      <c r="BE734" s="35"/>
    </row>
    <row r="735" spans="27:57" ht="15">
      <c r="AA735" s="11"/>
      <c r="AB735" s="11"/>
      <c r="AC735" s="11"/>
      <c r="AD735" s="11"/>
      <c r="AE735" s="11"/>
      <c r="AL735" s="35"/>
      <c r="AM735" s="35"/>
      <c r="AN735" s="35"/>
      <c r="AO735" s="35"/>
      <c r="AP735" s="35"/>
      <c r="AQ735" s="35"/>
      <c r="AR735" s="35"/>
      <c r="AS735" s="35"/>
      <c r="AT735" s="35"/>
      <c r="AU735" s="35"/>
      <c r="AV735" s="35"/>
      <c r="AW735" s="35"/>
      <c r="AX735" s="35"/>
      <c r="AY735" s="35"/>
      <c r="AZ735" s="35"/>
      <c r="BA735" s="35"/>
      <c r="BB735" s="35"/>
      <c r="BC735" s="35"/>
      <c r="BD735" s="35"/>
      <c r="BE735" s="35"/>
    </row>
    <row r="736" spans="27:57" ht="15">
      <c r="AA736" s="11"/>
      <c r="AB736" s="11"/>
      <c r="AC736" s="11"/>
      <c r="AD736" s="11"/>
      <c r="AE736" s="11"/>
      <c r="AL736" s="35"/>
      <c r="AM736" s="35"/>
      <c r="AN736" s="35"/>
      <c r="AO736" s="35"/>
      <c r="AP736" s="35"/>
      <c r="AQ736" s="35"/>
      <c r="AR736" s="35"/>
      <c r="AS736" s="35"/>
      <c r="AT736" s="35"/>
      <c r="AU736" s="35"/>
      <c r="AV736" s="35"/>
      <c r="AW736" s="35"/>
      <c r="AX736" s="35"/>
      <c r="AY736" s="35"/>
      <c r="AZ736" s="35"/>
      <c r="BA736" s="35"/>
      <c r="BB736" s="35"/>
      <c r="BC736" s="35"/>
      <c r="BD736" s="35"/>
      <c r="BE736" s="35"/>
    </row>
    <row r="737" spans="27:57" ht="15">
      <c r="AA737" s="11"/>
      <c r="AB737" s="11"/>
      <c r="AC737" s="11"/>
      <c r="AD737" s="11"/>
      <c r="AE737" s="11"/>
      <c r="AL737" s="35"/>
      <c r="AM737" s="35"/>
      <c r="AN737" s="35"/>
      <c r="AO737" s="35"/>
      <c r="AP737" s="35"/>
      <c r="AQ737" s="35"/>
      <c r="AR737" s="35"/>
      <c r="AS737" s="35"/>
      <c r="AT737" s="35"/>
      <c r="AU737" s="35"/>
      <c r="AV737" s="35"/>
      <c r="AW737" s="35"/>
      <c r="AX737" s="35"/>
      <c r="AY737" s="35"/>
      <c r="AZ737" s="35"/>
      <c r="BA737" s="35"/>
      <c r="BB737" s="35"/>
      <c r="BC737" s="35"/>
      <c r="BD737" s="35"/>
      <c r="BE737" s="35"/>
    </row>
    <row r="738" spans="27:57" ht="15">
      <c r="AA738" s="11"/>
      <c r="AB738" s="11"/>
      <c r="AC738" s="11"/>
      <c r="AD738" s="11"/>
      <c r="AE738" s="11"/>
      <c r="AL738" s="35"/>
      <c r="AM738" s="35"/>
      <c r="AN738" s="35"/>
      <c r="AO738" s="35"/>
      <c r="AP738" s="35"/>
      <c r="AQ738" s="35"/>
      <c r="AR738" s="35"/>
      <c r="AS738" s="35"/>
      <c r="AT738" s="35"/>
      <c r="AU738" s="35"/>
      <c r="AV738" s="35"/>
      <c r="AW738" s="35"/>
      <c r="AX738" s="35"/>
      <c r="AY738" s="35"/>
      <c r="AZ738" s="35"/>
      <c r="BA738" s="35"/>
      <c r="BB738" s="35"/>
      <c r="BC738" s="35"/>
      <c r="BD738" s="35"/>
      <c r="BE738" s="35"/>
    </row>
    <row r="739" spans="27:57" ht="15">
      <c r="AA739" s="11"/>
      <c r="AB739" s="11"/>
      <c r="AC739" s="11"/>
      <c r="AD739" s="11"/>
      <c r="AE739" s="11"/>
      <c r="AL739" s="35"/>
      <c r="AM739" s="35"/>
      <c r="AN739" s="35"/>
      <c r="AO739" s="35"/>
      <c r="AP739" s="35"/>
      <c r="AQ739" s="35"/>
      <c r="AR739" s="35"/>
      <c r="AS739" s="35"/>
      <c r="AT739" s="35"/>
      <c r="AU739" s="35"/>
      <c r="AV739" s="35"/>
      <c r="AW739" s="35"/>
      <c r="AX739" s="35"/>
      <c r="AY739" s="35"/>
      <c r="AZ739" s="35"/>
      <c r="BA739" s="35"/>
      <c r="BB739" s="35"/>
      <c r="BC739" s="35"/>
      <c r="BD739" s="35"/>
      <c r="BE739" s="35"/>
    </row>
    <row r="740" spans="27:57" ht="15">
      <c r="AA740" s="11"/>
      <c r="AB740" s="11"/>
      <c r="AC740" s="11"/>
      <c r="AD740" s="11"/>
      <c r="AE740" s="11"/>
      <c r="AL740" s="35"/>
      <c r="AM740" s="35"/>
      <c r="AN740" s="35"/>
      <c r="AO740" s="35"/>
      <c r="AP740" s="35"/>
      <c r="AQ740" s="35"/>
      <c r="AR740" s="35"/>
      <c r="AS740" s="35"/>
      <c r="AT740" s="35"/>
      <c r="AU740" s="35"/>
      <c r="AV740" s="35"/>
      <c r="AW740" s="35"/>
      <c r="AX740" s="35"/>
      <c r="AY740" s="35"/>
      <c r="AZ740" s="35"/>
      <c r="BA740" s="35"/>
      <c r="BB740" s="35"/>
      <c r="BC740" s="35"/>
      <c r="BD740" s="35"/>
      <c r="BE740" s="35"/>
    </row>
    <row r="741" spans="27:57" ht="15">
      <c r="AA741" s="11"/>
      <c r="AB741" s="11"/>
      <c r="AC741" s="11"/>
      <c r="AD741" s="11"/>
      <c r="AE741" s="11"/>
      <c r="AL741" s="35"/>
      <c r="AM741" s="35"/>
      <c r="AN741" s="35"/>
      <c r="AO741" s="35"/>
      <c r="AP741" s="35"/>
      <c r="AQ741" s="35"/>
      <c r="AR741" s="35"/>
      <c r="AS741" s="35"/>
      <c r="AT741" s="35"/>
      <c r="AU741" s="35"/>
      <c r="AV741" s="35"/>
      <c r="AW741" s="35"/>
      <c r="AX741" s="35"/>
      <c r="AY741" s="35"/>
      <c r="AZ741" s="35"/>
      <c r="BA741" s="35"/>
      <c r="BB741" s="35"/>
      <c r="BC741" s="35"/>
      <c r="BD741" s="35"/>
      <c r="BE741" s="35"/>
    </row>
    <row r="742" spans="27:57" ht="15">
      <c r="AA742" s="11"/>
      <c r="AB742" s="11"/>
      <c r="AC742" s="11"/>
      <c r="AD742" s="11"/>
      <c r="AE742" s="11"/>
      <c r="AL742" s="35"/>
      <c r="AM742" s="35"/>
      <c r="AN742" s="35"/>
      <c r="AO742" s="35"/>
      <c r="AP742" s="35"/>
      <c r="AQ742" s="35"/>
      <c r="AR742" s="35"/>
      <c r="AS742" s="35"/>
      <c r="AT742" s="35"/>
      <c r="AU742" s="35"/>
      <c r="AV742" s="35"/>
      <c r="AW742" s="35"/>
      <c r="AX742" s="35"/>
      <c r="AY742" s="35"/>
      <c r="AZ742" s="35"/>
      <c r="BA742" s="35"/>
      <c r="BB742" s="35"/>
      <c r="BC742" s="35"/>
      <c r="BD742" s="35"/>
      <c r="BE742" s="35"/>
    </row>
    <row r="743" spans="27:57" ht="15">
      <c r="AA743" s="11"/>
      <c r="AB743" s="11"/>
      <c r="AC743" s="11"/>
      <c r="AD743" s="11"/>
      <c r="AE743" s="11"/>
      <c r="AL743" s="35"/>
      <c r="AM743" s="35"/>
      <c r="AN743" s="35"/>
      <c r="AO743" s="35"/>
      <c r="AP743" s="35"/>
      <c r="AQ743" s="35"/>
      <c r="AR743" s="35"/>
      <c r="AS743" s="35"/>
      <c r="AT743" s="35"/>
      <c r="AU743" s="35"/>
      <c r="AV743" s="35"/>
      <c r="AW743" s="35"/>
      <c r="AX743" s="35"/>
      <c r="AY743" s="35"/>
      <c r="AZ743" s="35"/>
      <c r="BA743" s="35"/>
      <c r="BB743" s="35"/>
      <c r="BC743" s="35"/>
      <c r="BD743" s="35"/>
      <c r="BE743" s="35"/>
    </row>
    <row r="744" spans="27:57" ht="15">
      <c r="AA744" s="11"/>
      <c r="AB744" s="11"/>
      <c r="AC744" s="11"/>
      <c r="AD744" s="11"/>
      <c r="AE744" s="11"/>
      <c r="AL744" s="35"/>
      <c r="AM744" s="35"/>
      <c r="AN744" s="35"/>
      <c r="AO744" s="35"/>
      <c r="AP744" s="35"/>
      <c r="AQ744" s="35"/>
      <c r="AR744" s="35"/>
      <c r="AS744" s="35"/>
      <c r="AT744" s="35"/>
      <c r="AU744" s="35"/>
      <c r="AV744" s="35"/>
      <c r="AW744" s="35"/>
      <c r="AX744" s="35"/>
      <c r="AY744" s="35"/>
      <c r="AZ744" s="35"/>
      <c r="BA744" s="35"/>
      <c r="BB744" s="35"/>
      <c r="BC744" s="35"/>
      <c r="BD744" s="35"/>
      <c r="BE744" s="35"/>
    </row>
    <row r="745" spans="27:57" ht="15">
      <c r="AA745" s="11"/>
      <c r="AB745" s="11"/>
      <c r="AC745" s="11"/>
      <c r="AD745" s="11"/>
      <c r="AE745" s="11"/>
      <c r="AL745" s="35"/>
      <c r="AM745" s="35"/>
      <c r="AN745" s="35"/>
      <c r="AO745" s="35"/>
      <c r="AP745" s="35"/>
      <c r="AQ745" s="35"/>
      <c r="AR745" s="35"/>
      <c r="AS745" s="35"/>
      <c r="AT745" s="35"/>
      <c r="AU745" s="35"/>
      <c r="AV745" s="35"/>
      <c r="AW745" s="35"/>
      <c r="AX745" s="35"/>
      <c r="AY745" s="35"/>
      <c r="AZ745" s="35"/>
      <c r="BA745" s="35"/>
      <c r="BB745" s="35"/>
      <c r="BC745" s="35"/>
      <c r="BD745" s="35"/>
      <c r="BE745" s="35"/>
    </row>
    <row r="746" spans="27:57" ht="15">
      <c r="AA746" s="11"/>
      <c r="AB746" s="11"/>
      <c r="AC746" s="11"/>
      <c r="AD746" s="11"/>
      <c r="AE746" s="11"/>
      <c r="AL746" s="35"/>
      <c r="AM746" s="35"/>
      <c r="AN746" s="35"/>
      <c r="AO746" s="35"/>
      <c r="AP746" s="35"/>
      <c r="AQ746" s="35"/>
      <c r="AR746" s="35"/>
      <c r="AS746" s="35"/>
      <c r="AT746" s="35"/>
      <c r="AU746" s="35"/>
      <c r="AV746" s="35"/>
      <c r="AW746" s="35"/>
      <c r="AX746" s="35"/>
      <c r="AY746" s="35"/>
      <c r="AZ746" s="35"/>
      <c r="BA746" s="35"/>
      <c r="BB746" s="35"/>
      <c r="BC746" s="35"/>
      <c r="BD746" s="35"/>
      <c r="BE746" s="35"/>
    </row>
    <row r="747" spans="27:57" ht="15">
      <c r="AA747" s="11"/>
      <c r="AB747" s="11"/>
      <c r="AC747" s="11"/>
      <c r="AD747" s="11"/>
      <c r="AE747" s="11"/>
      <c r="AL747" s="35"/>
      <c r="AM747" s="35"/>
      <c r="AN747" s="35"/>
      <c r="AO747" s="35"/>
      <c r="AP747" s="35"/>
      <c r="AQ747" s="35"/>
      <c r="AR747" s="35"/>
      <c r="AS747" s="35"/>
      <c r="AT747" s="35"/>
      <c r="AU747" s="35"/>
      <c r="AV747" s="35"/>
      <c r="AW747" s="35"/>
      <c r="AX747" s="35"/>
      <c r="AY747" s="35"/>
      <c r="AZ747" s="35"/>
      <c r="BA747" s="35"/>
      <c r="BB747" s="35"/>
      <c r="BC747" s="35"/>
      <c r="BD747" s="35"/>
      <c r="BE747" s="35"/>
    </row>
    <row r="748" spans="27:57" ht="15">
      <c r="AA748" s="11"/>
      <c r="AB748" s="11"/>
      <c r="AC748" s="11"/>
      <c r="AD748" s="11"/>
      <c r="AE748" s="11"/>
      <c r="AL748" s="35"/>
      <c r="AM748" s="35"/>
      <c r="AN748" s="35"/>
      <c r="AO748" s="35"/>
      <c r="AP748" s="35"/>
      <c r="AQ748" s="35"/>
      <c r="AR748" s="35"/>
      <c r="AS748" s="35"/>
      <c r="AT748" s="35"/>
      <c r="AU748" s="35"/>
      <c r="AV748" s="35"/>
      <c r="AW748" s="35"/>
      <c r="AX748" s="35"/>
      <c r="AY748" s="35"/>
      <c r="AZ748" s="35"/>
      <c r="BA748" s="35"/>
      <c r="BB748" s="35"/>
      <c r="BC748" s="35"/>
      <c r="BD748" s="35"/>
      <c r="BE748" s="35"/>
    </row>
    <row r="749" spans="27:57" ht="15">
      <c r="AA749" s="11"/>
      <c r="AB749" s="11"/>
      <c r="AC749" s="11"/>
      <c r="AD749" s="11"/>
      <c r="AE749" s="11"/>
      <c r="AL749" s="35"/>
      <c r="AM749" s="35"/>
      <c r="AN749" s="35"/>
      <c r="AO749" s="35"/>
      <c r="AP749" s="35"/>
      <c r="AQ749" s="35"/>
      <c r="AR749" s="35"/>
      <c r="AS749" s="35"/>
      <c r="AT749" s="35"/>
      <c r="AU749" s="35"/>
      <c r="AV749" s="35"/>
      <c r="AW749" s="35"/>
      <c r="AX749" s="35"/>
      <c r="AY749" s="35"/>
      <c r="AZ749" s="35"/>
      <c r="BA749" s="35"/>
      <c r="BB749" s="35"/>
      <c r="BC749" s="35"/>
      <c r="BD749" s="35"/>
      <c r="BE749" s="35"/>
    </row>
    <row r="750" spans="27:57" ht="15">
      <c r="AA750" s="11"/>
      <c r="AB750" s="11"/>
      <c r="AC750" s="11"/>
      <c r="AD750" s="11"/>
      <c r="AE750" s="11"/>
      <c r="AL750" s="35"/>
      <c r="AM750" s="35"/>
      <c r="AN750" s="35"/>
      <c r="AO750" s="35"/>
      <c r="AP750" s="35"/>
      <c r="AQ750" s="35"/>
      <c r="AR750" s="35"/>
      <c r="AS750" s="35"/>
      <c r="AT750" s="35"/>
      <c r="AU750" s="35"/>
      <c r="AV750" s="35"/>
      <c r="AW750" s="35"/>
      <c r="AX750" s="35"/>
      <c r="AY750" s="35"/>
      <c r="AZ750" s="35"/>
      <c r="BA750" s="35"/>
      <c r="BB750" s="35"/>
      <c r="BC750" s="35"/>
      <c r="BD750" s="35"/>
      <c r="BE750" s="35"/>
    </row>
    <row r="751" spans="27:57" ht="15">
      <c r="AA751" s="11"/>
      <c r="AB751" s="11"/>
      <c r="AC751" s="11"/>
      <c r="AD751" s="11"/>
      <c r="AE751" s="11"/>
      <c r="AL751" s="35"/>
      <c r="AM751" s="35"/>
      <c r="AN751" s="35"/>
      <c r="AO751" s="35"/>
      <c r="AP751" s="35"/>
      <c r="AQ751" s="35"/>
      <c r="AR751" s="35"/>
      <c r="AS751" s="35"/>
      <c r="AT751" s="35"/>
      <c r="AU751" s="35"/>
      <c r="AV751" s="35"/>
      <c r="AW751" s="35"/>
      <c r="AX751" s="35"/>
      <c r="AY751" s="35"/>
      <c r="AZ751" s="35"/>
      <c r="BA751" s="35"/>
      <c r="BB751" s="35"/>
      <c r="BC751" s="35"/>
      <c r="BD751" s="35"/>
      <c r="BE751" s="35"/>
    </row>
    <row r="752" spans="27:57" ht="15">
      <c r="AA752" s="11"/>
      <c r="AB752" s="11"/>
      <c r="AC752" s="11"/>
      <c r="AD752" s="11"/>
      <c r="AE752" s="11"/>
      <c r="AL752" s="35"/>
      <c r="AM752" s="35"/>
      <c r="AN752" s="35"/>
      <c r="AO752" s="35"/>
      <c r="AP752" s="35"/>
      <c r="AQ752" s="35"/>
      <c r="AR752" s="35"/>
      <c r="AS752" s="35"/>
      <c r="AT752" s="35"/>
      <c r="AU752" s="35"/>
      <c r="AV752" s="35"/>
      <c r="AW752" s="35"/>
      <c r="AX752" s="35"/>
      <c r="AY752" s="35"/>
      <c r="AZ752" s="35"/>
      <c r="BA752" s="35"/>
      <c r="BB752" s="35"/>
      <c r="BC752" s="35"/>
      <c r="BD752" s="35"/>
      <c r="BE752" s="35"/>
    </row>
    <row r="753" spans="27:57" ht="15">
      <c r="AA753" s="11"/>
      <c r="AB753" s="11"/>
      <c r="AC753" s="11"/>
      <c r="AD753" s="11"/>
      <c r="AE753" s="11"/>
      <c r="AL753" s="35"/>
      <c r="AM753" s="35"/>
      <c r="AN753" s="35"/>
      <c r="AO753" s="35"/>
      <c r="AP753" s="35"/>
      <c r="AQ753" s="35"/>
      <c r="AR753" s="35"/>
      <c r="AS753" s="35"/>
      <c r="AT753" s="35"/>
      <c r="AU753" s="35"/>
      <c r="AV753" s="35"/>
      <c r="AW753" s="35"/>
      <c r="AX753" s="35"/>
      <c r="AY753" s="35"/>
      <c r="AZ753" s="35"/>
      <c r="BA753" s="35"/>
      <c r="BB753" s="35"/>
      <c r="BC753" s="35"/>
      <c r="BD753" s="35"/>
      <c r="BE753" s="35"/>
    </row>
    <row r="754" spans="27:57" ht="15">
      <c r="AA754" s="11"/>
      <c r="AB754" s="11"/>
      <c r="AC754" s="11"/>
      <c r="AD754" s="11"/>
      <c r="AE754" s="11"/>
      <c r="AL754" s="35"/>
      <c r="AM754" s="35"/>
      <c r="AN754" s="35"/>
      <c r="AO754" s="35"/>
      <c r="AP754" s="35"/>
      <c r="AQ754" s="35"/>
      <c r="AR754" s="35"/>
      <c r="AS754" s="35"/>
      <c r="AT754" s="35"/>
      <c r="AU754" s="35"/>
      <c r="AV754" s="35"/>
      <c r="AW754" s="35"/>
      <c r="AX754" s="35"/>
      <c r="AY754" s="35"/>
      <c r="AZ754" s="35"/>
      <c r="BA754" s="35"/>
      <c r="BB754" s="35"/>
      <c r="BC754" s="35"/>
      <c r="BD754" s="35"/>
      <c r="BE754" s="35"/>
    </row>
    <row r="755" spans="27:57" ht="15">
      <c r="AA755" s="11"/>
      <c r="AB755" s="11"/>
      <c r="AC755" s="11"/>
      <c r="AD755" s="11"/>
      <c r="AE755" s="11"/>
      <c r="AL755" s="35"/>
      <c r="AM755" s="35"/>
      <c r="AN755" s="35"/>
      <c r="AO755" s="35"/>
      <c r="AP755" s="35"/>
      <c r="AQ755" s="35"/>
      <c r="AR755" s="35"/>
      <c r="AS755" s="35"/>
      <c r="AT755" s="35"/>
      <c r="AU755" s="35"/>
      <c r="AV755" s="35"/>
      <c r="AW755" s="35"/>
      <c r="AX755" s="35"/>
      <c r="AY755" s="35"/>
      <c r="AZ755" s="35"/>
      <c r="BA755" s="35"/>
      <c r="BB755" s="35"/>
      <c r="BC755" s="35"/>
      <c r="BD755" s="35"/>
      <c r="BE755" s="35"/>
    </row>
    <row r="756" spans="27:57" ht="15">
      <c r="AA756" s="11"/>
      <c r="AB756" s="11"/>
      <c r="AC756" s="11"/>
      <c r="AD756" s="11"/>
      <c r="AE756" s="11"/>
      <c r="AL756" s="35"/>
      <c r="AM756" s="35"/>
      <c r="AN756" s="35"/>
      <c r="AO756" s="35"/>
      <c r="AP756" s="35"/>
      <c r="AQ756" s="35"/>
      <c r="AR756" s="35"/>
      <c r="AS756" s="35"/>
      <c r="AT756" s="35"/>
      <c r="AU756" s="35"/>
      <c r="AV756" s="35"/>
      <c r="AW756" s="35"/>
      <c r="AX756" s="35"/>
      <c r="AY756" s="35"/>
      <c r="AZ756" s="35"/>
      <c r="BA756" s="35"/>
      <c r="BB756" s="35"/>
      <c r="BC756" s="35"/>
      <c r="BD756" s="35"/>
      <c r="BE756" s="35"/>
    </row>
    <row r="757" spans="27:57" ht="15">
      <c r="AA757" s="11"/>
      <c r="AB757" s="11"/>
      <c r="AC757" s="11"/>
      <c r="AD757" s="11"/>
      <c r="AE757" s="11"/>
      <c r="AL757" s="35"/>
      <c r="AM757" s="35"/>
      <c r="AN757" s="35"/>
      <c r="AO757" s="35"/>
      <c r="AP757" s="35"/>
      <c r="AQ757" s="35"/>
      <c r="AR757" s="35"/>
      <c r="AS757" s="35"/>
      <c r="AT757" s="35"/>
      <c r="AU757" s="35"/>
      <c r="AV757" s="35"/>
      <c r="AW757" s="35"/>
      <c r="AX757" s="35"/>
      <c r="AY757" s="35"/>
      <c r="AZ757" s="35"/>
      <c r="BA757" s="35"/>
      <c r="BB757" s="35"/>
      <c r="BC757" s="35"/>
      <c r="BD757" s="35"/>
      <c r="BE757" s="35"/>
    </row>
    <row r="758" spans="27:57" ht="15">
      <c r="AA758" s="11"/>
      <c r="AB758" s="11"/>
      <c r="AC758" s="11"/>
      <c r="AD758" s="11"/>
      <c r="AE758" s="11"/>
      <c r="AL758" s="35"/>
      <c r="AM758" s="35"/>
      <c r="AN758" s="35"/>
      <c r="AO758" s="35"/>
      <c r="AP758" s="35"/>
      <c r="AQ758" s="35"/>
      <c r="AR758" s="35"/>
      <c r="AS758" s="35"/>
      <c r="AT758" s="35"/>
      <c r="AU758" s="35"/>
      <c r="AV758" s="35"/>
      <c r="AW758" s="35"/>
      <c r="AX758" s="35"/>
      <c r="AY758" s="35"/>
      <c r="AZ758" s="35"/>
      <c r="BA758" s="35"/>
      <c r="BB758" s="35"/>
      <c r="BC758" s="35"/>
      <c r="BD758" s="35"/>
      <c r="BE758" s="35"/>
    </row>
    <row r="759" spans="27:57" ht="15">
      <c r="AA759" s="11"/>
      <c r="AB759" s="11"/>
      <c r="AC759" s="11"/>
      <c r="AD759" s="11"/>
      <c r="AE759" s="11"/>
      <c r="AL759" s="35"/>
      <c r="AM759" s="35"/>
      <c r="AN759" s="35"/>
      <c r="AO759" s="35"/>
      <c r="AP759" s="35"/>
      <c r="AQ759" s="35"/>
      <c r="AR759" s="35"/>
      <c r="AS759" s="35"/>
      <c r="AT759" s="35"/>
      <c r="AU759" s="35"/>
      <c r="AV759" s="35"/>
      <c r="AW759" s="35"/>
      <c r="AX759" s="35"/>
      <c r="AY759" s="35"/>
      <c r="AZ759" s="35"/>
      <c r="BA759" s="35"/>
      <c r="BB759" s="35"/>
      <c r="BC759" s="35"/>
      <c r="BD759" s="35"/>
      <c r="BE759" s="35"/>
    </row>
    <row r="760" spans="27:57" ht="15">
      <c r="AA760" s="11"/>
      <c r="AB760" s="11"/>
      <c r="AC760" s="11"/>
      <c r="AD760" s="11"/>
      <c r="AE760" s="11"/>
      <c r="AL760" s="35"/>
      <c r="AM760" s="35"/>
      <c r="AN760" s="35"/>
      <c r="AO760" s="35"/>
      <c r="AP760" s="35"/>
      <c r="AQ760" s="35"/>
      <c r="AR760" s="35"/>
      <c r="AS760" s="35"/>
      <c r="AT760" s="35"/>
      <c r="AU760" s="35"/>
      <c r="AV760" s="35"/>
      <c r="AW760" s="35"/>
      <c r="AX760" s="35"/>
      <c r="AY760" s="35"/>
      <c r="AZ760" s="35"/>
      <c r="BA760" s="35"/>
      <c r="BB760" s="35"/>
      <c r="BC760" s="35"/>
      <c r="BD760" s="35"/>
      <c r="BE760" s="35"/>
    </row>
    <row r="761" spans="27:57" ht="15">
      <c r="AA761" s="11"/>
      <c r="AB761" s="11"/>
      <c r="AC761" s="11"/>
      <c r="AD761" s="11"/>
      <c r="AE761" s="11"/>
      <c r="AL761" s="35"/>
      <c r="AM761" s="35"/>
      <c r="AN761" s="35"/>
      <c r="AO761" s="35"/>
      <c r="AP761" s="35"/>
      <c r="AQ761" s="35"/>
      <c r="AR761" s="35"/>
      <c r="AS761" s="35"/>
      <c r="AT761" s="35"/>
      <c r="AU761" s="35"/>
      <c r="AV761" s="35"/>
      <c r="AW761" s="35"/>
      <c r="AX761" s="35"/>
      <c r="AY761" s="35"/>
      <c r="AZ761" s="35"/>
      <c r="BA761" s="35"/>
      <c r="BB761" s="35"/>
      <c r="BC761" s="35"/>
      <c r="BD761" s="35"/>
      <c r="BE761" s="35"/>
    </row>
    <row r="762" spans="27:57" ht="15">
      <c r="AA762" s="11"/>
      <c r="AB762" s="11"/>
      <c r="AC762" s="11"/>
      <c r="AD762" s="11"/>
      <c r="AE762" s="11"/>
      <c r="AL762" s="35"/>
      <c r="AM762" s="35"/>
      <c r="AN762" s="35"/>
      <c r="AO762" s="35"/>
      <c r="AP762" s="35"/>
      <c r="AQ762" s="35"/>
      <c r="AR762" s="35"/>
      <c r="AS762" s="35"/>
      <c r="AT762" s="35"/>
      <c r="AU762" s="35"/>
      <c r="AV762" s="35"/>
      <c r="AW762" s="35"/>
      <c r="AX762" s="35"/>
      <c r="AY762" s="35"/>
      <c r="AZ762" s="35"/>
      <c r="BA762" s="35"/>
      <c r="BB762" s="35"/>
      <c r="BC762" s="35"/>
      <c r="BD762" s="35"/>
      <c r="BE762" s="35"/>
    </row>
    <row r="763" spans="27:57" ht="15">
      <c r="AA763" s="11"/>
      <c r="AB763" s="11"/>
      <c r="AC763" s="11"/>
      <c r="AD763" s="11"/>
      <c r="AE763" s="11"/>
      <c r="AL763" s="35"/>
      <c r="AM763" s="35"/>
      <c r="AN763" s="35"/>
      <c r="AO763" s="35"/>
      <c r="AP763" s="35"/>
      <c r="AQ763" s="35"/>
      <c r="AR763" s="35"/>
      <c r="AS763" s="35"/>
      <c r="AT763" s="35"/>
      <c r="AU763" s="35"/>
      <c r="AV763" s="35"/>
      <c r="AW763" s="35"/>
      <c r="AX763" s="35"/>
      <c r="AY763" s="35"/>
      <c r="AZ763" s="35"/>
      <c r="BA763" s="35"/>
      <c r="BB763" s="35"/>
      <c r="BC763" s="35"/>
      <c r="BD763" s="35"/>
      <c r="BE763" s="35"/>
    </row>
    <row r="764" spans="27:57" ht="15">
      <c r="AA764" s="11"/>
      <c r="AB764" s="11"/>
      <c r="AC764" s="11"/>
      <c r="AD764" s="11"/>
      <c r="AE764" s="11"/>
      <c r="AL764" s="35"/>
      <c r="AM764" s="35"/>
      <c r="AN764" s="35"/>
      <c r="AO764" s="35"/>
      <c r="AP764" s="35"/>
      <c r="AQ764" s="35"/>
      <c r="AR764" s="35"/>
      <c r="AS764" s="35"/>
      <c r="AT764" s="35"/>
      <c r="AU764" s="35"/>
      <c r="AV764" s="35"/>
      <c r="AW764" s="35"/>
      <c r="AX764" s="35"/>
      <c r="AY764" s="35"/>
      <c r="AZ764" s="35"/>
      <c r="BA764" s="35"/>
      <c r="BB764" s="35"/>
      <c r="BC764" s="35"/>
      <c r="BD764" s="35"/>
      <c r="BE764" s="35"/>
    </row>
    <row r="765" spans="27:57" ht="15">
      <c r="AA765" s="11"/>
      <c r="AB765" s="11"/>
      <c r="AC765" s="11"/>
      <c r="AD765" s="11"/>
      <c r="AE765" s="11"/>
      <c r="AL765" s="35"/>
      <c r="AM765" s="35"/>
      <c r="AN765" s="35"/>
      <c r="AO765" s="35"/>
      <c r="AP765" s="35"/>
      <c r="AQ765" s="35"/>
      <c r="AR765" s="35"/>
      <c r="AS765" s="35"/>
      <c r="AT765" s="35"/>
      <c r="AU765" s="35"/>
      <c r="AV765" s="35"/>
      <c r="AW765" s="35"/>
      <c r="AX765" s="35"/>
      <c r="AY765" s="35"/>
      <c r="AZ765" s="35"/>
      <c r="BA765" s="35"/>
      <c r="BB765" s="35"/>
      <c r="BC765" s="35"/>
      <c r="BD765" s="35"/>
      <c r="BE765" s="35"/>
    </row>
    <row r="766" spans="27:57" ht="15">
      <c r="AA766" s="11"/>
      <c r="AB766" s="11"/>
      <c r="AC766" s="11"/>
      <c r="AD766" s="11"/>
      <c r="AE766" s="11"/>
      <c r="AL766" s="35"/>
      <c r="AM766" s="35"/>
      <c r="AN766" s="35"/>
      <c r="AO766" s="35"/>
      <c r="AP766" s="35"/>
      <c r="AQ766" s="35"/>
      <c r="AR766" s="35"/>
      <c r="AS766" s="35"/>
      <c r="AT766" s="35"/>
      <c r="AU766" s="35"/>
      <c r="AV766" s="35"/>
      <c r="AW766" s="35"/>
      <c r="AX766" s="35"/>
      <c r="AY766" s="35"/>
      <c r="AZ766" s="35"/>
      <c r="BA766" s="35"/>
      <c r="BB766" s="35"/>
      <c r="BC766" s="35"/>
      <c r="BD766" s="35"/>
      <c r="BE766" s="35"/>
    </row>
    <row r="767" spans="27:57" ht="15">
      <c r="AA767" s="11"/>
      <c r="AB767" s="11"/>
      <c r="AC767" s="11"/>
      <c r="AD767" s="11"/>
      <c r="AE767" s="11"/>
      <c r="AL767" s="35"/>
      <c r="AM767" s="35"/>
      <c r="AN767" s="35"/>
      <c r="AO767" s="35"/>
      <c r="AP767" s="35"/>
      <c r="AQ767" s="35"/>
      <c r="AR767" s="35"/>
      <c r="AS767" s="35"/>
      <c r="AT767" s="35"/>
      <c r="AU767" s="35"/>
      <c r="AV767" s="35"/>
      <c r="AW767" s="35"/>
      <c r="AX767" s="35"/>
      <c r="AY767" s="35"/>
      <c r="AZ767" s="35"/>
      <c r="BA767" s="35"/>
      <c r="BB767" s="35"/>
      <c r="BC767" s="35"/>
      <c r="BD767" s="35"/>
      <c r="BE767" s="35"/>
    </row>
    <row r="768" spans="27:57" ht="15">
      <c r="AA768" s="11"/>
      <c r="AB768" s="11"/>
      <c r="AC768" s="11"/>
      <c r="AD768" s="11"/>
      <c r="AE768" s="11"/>
      <c r="AL768" s="35"/>
      <c r="AM768" s="35"/>
      <c r="AN768" s="35"/>
      <c r="AO768" s="35"/>
      <c r="AP768" s="35"/>
      <c r="AQ768" s="35"/>
      <c r="AR768" s="35"/>
      <c r="AS768" s="35"/>
      <c r="AT768" s="35"/>
      <c r="AU768" s="35"/>
      <c r="AV768" s="35"/>
      <c r="AW768" s="35"/>
      <c r="AX768" s="35"/>
      <c r="AY768" s="35"/>
      <c r="AZ768" s="35"/>
      <c r="BA768" s="35"/>
      <c r="BB768" s="35"/>
      <c r="BC768" s="35"/>
      <c r="BD768" s="35"/>
      <c r="BE768" s="35"/>
    </row>
    <row r="769" spans="27:57" ht="15">
      <c r="AA769" s="11"/>
      <c r="AB769" s="11"/>
      <c r="AC769" s="11"/>
      <c r="AD769" s="11"/>
      <c r="AE769" s="11"/>
      <c r="AL769" s="35"/>
      <c r="AM769" s="35"/>
      <c r="AN769" s="35"/>
      <c r="AO769" s="35"/>
      <c r="AP769" s="35"/>
      <c r="AQ769" s="35"/>
      <c r="AR769" s="35"/>
      <c r="AS769" s="35"/>
      <c r="AT769" s="35"/>
      <c r="AU769" s="35"/>
      <c r="AV769" s="35"/>
      <c r="AW769" s="35"/>
      <c r="AX769" s="35"/>
      <c r="AY769" s="35"/>
      <c r="AZ769" s="35"/>
      <c r="BA769" s="35"/>
      <c r="BB769" s="35"/>
      <c r="BC769" s="35"/>
      <c r="BD769" s="35"/>
      <c r="BE769" s="35"/>
    </row>
    <row r="770" spans="27:57" ht="15">
      <c r="AA770" s="11"/>
      <c r="AB770" s="11"/>
      <c r="AC770" s="11"/>
      <c r="AD770" s="11"/>
      <c r="AE770" s="11"/>
      <c r="AL770" s="35"/>
      <c r="AM770" s="35"/>
      <c r="AN770" s="35"/>
      <c r="AO770" s="35"/>
      <c r="AP770" s="35"/>
      <c r="AQ770" s="35"/>
      <c r="AR770" s="35"/>
      <c r="AS770" s="35"/>
      <c r="AT770" s="35"/>
      <c r="AU770" s="35"/>
      <c r="AV770" s="35"/>
      <c r="AW770" s="35"/>
      <c r="AX770" s="35"/>
      <c r="AY770" s="35"/>
      <c r="AZ770" s="35"/>
      <c r="BA770" s="35"/>
      <c r="BB770" s="35"/>
      <c r="BC770" s="35"/>
      <c r="BD770" s="35"/>
      <c r="BE770" s="35"/>
    </row>
    <row r="771" spans="27:57" ht="15">
      <c r="AA771" s="11"/>
      <c r="AB771" s="11"/>
      <c r="AC771" s="11"/>
      <c r="AD771" s="11"/>
      <c r="AE771" s="11"/>
      <c r="AL771" s="35"/>
      <c r="AM771" s="35"/>
      <c r="AN771" s="35"/>
      <c r="AO771" s="35"/>
      <c r="AP771" s="35"/>
      <c r="AQ771" s="35"/>
      <c r="AR771" s="35"/>
      <c r="AS771" s="35"/>
      <c r="AT771" s="35"/>
      <c r="AU771" s="35"/>
      <c r="AV771" s="35"/>
      <c r="AW771" s="35"/>
      <c r="AX771" s="35"/>
      <c r="AY771" s="35"/>
      <c r="AZ771" s="35"/>
      <c r="BA771" s="35"/>
      <c r="BB771" s="35"/>
      <c r="BC771" s="35"/>
      <c r="BD771" s="35"/>
      <c r="BE771" s="35"/>
    </row>
    <row r="772" spans="27:57" ht="15">
      <c r="AA772" s="11"/>
      <c r="AB772" s="11"/>
      <c r="AC772" s="11"/>
      <c r="AD772" s="11"/>
      <c r="AE772" s="11"/>
      <c r="AL772" s="35"/>
      <c r="AM772" s="35"/>
      <c r="AN772" s="35"/>
      <c r="AO772" s="35"/>
      <c r="AP772" s="35"/>
      <c r="AQ772" s="35"/>
      <c r="AR772" s="35"/>
      <c r="AS772" s="35"/>
      <c r="AT772" s="35"/>
      <c r="AU772" s="35"/>
      <c r="AV772" s="35"/>
      <c r="AW772" s="35"/>
      <c r="AX772" s="35"/>
      <c r="AY772" s="35"/>
      <c r="AZ772" s="35"/>
      <c r="BA772" s="35"/>
      <c r="BB772" s="35"/>
      <c r="BC772" s="35"/>
      <c r="BD772" s="35"/>
      <c r="BE772" s="35"/>
    </row>
    <row r="773" spans="27:57" ht="15">
      <c r="AA773" s="11"/>
      <c r="AB773" s="11"/>
      <c r="AC773" s="11"/>
      <c r="AD773" s="11"/>
      <c r="AE773" s="11"/>
      <c r="AL773" s="35"/>
      <c r="AM773" s="35"/>
      <c r="AN773" s="35"/>
      <c r="AO773" s="35"/>
      <c r="AP773" s="35"/>
      <c r="AQ773" s="35"/>
      <c r="AR773" s="35"/>
      <c r="AS773" s="35"/>
      <c r="AT773" s="35"/>
      <c r="AU773" s="35"/>
      <c r="AV773" s="35"/>
      <c r="AW773" s="35"/>
      <c r="AX773" s="35"/>
      <c r="AY773" s="35"/>
      <c r="AZ773" s="35"/>
      <c r="BA773" s="35"/>
      <c r="BB773" s="35"/>
      <c r="BC773" s="35"/>
      <c r="BD773" s="35"/>
      <c r="BE773" s="35"/>
    </row>
    <row r="774" spans="27:57" ht="15">
      <c r="AA774" s="11"/>
      <c r="AB774" s="11"/>
      <c r="AC774" s="11"/>
      <c r="AD774" s="11"/>
      <c r="AE774" s="11"/>
      <c r="AL774" s="35"/>
      <c r="AM774" s="35"/>
      <c r="AN774" s="35"/>
      <c r="AO774" s="35"/>
      <c r="AP774" s="35"/>
      <c r="AQ774" s="35"/>
      <c r="AR774" s="35"/>
      <c r="AS774" s="35"/>
      <c r="AT774" s="35"/>
      <c r="AU774" s="35"/>
      <c r="AV774" s="35"/>
      <c r="AW774" s="35"/>
      <c r="AX774" s="35"/>
      <c r="AY774" s="35"/>
      <c r="AZ774" s="35"/>
      <c r="BA774" s="35"/>
      <c r="BB774" s="35"/>
      <c r="BC774" s="35"/>
      <c r="BD774" s="35"/>
      <c r="BE774" s="35"/>
    </row>
    <row r="775" spans="27:57" ht="15">
      <c r="AA775" s="11"/>
      <c r="AB775" s="11"/>
      <c r="AC775" s="11"/>
      <c r="AD775" s="11"/>
      <c r="AE775" s="11"/>
      <c r="AL775" s="35"/>
      <c r="AM775" s="35"/>
      <c r="AN775" s="35"/>
      <c r="AO775" s="35"/>
      <c r="AP775" s="35"/>
      <c r="AQ775" s="35"/>
      <c r="AR775" s="35"/>
      <c r="AS775" s="35"/>
      <c r="AT775" s="35"/>
      <c r="AU775" s="35"/>
      <c r="AV775" s="35"/>
      <c r="AW775" s="35"/>
      <c r="AX775" s="35"/>
      <c r="AY775" s="35"/>
      <c r="AZ775" s="35"/>
      <c r="BA775" s="35"/>
      <c r="BB775" s="35"/>
      <c r="BC775" s="35"/>
      <c r="BD775" s="35"/>
      <c r="BE775" s="35"/>
    </row>
    <row r="776" spans="27:57" ht="15">
      <c r="AA776" s="11"/>
      <c r="AB776" s="11"/>
      <c r="AC776" s="11"/>
      <c r="AD776" s="11"/>
      <c r="AE776" s="11"/>
      <c r="AL776" s="35"/>
      <c r="AM776" s="35"/>
      <c r="AN776" s="35"/>
      <c r="AO776" s="35"/>
      <c r="AP776" s="35"/>
      <c r="AQ776" s="35"/>
      <c r="AR776" s="35"/>
      <c r="AS776" s="35"/>
      <c r="AT776" s="35"/>
      <c r="AU776" s="35"/>
      <c r="AV776" s="35"/>
      <c r="AW776" s="35"/>
      <c r="AX776" s="35"/>
      <c r="AY776" s="35"/>
      <c r="AZ776" s="35"/>
      <c r="BA776" s="35"/>
      <c r="BB776" s="35"/>
      <c r="BC776" s="35"/>
      <c r="BD776" s="35"/>
      <c r="BE776" s="35"/>
    </row>
    <row r="777" spans="27:57" ht="15">
      <c r="AA777" s="11"/>
      <c r="AB777" s="11"/>
      <c r="AC777" s="11"/>
      <c r="AD777" s="11"/>
      <c r="AE777" s="11"/>
      <c r="AL777" s="35"/>
      <c r="AM777" s="35"/>
      <c r="AN777" s="35"/>
      <c r="AO777" s="35"/>
      <c r="AP777" s="35"/>
      <c r="AQ777" s="35"/>
      <c r="AR777" s="35"/>
      <c r="AS777" s="35"/>
      <c r="AT777" s="35"/>
      <c r="AU777" s="35"/>
      <c r="AV777" s="35"/>
      <c r="AW777" s="35"/>
      <c r="AX777" s="35"/>
      <c r="AY777" s="35"/>
      <c r="AZ777" s="35"/>
      <c r="BA777" s="35"/>
      <c r="BB777" s="35"/>
      <c r="BC777" s="35"/>
      <c r="BD777" s="35"/>
      <c r="BE777" s="35"/>
    </row>
    <row r="778" spans="27:57" ht="15">
      <c r="AA778" s="11"/>
      <c r="AB778" s="11"/>
      <c r="AC778" s="11"/>
      <c r="AD778" s="11"/>
      <c r="AE778" s="11"/>
      <c r="AL778" s="35"/>
      <c r="AM778" s="35"/>
      <c r="AN778" s="35"/>
      <c r="AO778" s="35"/>
      <c r="AP778" s="35"/>
      <c r="AQ778" s="35"/>
      <c r="AR778" s="35"/>
      <c r="AS778" s="35"/>
      <c r="AT778" s="35"/>
      <c r="AU778" s="35"/>
      <c r="AV778" s="35"/>
      <c r="AW778" s="35"/>
      <c r="AX778" s="35"/>
      <c r="AY778" s="35"/>
      <c r="AZ778" s="35"/>
      <c r="BA778" s="35"/>
      <c r="BB778" s="35"/>
      <c r="BC778" s="35"/>
      <c r="BD778" s="35"/>
      <c r="BE778" s="35"/>
    </row>
    <row r="779" spans="27:57" ht="15">
      <c r="AA779" s="11"/>
      <c r="AB779" s="11"/>
      <c r="AC779" s="11"/>
      <c r="AD779" s="11"/>
      <c r="AE779" s="11"/>
      <c r="AL779" s="35"/>
      <c r="AM779" s="35"/>
      <c r="AN779" s="35"/>
      <c r="AO779" s="35"/>
      <c r="AP779" s="35"/>
      <c r="AQ779" s="35"/>
      <c r="AR779" s="35"/>
      <c r="AS779" s="35"/>
      <c r="AT779" s="35"/>
      <c r="AU779" s="35"/>
      <c r="AV779" s="35"/>
      <c r="AW779" s="35"/>
      <c r="AX779" s="35"/>
      <c r="AY779" s="35"/>
      <c r="AZ779" s="35"/>
      <c r="BA779" s="35"/>
      <c r="BB779" s="35"/>
      <c r="BC779" s="35"/>
      <c r="BD779" s="35"/>
      <c r="BE779" s="35"/>
    </row>
    <row r="780" spans="27:57" ht="15">
      <c r="AA780" s="11"/>
      <c r="AB780" s="11"/>
      <c r="AC780" s="11"/>
      <c r="AD780" s="11"/>
      <c r="AE780" s="11"/>
      <c r="AL780" s="35"/>
      <c r="AM780" s="35"/>
      <c r="AN780" s="35"/>
      <c r="AO780" s="35"/>
      <c r="AP780" s="35"/>
      <c r="AQ780" s="35"/>
      <c r="AR780" s="35"/>
      <c r="AS780" s="35"/>
      <c r="AT780" s="35"/>
      <c r="AU780" s="35"/>
      <c r="AV780" s="35"/>
      <c r="AW780" s="35"/>
      <c r="AX780" s="35"/>
      <c r="AY780" s="35"/>
      <c r="AZ780" s="35"/>
      <c r="BA780" s="35"/>
      <c r="BB780" s="35"/>
      <c r="BC780" s="35"/>
      <c r="BD780" s="35"/>
      <c r="BE780" s="35"/>
    </row>
    <row r="781" spans="27:57" ht="15">
      <c r="AA781" s="11"/>
      <c r="AB781" s="11"/>
      <c r="AC781" s="11"/>
      <c r="AD781" s="11"/>
      <c r="AE781" s="11"/>
      <c r="AL781" s="35"/>
      <c r="AM781" s="35"/>
      <c r="AN781" s="35"/>
      <c r="AO781" s="35"/>
      <c r="AP781" s="35"/>
      <c r="AQ781" s="35"/>
      <c r="AR781" s="35"/>
      <c r="AS781" s="35"/>
      <c r="AT781" s="35"/>
      <c r="AU781" s="35"/>
      <c r="AV781" s="35"/>
      <c r="AW781" s="35"/>
      <c r="AX781" s="35"/>
      <c r="AY781" s="35"/>
      <c r="AZ781" s="35"/>
      <c r="BA781" s="35"/>
      <c r="BB781" s="35"/>
      <c r="BC781" s="35"/>
      <c r="BD781" s="35"/>
      <c r="BE781" s="35"/>
    </row>
    <row r="782" spans="27:57" ht="15">
      <c r="AA782" s="11"/>
      <c r="AB782" s="11"/>
      <c r="AC782" s="11"/>
      <c r="AD782" s="11"/>
      <c r="AE782" s="11"/>
      <c r="AL782" s="35"/>
      <c r="AM782" s="35"/>
      <c r="AN782" s="35"/>
      <c r="AO782" s="35"/>
      <c r="AP782" s="35"/>
      <c r="AQ782" s="35"/>
      <c r="AR782" s="35"/>
      <c r="AS782" s="35"/>
      <c r="AT782" s="35"/>
      <c r="AU782" s="35"/>
      <c r="AV782" s="35"/>
      <c r="AW782" s="35"/>
      <c r="AX782" s="35"/>
      <c r="AY782" s="35"/>
      <c r="AZ782" s="35"/>
      <c r="BA782" s="35"/>
      <c r="BB782" s="35"/>
      <c r="BC782" s="35"/>
      <c r="BD782" s="35"/>
      <c r="BE782" s="35"/>
    </row>
    <row r="783" spans="27:57" ht="15">
      <c r="AA783" s="11"/>
      <c r="AB783" s="11"/>
      <c r="AC783" s="11"/>
      <c r="AD783" s="11"/>
      <c r="AE783" s="11"/>
      <c r="AL783" s="35"/>
      <c r="AM783" s="35"/>
      <c r="AN783" s="35"/>
      <c r="AO783" s="35"/>
      <c r="AP783" s="35"/>
      <c r="AQ783" s="35"/>
      <c r="AR783" s="35"/>
      <c r="AS783" s="35"/>
      <c r="AT783" s="35"/>
      <c r="AU783" s="35"/>
      <c r="AV783" s="35"/>
      <c r="AW783" s="35"/>
      <c r="AX783" s="35"/>
      <c r="AY783" s="35"/>
      <c r="AZ783" s="35"/>
      <c r="BA783" s="35"/>
      <c r="BB783" s="35"/>
      <c r="BC783" s="35"/>
      <c r="BD783" s="35"/>
      <c r="BE783" s="35"/>
    </row>
    <row r="784" spans="27:57" ht="15">
      <c r="AA784" s="11"/>
      <c r="AB784" s="11"/>
      <c r="AC784" s="11"/>
      <c r="AD784" s="11"/>
      <c r="AE784" s="11"/>
      <c r="AL784" s="35"/>
      <c r="AM784" s="35"/>
      <c r="AN784" s="35"/>
      <c r="AO784" s="35"/>
      <c r="AP784" s="35"/>
      <c r="AQ784" s="35"/>
      <c r="AR784" s="35"/>
      <c r="AS784" s="35"/>
      <c r="AT784" s="35"/>
      <c r="AU784" s="35"/>
      <c r="AV784" s="35"/>
      <c r="AW784" s="35"/>
      <c r="AX784" s="35"/>
      <c r="AY784" s="35"/>
      <c r="AZ784" s="35"/>
      <c r="BA784" s="35"/>
      <c r="BB784" s="35"/>
      <c r="BC784" s="35"/>
      <c r="BD784" s="35"/>
      <c r="BE784" s="35"/>
    </row>
    <row r="785" spans="27:57" ht="15">
      <c r="AA785" s="11"/>
      <c r="AB785" s="11"/>
      <c r="AC785" s="11"/>
      <c r="AD785" s="11"/>
      <c r="AE785" s="11"/>
      <c r="AL785" s="35"/>
      <c r="AM785" s="35"/>
      <c r="AN785" s="35"/>
      <c r="AO785" s="35"/>
      <c r="AP785" s="35"/>
      <c r="AQ785" s="35"/>
      <c r="AR785" s="35"/>
      <c r="AS785" s="35"/>
      <c r="AT785" s="35"/>
      <c r="AU785" s="35"/>
      <c r="AV785" s="35"/>
      <c r="AW785" s="35"/>
      <c r="AX785" s="35"/>
      <c r="AY785" s="35"/>
      <c r="AZ785" s="35"/>
      <c r="BA785" s="35"/>
      <c r="BB785" s="35"/>
      <c r="BC785" s="35"/>
      <c r="BD785" s="35"/>
      <c r="BE785" s="35"/>
    </row>
    <row r="786" spans="27:57" ht="15">
      <c r="AA786" s="11"/>
      <c r="AB786" s="11"/>
      <c r="AC786" s="11"/>
      <c r="AD786" s="11"/>
      <c r="AE786" s="11"/>
      <c r="AL786" s="35"/>
      <c r="AM786" s="35"/>
      <c r="AN786" s="35"/>
      <c r="AO786" s="35"/>
      <c r="AP786" s="35"/>
      <c r="AQ786" s="35"/>
      <c r="AR786" s="35"/>
      <c r="AS786" s="35"/>
      <c r="AT786" s="35"/>
      <c r="AU786" s="35"/>
      <c r="AV786" s="35"/>
      <c r="AW786" s="35"/>
      <c r="AX786" s="35"/>
      <c r="AY786" s="35"/>
      <c r="AZ786" s="35"/>
      <c r="BA786" s="35"/>
      <c r="BB786" s="35"/>
      <c r="BC786" s="35"/>
      <c r="BD786" s="35"/>
      <c r="BE786" s="35"/>
    </row>
    <row r="787" spans="27:57" ht="15">
      <c r="AA787" s="11"/>
      <c r="AB787" s="11"/>
      <c r="AC787" s="11"/>
      <c r="AD787" s="11"/>
      <c r="AE787" s="11"/>
      <c r="AL787" s="35"/>
      <c r="AM787" s="35"/>
      <c r="AN787" s="35"/>
      <c r="AO787" s="35"/>
      <c r="AP787" s="35"/>
      <c r="AQ787" s="35"/>
      <c r="AR787" s="35"/>
      <c r="AS787" s="35"/>
      <c r="AT787" s="35"/>
      <c r="AU787" s="35"/>
      <c r="AV787" s="35"/>
      <c r="AW787" s="35"/>
      <c r="AX787" s="35"/>
      <c r="AY787" s="35"/>
      <c r="AZ787" s="35"/>
      <c r="BA787" s="35"/>
      <c r="BB787" s="35"/>
      <c r="BC787" s="35"/>
      <c r="BD787" s="35"/>
      <c r="BE787" s="35"/>
    </row>
    <row r="788" spans="27:57" ht="15">
      <c r="AA788" s="11"/>
      <c r="AB788" s="11"/>
      <c r="AC788" s="11"/>
      <c r="AD788" s="11"/>
      <c r="AE788" s="11"/>
      <c r="AL788" s="35"/>
      <c r="AM788" s="35"/>
      <c r="AN788" s="35"/>
      <c r="AO788" s="35"/>
      <c r="AP788" s="35"/>
      <c r="AQ788" s="35"/>
      <c r="AR788" s="35"/>
      <c r="AS788" s="35"/>
      <c r="AT788" s="35"/>
      <c r="AU788" s="35"/>
      <c r="AV788" s="35"/>
      <c r="AW788" s="35"/>
      <c r="AX788" s="35"/>
      <c r="AY788" s="35"/>
      <c r="AZ788" s="35"/>
      <c r="BA788" s="35"/>
      <c r="BB788" s="35"/>
      <c r="BC788" s="35"/>
      <c r="BD788" s="35"/>
      <c r="BE788" s="35"/>
    </row>
    <row r="789" spans="27:57" ht="15">
      <c r="AA789" s="11"/>
      <c r="AB789" s="11"/>
      <c r="AC789" s="11"/>
      <c r="AD789" s="11"/>
      <c r="AE789" s="11"/>
      <c r="AL789" s="35"/>
      <c r="AM789" s="35"/>
      <c r="AN789" s="35"/>
      <c r="AO789" s="35"/>
      <c r="AP789" s="35"/>
      <c r="AQ789" s="35"/>
      <c r="AR789" s="35"/>
      <c r="AS789" s="35"/>
      <c r="AT789" s="35"/>
      <c r="AU789" s="35"/>
      <c r="AV789" s="35"/>
      <c r="AW789" s="35"/>
      <c r="AX789" s="35"/>
      <c r="AY789" s="35"/>
      <c r="AZ789" s="35"/>
      <c r="BA789" s="35"/>
      <c r="BB789" s="35"/>
      <c r="BC789" s="35"/>
      <c r="BD789" s="35"/>
      <c r="BE789" s="35"/>
    </row>
    <row r="790" spans="27:57" ht="15">
      <c r="AA790" s="11"/>
      <c r="AB790" s="11"/>
      <c r="AC790" s="11"/>
      <c r="AD790" s="11"/>
      <c r="AE790" s="11"/>
      <c r="AL790" s="35"/>
      <c r="AM790" s="35"/>
      <c r="AN790" s="35"/>
      <c r="AO790" s="35"/>
      <c r="AP790" s="35"/>
      <c r="AQ790" s="35"/>
      <c r="AR790" s="35"/>
      <c r="AS790" s="35"/>
      <c r="AT790" s="35"/>
      <c r="AU790" s="35"/>
      <c r="AV790" s="35"/>
      <c r="AW790" s="35"/>
      <c r="AX790" s="35"/>
      <c r="AY790" s="35"/>
      <c r="AZ790" s="35"/>
      <c r="BA790" s="35"/>
      <c r="BB790" s="35"/>
      <c r="BC790" s="35"/>
      <c r="BD790" s="35"/>
      <c r="BE790" s="35"/>
    </row>
    <row r="791" spans="27:57" ht="15">
      <c r="AA791" s="11"/>
      <c r="AB791" s="11"/>
      <c r="AC791" s="11"/>
      <c r="AD791" s="11"/>
      <c r="AE791" s="11"/>
      <c r="AL791" s="35"/>
      <c r="AM791" s="35"/>
      <c r="AN791" s="35"/>
      <c r="AO791" s="35"/>
      <c r="AP791" s="35"/>
      <c r="AQ791" s="35"/>
      <c r="AR791" s="35"/>
      <c r="AS791" s="35"/>
      <c r="AT791" s="35"/>
      <c r="AU791" s="35"/>
      <c r="AV791" s="35"/>
      <c r="AW791" s="35"/>
      <c r="AX791" s="35"/>
      <c r="AY791" s="35"/>
      <c r="AZ791" s="35"/>
      <c r="BA791" s="35"/>
      <c r="BB791" s="35"/>
      <c r="BC791" s="35"/>
      <c r="BD791" s="35"/>
      <c r="BE791" s="35"/>
    </row>
    <row r="792" spans="27:57" ht="15">
      <c r="AA792" s="11"/>
      <c r="AB792" s="11"/>
      <c r="AC792" s="11"/>
      <c r="AD792" s="11"/>
      <c r="AE792" s="11"/>
      <c r="AL792" s="35"/>
      <c r="AM792" s="35"/>
      <c r="AN792" s="35"/>
      <c r="AO792" s="35"/>
      <c r="AP792" s="35"/>
      <c r="AQ792" s="35"/>
      <c r="AR792" s="35"/>
      <c r="AS792" s="35"/>
      <c r="AT792" s="35"/>
      <c r="AU792" s="35"/>
      <c r="AV792" s="35"/>
      <c r="AW792" s="35"/>
      <c r="AX792" s="35"/>
      <c r="AY792" s="35"/>
      <c r="AZ792" s="35"/>
      <c r="BA792" s="35"/>
      <c r="BB792" s="35"/>
      <c r="BC792" s="35"/>
      <c r="BD792" s="35"/>
      <c r="BE792" s="35"/>
    </row>
    <row r="793" spans="27:57" ht="15">
      <c r="AA793" s="11"/>
      <c r="AB793" s="11"/>
      <c r="AC793" s="11"/>
      <c r="AD793" s="11"/>
      <c r="AE793" s="11"/>
      <c r="AL793" s="35"/>
      <c r="AM793" s="35"/>
      <c r="AN793" s="35"/>
      <c r="AO793" s="35"/>
      <c r="AP793" s="35"/>
      <c r="AQ793" s="35"/>
      <c r="AR793" s="35"/>
      <c r="AS793" s="35"/>
      <c r="AT793" s="35"/>
      <c r="AU793" s="35"/>
      <c r="AV793" s="35"/>
      <c r="AW793" s="35"/>
      <c r="AX793" s="35"/>
      <c r="AY793" s="35"/>
      <c r="AZ793" s="35"/>
      <c r="BA793" s="35"/>
      <c r="BB793" s="35"/>
      <c r="BC793" s="35"/>
      <c r="BD793" s="35"/>
      <c r="BE793" s="35"/>
    </row>
    <row r="794" spans="27:57" ht="15">
      <c r="AA794" s="11"/>
      <c r="AB794" s="11"/>
      <c r="AC794" s="11"/>
      <c r="AD794" s="11"/>
      <c r="AE794" s="11"/>
      <c r="AL794" s="35"/>
      <c r="AM794" s="35"/>
      <c r="AN794" s="35"/>
      <c r="AO794" s="35"/>
      <c r="AP794" s="35"/>
      <c r="AQ794" s="35"/>
      <c r="AR794" s="35"/>
      <c r="AS794" s="35"/>
      <c r="AT794" s="35"/>
      <c r="AU794" s="35"/>
      <c r="AV794" s="35"/>
      <c r="AW794" s="35"/>
      <c r="AX794" s="35"/>
      <c r="AY794" s="35"/>
      <c r="AZ794" s="35"/>
      <c r="BA794" s="35"/>
      <c r="BB794" s="35"/>
      <c r="BC794" s="35"/>
      <c r="BD794" s="35"/>
      <c r="BE794" s="35"/>
    </row>
    <row r="795" spans="27:57" ht="15">
      <c r="AA795" s="11"/>
      <c r="AB795" s="11"/>
      <c r="AC795" s="11"/>
      <c r="AD795" s="11"/>
      <c r="AE795" s="11"/>
      <c r="AL795" s="35"/>
      <c r="AM795" s="35"/>
      <c r="AN795" s="35"/>
      <c r="AO795" s="35"/>
      <c r="AP795" s="35"/>
      <c r="AQ795" s="35"/>
      <c r="AR795" s="35"/>
      <c r="AS795" s="35"/>
      <c r="AT795" s="35"/>
      <c r="AU795" s="35"/>
      <c r="AV795" s="35"/>
      <c r="AW795" s="35"/>
      <c r="AX795" s="35"/>
      <c r="AY795" s="35"/>
      <c r="AZ795" s="35"/>
      <c r="BA795" s="35"/>
      <c r="BB795" s="35"/>
      <c r="BC795" s="35"/>
      <c r="BD795" s="35"/>
      <c r="BE795" s="35"/>
    </row>
    <row r="796" spans="27:57" ht="15">
      <c r="AA796" s="11"/>
      <c r="AB796" s="11"/>
      <c r="AC796" s="11"/>
      <c r="AD796" s="11"/>
      <c r="AE796" s="11"/>
      <c r="AL796" s="35"/>
      <c r="AM796" s="35"/>
      <c r="AN796" s="35"/>
      <c r="AO796" s="35"/>
      <c r="AP796" s="35"/>
      <c r="AQ796" s="35"/>
      <c r="AR796" s="35"/>
      <c r="AS796" s="35"/>
      <c r="AT796" s="35"/>
      <c r="AU796" s="35"/>
      <c r="AV796" s="35"/>
      <c r="AW796" s="35"/>
      <c r="AX796" s="35"/>
      <c r="AY796" s="35"/>
      <c r="AZ796" s="35"/>
      <c r="BA796" s="35"/>
      <c r="BB796" s="35"/>
      <c r="BC796" s="35"/>
      <c r="BD796" s="35"/>
      <c r="BE796" s="35"/>
    </row>
    <row r="797" spans="27:57" ht="15">
      <c r="AA797" s="11"/>
      <c r="AB797" s="11"/>
      <c r="AC797" s="11"/>
      <c r="AD797" s="11"/>
      <c r="AE797" s="11"/>
      <c r="AL797" s="35"/>
      <c r="AM797" s="35"/>
      <c r="AN797" s="35"/>
      <c r="AO797" s="35"/>
      <c r="AP797" s="35"/>
      <c r="AQ797" s="35"/>
      <c r="AR797" s="35"/>
      <c r="AS797" s="35"/>
      <c r="AT797" s="35"/>
      <c r="AU797" s="35"/>
      <c r="AV797" s="35"/>
      <c r="AW797" s="35"/>
      <c r="AX797" s="35"/>
      <c r="AY797" s="35"/>
      <c r="AZ797" s="35"/>
      <c r="BA797" s="35"/>
      <c r="BB797" s="35"/>
      <c r="BC797" s="35"/>
      <c r="BD797" s="35"/>
      <c r="BE797" s="35"/>
    </row>
    <row r="798" spans="27:57" ht="15">
      <c r="AA798" s="11"/>
      <c r="AB798" s="11"/>
      <c r="AC798" s="11"/>
      <c r="AD798" s="11"/>
      <c r="AE798" s="11"/>
      <c r="AL798" s="35"/>
      <c r="AM798" s="35"/>
      <c r="AN798" s="35"/>
      <c r="AO798" s="35"/>
      <c r="AP798" s="35"/>
      <c r="AQ798" s="35"/>
      <c r="AR798" s="35"/>
      <c r="AS798" s="35"/>
      <c r="AT798" s="35"/>
      <c r="AU798" s="35"/>
      <c r="AV798" s="35"/>
      <c r="AW798" s="35"/>
      <c r="AX798" s="35"/>
      <c r="AY798" s="35"/>
      <c r="AZ798" s="35"/>
      <c r="BA798" s="35"/>
      <c r="BB798" s="35"/>
      <c r="BC798" s="35"/>
      <c r="BD798" s="35"/>
      <c r="BE798" s="35"/>
    </row>
    <row r="799" spans="27:57" ht="15">
      <c r="AA799" s="11"/>
      <c r="AB799" s="11"/>
      <c r="AC799" s="11"/>
      <c r="AD799" s="11"/>
      <c r="AE799" s="11"/>
      <c r="AL799" s="35"/>
      <c r="AM799" s="35"/>
      <c r="AN799" s="35"/>
      <c r="AO799" s="35"/>
      <c r="AP799" s="35"/>
      <c r="AQ799" s="35"/>
      <c r="AR799" s="35"/>
      <c r="AS799" s="35"/>
      <c r="AT799" s="35"/>
      <c r="AU799" s="35"/>
      <c r="AV799" s="35"/>
      <c r="AW799" s="35"/>
      <c r="AX799" s="35"/>
      <c r="AY799" s="35"/>
      <c r="AZ799" s="35"/>
      <c r="BA799" s="35"/>
      <c r="BB799" s="35"/>
      <c r="BC799" s="35"/>
      <c r="BD799" s="35"/>
      <c r="BE799" s="35"/>
    </row>
    <row r="800" spans="27:57" ht="15">
      <c r="AA800" s="11"/>
      <c r="AB800" s="11"/>
      <c r="AC800" s="11"/>
      <c r="AD800" s="11"/>
      <c r="AE800" s="11"/>
      <c r="AL800" s="35"/>
      <c r="AM800" s="35"/>
      <c r="AN800" s="35"/>
      <c r="AO800" s="35"/>
      <c r="AP800" s="35"/>
      <c r="AQ800" s="35"/>
      <c r="AR800" s="35"/>
      <c r="AS800" s="35"/>
      <c r="AT800" s="35"/>
      <c r="AU800" s="35"/>
      <c r="AV800" s="35"/>
      <c r="AW800" s="35"/>
      <c r="AX800" s="35"/>
      <c r="AY800" s="35"/>
      <c r="AZ800" s="35"/>
      <c r="BA800" s="35"/>
      <c r="BB800" s="35"/>
      <c r="BC800" s="35"/>
      <c r="BD800" s="35"/>
      <c r="BE800" s="35"/>
    </row>
    <row r="801" spans="27:57" ht="15">
      <c r="AA801" s="11"/>
      <c r="AB801" s="11"/>
      <c r="AC801" s="11"/>
      <c r="AD801" s="11"/>
      <c r="AE801" s="11"/>
      <c r="AL801" s="35"/>
      <c r="AM801" s="35"/>
      <c r="AN801" s="35"/>
      <c r="AO801" s="35"/>
      <c r="AP801" s="35"/>
      <c r="AQ801" s="35"/>
      <c r="AR801" s="35"/>
      <c r="AS801" s="35"/>
      <c r="AT801" s="35"/>
      <c r="AU801" s="35"/>
      <c r="AV801" s="35"/>
      <c r="AW801" s="35"/>
      <c r="AX801" s="35"/>
      <c r="AY801" s="35"/>
      <c r="AZ801" s="35"/>
      <c r="BA801" s="35"/>
      <c r="BB801" s="35"/>
      <c r="BC801" s="35"/>
      <c r="BD801" s="35"/>
      <c r="BE801" s="35"/>
    </row>
    <row r="802" spans="27:57" ht="15">
      <c r="AA802" s="11"/>
      <c r="AB802" s="11"/>
      <c r="AC802" s="11"/>
      <c r="AD802" s="11"/>
      <c r="AE802" s="11"/>
      <c r="AL802" s="35"/>
      <c r="AM802" s="35"/>
      <c r="AN802" s="35"/>
      <c r="AO802" s="35"/>
      <c r="AP802" s="35"/>
      <c r="AQ802" s="35"/>
      <c r="AR802" s="35"/>
      <c r="AS802" s="35"/>
      <c r="AT802" s="35"/>
      <c r="AU802" s="35"/>
      <c r="AV802" s="35"/>
      <c r="AW802" s="35"/>
      <c r="AX802" s="35"/>
      <c r="AY802" s="35"/>
      <c r="AZ802" s="35"/>
      <c r="BA802" s="35"/>
      <c r="BB802" s="35"/>
      <c r="BC802" s="35"/>
      <c r="BD802" s="35"/>
      <c r="BE802" s="35"/>
    </row>
    <row r="803" spans="27:57" ht="15">
      <c r="AA803" s="11"/>
      <c r="AB803" s="11"/>
      <c r="AC803" s="11"/>
      <c r="AD803" s="11"/>
      <c r="AE803" s="11"/>
      <c r="AL803" s="35"/>
      <c r="AM803" s="35"/>
      <c r="AN803" s="35"/>
      <c r="AO803" s="35"/>
      <c r="AP803" s="35"/>
      <c r="AQ803" s="35"/>
      <c r="AR803" s="35"/>
      <c r="AS803" s="35"/>
      <c r="AT803" s="35"/>
      <c r="AU803" s="35"/>
      <c r="AV803" s="35"/>
      <c r="AW803" s="35"/>
      <c r="AX803" s="35"/>
      <c r="AY803" s="35"/>
      <c r="AZ803" s="35"/>
      <c r="BA803" s="35"/>
      <c r="BB803" s="35"/>
      <c r="BC803" s="35"/>
      <c r="BD803" s="35"/>
      <c r="BE803" s="35"/>
    </row>
    <row r="804" spans="27:57" ht="15">
      <c r="AA804" s="11"/>
      <c r="AB804" s="11"/>
      <c r="AC804" s="11"/>
      <c r="AD804" s="11"/>
      <c r="AE804" s="11"/>
      <c r="AL804" s="35"/>
      <c r="AM804" s="35"/>
      <c r="AN804" s="35"/>
      <c r="AO804" s="35"/>
      <c r="AP804" s="35"/>
      <c r="AQ804" s="35"/>
      <c r="AR804" s="35"/>
      <c r="AS804" s="35"/>
      <c r="AT804" s="35"/>
      <c r="AU804" s="35"/>
      <c r="AV804" s="35"/>
      <c r="AW804" s="35"/>
      <c r="AX804" s="35"/>
      <c r="AY804" s="35"/>
      <c r="AZ804" s="35"/>
      <c r="BA804" s="35"/>
      <c r="BB804" s="35"/>
      <c r="BC804" s="35"/>
      <c r="BD804" s="35"/>
      <c r="BE804" s="35"/>
    </row>
    <row r="805" spans="27:57" ht="15">
      <c r="AA805" s="11"/>
      <c r="AB805" s="11"/>
      <c r="AC805" s="11"/>
      <c r="AD805" s="11"/>
      <c r="AE805" s="11"/>
      <c r="AL805" s="35"/>
      <c r="AM805" s="35"/>
      <c r="AN805" s="35"/>
      <c r="AO805" s="35"/>
      <c r="AP805" s="35"/>
      <c r="AQ805" s="35"/>
      <c r="AR805" s="35"/>
      <c r="AS805" s="35"/>
      <c r="AT805" s="35"/>
      <c r="AU805" s="35"/>
      <c r="AV805" s="35"/>
      <c r="AW805" s="35"/>
      <c r="AX805" s="35"/>
      <c r="AY805" s="35"/>
      <c r="AZ805" s="35"/>
      <c r="BA805" s="35"/>
      <c r="BB805" s="35"/>
      <c r="BC805" s="35"/>
      <c r="BD805" s="35"/>
      <c r="BE805" s="35"/>
    </row>
    <row r="806" spans="27:57" ht="15">
      <c r="AA806" s="11"/>
      <c r="AB806" s="11"/>
      <c r="AC806" s="11"/>
      <c r="AD806" s="11"/>
      <c r="AE806" s="11"/>
      <c r="AL806" s="35"/>
      <c r="AM806" s="35"/>
      <c r="AN806" s="35"/>
      <c r="AO806" s="35"/>
      <c r="AP806" s="35"/>
      <c r="AQ806" s="35"/>
      <c r="AR806" s="35"/>
      <c r="AS806" s="35"/>
      <c r="AT806" s="35"/>
      <c r="AU806" s="35"/>
      <c r="AV806" s="35"/>
      <c r="AW806" s="35"/>
      <c r="AX806" s="35"/>
      <c r="AY806" s="35"/>
      <c r="AZ806" s="35"/>
      <c r="BA806" s="35"/>
      <c r="BB806" s="35"/>
      <c r="BC806" s="35"/>
      <c r="BD806" s="35"/>
      <c r="BE806" s="35"/>
    </row>
    <row r="807" spans="27:57" ht="15">
      <c r="AA807" s="11"/>
      <c r="AB807" s="11"/>
      <c r="AC807" s="11"/>
      <c r="AD807" s="11"/>
      <c r="AE807" s="11"/>
      <c r="AL807" s="35"/>
      <c r="AM807" s="35"/>
      <c r="AN807" s="35"/>
      <c r="AO807" s="35"/>
      <c r="AP807" s="35"/>
      <c r="AQ807" s="35"/>
      <c r="AR807" s="35"/>
      <c r="AS807" s="35"/>
      <c r="AT807" s="35"/>
      <c r="AU807" s="35"/>
      <c r="AV807" s="35"/>
      <c r="AW807" s="35"/>
      <c r="AX807" s="35"/>
      <c r="AY807" s="35"/>
      <c r="AZ807" s="35"/>
      <c r="BA807" s="35"/>
      <c r="BB807" s="35"/>
      <c r="BC807" s="35"/>
      <c r="BD807" s="35"/>
      <c r="BE807" s="35"/>
    </row>
    <row r="808" spans="27:57" ht="15">
      <c r="AA808" s="11"/>
      <c r="AB808" s="11"/>
      <c r="AC808" s="11"/>
      <c r="AD808" s="11"/>
      <c r="AE808" s="11"/>
      <c r="AL808" s="35"/>
      <c r="AM808" s="35"/>
      <c r="AN808" s="35"/>
      <c r="AO808" s="35"/>
      <c r="AP808" s="35"/>
      <c r="AQ808" s="35"/>
      <c r="AR808" s="35"/>
      <c r="AS808" s="35"/>
      <c r="AT808" s="35"/>
      <c r="AU808" s="35"/>
      <c r="AV808" s="35"/>
      <c r="AW808" s="35"/>
      <c r="AX808" s="35"/>
      <c r="AY808" s="35"/>
      <c r="AZ808" s="35"/>
      <c r="BA808" s="35"/>
      <c r="BB808" s="35"/>
      <c r="BC808" s="35"/>
      <c r="BD808" s="35"/>
      <c r="BE808" s="35"/>
    </row>
    <row r="809" spans="27:57" ht="15">
      <c r="AA809" s="11"/>
      <c r="AB809" s="11"/>
      <c r="AC809" s="11"/>
      <c r="AD809" s="11"/>
      <c r="AE809" s="11"/>
      <c r="AL809" s="35"/>
      <c r="AM809" s="35"/>
      <c r="AN809" s="35"/>
      <c r="AO809" s="35"/>
      <c r="AP809" s="35"/>
      <c r="AQ809" s="35"/>
      <c r="AR809" s="35"/>
      <c r="AS809" s="35"/>
      <c r="AT809" s="35"/>
      <c r="AU809" s="35"/>
      <c r="AV809" s="35"/>
      <c r="AW809" s="35"/>
      <c r="AX809" s="35"/>
      <c r="AY809" s="35"/>
      <c r="AZ809" s="35"/>
      <c r="BA809" s="35"/>
      <c r="BB809" s="35"/>
      <c r="BC809" s="35"/>
      <c r="BD809" s="35"/>
      <c r="BE809" s="35"/>
    </row>
    <row r="810" spans="27:57" ht="15">
      <c r="AA810" s="11"/>
      <c r="AB810" s="11"/>
      <c r="AC810" s="11"/>
      <c r="AD810" s="11"/>
      <c r="AE810" s="11"/>
      <c r="AL810" s="35"/>
      <c r="AM810" s="35"/>
      <c r="AN810" s="35"/>
      <c r="AO810" s="35"/>
      <c r="AP810" s="35"/>
      <c r="AQ810" s="35"/>
      <c r="AR810" s="35"/>
      <c r="AS810" s="35"/>
      <c r="AT810" s="35"/>
      <c r="AU810" s="35"/>
      <c r="AV810" s="35"/>
      <c r="AW810" s="35"/>
      <c r="AX810" s="35"/>
      <c r="AY810" s="35"/>
      <c r="AZ810" s="35"/>
      <c r="BA810" s="35"/>
      <c r="BB810" s="35"/>
      <c r="BC810" s="35"/>
      <c r="BD810" s="35"/>
      <c r="BE810" s="35"/>
    </row>
    <row r="811" spans="27:57" ht="15">
      <c r="AA811" s="11"/>
      <c r="AB811" s="11"/>
      <c r="AC811" s="11"/>
      <c r="AD811" s="11"/>
      <c r="AE811" s="11"/>
      <c r="AL811" s="35"/>
      <c r="AM811" s="35"/>
      <c r="AN811" s="35"/>
      <c r="AO811" s="35"/>
      <c r="AP811" s="35"/>
      <c r="AQ811" s="35"/>
      <c r="AR811" s="35"/>
      <c r="AS811" s="35"/>
      <c r="AT811" s="35"/>
      <c r="AU811" s="35"/>
      <c r="AV811" s="35"/>
      <c r="AW811" s="35"/>
      <c r="AX811" s="35"/>
      <c r="AY811" s="35"/>
      <c r="AZ811" s="35"/>
      <c r="BA811" s="35"/>
      <c r="BB811" s="35"/>
      <c r="BC811" s="35"/>
      <c r="BD811" s="35"/>
      <c r="BE811" s="35"/>
    </row>
    <row r="812" spans="27:57" ht="15">
      <c r="AA812" s="11"/>
      <c r="AB812" s="11"/>
      <c r="AC812" s="11"/>
      <c r="AD812" s="11"/>
      <c r="AE812" s="11"/>
      <c r="AL812" s="35"/>
      <c r="AM812" s="35"/>
      <c r="AN812" s="35"/>
      <c r="AO812" s="35"/>
      <c r="AP812" s="35"/>
      <c r="AQ812" s="35"/>
      <c r="AR812" s="35"/>
      <c r="AS812" s="35"/>
      <c r="AT812" s="35"/>
      <c r="AU812" s="35"/>
      <c r="AV812" s="35"/>
      <c r="AW812" s="35"/>
      <c r="AX812" s="35"/>
      <c r="AY812" s="35"/>
      <c r="AZ812" s="35"/>
      <c r="BA812" s="35"/>
      <c r="BB812" s="35"/>
      <c r="BC812" s="35"/>
      <c r="BD812" s="35"/>
      <c r="BE812" s="35"/>
    </row>
    <row r="813" spans="27:57" ht="15">
      <c r="AA813" s="11"/>
      <c r="AB813" s="11"/>
      <c r="AC813" s="11"/>
      <c r="AD813" s="11"/>
      <c r="AE813" s="11"/>
      <c r="AL813" s="35"/>
      <c r="AM813" s="35"/>
      <c r="AN813" s="35"/>
      <c r="AO813" s="35"/>
      <c r="AP813" s="35"/>
      <c r="AQ813" s="35"/>
      <c r="AR813" s="35"/>
      <c r="AS813" s="35"/>
      <c r="AT813" s="35"/>
      <c r="AU813" s="35"/>
      <c r="AV813" s="35"/>
      <c r="AW813" s="35"/>
      <c r="AX813" s="35"/>
      <c r="AY813" s="35"/>
      <c r="AZ813" s="35"/>
      <c r="BA813" s="35"/>
      <c r="BB813" s="35"/>
      <c r="BC813" s="35"/>
      <c r="BD813" s="35"/>
      <c r="BE813" s="35"/>
    </row>
    <row r="814" spans="27:57" ht="15">
      <c r="AA814" s="11"/>
      <c r="AB814" s="11"/>
      <c r="AC814" s="11"/>
      <c r="AD814" s="11"/>
      <c r="AE814" s="11"/>
      <c r="AL814" s="35"/>
      <c r="AM814" s="35"/>
      <c r="AN814" s="35"/>
      <c r="AO814" s="35"/>
      <c r="AP814" s="35"/>
      <c r="AQ814" s="35"/>
      <c r="AR814" s="35"/>
      <c r="AS814" s="35"/>
      <c r="AT814" s="35"/>
      <c r="AU814" s="35"/>
      <c r="AV814" s="35"/>
      <c r="AW814" s="35"/>
      <c r="AX814" s="35"/>
      <c r="AY814" s="35"/>
      <c r="AZ814" s="35"/>
      <c r="BA814" s="35"/>
      <c r="BB814" s="35"/>
      <c r="BC814" s="35"/>
      <c r="BD814" s="35"/>
      <c r="BE814" s="35"/>
    </row>
    <row r="815" spans="27:57" ht="15">
      <c r="AA815" s="11"/>
      <c r="AB815" s="11"/>
      <c r="AC815" s="11"/>
      <c r="AD815" s="11"/>
      <c r="AE815" s="11"/>
      <c r="AL815" s="35"/>
      <c r="AM815" s="35"/>
      <c r="AN815" s="35"/>
      <c r="AO815" s="35"/>
      <c r="AP815" s="35"/>
      <c r="AQ815" s="35"/>
      <c r="AR815" s="35"/>
      <c r="AS815" s="35"/>
      <c r="AT815" s="35"/>
      <c r="AU815" s="35"/>
      <c r="AV815" s="35"/>
      <c r="AW815" s="35"/>
      <c r="AX815" s="35"/>
      <c r="AY815" s="35"/>
      <c r="AZ815" s="35"/>
      <c r="BA815" s="35"/>
      <c r="BB815" s="35"/>
      <c r="BC815" s="35"/>
      <c r="BD815" s="35"/>
      <c r="BE815" s="35"/>
    </row>
    <row r="816" spans="27:57" ht="15">
      <c r="AA816" s="11"/>
      <c r="AB816" s="11"/>
      <c r="AC816" s="11"/>
      <c r="AD816" s="11"/>
      <c r="AE816" s="11"/>
      <c r="AL816" s="35"/>
      <c r="AM816" s="35"/>
      <c r="AN816" s="35"/>
      <c r="AO816" s="35"/>
      <c r="AP816" s="35"/>
      <c r="AQ816" s="35"/>
      <c r="AR816" s="35"/>
      <c r="AS816" s="35"/>
      <c r="AT816" s="35"/>
      <c r="AU816" s="35"/>
      <c r="AV816" s="35"/>
      <c r="AW816" s="35"/>
      <c r="AX816" s="35"/>
      <c r="AY816" s="35"/>
      <c r="AZ816" s="35"/>
      <c r="BA816" s="35"/>
      <c r="BB816" s="35"/>
      <c r="BC816" s="35"/>
      <c r="BD816" s="35"/>
      <c r="BE816" s="35"/>
    </row>
    <row r="817" spans="27:57" ht="15">
      <c r="AA817" s="11"/>
      <c r="AB817" s="11"/>
      <c r="AC817" s="11"/>
      <c r="AD817" s="11"/>
      <c r="AE817" s="11"/>
      <c r="AL817" s="35"/>
      <c r="AM817" s="35"/>
      <c r="AN817" s="35"/>
      <c r="AO817" s="35"/>
      <c r="AP817" s="35"/>
      <c r="AQ817" s="35"/>
      <c r="AR817" s="35"/>
      <c r="AS817" s="35"/>
      <c r="AT817" s="35"/>
      <c r="AU817" s="35"/>
      <c r="AV817" s="35"/>
      <c r="AW817" s="35"/>
      <c r="AX817" s="35"/>
      <c r="AY817" s="35"/>
      <c r="AZ817" s="35"/>
      <c r="BA817" s="35"/>
      <c r="BB817" s="35"/>
      <c r="BC817" s="35"/>
      <c r="BD817" s="35"/>
      <c r="BE817" s="35"/>
    </row>
    <row r="818" spans="27:57" ht="15">
      <c r="AA818" s="11"/>
      <c r="AB818" s="11"/>
      <c r="AC818" s="11"/>
      <c r="AD818" s="11"/>
      <c r="AE818" s="11"/>
      <c r="AL818" s="35"/>
      <c r="AM818" s="35"/>
      <c r="AN818" s="35"/>
      <c r="AO818" s="35"/>
      <c r="AP818" s="35"/>
      <c r="AQ818" s="35"/>
      <c r="AR818" s="35"/>
      <c r="AS818" s="35"/>
      <c r="AT818" s="35"/>
      <c r="AU818" s="35"/>
      <c r="AV818" s="35"/>
      <c r="AW818" s="35"/>
      <c r="AX818" s="35"/>
      <c r="AY818" s="35"/>
      <c r="AZ818" s="35"/>
      <c r="BA818" s="35"/>
      <c r="BB818" s="35"/>
      <c r="BC818" s="35"/>
      <c r="BD818" s="35"/>
      <c r="BE818" s="35"/>
    </row>
    <row r="819" spans="27:57" ht="15">
      <c r="AA819" s="11"/>
      <c r="AB819" s="11"/>
      <c r="AC819" s="11"/>
      <c r="AD819" s="11"/>
      <c r="AE819" s="11"/>
      <c r="AL819" s="35"/>
      <c r="AM819" s="35"/>
      <c r="AN819" s="35"/>
      <c r="AO819" s="35"/>
      <c r="AP819" s="35"/>
      <c r="AQ819" s="35"/>
      <c r="AR819" s="35"/>
      <c r="AS819" s="35"/>
      <c r="AT819" s="35"/>
      <c r="AU819" s="35"/>
      <c r="AV819" s="35"/>
      <c r="AW819" s="35"/>
      <c r="AX819" s="35"/>
      <c r="AY819" s="35"/>
      <c r="AZ819" s="35"/>
      <c r="BA819" s="35"/>
      <c r="BB819" s="35"/>
      <c r="BC819" s="35"/>
      <c r="BD819" s="35"/>
      <c r="BE819" s="35"/>
    </row>
    <row r="820" spans="27:57" ht="15">
      <c r="AA820" s="11"/>
      <c r="AB820" s="11"/>
      <c r="AC820" s="11"/>
      <c r="AD820" s="11"/>
      <c r="AE820" s="11"/>
      <c r="AL820" s="35"/>
      <c r="AM820" s="35"/>
      <c r="AN820" s="35"/>
      <c r="AO820" s="35"/>
      <c r="AP820" s="35"/>
      <c r="AQ820" s="35"/>
      <c r="AR820" s="35"/>
      <c r="AS820" s="35"/>
      <c r="AT820" s="35"/>
      <c r="AU820" s="35"/>
      <c r="AV820" s="35"/>
      <c r="AW820" s="35"/>
      <c r="AX820" s="35"/>
      <c r="AY820" s="35"/>
      <c r="AZ820" s="35"/>
      <c r="BA820" s="35"/>
      <c r="BB820" s="35"/>
      <c r="BC820" s="35"/>
      <c r="BD820" s="35"/>
      <c r="BE820" s="35"/>
    </row>
    <row r="821" spans="27:57" ht="15">
      <c r="AA821" s="11"/>
      <c r="AB821" s="11"/>
      <c r="AC821" s="11"/>
      <c r="AD821" s="11"/>
      <c r="AE821" s="11"/>
      <c r="AL821" s="35"/>
      <c r="AM821" s="35"/>
      <c r="AN821" s="35"/>
      <c r="AO821" s="35"/>
      <c r="AP821" s="35"/>
      <c r="AQ821" s="35"/>
      <c r="AR821" s="35"/>
      <c r="AS821" s="35"/>
      <c r="AT821" s="35"/>
      <c r="AU821" s="35"/>
      <c r="AV821" s="35"/>
      <c r="AW821" s="35"/>
      <c r="AX821" s="35"/>
      <c r="AY821" s="35"/>
      <c r="AZ821" s="35"/>
      <c r="BA821" s="35"/>
      <c r="BB821" s="35"/>
      <c r="BC821" s="35"/>
      <c r="BD821" s="35"/>
      <c r="BE821" s="35"/>
    </row>
    <row r="822" spans="27:57" ht="15">
      <c r="AA822" s="11"/>
      <c r="AB822" s="11"/>
      <c r="AC822" s="11"/>
      <c r="AD822" s="11"/>
      <c r="AE822" s="11"/>
      <c r="AL822" s="35"/>
      <c r="AM822" s="35"/>
      <c r="AN822" s="35"/>
      <c r="AO822" s="35"/>
      <c r="AP822" s="35"/>
      <c r="AQ822" s="35"/>
      <c r="AR822" s="35"/>
      <c r="AS822" s="35"/>
      <c r="AT822" s="35"/>
      <c r="AU822" s="35"/>
      <c r="AV822" s="35"/>
      <c r="AW822" s="35"/>
      <c r="AX822" s="35"/>
      <c r="AY822" s="35"/>
      <c r="AZ822" s="35"/>
      <c r="BA822" s="35"/>
      <c r="BB822" s="35"/>
      <c r="BC822" s="35"/>
      <c r="BD822" s="35"/>
      <c r="BE822" s="35"/>
    </row>
    <row r="823" spans="27:57" ht="15">
      <c r="AA823" s="11"/>
      <c r="AB823" s="11"/>
      <c r="AC823" s="11"/>
      <c r="AD823" s="11"/>
      <c r="AE823" s="11"/>
      <c r="AL823" s="35"/>
      <c r="AM823" s="35"/>
      <c r="AN823" s="35"/>
      <c r="AO823" s="35"/>
      <c r="AP823" s="35"/>
      <c r="AQ823" s="35"/>
      <c r="AR823" s="35"/>
      <c r="AS823" s="35"/>
      <c r="AT823" s="35"/>
      <c r="AU823" s="35"/>
      <c r="AV823" s="35"/>
      <c r="AW823" s="35"/>
      <c r="AX823" s="35"/>
      <c r="AY823" s="35"/>
      <c r="AZ823" s="35"/>
      <c r="BA823" s="35"/>
      <c r="BB823" s="35"/>
      <c r="BC823" s="35"/>
      <c r="BD823" s="35"/>
      <c r="BE823" s="35"/>
    </row>
    <row r="824" spans="27:57" ht="15">
      <c r="AA824" s="11"/>
      <c r="AB824" s="11"/>
      <c r="AC824" s="11"/>
      <c r="AD824" s="11"/>
      <c r="AE824" s="11"/>
      <c r="AL824" s="35"/>
      <c r="AM824" s="35"/>
      <c r="AN824" s="35"/>
      <c r="AO824" s="35"/>
      <c r="AP824" s="35"/>
      <c r="AQ824" s="35"/>
      <c r="AR824" s="35"/>
      <c r="AS824" s="35"/>
      <c r="AT824" s="35"/>
      <c r="AU824" s="35"/>
      <c r="AV824" s="35"/>
      <c r="AW824" s="35"/>
      <c r="AX824" s="35"/>
      <c r="AY824" s="35"/>
      <c r="AZ824" s="35"/>
      <c r="BA824" s="35"/>
      <c r="BB824" s="35"/>
      <c r="BC824" s="35"/>
      <c r="BD824" s="35"/>
      <c r="BE824" s="35"/>
    </row>
    <row r="825" spans="27:57" ht="15">
      <c r="AA825" s="11"/>
      <c r="AB825" s="11"/>
      <c r="AC825" s="11"/>
      <c r="AD825" s="11"/>
      <c r="AE825" s="11"/>
      <c r="AL825" s="35"/>
      <c r="AM825" s="35"/>
      <c r="AN825" s="35"/>
      <c r="AO825" s="35"/>
      <c r="AP825" s="35"/>
      <c r="AQ825" s="35"/>
      <c r="AR825" s="35"/>
      <c r="AS825" s="35"/>
      <c r="AT825" s="35"/>
      <c r="AU825" s="35"/>
      <c r="AV825" s="35"/>
      <c r="AW825" s="35"/>
      <c r="AX825" s="35"/>
      <c r="AY825" s="35"/>
      <c r="AZ825" s="35"/>
      <c r="BA825" s="35"/>
      <c r="BB825" s="35"/>
      <c r="BC825" s="35"/>
      <c r="BD825" s="35"/>
      <c r="BE825" s="35"/>
    </row>
    <row r="826" spans="27:57" ht="15">
      <c r="AA826" s="11"/>
      <c r="AB826" s="11"/>
      <c r="AC826" s="11"/>
      <c r="AD826" s="11"/>
      <c r="AE826" s="11"/>
      <c r="AL826" s="35"/>
      <c r="AM826" s="35"/>
      <c r="AN826" s="35"/>
      <c r="AO826" s="35"/>
      <c r="AP826" s="35"/>
      <c r="AQ826" s="35"/>
      <c r="AR826" s="35"/>
      <c r="AS826" s="35"/>
      <c r="AT826" s="35"/>
      <c r="AU826" s="35"/>
      <c r="AV826" s="35"/>
      <c r="AW826" s="35"/>
      <c r="AX826" s="35"/>
      <c r="AY826" s="35"/>
      <c r="AZ826" s="35"/>
      <c r="BA826" s="35"/>
      <c r="BB826" s="35"/>
      <c r="BC826" s="35"/>
      <c r="BD826" s="35"/>
      <c r="BE826" s="35"/>
    </row>
    <row r="827" spans="27:57" ht="15">
      <c r="AA827" s="11"/>
      <c r="AB827" s="11"/>
      <c r="AC827" s="11"/>
      <c r="AD827" s="11"/>
      <c r="AE827" s="11"/>
      <c r="AL827" s="35"/>
      <c r="AM827" s="35"/>
      <c r="AN827" s="35"/>
      <c r="AO827" s="35"/>
      <c r="AP827" s="35"/>
      <c r="AQ827" s="35"/>
      <c r="AR827" s="35"/>
      <c r="AS827" s="35"/>
      <c r="AT827" s="35"/>
      <c r="AU827" s="35"/>
      <c r="AV827" s="35"/>
      <c r="AW827" s="35"/>
      <c r="AX827" s="35"/>
      <c r="AY827" s="35"/>
      <c r="AZ827" s="35"/>
      <c r="BA827" s="35"/>
      <c r="BB827" s="35"/>
      <c r="BC827" s="35"/>
      <c r="BD827" s="35"/>
      <c r="BE827" s="35"/>
    </row>
    <row r="828" spans="27:57" ht="15">
      <c r="AA828" s="11"/>
      <c r="AB828" s="11"/>
      <c r="AC828" s="11"/>
      <c r="AD828" s="11"/>
      <c r="AE828" s="11"/>
      <c r="AL828" s="35"/>
      <c r="AM828" s="35"/>
      <c r="AN828" s="35"/>
      <c r="AO828" s="35"/>
      <c r="AP828" s="35"/>
      <c r="AQ828" s="35"/>
      <c r="AR828" s="35"/>
      <c r="AS828" s="35"/>
      <c r="AT828" s="35"/>
      <c r="AU828" s="35"/>
      <c r="AV828" s="35"/>
      <c r="AW828" s="35"/>
      <c r="AX828" s="35"/>
      <c r="AY828" s="35"/>
      <c r="AZ828" s="35"/>
      <c r="BA828" s="35"/>
      <c r="BB828" s="35"/>
      <c r="BC828" s="35"/>
      <c r="BD828" s="35"/>
      <c r="BE828" s="35"/>
    </row>
    <row r="829" spans="27:57" ht="15">
      <c r="AA829" s="11"/>
      <c r="AB829" s="11"/>
      <c r="AC829" s="11"/>
      <c r="AD829" s="11"/>
      <c r="AE829" s="11"/>
      <c r="AL829" s="35"/>
      <c r="AM829" s="35"/>
      <c r="AN829" s="35"/>
      <c r="AO829" s="35"/>
      <c r="AP829" s="35"/>
      <c r="AQ829" s="35"/>
      <c r="AR829" s="35"/>
      <c r="AS829" s="35"/>
      <c r="AT829" s="35"/>
      <c r="AU829" s="35"/>
      <c r="AV829" s="35"/>
      <c r="AW829" s="35"/>
      <c r="AX829" s="35"/>
      <c r="AY829" s="35"/>
      <c r="AZ829" s="35"/>
      <c r="BA829" s="35"/>
      <c r="BB829" s="35"/>
      <c r="BC829" s="35"/>
      <c r="BD829" s="35"/>
      <c r="BE829" s="35"/>
    </row>
    <row r="830" spans="27:57" ht="15">
      <c r="AA830" s="11"/>
      <c r="AB830" s="11"/>
      <c r="AC830" s="11"/>
      <c r="AD830" s="11"/>
      <c r="AE830" s="11"/>
      <c r="AL830" s="35"/>
      <c r="AM830" s="35"/>
      <c r="AN830" s="35"/>
      <c r="AO830" s="35"/>
      <c r="AP830" s="35"/>
      <c r="AQ830" s="35"/>
      <c r="AR830" s="35"/>
      <c r="AS830" s="35"/>
      <c r="AT830" s="35"/>
      <c r="AU830" s="35"/>
      <c r="AV830" s="35"/>
      <c r="AW830" s="35"/>
      <c r="AX830" s="35"/>
      <c r="AY830" s="35"/>
      <c r="AZ830" s="35"/>
      <c r="BA830" s="35"/>
      <c r="BB830" s="35"/>
      <c r="BC830" s="35"/>
      <c r="BD830" s="35"/>
      <c r="BE830" s="35"/>
    </row>
    <row r="831" spans="27:57" ht="15">
      <c r="AA831" s="11"/>
      <c r="AB831" s="11"/>
      <c r="AC831" s="11"/>
      <c r="AD831" s="11"/>
      <c r="AE831" s="11"/>
      <c r="AL831" s="35"/>
      <c r="AM831" s="35"/>
      <c r="AN831" s="35"/>
      <c r="AO831" s="35"/>
      <c r="AP831" s="35"/>
      <c r="AQ831" s="35"/>
      <c r="AR831" s="35"/>
      <c r="AS831" s="35"/>
      <c r="AT831" s="35"/>
      <c r="AU831" s="35"/>
      <c r="AV831" s="35"/>
      <c r="AW831" s="35"/>
      <c r="AX831" s="35"/>
      <c r="AY831" s="35"/>
      <c r="AZ831" s="35"/>
      <c r="BA831" s="35"/>
      <c r="BB831" s="35"/>
      <c r="BC831" s="35"/>
      <c r="BD831" s="35"/>
      <c r="BE831" s="35"/>
    </row>
    <row r="832" spans="27:57" ht="15">
      <c r="AA832" s="11"/>
      <c r="AB832" s="11"/>
      <c r="AC832" s="11"/>
      <c r="AD832" s="11"/>
      <c r="AE832" s="11"/>
      <c r="AL832" s="35"/>
      <c r="AM832" s="35"/>
      <c r="AN832" s="35"/>
      <c r="AO832" s="35"/>
      <c r="AP832" s="35"/>
      <c r="AQ832" s="35"/>
      <c r="AR832" s="35"/>
      <c r="AS832" s="35"/>
      <c r="AT832" s="35"/>
      <c r="AU832" s="35"/>
      <c r="AV832" s="35"/>
      <c r="AW832" s="35"/>
      <c r="AX832" s="35"/>
      <c r="AY832" s="35"/>
      <c r="AZ832" s="35"/>
      <c r="BA832" s="35"/>
      <c r="BB832" s="35"/>
      <c r="BC832" s="35"/>
      <c r="BD832" s="35"/>
      <c r="BE832" s="35"/>
    </row>
    <row r="833" spans="27:57" ht="15">
      <c r="AA833" s="11"/>
      <c r="AB833" s="11"/>
      <c r="AC833" s="11"/>
      <c r="AD833" s="11"/>
      <c r="AE833" s="11"/>
      <c r="AL833" s="35"/>
      <c r="AM833" s="35"/>
      <c r="AN833" s="35"/>
      <c r="AO833" s="35"/>
      <c r="AP833" s="35"/>
      <c r="AQ833" s="35"/>
      <c r="AR833" s="35"/>
      <c r="AS833" s="35"/>
      <c r="AT833" s="35"/>
      <c r="AU833" s="35"/>
      <c r="AV833" s="35"/>
      <c r="AW833" s="35"/>
      <c r="AX833" s="35"/>
      <c r="AY833" s="35"/>
      <c r="AZ833" s="35"/>
      <c r="BA833" s="35"/>
      <c r="BB833" s="35"/>
      <c r="BC833" s="35"/>
      <c r="BD833" s="35"/>
      <c r="BE833" s="35"/>
    </row>
    <row r="834" spans="27:57" ht="15">
      <c r="AA834" s="11"/>
      <c r="AB834" s="11"/>
      <c r="AC834" s="11"/>
      <c r="AD834" s="11"/>
      <c r="AE834" s="11"/>
      <c r="AL834" s="35"/>
      <c r="AM834" s="35"/>
      <c r="AN834" s="35"/>
      <c r="AO834" s="35"/>
      <c r="AP834" s="35"/>
      <c r="AQ834" s="35"/>
      <c r="AR834" s="35"/>
      <c r="AS834" s="35"/>
      <c r="AT834" s="35"/>
      <c r="AU834" s="35"/>
      <c r="AV834" s="35"/>
      <c r="AW834" s="35"/>
      <c r="AX834" s="35"/>
      <c r="AY834" s="35"/>
      <c r="AZ834" s="35"/>
      <c r="BA834" s="35"/>
      <c r="BB834" s="35"/>
      <c r="BC834" s="35"/>
      <c r="BD834" s="35"/>
      <c r="BE834" s="35"/>
    </row>
    <row r="835" spans="27:57" ht="15">
      <c r="AA835" s="11"/>
      <c r="AB835" s="11"/>
      <c r="AC835" s="11"/>
      <c r="AD835" s="11"/>
      <c r="AE835" s="11"/>
      <c r="AL835" s="35"/>
      <c r="AM835" s="35"/>
      <c r="AN835" s="35"/>
      <c r="AO835" s="35"/>
      <c r="AP835" s="35"/>
      <c r="AQ835" s="35"/>
      <c r="AR835" s="35"/>
      <c r="AS835" s="35"/>
      <c r="AT835" s="35"/>
      <c r="AU835" s="35"/>
      <c r="AV835" s="35"/>
      <c r="AW835" s="35"/>
      <c r="AX835" s="35"/>
      <c r="AY835" s="35"/>
      <c r="AZ835" s="35"/>
      <c r="BA835" s="35"/>
      <c r="BB835" s="35"/>
      <c r="BC835" s="35"/>
      <c r="BD835" s="35"/>
      <c r="BE835" s="35"/>
    </row>
    <row r="836" spans="27:57" ht="15">
      <c r="AA836" s="11"/>
      <c r="AB836" s="11"/>
      <c r="AC836" s="11"/>
      <c r="AD836" s="11"/>
      <c r="AE836" s="11"/>
      <c r="AL836" s="35"/>
      <c r="AM836" s="35"/>
      <c r="AN836" s="35"/>
      <c r="AO836" s="35"/>
      <c r="AP836" s="35"/>
      <c r="AQ836" s="35"/>
      <c r="AR836" s="35"/>
      <c r="AS836" s="35"/>
      <c r="AT836" s="35"/>
      <c r="AU836" s="35"/>
      <c r="AV836" s="35"/>
      <c r="AW836" s="35"/>
      <c r="AX836" s="35"/>
      <c r="AY836" s="35"/>
      <c r="AZ836" s="35"/>
      <c r="BA836" s="35"/>
      <c r="BB836" s="35"/>
      <c r="BC836" s="35"/>
      <c r="BD836" s="35"/>
      <c r="BE836" s="35"/>
    </row>
    <row r="837" spans="27:57" ht="15">
      <c r="AA837" s="11"/>
      <c r="AB837" s="11"/>
      <c r="AC837" s="11"/>
      <c r="AD837" s="11"/>
      <c r="AE837" s="11"/>
      <c r="AL837" s="35"/>
      <c r="AM837" s="35"/>
      <c r="AN837" s="35"/>
      <c r="AO837" s="35"/>
      <c r="AP837" s="35"/>
      <c r="AQ837" s="35"/>
      <c r="AR837" s="35"/>
      <c r="AS837" s="35"/>
      <c r="AT837" s="35"/>
      <c r="AU837" s="35"/>
      <c r="AV837" s="35"/>
      <c r="AW837" s="35"/>
      <c r="AX837" s="35"/>
      <c r="AY837" s="35"/>
      <c r="AZ837" s="35"/>
      <c r="BA837" s="35"/>
      <c r="BB837" s="35"/>
      <c r="BC837" s="35"/>
      <c r="BD837" s="35"/>
      <c r="BE837" s="35"/>
    </row>
    <row r="838" spans="27:57" ht="15">
      <c r="AA838" s="11"/>
      <c r="AB838" s="11"/>
      <c r="AC838" s="11"/>
      <c r="AD838" s="11"/>
      <c r="AE838" s="11"/>
      <c r="AL838" s="35"/>
      <c r="AM838" s="35"/>
      <c r="AN838" s="35"/>
      <c r="AO838" s="35"/>
      <c r="AP838" s="35"/>
      <c r="AQ838" s="35"/>
      <c r="AR838" s="35"/>
      <c r="AS838" s="35"/>
      <c r="AT838" s="35"/>
      <c r="AU838" s="35"/>
      <c r="AV838" s="35"/>
      <c r="AW838" s="35"/>
      <c r="AX838" s="35"/>
      <c r="AY838" s="35"/>
      <c r="AZ838" s="35"/>
      <c r="BA838" s="35"/>
      <c r="BB838" s="35"/>
      <c r="BC838" s="35"/>
      <c r="BD838" s="35"/>
      <c r="BE838" s="35"/>
    </row>
    <row r="839" spans="27:57" ht="15">
      <c r="AA839" s="11"/>
      <c r="AB839" s="11"/>
      <c r="AC839" s="11"/>
      <c r="AD839" s="11"/>
      <c r="AE839" s="11"/>
      <c r="AL839" s="35"/>
      <c r="AM839" s="35"/>
      <c r="AN839" s="35"/>
      <c r="AO839" s="35"/>
      <c r="AP839" s="35"/>
      <c r="AQ839" s="35"/>
      <c r="AR839" s="35"/>
      <c r="AS839" s="35"/>
      <c r="AT839" s="35"/>
      <c r="AU839" s="35"/>
      <c r="AV839" s="35"/>
      <c r="AW839" s="35"/>
      <c r="AX839" s="35"/>
      <c r="AY839" s="35"/>
      <c r="AZ839" s="35"/>
      <c r="BA839" s="35"/>
      <c r="BB839" s="35"/>
      <c r="BC839" s="35"/>
      <c r="BD839" s="35"/>
      <c r="BE839" s="35"/>
    </row>
    <row r="840" spans="27:57" ht="15">
      <c r="AA840" s="11"/>
      <c r="AB840" s="11"/>
      <c r="AC840" s="11"/>
      <c r="AD840" s="11"/>
      <c r="AE840" s="11"/>
      <c r="AL840" s="35"/>
      <c r="AM840" s="35"/>
      <c r="AN840" s="35"/>
      <c r="AO840" s="35"/>
      <c r="AP840" s="35"/>
      <c r="AQ840" s="35"/>
      <c r="AR840" s="35"/>
      <c r="AS840" s="35"/>
      <c r="AT840" s="35"/>
      <c r="AU840" s="35"/>
      <c r="AV840" s="35"/>
      <c r="AW840" s="35"/>
      <c r="AX840" s="35"/>
      <c r="AY840" s="35"/>
      <c r="AZ840" s="35"/>
      <c r="BA840" s="35"/>
      <c r="BB840" s="35"/>
      <c r="BC840" s="35"/>
      <c r="BD840" s="35"/>
      <c r="BE840" s="35"/>
    </row>
    <row r="841" spans="27:57" ht="15">
      <c r="AA841" s="11"/>
      <c r="AB841" s="11"/>
      <c r="AC841" s="11"/>
      <c r="AD841" s="11"/>
      <c r="AE841" s="11"/>
      <c r="AL841" s="35"/>
      <c r="AM841" s="35"/>
      <c r="AN841" s="35"/>
      <c r="AO841" s="35"/>
      <c r="AP841" s="35"/>
      <c r="AQ841" s="35"/>
      <c r="AR841" s="35"/>
      <c r="AS841" s="35"/>
      <c r="AT841" s="35"/>
      <c r="AU841" s="35"/>
      <c r="AV841" s="35"/>
      <c r="AW841" s="35"/>
      <c r="AX841" s="35"/>
      <c r="AY841" s="35"/>
      <c r="AZ841" s="35"/>
      <c r="BA841" s="35"/>
      <c r="BB841" s="35"/>
      <c r="BC841" s="35"/>
      <c r="BD841" s="35"/>
      <c r="BE841" s="35"/>
    </row>
    <row r="842" spans="27:57" ht="15">
      <c r="AA842" s="11"/>
      <c r="AB842" s="11"/>
      <c r="AC842" s="11"/>
      <c r="AD842" s="11"/>
      <c r="AE842" s="11"/>
      <c r="AL842" s="35"/>
      <c r="AM842" s="35"/>
      <c r="AN842" s="35"/>
      <c r="AO842" s="35"/>
      <c r="AP842" s="35"/>
      <c r="AQ842" s="35"/>
      <c r="AR842" s="35"/>
      <c r="AS842" s="35"/>
      <c r="AT842" s="35"/>
      <c r="AU842" s="35"/>
      <c r="AV842" s="35"/>
      <c r="AW842" s="35"/>
      <c r="AX842" s="35"/>
      <c r="AY842" s="35"/>
      <c r="AZ842" s="35"/>
      <c r="BA842" s="35"/>
      <c r="BB842" s="35"/>
      <c r="BC842" s="35"/>
      <c r="BD842" s="35"/>
      <c r="BE842" s="35"/>
    </row>
    <row r="843" spans="27:57" ht="15">
      <c r="AA843" s="11"/>
      <c r="AB843" s="11"/>
      <c r="AC843" s="11"/>
      <c r="AD843" s="11"/>
      <c r="AE843" s="11"/>
      <c r="AL843" s="35"/>
      <c r="AM843" s="35"/>
      <c r="AN843" s="35"/>
      <c r="AO843" s="35"/>
      <c r="AP843" s="35"/>
      <c r="AQ843" s="35"/>
      <c r="AR843" s="35"/>
      <c r="AS843" s="35"/>
      <c r="AT843" s="35"/>
      <c r="AU843" s="35"/>
      <c r="AV843" s="35"/>
      <c r="AW843" s="35"/>
      <c r="AX843" s="35"/>
      <c r="AY843" s="35"/>
      <c r="AZ843" s="35"/>
      <c r="BA843" s="35"/>
      <c r="BB843" s="35"/>
      <c r="BC843" s="35"/>
      <c r="BD843" s="35"/>
      <c r="BE843" s="35"/>
    </row>
    <row r="844" spans="27:57" ht="15">
      <c r="AA844" s="11"/>
      <c r="AB844" s="11"/>
      <c r="AC844" s="11"/>
      <c r="AD844" s="11"/>
      <c r="AE844" s="11"/>
      <c r="AL844" s="35"/>
      <c r="AM844" s="35"/>
      <c r="AN844" s="35"/>
      <c r="AO844" s="35"/>
      <c r="AP844" s="35"/>
      <c r="AQ844" s="35"/>
      <c r="AR844" s="35"/>
      <c r="AS844" s="35"/>
      <c r="AT844" s="35"/>
      <c r="AU844" s="35"/>
      <c r="AV844" s="35"/>
      <c r="AW844" s="35"/>
      <c r="AX844" s="35"/>
      <c r="AY844" s="35"/>
      <c r="AZ844" s="35"/>
      <c r="BA844" s="35"/>
      <c r="BB844" s="35"/>
      <c r="BC844" s="35"/>
      <c r="BD844" s="35"/>
      <c r="BE844" s="35"/>
    </row>
    <row r="845" spans="27:57" ht="15">
      <c r="AA845" s="11"/>
      <c r="AB845" s="11"/>
      <c r="AC845" s="11"/>
      <c r="AD845" s="11"/>
      <c r="AE845" s="11"/>
      <c r="AL845" s="35"/>
      <c r="AM845" s="35"/>
      <c r="AN845" s="35"/>
      <c r="AO845" s="35"/>
      <c r="AP845" s="35"/>
      <c r="AQ845" s="35"/>
      <c r="AR845" s="35"/>
      <c r="AS845" s="35"/>
      <c r="AT845" s="35"/>
      <c r="AU845" s="35"/>
      <c r="AV845" s="35"/>
      <c r="AW845" s="35"/>
      <c r="AX845" s="35"/>
      <c r="AY845" s="35"/>
      <c r="AZ845" s="35"/>
      <c r="BA845" s="35"/>
      <c r="BB845" s="35"/>
      <c r="BC845" s="35"/>
      <c r="BD845" s="35"/>
      <c r="BE845" s="35"/>
    </row>
    <row r="846" spans="27:57" ht="15">
      <c r="AA846" s="11"/>
      <c r="AB846" s="11"/>
      <c r="AC846" s="11"/>
      <c r="AD846" s="11"/>
      <c r="AE846" s="11"/>
      <c r="AL846" s="35"/>
      <c r="AM846" s="35"/>
      <c r="AN846" s="35"/>
      <c r="AO846" s="35"/>
      <c r="AP846" s="35"/>
      <c r="AQ846" s="35"/>
      <c r="AR846" s="35"/>
      <c r="AS846" s="35"/>
      <c r="AT846" s="35"/>
      <c r="AU846" s="35"/>
      <c r="AV846" s="35"/>
      <c r="AW846" s="35"/>
      <c r="AX846" s="35"/>
      <c r="AY846" s="35"/>
      <c r="AZ846" s="35"/>
      <c r="BA846" s="35"/>
      <c r="BB846" s="35"/>
      <c r="BC846" s="35"/>
      <c r="BD846" s="35"/>
      <c r="BE846" s="35"/>
    </row>
    <row r="847" spans="27:57" ht="15">
      <c r="AA847" s="11"/>
      <c r="AB847" s="11"/>
      <c r="AC847" s="11"/>
      <c r="AD847" s="11"/>
      <c r="AE847" s="11"/>
      <c r="AL847" s="35"/>
      <c r="AM847" s="35"/>
      <c r="AN847" s="35"/>
      <c r="AO847" s="35"/>
      <c r="AP847" s="35"/>
      <c r="AQ847" s="35"/>
      <c r="AR847" s="35"/>
      <c r="AS847" s="35"/>
      <c r="AT847" s="35"/>
      <c r="AU847" s="35"/>
      <c r="AV847" s="35"/>
      <c r="AW847" s="35"/>
      <c r="AX847" s="35"/>
      <c r="AY847" s="35"/>
      <c r="AZ847" s="35"/>
      <c r="BA847" s="35"/>
      <c r="BB847" s="35"/>
      <c r="BC847" s="35"/>
      <c r="BD847" s="35"/>
      <c r="BE847" s="35"/>
    </row>
    <row r="848" spans="27:57" ht="15">
      <c r="AA848" s="11"/>
      <c r="AB848" s="11"/>
      <c r="AC848" s="11"/>
      <c r="AD848" s="11"/>
      <c r="AE848" s="11"/>
      <c r="AL848" s="35"/>
      <c r="AM848" s="35"/>
      <c r="AN848" s="35"/>
      <c r="AO848" s="35"/>
      <c r="AP848" s="35"/>
      <c r="AQ848" s="35"/>
      <c r="AR848" s="35"/>
      <c r="AS848" s="35"/>
      <c r="AT848" s="35"/>
      <c r="AU848" s="35"/>
      <c r="AV848" s="35"/>
      <c r="AW848" s="35"/>
      <c r="AX848" s="35"/>
      <c r="AY848" s="35"/>
      <c r="AZ848" s="35"/>
      <c r="BA848" s="35"/>
      <c r="BB848" s="35"/>
      <c r="BC848" s="35"/>
      <c r="BD848" s="35"/>
      <c r="BE848" s="35"/>
    </row>
    <row r="849" spans="27:57" ht="15">
      <c r="AA849" s="11"/>
      <c r="AB849" s="11"/>
      <c r="AC849" s="11"/>
      <c r="AD849" s="11"/>
      <c r="AE849" s="11"/>
      <c r="AL849" s="35"/>
      <c r="AM849" s="35"/>
      <c r="AN849" s="35"/>
      <c r="AO849" s="35"/>
      <c r="AP849" s="35"/>
      <c r="AQ849" s="35"/>
      <c r="AR849" s="35"/>
      <c r="AS849" s="35"/>
      <c r="AT849" s="35"/>
      <c r="AU849" s="35"/>
      <c r="AV849" s="35"/>
      <c r="AW849" s="35"/>
      <c r="AX849" s="35"/>
      <c r="AY849" s="35"/>
      <c r="AZ849" s="35"/>
      <c r="BA849" s="35"/>
      <c r="BB849" s="35"/>
      <c r="BC849" s="35"/>
      <c r="BD849" s="35"/>
      <c r="BE849" s="35"/>
    </row>
    <row r="850" spans="27:57" ht="15">
      <c r="AA850" s="11"/>
      <c r="AB850" s="11"/>
      <c r="AC850" s="11"/>
      <c r="AD850" s="11"/>
      <c r="AE850" s="11"/>
      <c r="AL850" s="35"/>
      <c r="AM850" s="35"/>
      <c r="AN850" s="35"/>
      <c r="AO850" s="35"/>
      <c r="AP850" s="35"/>
      <c r="AQ850" s="35"/>
      <c r="AR850" s="35"/>
      <c r="AS850" s="35"/>
      <c r="AT850" s="35"/>
      <c r="AU850" s="35"/>
      <c r="AV850" s="35"/>
      <c r="AW850" s="35"/>
      <c r="AX850" s="35"/>
      <c r="AY850" s="35"/>
      <c r="AZ850" s="35"/>
      <c r="BA850" s="35"/>
      <c r="BB850" s="35"/>
      <c r="BC850" s="35"/>
      <c r="BD850" s="35"/>
      <c r="BE850" s="35"/>
    </row>
    <row r="851" spans="27:57" ht="15">
      <c r="AA851" s="11"/>
      <c r="AB851" s="11"/>
      <c r="AC851" s="11"/>
      <c r="AD851" s="11"/>
      <c r="AE851" s="11"/>
      <c r="AL851" s="35"/>
      <c r="AM851" s="35"/>
      <c r="AN851" s="35"/>
      <c r="AO851" s="35"/>
      <c r="AP851" s="35"/>
      <c r="AQ851" s="35"/>
      <c r="AR851" s="35"/>
      <c r="AS851" s="35"/>
      <c r="AT851" s="35"/>
      <c r="AU851" s="35"/>
      <c r="AV851" s="35"/>
      <c r="AW851" s="35"/>
      <c r="AX851" s="35"/>
      <c r="AY851" s="35"/>
      <c r="AZ851" s="35"/>
      <c r="BA851" s="35"/>
      <c r="BB851" s="35"/>
      <c r="BC851" s="35"/>
      <c r="BD851" s="35"/>
      <c r="BE851" s="35"/>
    </row>
    <row r="852" spans="27:57" ht="15">
      <c r="AA852" s="11"/>
      <c r="AB852" s="11"/>
      <c r="AC852" s="11"/>
      <c r="AD852" s="11"/>
      <c r="AE852" s="11"/>
      <c r="AL852" s="35"/>
      <c r="AM852" s="35"/>
      <c r="AN852" s="35"/>
      <c r="AO852" s="35"/>
      <c r="AP852" s="35"/>
      <c r="AQ852" s="35"/>
      <c r="AR852" s="35"/>
      <c r="AS852" s="35"/>
      <c r="AT852" s="35"/>
      <c r="AU852" s="35"/>
      <c r="AV852" s="35"/>
      <c r="AW852" s="35"/>
      <c r="AX852" s="35"/>
      <c r="AY852" s="35"/>
      <c r="AZ852" s="35"/>
      <c r="BA852" s="35"/>
      <c r="BB852" s="35"/>
      <c r="BC852" s="35"/>
      <c r="BD852" s="35"/>
      <c r="BE852" s="35"/>
    </row>
    <row r="853" spans="27:57" ht="15">
      <c r="AA853" s="11"/>
      <c r="AB853" s="11"/>
      <c r="AC853" s="11"/>
      <c r="AD853" s="11"/>
      <c r="AE853" s="11"/>
      <c r="AL853" s="35"/>
      <c r="AM853" s="35"/>
      <c r="AN853" s="35"/>
      <c r="AO853" s="35"/>
      <c r="AP853" s="35"/>
      <c r="AQ853" s="35"/>
      <c r="AR853" s="35"/>
      <c r="AS853" s="35"/>
      <c r="AT853" s="35"/>
      <c r="AU853" s="35"/>
      <c r="AV853" s="35"/>
      <c r="AW853" s="35"/>
      <c r="AX853" s="35"/>
      <c r="AY853" s="35"/>
      <c r="AZ853" s="35"/>
      <c r="BA853" s="35"/>
      <c r="BB853" s="35"/>
      <c r="BC853" s="35"/>
      <c r="BD853" s="35"/>
      <c r="BE853" s="35"/>
    </row>
    <row r="854" spans="27:57" ht="15">
      <c r="AA854" s="11"/>
      <c r="AB854" s="11"/>
      <c r="AC854" s="11"/>
      <c r="AD854" s="11"/>
      <c r="AE854" s="11"/>
      <c r="AL854" s="35"/>
      <c r="AM854" s="35"/>
      <c r="AN854" s="35"/>
      <c r="AO854" s="35"/>
      <c r="AP854" s="35"/>
      <c r="AQ854" s="35"/>
      <c r="AR854" s="35"/>
      <c r="AS854" s="35"/>
      <c r="AT854" s="35"/>
      <c r="AU854" s="35"/>
      <c r="AV854" s="35"/>
      <c r="AW854" s="35"/>
      <c r="AX854" s="35"/>
      <c r="AY854" s="35"/>
      <c r="AZ854" s="35"/>
      <c r="BA854" s="35"/>
      <c r="BB854" s="35"/>
      <c r="BC854" s="35"/>
      <c r="BD854" s="35"/>
      <c r="BE854" s="35"/>
    </row>
    <row r="855" spans="27:57" ht="15">
      <c r="AA855" s="11"/>
      <c r="AB855" s="11"/>
      <c r="AC855" s="11"/>
      <c r="AD855" s="11"/>
      <c r="AE855" s="11"/>
      <c r="AL855" s="35"/>
      <c r="AM855" s="35"/>
      <c r="AN855" s="35"/>
      <c r="AO855" s="35"/>
      <c r="AP855" s="35"/>
      <c r="AQ855" s="35"/>
      <c r="AR855" s="35"/>
      <c r="AS855" s="35"/>
      <c r="AT855" s="35"/>
      <c r="AU855" s="35"/>
      <c r="AV855" s="35"/>
      <c r="AW855" s="35"/>
      <c r="AX855" s="35"/>
      <c r="AY855" s="35"/>
      <c r="AZ855" s="35"/>
      <c r="BA855" s="35"/>
      <c r="BB855" s="35"/>
      <c r="BC855" s="35"/>
      <c r="BD855" s="35"/>
      <c r="BE855" s="35"/>
    </row>
    <row r="856" spans="27:57" ht="15">
      <c r="AA856" s="11"/>
      <c r="AB856" s="11"/>
      <c r="AC856" s="11"/>
      <c r="AD856" s="11"/>
      <c r="AE856" s="11"/>
      <c r="AL856" s="35"/>
      <c r="AM856" s="35"/>
      <c r="AN856" s="35"/>
      <c r="AO856" s="35"/>
      <c r="AP856" s="35"/>
      <c r="AQ856" s="35"/>
      <c r="AR856" s="35"/>
      <c r="AS856" s="35"/>
      <c r="AT856" s="35"/>
      <c r="AU856" s="35"/>
      <c r="AV856" s="35"/>
      <c r="AW856" s="35"/>
      <c r="AX856" s="35"/>
      <c r="AY856" s="35"/>
      <c r="AZ856" s="35"/>
      <c r="BA856" s="35"/>
      <c r="BB856" s="35"/>
      <c r="BC856" s="35"/>
      <c r="BD856" s="35"/>
      <c r="BE856" s="35"/>
    </row>
    <row r="857" spans="27:57" ht="15">
      <c r="AA857" s="11"/>
      <c r="AB857" s="11"/>
      <c r="AC857" s="11"/>
      <c r="AD857" s="11"/>
      <c r="AE857" s="11"/>
      <c r="AL857" s="35"/>
      <c r="AM857" s="35"/>
      <c r="AN857" s="35"/>
      <c r="AO857" s="35"/>
      <c r="AP857" s="35"/>
      <c r="AQ857" s="35"/>
      <c r="AR857" s="35"/>
      <c r="AS857" s="35"/>
      <c r="AT857" s="35"/>
      <c r="AU857" s="35"/>
      <c r="AV857" s="35"/>
      <c r="AW857" s="35"/>
      <c r="AX857" s="35"/>
      <c r="AY857" s="35"/>
      <c r="AZ857" s="35"/>
      <c r="BA857" s="35"/>
      <c r="BB857" s="35"/>
      <c r="BC857" s="35"/>
      <c r="BD857" s="35"/>
      <c r="BE857" s="35"/>
    </row>
    <row r="858" spans="27:57" ht="15">
      <c r="AA858" s="11"/>
      <c r="AB858" s="11"/>
      <c r="AC858" s="11"/>
      <c r="AD858" s="11"/>
      <c r="AE858" s="11"/>
      <c r="AL858" s="35"/>
      <c r="AM858" s="35"/>
      <c r="AN858" s="35"/>
      <c r="AO858" s="35"/>
      <c r="AP858" s="35"/>
      <c r="AQ858" s="35"/>
      <c r="AR858" s="35"/>
      <c r="AS858" s="35"/>
      <c r="AT858" s="35"/>
      <c r="AU858" s="35"/>
      <c r="AV858" s="35"/>
      <c r="AW858" s="35"/>
      <c r="AX858" s="35"/>
      <c r="AY858" s="35"/>
      <c r="AZ858" s="35"/>
      <c r="BA858" s="35"/>
      <c r="BB858" s="35"/>
      <c r="BC858" s="35"/>
      <c r="BD858" s="35"/>
      <c r="BE858" s="35"/>
    </row>
    <row r="859" spans="27:57" ht="15">
      <c r="AA859" s="11"/>
      <c r="AB859" s="11"/>
      <c r="AC859" s="11"/>
      <c r="AD859" s="11"/>
      <c r="AE859" s="11"/>
      <c r="AL859" s="35"/>
      <c r="AM859" s="35"/>
      <c r="AN859" s="35"/>
      <c r="AO859" s="35"/>
      <c r="AP859" s="35"/>
      <c r="AQ859" s="35"/>
      <c r="AR859" s="35"/>
      <c r="AS859" s="35"/>
      <c r="AT859" s="35"/>
      <c r="AU859" s="35"/>
      <c r="AV859" s="35"/>
      <c r="AW859" s="35"/>
      <c r="AX859" s="35"/>
      <c r="AY859" s="35"/>
      <c r="AZ859" s="35"/>
      <c r="BA859" s="35"/>
      <c r="BB859" s="35"/>
      <c r="BC859" s="35"/>
      <c r="BD859" s="35"/>
      <c r="BE859" s="35"/>
    </row>
    <row r="860" spans="27:57" ht="15">
      <c r="AA860" s="11"/>
      <c r="AB860" s="11"/>
      <c r="AC860" s="11"/>
      <c r="AD860" s="11"/>
      <c r="AE860" s="11"/>
      <c r="AL860" s="35"/>
      <c r="AM860" s="35"/>
      <c r="AN860" s="35"/>
      <c r="AO860" s="35"/>
      <c r="AP860" s="35"/>
      <c r="AQ860" s="35"/>
      <c r="AR860" s="35"/>
      <c r="AS860" s="35"/>
      <c r="AT860" s="35"/>
      <c r="AU860" s="35"/>
      <c r="AV860" s="35"/>
      <c r="AW860" s="35"/>
      <c r="AX860" s="35"/>
      <c r="AY860" s="35"/>
      <c r="AZ860" s="35"/>
      <c r="BA860" s="35"/>
      <c r="BB860" s="35"/>
      <c r="BC860" s="35"/>
      <c r="BD860" s="35"/>
      <c r="BE860" s="35"/>
    </row>
    <row r="861" spans="27:57" ht="15">
      <c r="AA861" s="11"/>
      <c r="AB861" s="11"/>
      <c r="AC861" s="11"/>
      <c r="AD861" s="11"/>
      <c r="AE861" s="11"/>
      <c r="AL861" s="35"/>
      <c r="AM861" s="35"/>
      <c r="AN861" s="35"/>
      <c r="AO861" s="35"/>
      <c r="AP861" s="35"/>
      <c r="AQ861" s="35"/>
      <c r="AR861" s="35"/>
      <c r="AS861" s="35"/>
      <c r="AT861" s="35"/>
      <c r="AU861" s="35"/>
      <c r="AV861" s="35"/>
      <c r="AW861" s="35"/>
      <c r="AX861" s="35"/>
      <c r="AY861" s="35"/>
      <c r="AZ861" s="35"/>
      <c r="BA861" s="35"/>
      <c r="BB861" s="35"/>
      <c r="BC861" s="35"/>
      <c r="BD861" s="35"/>
      <c r="BE861" s="35"/>
    </row>
    <row r="862" spans="27:57" ht="15">
      <c r="AA862" s="11"/>
      <c r="AB862" s="11"/>
      <c r="AC862" s="11"/>
      <c r="AD862" s="11"/>
      <c r="AE862" s="11"/>
      <c r="AL862" s="35"/>
      <c r="AM862" s="35"/>
      <c r="AN862" s="35"/>
      <c r="AO862" s="35"/>
      <c r="AP862" s="35"/>
      <c r="AQ862" s="35"/>
      <c r="AR862" s="35"/>
      <c r="AS862" s="35"/>
      <c r="AT862" s="35"/>
      <c r="AU862" s="35"/>
      <c r="AV862" s="35"/>
      <c r="AW862" s="35"/>
      <c r="AX862" s="35"/>
      <c r="AY862" s="35"/>
      <c r="AZ862" s="35"/>
      <c r="BA862" s="35"/>
      <c r="BB862" s="35"/>
      <c r="BC862" s="35"/>
      <c r="BD862" s="35"/>
      <c r="BE862" s="35"/>
    </row>
    <row r="863" spans="27:57" ht="15">
      <c r="AA863" s="11"/>
      <c r="AB863" s="11"/>
      <c r="AC863" s="11"/>
      <c r="AD863" s="11"/>
      <c r="AE863" s="11"/>
      <c r="AL863" s="35"/>
      <c r="AM863" s="35"/>
      <c r="AN863" s="35"/>
      <c r="AO863" s="35"/>
      <c r="AP863" s="35"/>
      <c r="AQ863" s="35"/>
      <c r="AR863" s="35"/>
      <c r="AS863" s="35"/>
      <c r="AT863" s="35"/>
      <c r="AU863" s="35"/>
      <c r="AV863" s="35"/>
      <c r="AW863" s="35"/>
      <c r="AX863" s="35"/>
      <c r="AY863" s="35"/>
      <c r="AZ863" s="35"/>
      <c r="BA863" s="35"/>
      <c r="BB863" s="35"/>
      <c r="BC863" s="35"/>
      <c r="BD863" s="35"/>
      <c r="BE863" s="35"/>
    </row>
    <row r="864" spans="27:57" ht="15">
      <c r="AA864" s="11"/>
      <c r="AB864" s="11"/>
      <c r="AC864" s="11"/>
      <c r="AD864" s="11"/>
      <c r="AE864" s="11"/>
      <c r="AL864" s="35"/>
      <c r="AM864" s="35"/>
      <c r="AN864" s="35"/>
      <c r="AO864" s="35"/>
      <c r="AP864" s="35"/>
      <c r="AQ864" s="35"/>
      <c r="AR864" s="35"/>
      <c r="AS864" s="35"/>
      <c r="AT864" s="35"/>
      <c r="AU864" s="35"/>
      <c r="AV864" s="35"/>
      <c r="AW864" s="35"/>
      <c r="AX864" s="35"/>
      <c r="AY864" s="35"/>
      <c r="AZ864" s="35"/>
      <c r="BA864" s="35"/>
      <c r="BB864" s="35"/>
      <c r="BC864" s="35"/>
      <c r="BD864" s="35"/>
      <c r="BE864" s="35"/>
    </row>
    <row r="865" spans="27:57" ht="15">
      <c r="AA865" s="11"/>
      <c r="AB865" s="11"/>
      <c r="AC865" s="11"/>
      <c r="AD865" s="11"/>
      <c r="AE865" s="11"/>
      <c r="AL865" s="35"/>
      <c r="AM865" s="35"/>
      <c r="AN865" s="35"/>
      <c r="AO865" s="35"/>
      <c r="AP865" s="35"/>
      <c r="AQ865" s="35"/>
      <c r="AR865" s="35"/>
      <c r="AS865" s="35"/>
      <c r="AT865" s="35"/>
      <c r="AU865" s="35"/>
      <c r="AV865" s="35"/>
      <c r="AW865" s="35"/>
      <c r="AX865" s="35"/>
      <c r="AY865" s="35"/>
      <c r="AZ865" s="35"/>
      <c r="BA865" s="35"/>
      <c r="BB865" s="35"/>
      <c r="BC865" s="35"/>
      <c r="BD865" s="35"/>
      <c r="BE865" s="35"/>
    </row>
    <row r="866" spans="27:57" ht="15">
      <c r="AA866" s="11"/>
      <c r="AB866" s="11"/>
      <c r="AC866" s="11"/>
      <c r="AD866" s="11"/>
      <c r="AE866" s="11"/>
      <c r="AL866" s="35"/>
      <c r="AM866" s="35"/>
      <c r="AN866" s="35"/>
      <c r="AO866" s="35"/>
      <c r="AP866" s="35"/>
      <c r="AQ866" s="35"/>
      <c r="AR866" s="35"/>
      <c r="AS866" s="35"/>
      <c r="AT866" s="35"/>
      <c r="AU866" s="35"/>
      <c r="AV866" s="35"/>
      <c r="AW866" s="35"/>
      <c r="AX866" s="35"/>
      <c r="AY866" s="35"/>
      <c r="AZ866" s="35"/>
      <c r="BA866" s="35"/>
      <c r="BB866" s="35"/>
      <c r="BC866" s="35"/>
      <c r="BD866" s="35"/>
      <c r="BE866" s="35"/>
    </row>
    <row r="867" spans="27:57" ht="15">
      <c r="AA867" s="11"/>
      <c r="AB867" s="11"/>
      <c r="AC867" s="11"/>
      <c r="AD867" s="11"/>
      <c r="AE867" s="11"/>
      <c r="AL867" s="35"/>
      <c r="AM867" s="35"/>
      <c r="AN867" s="35"/>
      <c r="AO867" s="35"/>
      <c r="AP867" s="35"/>
      <c r="AQ867" s="35"/>
      <c r="AR867" s="35"/>
      <c r="AS867" s="35"/>
      <c r="AT867" s="35"/>
      <c r="AU867" s="35"/>
      <c r="AV867" s="35"/>
      <c r="AW867" s="35"/>
      <c r="AX867" s="35"/>
      <c r="AY867" s="35"/>
      <c r="AZ867" s="35"/>
      <c r="BA867" s="35"/>
      <c r="BB867" s="35"/>
      <c r="BC867" s="35"/>
      <c r="BD867" s="35"/>
      <c r="BE867" s="35"/>
    </row>
    <row r="868" spans="27:57" ht="15">
      <c r="AA868" s="11"/>
      <c r="AB868" s="11"/>
      <c r="AC868" s="11"/>
      <c r="AD868" s="11"/>
      <c r="AE868" s="11"/>
      <c r="AL868" s="35"/>
      <c r="AM868" s="35"/>
      <c r="AN868" s="35"/>
      <c r="AO868" s="35"/>
      <c r="AP868" s="35"/>
      <c r="AQ868" s="35"/>
      <c r="AR868" s="35"/>
      <c r="AS868" s="35"/>
      <c r="AT868" s="35"/>
      <c r="AU868" s="35"/>
      <c r="AV868" s="35"/>
      <c r="AW868" s="35"/>
      <c r="AX868" s="35"/>
      <c r="AY868" s="35"/>
      <c r="AZ868" s="35"/>
      <c r="BA868" s="35"/>
      <c r="BB868" s="35"/>
      <c r="BC868" s="35"/>
      <c r="BD868" s="35"/>
      <c r="BE868" s="35"/>
    </row>
    <row r="869" spans="27:57" ht="15">
      <c r="AA869" s="11"/>
      <c r="AB869" s="11"/>
      <c r="AC869" s="11"/>
      <c r="AD869" s="11"/>
      <c r="AE869" s="11"/>
      <c r="AL869" s="35"/>
      <c r="AM869" s="35"/>
      <c r="AN869" s="35"/>
      <c r="AO869" s="35"/>
      <c r="AP869" s="35"/>
      <c r="AQ869" s="35"/>
      <c r="AR869" s="35"/>
      <c r="AS869" s="35"/>
      <c r="AT869" s="35"/>
      <c r="AU869" s="35"/>
      <c r="AV869" s="35"/>
      <c r="AW869" s="35"/>
      <c r="AX869" s="35"/>
      <c r="AY869" s="35"/>
      <c r="AZ869" s="35"/>
      <c r="BA869" s="35"/>
      <c r="BB869" s="35"/>
      <c r="BC869" s="35"/>
      <c r="BD869" s="35"/>
      <c r="BE869" s="35"/>
    </row>
    <row r="870" spans="27:57" ht="15">
      <c r="AA870" s="11"/>
      <c r="AB870" s="11"/>
      <c r="AC870" s="11"/>
      <c r="AD870" s="11"/>
      <c r="AE870" s="11"/>
      <c r="AL870" s="35"/>
      <c r="AM870" s="35"/>
      <c r="AN870" s="35"/>
      <c r="AO870" s="35"/>
      <c r="AP870" s="35"/>
      <c r="AQ870" s="35"/>
      <c r="AR870" s="35"/>
      <c r="AS870" s="35"/>
      <c r="AT870" s="35"/>
      <c r="AU870" s="35"/>
      <c r="AV870" s="35"/>
      <c r="AW870" s="35"/>
      <c r="AX870" s="35"/>
      <c r="AY870" s="35"/>
      <c r="AZ870" s="35"/>
      <c r="BA870" s="35"/>
      <c r="BB870" s="35"/>
      <c r="BC870" s="35"/>
      <c r="BD870" s="35"/>
      <c r="BE870" s="35"/>
    </row>
    <row r="871" spans="27:57" ht="15">
      <c r="AA871" s="11"/>
      <c r="AB871" s="11"/>
      <c r="AC871" s="11"/>
      <c r="AD871" s="11"/>
      <c r="AE871" s="11"/>
      <c r="AL871" s="35"/>
      <c r="AM871" s="35"/>
      <c r="AN871" s="35"/>
      <c r="AO871" s="35"/>
      <c r="AP871" s="35"/>
      <c r="AQ871" s="35"/>
      <c r="AR871" s="35"/>
      <c r="AS871" s="35"/>
      <c r="AT871" s="35"/>
      <c r="AU871" s="35"/>
      <c r="AV871" s="35"/>
      <c r="AW871" s="35"/>
      <c r="AX871" s="35"/>
      <c r="AY871" s="35"/>
      <c r="AZ871" s="35"/>
      <c r="BA871" s="35"/>
      <c r="BB871" s="35"/>
      <c r="BC871" s="35"/>
      <c r="BD871" s="35"/>
      <c r="BE871" s="35"/>
    </row>
    <row r="872" spans="27:57" ht="15">
      <c r="AA872" s="11"/>
      <c r="AB872" s="11"/>
      <c r="AC872" s="11"/>
      <c r="AD872" s="11"/>
      <c r="AE872" s="11"/>
      <c r="AL872" s="35"/>
      <c r="AM872" s="35"/>
      <c r="AN872" s="35"/>
      <c r="AO872" s="35"/>
      <c r="AP872" s="35"/>
      <c r="AQ872" s="35"/>
      <c r="AR872" s="35"/>
      <c r="AS872" s="35"/>
      <c r="AT872" s="35"/>
      <c r="AU872" s="35"/>
      <c r="AV872" s="35"/>
      <c r="AW872" s="35"/>
      <c r="AX872" s="35"/>
      <c r="AY872" s="35"/>
      <c r="AZ872" s="35"/>
      <c r="BA872" s="35"/>
      <c r="BB872" s="35"/>
      <c r="BC872" s="35"/>
      <c r="BD872" s="35"/>
      <c r="BE872" s="35"/>
    </row>
    <row r="873" spans="27:57" ht="15">
      <c r="AA873" s="11"/>
      <c r="AB873" s="11"/>
      <c r="AC873" s="11"/>
      <c r="AD873" s="11"/>
      <c r="AE873" s="11"/>
      <c r="AL873" s="35"/>
      <c r="AM873" s="35"/>
      <c r="AN873" s="35"/>
      <c r="AO873" s="35"/>
      <c r="AP873" s="35"/>
      <c r="AQ873" s="35"/>
      <c r="AR873" s="35"/>
      <c r="AS873" s="35"/>
      <c r="AT873" s="35"/>
      <c r="AU873" s="35"/>
      <c r="AV873" s="35"/>
      <c r="AW873" s="35"/>
      <c r="AX873" s="35"/>
      <c r="AY873" s="35"/>
      <c r="AZ873" s="35"/>
      <c r="BA873" s="35"/>
      <c r="BB873" s="35"/>
      <c r="BC873" s="35"/>
      <c r="BD873" s="35"/>
      <c r="BE873" s="35"/>
    </row>
    <row r="874" spans="27:57" ht="15">
      <c r="AA874" s="11"/>
      <c r="AB874" s="11"/>
      <c r="AC874" s="11"/>
      <c r="AD874" s="11"/>
      <c r="AE874" s="11"/>
      <c r="AL874" s="35"/>
      <c r="AM874" s="35"/>
      <c r="AN874" s="35"/>
      <c r="AO874" s="35"/>
      <c r="AP874" s="35"/>
      <c r="AQ874" s="35"/>
      <c r="AR874" s="35"/>
      <c r="AS874" s="35"/>
      <c r="AT874" s="35"/>
      <c r="AU874" s="35"/>
      <c r="AV874" s="35"/>
      <c r="AW874" s="35"/>
      <c r="AX874" s="35"/>
      <c r="AY874" s="35"/>
      <c r="AZ874" s="35"/>
      <c r="BA874" s="35"/>
      <c r="BB874" s="35"/>
      <c r="BC874" s="35"/>
      <c r="BD874" s="35"/>
      <c r="BE874" s="35"/>
    </row>
    <row r="875" spans="27:57" ht="15">
      <c r="AA875" s="11"/>
      <c r="AB875" s="11"/>
      <c r="AC875" s="11"/>
      <c r="AD875" s="11"/>
      <c r="AE875" s="11"/>
      <c r="AL875" s="35"/>
      <c r="AM875" s="35"/>
      <c r="AN875" s="35"/>
      <c r="AO875" s="35"/>
      <c r="AP875" s="35"/>
      <c r="AQ875" s="35"/>
      <c r="AR875" s="35"/>
      <c r="AS875" s="35"/>
      <c r="AT875" s="35"/>
      <c r="AU875" s="35"/>
      <c r="AV875" s="35"/>
      <c r="AW875" s="35"/>
      <c r="AX875" s="35"/>
      <c r="AY875" s="35"/>
      <c r="AZ875" s="35"/>
      <c r="BA875" s="35"/>
      <c r="BB875" s="35"/>
      <c r="BC875" s="35"/>
      <c r="BD875" s="35"/>
      <c r="BE875" s="35"/>
    </row>
    <row r="876" spans="27:57" ht="15">
      <c r="AA876" s="11"/>
      <c r="AB876" s="11"/>
      <c r="AC876" s="11"/>
      <c r="AD876" s="11"/>
      <c r="AE876" s="11"/>
      <c r="AL876" s="35"/>
      <c r="AM876" s="35"/>
      <c r="AN876" s="35"/>
      <c r="AO876" s="35"/>
      <c r="AP876" s="35"/>
      <c r="AQ876" s="35"/>
      <c r="AR876" s="35"/>
      <c r="AS876" s="35"/>
      <c r="AT876" s="35"/>
      <c r="AU876" s="35"/>
      <c r="AV876" s="35"/>
      <c r="AW876" s="35"/>
      <c r="AX876" s="35"/>
      <c r="AY876" s="35"/>
      <c r="AZ876" s="35"/>
      <c r="BA876" s="35"/>
      <c r="BB876" s="35"/>
      <c r="BC876" s="35"/>
      <c r="BD876" s="35"/>
      <c r="BE876" s="35"/>
    </row>
    <row r="877" spans="27:57" ht="15">
      <c r="AA877" s="11"/>
      <c r="AB877" s="11"/>
      <c r="AC877" s="11"/>
      <c r="AD877" s="11"/>
      <c r="AE877" s="11"/>
      <c r="AL877" s="35"/>
      <c r="AM877" s="35"/>
      <c r="AN877" s="35"/>
      <c r="AO877" s="35"/>
      <c r="AP877" s="35"/>
      <c r="AQ877" s="35"/>
      <c r="AR877" s="35"/>
      <c r="AS877" s="35"/>
      <c r="AT877" s="35"/>
      <c r="AU877" s="35"/>
      <c r="AV877" s="35"/>
      <c r="AW877" s="35"/>
      <c r="AX877" s="35"/>
      <c r="AY877" s="35"/>
      <c r="AZ877" s="35"/>
      <c r="BA877" s="35"/>
      <c r="BB877" s="35"/>
      <c r="BC877" s="35"/>
      <c r="BD877" s="35"/>
      <c r="BE877" s="35"/>
    </row>
    <row r="878" spans="27:57" ht="15">
      <c r="AA878" s="11"/>
      <c r="AB878" s="11"/>
      <c r="AC878" s="11"/>
      <c r="AD878" s="11"/>
      <c r="AE878" s="11"/>
      <c r="AL878" s="35"/>
      <c r="AM878" s="35"/>
      <c r="AN878" s="35"/>
      <c r="AO878" s="35"/>
      <c r="AP878" s="35"/>
      <c r="AQ878" s="35"/>
      <c r="AR878" s="35"/>
      <c r="AS878" s="35"/>
      <c r="AT878" s="35"/>
      <c r="AU878" s="35"/>
      <c r="AV878" s="35"/>
      <c r="AW878" s="35"/>
      <c r="AX878" s="35"/>
      <c r="AY878" s="35"/>
      <c r="AZ878" s="35"/>
      <c r="BA878" s="35"/>
      <c r="BB878" s="35"/>
      <c r="BC878" s="35"/>
      <c r="BD878" s="35"/>
      <c r="BE878" s="35"/>
    </row>
    <row r="879" spans="27:57" ht="15">
      <c r="AA879" s="11"/>
      <c r="AB879" s="11"/>
      <c r="AC879" s="11"/>
      <c r="AD879" s="11"/>
      <c r="AE879" s="11"/>
      <c r="AL879" s="35"/>
      <c r="AM879" s="35"/>
      <c r="AN879" s="35"/>
      <c r="AO879" s="35"/>
      <c r="AP879" s="35"/>
      <c r="AQ879" s="35"/>
      <c r="AR879" s="35"/>
      <c r="AS879" s="35"/>
      <c r="AT879" s="35"/>
      <c r="AU879" s="35"/>
      <c r="AV879" s="35"/>
      <c r="AW879" s="35"/>
      <c r="AX879" s="35"/>
      <c r="AY879" s="35"/>
      <c r="AZ879" s="35"/>
      <c r="BA879" s="35"/>
      <c r="BB879" s="35"/>
      <c r="BC879" s="35"/>
      <c r="BD879" s="35"/>
      <c r="BE879" s="35"/>
    </row>
    <row r="880" spans="27:57" ht="15">
      <c r="AA880" s="11"/>
      <c r="AB880" s="11"/>
      <c r="AC880" s="11"/>
      <c r="AD880" s="11"/>
      <c r="AE880" s="11"/>
      <c r="AL880" s="35"/>
      <c r="AM880" s="35"/>
      <c r="AN880" s="35"/>
      <c r="AO880" s="35"/>
      <c r="AP880" s="35"/>
      <c r="AQ880" s="35"/>
      <c r="AR880" s="35"/>
      <c r="AS880" s="35"/>
      <c r="AT880" s="35"/>
      <c r="AU880" s="35"/>
      <c r="AV880" s="35"/>
      <c r="AW880" s="35"/>
      <c r="AX880" s="35"/>
      <c r="AY880" s="35"/>
      <c r="AZ880" s="35"/>
      <c r="BA880" s="35"/>
      <c r="BB880" s="35"/>
      <c r="BC880" s="35"/>
      <c r="BD880" s="35"/>
      <c r="BE880" s="35"/>
    </row>
    <row r="881" spans="27:57" ht="15">
      <c r="AA881" s="11"/>
      <c r="AB881" s="11"/>
      <c r="AC881" s="11"/>
      <c r="AD881" s="11"/>
      <c r="AE881" s="11"/>
      <c r="AL881" s="35"/>
      <c r="AM881" s="35"/>
      <c r="AN881" s="35"/>
      <c r="AO881" s="35"/>
      <c r="AP881" s="35"/>
      <c r="AQ881" s="35"/>
      <c r="AR881" s="35"/>
      <c r="AS881" s="35"/>
      <c r="AT881" s="35"/>
      <c r="AU881" s="35"/>
      <c r="AV881" s="35"/>
      <c r="AW881" s="35"/>
      <c r="AX881" s="35"/>
      <c r="AY881" s="35"/>
      <c r="AZ881" s="35"/>
      <c r="BA881" s="35"/>
      <c r="BB881" s="35"/>
      <c r="BC881" s="35"/>
      <c r="BD881" s="35"/>
      <c r="BE881" s="35"/>
    </row>
    <row r="882" spans="27:57" ht="15">
      <c r="AA882" s="11"/>
      <c r="AB882" s="11"/>
      <c r="AC882" s="11"/>
      <c r="AD882" s="11"/>
      <c r="AE882" s="11"/>
      <c r="AL882" s="35"/>
      <c r="AM882" s="35"/>
      <c r="AN882" s="35"/>
      <c r="AO882" s="35"/>
      <c r="AP882" s="35"/>
      <c r="AQ882" s="35"/>
      <c r="AR882" s="35"/>
      <c r="AS882" s="35"/>
      <c r="AT882" s="35"/>
      <c r="AU882" s="35"/>
      <c r="AV882" s="35"/>
      <c r="AW882" s="35"/>
      <c r="AX882" s="35"/>
      <c r="AY882" s="35"/>
      <c r="AZ882" s="35"/>
      <c r="BA882" s="35"/>
      <c r="BB882" s="35"/>
      <c r="BC882" s="35"/>
      <c r="BD882" s="35"/>
      <c r="BE882" s="35"/>
    </row>
    <row r="883" spans="27:57" ht="15">
      <c r="AA883" s="11"/>
      <c r="AB883" s="11"/>
      <c r="AC883" s="11"/>
      <c r="AD883" s="11"/>
      <c r="AE883" s="11"/>
      <c r="AL883" s="35"/>
      <c r="AM883" s="35"/>
      <c r="AN883" s="35"/>
      <c r="AO883" s="35"/>
      <c r="AP883" s="35"/>
      <c r="AQ883" s="35"/>
      <c r="AR883" s="35"/>
      <c r="AS883" s="35"/>
      <c r="AT883" s="35"/>
      <c r="AU883" s="35"/>
      <c r="AV883" s="35"/>
      <c r="AW883" s="35"/>
      <c r="AX883" s="35"/>
      <c r="AY883" s="35"/>
      <c r="AZ883" s="35"/>
      <c r="BA883" s="35"/>
      <c r="BB883" s="35"/>
      <c r="BC883" s="35"/>
      <c r="BD883" s="35"/>
      <c r="BE883" s="35"/>
    </row>
    <row r="884" spans="27:57" ht="15">
      <c r="AA884" s="11"/>
      <c r="AB884" s="11"/>
      <c r="AC884" s="11"/>
      <c r="AD884" s="11"/>
      <c r="AE884" s="11"/>
      <c r="AL884" s="35"/>
      <c r="AM884" s="35"/>
      <c r="AN884" s="35"/>
      <c r="AO884" s="35"/>
      <c r="AP884" s="35"/>
      <c r="AQ884" s="35"/>
      <c r="AR884" s="35"/>
      <c r="AS884" s="35"/>
      <c r="AT884" s="35"/>
      <c r="AU884" s="35"/>
      <c r="AV884" s="35"/>
      <c r="AW884" s="35"/>
      <c r="AX884" s="35"/>
      <c r="AY884" s="35"/>
      <c r="AZ884" s="35"/>
      <c r="BA884" s="35"/>
      <c r="BB884" s="35"/>
      <c r="BC884" s="35"/>
      <c r="BD884" s="35"/>
      <c r="BE884" s="35"/>
    </row>
    <row r="885" spans="27:57" ht="15">
      <c r="AA885" s="11"/>
      <c r="AB885" s="11"/>
      <c r="AC885" s="11"/>
      <c r="AD885" s="11"/>
      <c r="AE885" s="11"/>
      <c r="AL885" s="35"/>
      <c r="AM885" s="35"/>
      <c r="AN885" s="35"/>
      <c r="AO885" s="35"/>
      <c r="AP885" s="35"/>
      <c r="AQ885" s="35"/>
      <c r="AR885" s="35"/>
      <c r="AS885" s="35"/>
      <c r="AT885" s="35"/>
      <c r="AU885" s="35"/>
      <c r="AV885" s="35"/>
      <c r="AW885" s="35"/>
      <c r="AX885" s="35"/>
      <c r="AY885" s="35"/>
      <c r="AZ885" s="35"/>
      <c r="BA885" s="35"/>
      <c r="BB885" s="35"/>
      <c r="BC885" s="35"/>
      <c r="BD885" s="35"/>
      <c r="BE885" s="35"/>
    </row>
    <row r="886" spans="27:57" ht="15">
      <c r="AA886" s="11"/>
      <c r="AB886" s="11"/>
      <c r="AC886" s="11"/>
      <c r="AD886" s="11"/>
      <c r="AE886" s="11"/>
      <c r="AL886" s="35"/>
      <c r="AM886" s="35"/>
      <c r="AN886" s="35"/>
      <c r="AO886" s="35"/>
      <c r="AP886" s="35"/>
      <c r="AQ886" s="35"/>
      <c r="AR886" s="35"/>
      <c r="AS886" s="35"/>
      <c r="AT886" s="35"/>
      <c r="AU886" s="35"/>
      <c r="AV886" s="35"/>
      <c r="AW886" s="35"/>
      <c r="AX886" s="35"/>
      <c r="AY886" s="35"/>
      <c r="AZ886" s="35"/>
      <c r="BA886" s="35"/>
      <c r="BB886" s="35"/>
      <c r="BC886" s="35"/>
      <c r="BD886" s="35"/>
      <c r="BE886" s="35"/>
    </row>
    <row r="887" spans="27:57" ht="15">
      <c r="AA887" s="11"/>
      <c r="AB887" s="11"/>
      <c r="AC887" s="11"/>
      <c r="AD887" s="11"/>
      <c r="AE887" s="11"/>
      <c r="AL887" s="35"/>
      <c r="AM887" s="35"/>
      <c r="AN887" s="35"/>
      <c r="AO887" s="35"/>
      <c r="AP887" s="35"/>
      <c r="AQ887" s="35"/>
      <c r="AR887" s="35"/>
      <c r="AS887" s="35"/>
      <c r="AT887" s="35"/>
      <c r="AU887" s="35"/>
      <c r="AV887" s="35"/>
      <c r="AW887" s="35"/>
      <c r="AX887" s="35"/>
      <c r="AY887" s="35"/>
      <c r="AZ887" s="35"/>
      <c r="BA887" s="35"/>
      <c r="BB887" s="35"/>
      <c r="BC887" s="35"/>
      <c r="BD887" s="35"/>
      <c r="BE887" s="35"/>
    </row>
    <row r="888" spans="27:57" ht="15">
      <c r="AA888" s="11"/>
      <c r="AB888" s="11"/>
      <c r="AC888" s="11"/>
      <c r="AD888" s="11"/>
      <c r="AE888" s="11"/>
      <c r="AL888" s="35"/>
      <c r="AM888" s="35"/>
      <c r="AN888" s="35"/>
      <c r="AO888" s="35"/>
      <c r="AP888" s="35"/>
      <c r="AQ888" s="35"/>
      <c r="AR888" s="35"/>
      <c r="AS888" s="35"/>
      <c r="AT888" s="35"/>
      <c r="AU888" s="35"/>
      <c r="AV888" s="35"/>
      <c r="AW888" s="35"/>
      <c r="AX888" s="35"/>
      <c r="AY888" s="35"/>
      <c r="AZ888" s="35"/>
      <c r="BA888" s="35"/>
      <c r="BB888" s="35"/>
      <c r="BC888" s="35"/>
      <c r="BD888" s="35"/>
      <c r="BE888" s="35"/>
    </row>
    <row r="889" spans="27:57" ht="15">
      <c r="AA889" s="11"/>
      <c r="AB889" s="11"/>
      <c r="AC889" s="11"/>
      <c r="AD889" s="11"/>
      <c r="AE889" s="11"/>
      <c r="AL889" s="35"/>
      <c r="AM889" s="35"/>
      <c r="AN889" s="35"/>
      <c r="AO889" s="35"/>
      <c r="AP889" s="35"/>
      <c r="AQ889" s="35"/>
      <c r="AR889" s="35"/>
      <c r="AS889" s="35"/>
      <c r="AT889" s="35"/>
      <c r="AU889" s="35"/>
      <c r="AV889" s="35"/>
      <c r="AW889" s="35"/>
      <c r="AX889" s="35"/>
      <c r="AY889" s="35"/>
      <c r="AZ889" s="35"/>
      <c r="BA889" s="35"/>
      <c r="BB889" s="35"/>
      <c r="BC889" s="35"/>
      <c r="BD889" s="35"/>
      <c r="BE889" s="35"/>
    </row>
    <row r="890" spans="27:57" ht="15">
      <c r="AA890" s="11"/>
      <c r="AB890" s="11"/>
      <c r="AC890" s="11"/>
      <c r="AD890" s="11"/>
      <c r="AE890" s="11"/>
      <c r="AL890" s="35"/>
      <c r="AM890" s="35"/>
      <c r="AN890" s="35"/>
      <c r="AO890" s="35"/>
      <c r="AP890" s="35"/>
      <c r="AQ890" s="35"/>
      <c r="AR890" s="35"/>
      <c r="AS890" s="35"/>
      <c r="AT890" s="35"/>
      <c r="AU890" s="35"/>
      <c r="AV890" s="35"/>
      <c r="AW890" s="35"/>
      <c r="AX890" s="35"/>
      <c r="AY890" s="35"/>
      <c r="AZ890" s="35"/>
      <c r="BA890" s="35"/>
      <c r="BB890" s="35"/>
      <c r="BC890" s="35"/>
      <c r="BD890" s="35"/>
      <c r="BE890" s="35"/>
    </row>
    <row r="891" spans="27:57" ht="15">
      <c r="AA891" s="11"/>
      <c r="AB891" s="11"/>
      <c r="AC891" s="11"/>
      <c r="AD891" s="11"/>
      <c r="AE891" s="11"/>
      <c r="AL891" s="35"/>
      <c r="AM891" s="35"/>
      <c r="AN891" s="35"/>
      <c r="AO891" s="35"/>
      <c r="AP891" s="35"/>
      <c r="AQ891" s="35"/>
      <c r="AR891" s="35"/>
      <c r="AS891" s="35"/>
      <c r="AT891" s="35"/>
      <c r="AU891" s="35"/>
      <c r="AV891" s="35"/>
      <c r="AW891" s="35"/>
      <c r="AX891" s="35"/>
      <c r="AY891" s="35"/>
      <c r="AZ891" s="35"/>
      <c r="BA891" s="35"/>
      <c r="BB891" s="35"/>
      <c r="BC891" s="35"/>
      <c r="BD891" s="35"/>
      <c r="BE891" s="35"/>
    </row>
    <row r="892" spans="27:57" ht="15">
      <c r="AA892" s="11"/>
      <c r="AB892" s="11"/>
      <c r="AC892" s="11"/>
      <c r="AD892" s="11"/>
      <c r="AE892" s="11"/>
      <c r="AL892" s="35"/>
      <c r="AM892" s="35"/>
      <c r="AN892" s="35"/>
      <c r="AO892" s="35"/>
      <c r="AP892" s="35"/>
      <c r="AQ892" s="35"/>
      <c r="AR892" s="35"/>
      <c r="AS892" s="35"/>
      <c r="AT892" s="35"/>
      <c r="AU892" s="35"/>
      <c r="AV892" s="35"/>
      <c r="AW892" s="35"/>
      <c r="AX892" s="35"/>
      <c r="AY892" s="35"/>
      <c r="AZ892" s="35"/>
      <c r="BA892" s="35"/>
      <c r="BB892" s="35"/>
      <c r="BC892" s="35"/>
      <c r="BD892" s="35"/>
      <c r="BE892" s="35"/>
    </row>
    <row r="893" spans="27:57" ht="15">
      <c r="AA893" s="11"/>
      <c r="AB893" s="11"/>
      <c r="AC893" s="11"/>
      <c r="AD893" s="11"/>
      <c r="AE893" s="11"/>
      <c r="AL893" s="35"/>
      <c r="AM893" s="35"/>
      <c r="AN893" s="35"/>
      <c r="AO893" s="35"/>
      <c r="AP893" s="35"/>
      <c r="AQ893" s="35"/>
      <c r="AR893" s="35"/>
      <c r="AS893" s="35"/>
      <c r="AT893" s="35"/>
      <c r="AU893" s="35"/>
      <c r="AV893" s="35"/>
      <c r="AW893" s="35"/>
      <c r="AX893" s="35"/>
      <c r="AY893" s="35"/>
      <c r="AZ893" s="35"/>
      <c r="BA893" s="35"/>
      <c r="BB893" s="35"/>
      <c r="BC893" s="35"/>
      <c r="BD893" s="35"/>
      <c r="BE893" s="35"/>
    </row>
    <row r="894" spans="27:57" ht="15">
      <c r="AA894" s="11"/>
      <c r="AB894" s="11"/>
      <c r="AC894" s="11"/>
      <c r="AD894" s="11"/>
      <c r="AE894" s="11"/>
      <c r="AL894" s="35"/>
      <c r="AM894" s="35"/>
      <c r="AN894" s="35"/>
      <c r="AO894" s="35"/>
      <c r="AP894" s="35"/>
      <c r="AQ894" s="35"/>
      <c r="AR894" s="35"/>
      <c r="AS894" s="35"/>
      <c r="AT894" s="35"/>
      <c r="AU894" s="35"/>
      <c r="AV894" s="35"/>
      <c r="AW894" s="35"/>
      <c r="AX894" s="35"/>
      <c r="AY894" s="35"/>
      <c r="AZ894" s="35"/>
      <c r="BA894" s="35"/>
      <c r="BB894" s="35"/>
      <c r="BC894" s="35"/>
      <c r="BD894" s="35"/>
      <c r="BE894" s="35"/>
    </row>
    <row r="895" spans="27:57" ht="15">
      <c r="AA895" s="11"/>
      <c r="AB895" s="11"/>
      <c r="AC895" s="11"/>
      <c r="AD895" s="11"/>
      <c r="AE895" s="11"/>
      <c r="AL895" s="35"/>
      <c r="AM895" s="35"/>
      <c r="AN895" s="35"/>
      <c r="AO895" s="35"/>
      <c r="AP895" s="35"/>
      <c r="AQ895" s="35"/>
      <c r="AR895" s="35"/>
      <c r="AS895" s="35"/>
      <c r="AT895" s="35"/>
      <c r="AU895" s="35"/>
      <c r="AV895" s="35"/>
      <c r="AW895" s="35"/>
      <c r="AX895" s="35"/>
      <c r="AY895" s="35"/>
      <c r="AZ895" s="35"/>
      <c r="BA895" s="35"/>
      <c r="BB895" s="35"/>
      <c r="BC895" s="35"/>
      <c r="BD895" s="35"/>
      <c r="BE895" s="35"/>
    </row>
    <row r="896" spans="27:57" ht="15">
      <c r="AA896" s="11"/>
      <c r="AB896" s="11"/>
      <c r="AC896" s="11"/>
      <c r="AD896" s="11"/>
      <c r="AE896" s="11"/>
      <c r="AL896" s="35"/>
      <c r="AM896" s="35"/>
      <c r="AN896" s="35"/>
      <c r="AO896" s="35"/>
      <c r="AP896" s="35"/>
      <c r="AQ896" s="35"/>
      <c r="AR896" s="35"/>
      <c r="AS896" s="35"/>
      <c r="AT896" s="35"/>
      <c r="AU896" s="35"/>
      <c r="AV896" s="35"/>
      <c r="AW896" s="35"/>
      <c r="AX896" s="35"/>
      <c r="AY896" s="35"/>
      <c r="AZ896" s="35"/>
      <c r="BA896" s="35"/>
      <c r="BB896" s="35"/>
      <c r="BC896" s="35"/>
      <c r="BD896" s="35"/>
      <c r="BE896" s="35"/>
    </row>
    <row r="897" spans="27:57" ht="15">
      <c r="AA897" s="11"/>
      <c r="AB897" s="11"/>
      <c r="AC897" s="11"/>
      <c r="AD897" s="11"/>
      <c r="AE897" s="11"/>
      <c r="AL897" s="35"/>
      <c r="AM897" s="35"/>
      <c r="AN897" s="35"/>
      <c r="AO897" s="35"/>
      <c r="AP897" s="35"/>
      <c r="AQ897" s="35"/>
      <c r="AR897" s="35"/>
      <c r="AS897" s="35"/>
      <c r="AT897" s="35"/>
      <c r="AU897" s="35"/>
      <c r="AV897" s="35"/>
      <c r="AW897" s="35"/>
      <c r="AX897" s="35"/>
      <c r="AY897" s="35"/>
      <c r="AZ897" s="35"/>
      <c r="BA897" s="35"/>
      <c r="BB897" s="35"/>
      <c r="BC897" s="35"/>
      <c r="BD897" s="35"/>
      <c r="BE897" s="35"/>
    </row>
    <row r="898" spans="27:57" ht="15">
      <c r="AA898" s="11"/>
      <c r="AB898" s="11"/>
      <c r="AC898" s="11"/>
      <c r="AD898" s="11"/>
      <c r="AE898" s="11"/>
      <c r="AL898" s="35"/>
      <c r="AM898" s="35"/>
      <c r="AN898" s="35"/>
      <c r="AO898" s="35"/>
      <c r="AP898" s="35"/>
      <c r="AQ898" s="35"/>
      <c r="AR898" s="35"/>
      <c r="AS898" s="35"/>
      <c r="AT898" s="35"/>
      <c r="AU898" s="35"/>
      <c r="AV898" s="35"/>
      <c r="AW898" s="35"/>
      <c r="AX898" s="35"/>
      <c r="AY898" s="35"/>
      <c r="AZ898" s="35"/>
      <c r="BA898" s="35"/>
      <c r="BB898" s="35"/>
      <c r="BC898" s="35"/>
      <c r="BD898" s="35"/>
      <c r="BE898" s="35"/>
    </row>
    <row r="899" spans="27:57" ht="15">
      <c r="AA899" s="11"/>
      <c r="AB899" s="11"/>
      <c r="AC899" s="11"/>
      <c r="AD899" s="11"/>
      <c r="AE899" s="11"/>
      <c r="AL899" s="35"/>
      <c r="AM899" s="35"/>
      <c r="AN899" s="35"/>
      <c r="AO899" s="35"/>
      <c r="AP899" s="35"/>
      <c r="AQ899" s="35"/>
      <c r="AR899" s="35"/>
      <c r="AS899" s="35"/>
      <c r="AT899" s="35"/>
      <c r="AU899" s="35"/>
      <c r="AV899" s="35"/>
      <c r="AW899" s="35"/>
      <c r="AX899" s="35"/>
      <c r="AY899" s="35"/>
      <c r="AZ899" s="35"/>
      <c r="BA899" s="35"/>
      <c r="BB899" s="35"/>
      <c r="BC899" s="35"/>
      <c r="BD899" s="35"/>
      <c r="BE899" s="35"/>
    </row>
    <row r="900" spans="27:57" ht="15">
      <c r="AA900" s="11"/>
      <c r="AB900" s="11"/>
      <c r="AC900" s="11"/>
      <c r="AD900" s="11"/>
      <c r="AE900" s="11"/>
      <c r="AL900" s="35"/>
      <c r="AM900" s="35"/>
      <c r="AN900" s="35"/>
      <c r="AO900" s="35"/>
      <c r="AP900" s="35"/>
      <c r="AQ900" s="35"/>
      <c r="AR900" s="35"/>
      <c r="AS900" s="35"/>
      <c r="AT900" s="35"/>
      <c r="AU900" s="35"/>
      <c r="AV900" s="35"/>
      <c r="AW900" s="35"/>
      <c r="AX900" s="35"/>
      <c r="AY900" s="35"/>
      <c r="AZ900" s="35"/>
      <c r="BA900" s="35"/>
      <c r="BB900" s="35"/>
      <c r="BC900" s="35"/>
      <c r="BD900" s="35"/>
      <c r="BE900" s="35"/>
    </row>
    <row r="901" spans="27:57" ht="15">
      <c r="AA901" s="11"/>
      <c r="AB901" s="11"/>
      <c r="AC901" s="11"/>
      <c r="AD901" s="11"/>
      <c r="AE901" s="11"/>
      <c r="AL901" s="35"/>
      <c r="AM901" s="35"/>
      <c r="AN901" s="35"/>
      <c r="AO901" s="35"/>
      <c r="AP901" s="35"/>
      <c r="AQ901" s="35"/>
      <c r="AR901" s="35"/>
      <c r="AS901" s="35"/>
      <c r="AT901" s="35"/>
      <c r="AU901" s="35"/>
      <c r="AV901" s="35"/>
      <c r="AW901" s="35"/>
      <c r="AX901" s="35"/>
      <c r="AY901" s="35"/>
      <c r="AZ901" s="35"/>
      <c r="BA901" s="35"/>
      <c r="BB901" s="35"/>
      <c r="BC901" s="35"/>
      <c r="BD901" s="35"/>
      <c r="BE901" s="35"/>
    </row>
    <row r="902" spans="27:57" ht="15">
      <c r="AA902" s="11"/>
      <c r="AB902" s="11"/>
      <c r="AC902" s="11"/>
      <c r="AD902" s="11"/>
      <c r="AE902" s="11"/>
      <c r="AL902" s="35"/>
      <c r="AM902" s="35"/>
      <c r="AN902" s="35"/>
      <c r="AO902" s="35"/>
      <c r="AP902" s="35"/>
      <c r="AQ902" s="35"/>
      <c r="AR902" s="35"/>
      <c r="AS902" s="35"/>
      <c r="AT902" s="35"/>
      <c r="AU902" s="35"/>
      <c r="AV902" s="35"/>
      <c r="AW902" s="35"/>
      <c r="AX902" s="35"/>
      <c r="AY902" s="35"/>
      <c r="AZ902" s="35"/>
      <c r="BA902" s="35"/>
      <c r="BB902" s="35"/>
      <c r="BC902" s="35"/>
      <c r="BD902" s="35"/>
      <c r="BE902" s="35"/>
    </row>
    <row r="903" spans="27:57" ht="15">
      <c r="AA903" s="11"/>
      <c r="AB903" s="11"/>
      <c r="AC903" s="11"/>
      <c r="AD903" s="11"/>
      <c r="AE903" s="11"/>
      <c r="AL903" s="35"/>
      <c r="AM903" s="35"/>
      <c r="AN903" s="35"/>
      <c r="AO903" s="35"/>
      <c r="AP903" s="35"/>
      <c r="AQ903" s="35"/>
      <c r="AR903" s="35"/>
      <c r="AS903" s="35"/>
      <c r="AT903" s="35"/>
      <c r="AU903" s="35"/>
      <c r="AV903" s="35"/>
      <c r="AW903" s="35"/>
      <c r="AX903" s="35"/>
      <c r="AY903" s="35"/>
      <c r="AZ903" s="35"/>
      <c r="BA903" s="35"/>
      <c r="BB903" s="35"/>
      <c r="BC903" s="35"/>
      <c r="BD903" s="35"/>
      <c r="BE903" s="35"/>
    </row>
    <row r="904" spans="27:57" ht="15">
      <c r="AA904" s="11"/>
      <c r="AB904" s="11"/>
      <c r="AC904" s="11"/>
      <c r="AD904" s="11"/>
      <c r="AE904" s="11"/>
      <c r="AL904" s="35"/>
      <c r="AM904" s="35"/>
      <c r="AN904" s="35"/>
      <c r="AO904" s="35"/>
      <c r="AP904" s="35"/>
      <c r="AQ904" s="35"/>
      <c r="AR904" s="35"/>
      <c r="AS904" s="35"/>
      <c r="AT904" s="35"/>
      <c r="AU904" s="35"/>
      <c r="AV904" s="35"/>
      <c r="AW904" s="35"/>
      <c r="AX904" s="35"/>
      <c r="AY904" s="35"/>
      <c r="AZ904" s="35"/>
      <c r="BA904" s="35"/>
      <c r="BB904" s="35"/>
      <c r="BC904" s="35"/>
      <c r="BD904" s="35"/>
      <c r="BE904" s="35"/>
    </row>
    <row r="905" spans="27:57" ht="15">
      <c r="AA905" s="11"/>
      <c r="AB905" s="11"/>
      <c r="AC905" s="11"/>
      <c r="AD905" s="11"/>
      <c r="AE905" s="11"/>
      <c r="AL905" s="35"/>
      <c r="AM905" s="35"/>
      <c r="AN905" s="35"/>
      <c r="AO905" s="35"/>
      <c r="AP905" s="35"/>
      <c r="AQ905" s="35"/>
      <c r="AR905" s="35"/>
      <c r="AS905" s="35"/>
      <c r="AT905" s="35"/>
      <c r="AU905" s="35"/>
      <c r="AV905" s="35"/>
      <c r="AW905" s="35"/>
      <c r="AX905" s="35"/>
      <c r="AY905" s="35"/>
      <c r="AZ905" s="35"/>
      <c r="BA905" s="35"/>
      <c r="BB905" s="35"/>
      <c r="BC905" s="35"/>
      <c r="BD905" s="35"/>
      <c r="BE905" s="35"/>
    </row>
    <row r="906" spans="27:57" ht="15">
      <c r="AA906" s="11"/>
      <c r="AB906" s="11"/>
      <c r="AC906" s="11"/>
      <c r="AD906" s="11"/>
      <c r="AE906" s="11"/>
      <c r="AL906" s="35"/>
      <c r="AM906" s="35"/>
      <c r="AN906" s="35"/>
      <c r="AO906" s="35"/>
      <c r="AP906" s="35"/>
      <c r="AQ906" s="35"/>
      <c r="AR906" s="35"/>
      <c r="AS906" s="35"/>
      <c r="AT906" s="35"/>
      <c r="AU906" s="35"/>
      <c r="AV906" s="35"/>
      <c r="AW906" s="35"/>
      <c r="AX906" s="35"/>
      <c r="AY906" s="35"/>
      <c r="AZ906" s="35"/>
      <c r="BA906" s="35"/>
      <c r="BB906" s="35"/>
      <c r="BC906" s="35"/>
      <c r="BD906" s="35"/>
      <c r="BE906" s="35"/>
    </row>
    <row r="907" spans="27:57" ht="15">
      <c r="AA907" s="11"/>
      <c r="AB907" s="11"/>
      <c r="AC907" s="11"/>
      <c r="AD907" s="11"/>
      <c r="AE907" s="11"/>
      <c r="AL907" s="35"/>
      <c r="AM907" s="35"/>
      <c r="AN907" s="35"/>
      <c r="AO907" s="35"/>
      <c r="AP907" s="35"/>
      <c r="AQ907" s="35"/>
      <c r="AR907" s="35"/>
      <c r="AS907" s="35"/>
      <c r="AT907" s="35"/>
      <c r="AU907" s="35"/>
      <c r="AV907" s="35"/>
      <c r="AW907" s="35"/>
      <c r="AX907" s="35"/>
      <c r="AY907" s="35"/>
      <c r="AZ907" s="35"/>
      <c r="BA907" s="35"/>
      <c r="BB907" s="35"/>
      <c r="BC907" s="35"/>
      <c r="BD907" s="35"/>
      <c r="BE907" s="35"/>
    </row>
    <row r="908" spans="27:57" ht="15">
      <c r="AA908" s="11"/>
      <c r="AB908" s="11"/>
      <c r="AC908" s="11"/>
      <c r="AD908" s="11"/>
      <c r="AE908" s="11"/>
      <c r="AL908" s="35"/>
      <c r="AM908" s="35"/>
      <c r="AN908" s="35"/>
      <c r="AO908" s="35"/>
      <c r="AP908" s="35"/>
      <c r="AQ908" s="35"/>
      <c r="AR908" s="35"/>
      <c r="AS908" s="35"/>
      <c r="AT908" s="35"/>
      <c r="AU908" s="35"/>
      <c r="AV908" s="35"/>
      <c r="AW908" s="35"/>
      <c r="AX908" s="35"/>
      <c r="AY908" s="35"/>
      <c r="AZ908" s="35"/>
      <c r="BA908" s="35"/>
      <c r="BB908" s="35"/>
      <c r="BC908" s="35"/>
      <c r="BD908" s="35"/>
      <c r="BE908" s="35"/>
    </row>
    <row r="909" spans="27:57" ht="15">
      <c r="AA909" s="11"/>
      <c r="AB909" s="11"/>
      <c r="AC909" s="11"/>
      <c r="AD909" s="11"/>
      <c r="AE909" s="11"/>
      <c r="AL909" s="35"/>
      <c r="AM909" s="35"/>
      <c r="AN909" s="35"/>
      <c r="AO909" s="35"/>
      <c r="AP909" s="35"/>
      <c r="AQ909" s="35"/>
      <c r="AR909" s="35"/>
      <c r="AS909" s="35"/>
      <c r="AT909" s="35"/>
      <c r="AU909" s="35"/>
      <c r="AV909" s="35"/>
      <c r="AW909" s="35"/>
      <c r="AX909" s="35"/>
      <c r="AY909" s="35"/>
      <c r="AZ909" s="35"/>
      <c r="BA909" s="35"/>
      <c r="BB909" s="35"/>
      <c r="BC909" s="35"/>
      <c r="BD909" s="35"/>
      <c r="BE909" s="35"/>
    </row>
    <row r="910" spans="27:57" ht="15">
      <c r="AA910" s="11"/>
      <c r="AB910" s="11"/>
      <c r="AC910" s="11"/>
      <c r="AD910" s="11"/>
      <c r="AE910" s="11"/>
      <c r="AL910" s="35"/>
      <c r="AM910" s="35"/>
      <c r="AN910" s="35"/>
      <c r="AO910" s="35"/>
      <c r="AP910" s="35"/>
      <c r="AQ910" s="35"/>
      <c r="AR910" s="35"/>
      <c r="AS910" s="35"/>
      <c r="AT910" s="35"/>
      <c r="AU910" s="35"/>
      <c r="AV910" s="35"/>
      <c r="AW910" s="35"/>
      <c r="AX910" s="35"/>
      <c r="AY910" s="35"/>
      <c r="AZ910" s="35"/>
      <c r="BA910" s="35"/>
      <c r="BB910" s="35"/>
      <c r="BC910" s="35"/>
      <c r="BD910" s="35"/>
      <c r="BE910" s="35"/>
    </row>
    <row r="911" spans="27:57" ht="15">
      <c r="AA911" s="11"/>
      <c r="AB911" s="11"/>
      <c r="AC911" s="11"/>
      <c r="AD911" s="11"/>
      <c r="AE911" s="11"/>
      <c r="AL911" s="35"/>
      <c r="AM911" s="35"/>
      <c r="AN911" s="35"/>
      <c r="AO911" s="35"/>
      <c r="AP911" s="35"/>
      <c r="AQ911" s="35"/>
      <c r="AR911" s="35"/>
      <c r="AS911" s="35"/>
      <c r="AT911" s="35"/>
      <c r="AU911" s="35"/>
      <c r="AV911" s="35"/>
      <c r="AW911" s="35"/>
      <c r="AX911" s="35"/>
      <c r="AY911" s="35"/>
      <c r="AZ911" s="35"/>
      <c r="BA911" s="35"/>
      <c r="BB911" s="35"/>
      <c r="BC911" s="35"/>
      <c r="BD911" s="35"/>
      <c r="BE911" s="35"/>
    </row>
    <row r="912" spans="27:57" ht="15">
      <c r="AA912" s="11"/>
      <c r="AB912" s="11"/>
      <c r="AC912" s="11"/>
      <c r="AD912" s="11"/>
      <c r="AE912" s="11"/>
      <c r="AL912" s="35"/>
      <c r="AM912" s="35"/>
      <c r="AN912" s="35"/>
      <c r="AO912" s="35"/>
      <c r="AP912" s="35"/>
      <c r="AQ912" s="35"/>
      <c r="AR912" s="35"/>
      <c r="AS912" s="35"/>
      <c r="AT912" s="35"/>
      <c r="AU912" s="35"/>
      <c r="AV912" s="35"/>
      <c r="AW912" s="35"/>
      <c r="AX912" s="35"/>
      <c r="AY912" s="35"/>
      <c r="AZ912" s="35"/>
      <c r="BA912" s="35"/>
      <c r="BB912" s="35"/>
      <c r="BC912" s="35"/>
      <c r="BD912" s="35"/>
      <c r="BE912" s="35"/>
    </row>
    <row r="913" spans="27:57" ht="15">
      <c r="AA913" s="11"/>
      <c r="AB913" s="11"/>
      <c r="AC913" s="11"/>
      <c r="AD913" s="11"/>
      <c r="AE913" s="11"/>
      <c r="AL913" s="35"/>
      <c r="AM913" s="35"/>
      <c r="AN913" s="35"/>
      <c r="AO913" s="35"/>
      <c r="AP913" s="35"/>
      <c r="AQ913" s="35"/>
      <c r="AR913" s="35"/>
      <c r="AS913" s="35"/>
      <c r="AT913" s="35"/>
      <c r="AU913" s="35"/>
      <c r="AV913" s="35"/>
      <c r="AW913" s="35"/>
      <c r="AX913" s="35"/>
      <c r="AY913" s="35"/>
      <c r="AZ913" s="35"/>
      <c r="BA913" s="35"/>
      <c r="BB913" s="35"/>
      <c r="BC913" s="35"/>
      <c r="BD913" s="35"/>
      <c r="BE913" s="35"/>
    </row>
    <row r="914" spans="27:57" ht="15">
      <c r="AA914" s="11"/>
      <c r="AB914" s="11"/>
      <c r="AC914" s="11"/>
      <c r="AD914" s="11"/>
      <c r="AE914" s="11"/>
      <c r="AL914" s="35"/>
      <c r="AM914" s="35"/>
      <c r="AN914" s="35"/>
      <c r="AO914" s="35"/>
      <c r="AP914" s="35"/>
      <c r="AQ914" s="35"/>
      <c r="AR914" s="35"/>
      <c r="AS914" s="35"/>
      <c r="AT914" s="35"/>
      <c r="AU914" s="35"/>
      <c r="AV914" s="35"/>
      <c r="AW914" s="35"/>
      <c r="AX914" s="35"/>
      <c r="AY914" s="35"/>
      <c r="AZ914" s="35"/>
      <c r="BA914" s="35"/>
      <c r="BB914" s="35"/>
      <c r="BC914" s="35"/>
      <c r="BD914" s="35"/>
      <c r="BE914" s="35"/>
    </row>
    <row r="915" spans="27:57" ht="15">
      <c r="AA915" s="11"/>
      <c r="AB915" s="11"/>
      <c r="AC915" s="11"/>
      <c r="AD915" s="11"/>
      <c r="AE915" s="11"/>
      <c r="AL915" s="35"/>
      <c r="AM915" s="35"/>
      <c r="AN915" s="35"/>
      <c r="AO915" s="35"/>
      <c r="AP915" s="35"/>
      <c r="AQ915" s="35"/>
      <c r="AR915" s="35"/>
      <c r="AS915" s="35"/>
      <c r="AT915" s="35"/>
      <c r="AU915" s="35"/>
      <c r="AV915" s="35"/>
      <c r="AW915" s="35"/>
      <c r="AX915" s="35"/>
      <c r="AY915" s="35"/>
      <c r="AZ915" s="35"/>
      <c r="BA915" s="35"/>
      <c r="BB915" s="35"/>
      <c r="BC915" s="35"/>
      <c r="BD915" s="35"/>
      <c r="BE915" s="35"/>
    </row>
    <row r="916" spans="27:57" ht="15">
      <c r="AA916" s="11"/>
      <c r="AB916" s="11"/>
      <c r="AC916" s="11"/>
      <c r="AD916" s="11"/>
      <c r="AE916" s="11"/>
      <c r="AL916" s="35"/>
      <c r="AM916" s="35"/>
      <c r="AN916" s="35"/>
      <c r="AO916" s="35"/>
      <c r="AP916" s="35"/>
      <c r="AQ916" s="35"/>
      <c r="AR916" s="35"/>
      <c r="AS916" s="35"/>
      <c r="AT916" s="35"/>
      <c r="AU916" s="35"/>
      <c r="AV916" s="35"/>
      <c r="AW916" s="35"/>
      <c r="AX916" s="35"/>
      <c r="AY916" s="35"/>
      <c r="AZ916" s="35"/>
      <c r="BA916" s="35"/>
      <c r="BB916" s="35"/>
      <c r="BC916" s="35"/>
      <c r="BD916" s="35"/>
      <c r="BE916" s="35"/>
    </row>
    <row r="917" spans="27:57" ht="15">
      <c r="AA917" s="11"/>
      <c r="AB917" s="11"/>
      <c r="AC917" s="11"/>
      <c r="AD917" s="11"/>
      <c r="AE917" s="11"/>
      <c r="AL917" s="35"/>
      <c r="AM917" s="35"/>
      <c r="AN917" s="35"/>
      <c r="AO917" s="35"/>
      <c r="AP917" s="35"/>
      <c r="AQ917" s="35"/>
      <c r="AR917" s="35"/>
      <c r="AS917" s="35"/>
      <c r="AT917" s="35"/>
      <c r="AU917" s="35"/>
      <c r="AV917" s="35"/>
      <c r="AW917" s="35"/>
      <c r="AX917" s="35"/>
      <c r="AY917" s="35"/>
      <c r="AZ917" s="35"/>
      <c r="BA917" s="35"/>
      <c r="BB917" s="35"/>
      <c r="BC917" s="35"/>
      <c r="BD917" s="35"/>
      <c r="BE917" s="35"/>
    </row>
    <row r="918" spans="27:57" ht="15">
      <c r="AA918" s="11"/>
      <c r="AB918" s="11"/>
      <c r="AC918" s="11"/>
      <c r="AD918" s="11"/>
      <c r="AE918" s="11"/>
      <c r="AL918" s="35"/>
      <c r="AM918" s="35"/>
      <c r="AN918" s="35"/>
      <c r="AO918" s="35"/>
      <c r="AP918" s="35"/>
      <c r="AQ918" s="35"/>
      <c r="AR918" s="35"/>
      <c r="AS918" s="35"/>
      <c r="AT918" s="35"/>
      <c r="AU918" s="35"/>
      <c r="AV918" s="35"/>
      <c r="AW918" s="35"/>
      <c r="AX918" s="35"/>
      <c r="AY918" s="35"/>
      <c r="AZ918" s="35"/>
      <c r="BA918" s="35"/>
      <c r="BB918" s="35"/>
      <c r="BC918" s="35"/>
      <c r="BD918" s="35"/>
      <c r="BE918" s="35"/>
    </row>
    <row r="919" spans="27:57" ht="15">
      <c r="AA919" s="11"/>
      <c r="AB919" s="11"/>
      <c r="AC919" s="11"/>
      <c r="AD919" s="11"/>
      <c r="AE919" s="11"/>
      <c r="AL919" s="35"/>
      <c r="AM919" s="35"/>
      <c r="AN919" s="35"/>
      <c r="AO919" s="35"/>
      <c r="AP919" s="35"/>
      <c r="AQ919" s="35"/>
      <c r="AR919" s="35"/>
      <c r="AS919" s="35"/>
      <c r="AT919" s="35"/>
      <c r="AU919" s="35"/>
      <c r="AV919" s="35"/>
      <c r="AW919" s="35"/>
      <c r="AX919" s="35"/>
      <c r="AY919" s="35"/>
      <c r="AZ919" s="35"/>
      <c r="BA919" s="35"/>
      <c r="BB919" s="35"/>
      <c r="BC919" s="35"/>
      <c r="BD919" s="35"/>
      <c r="BE919" s="35"/>
    </row>
    <row r="920" spans="27:57" ht="15">
      <c r="AA920" s="11"/>
      <c r="AB920" s="11"/>
      <c r="AC920" s="11"/>
      <c r="AD920" s="11"/>
      <c r="AE920" s="11"/>
      <c r="AL920" s="35"/>
      <c r="AM920" s="35"/>
      <c r="AN920" s="35"/>
      <c r="AO920" s="35"/>
      <c r="AP920" s="35"/>
      <c r="AQ920" s="35"/>
      <c r="AR920" s="35"/>
      <c r="AS920" s="35"/>
      <c r="AT920" s="35"/>
      <c r="AU920" s="35"/>
      <c r="AV920" s="35"/>
      <c r="AW920" s="35"/>
      <c r="AX920" s="35"/>
      <c r="AY920" s="35"/>
      <c r="AZ920" s="35"/>
      <c r="BA920" s="35"/>
      <c r="BB920" s="35"/>
      <c r="BC920" s="35"/>
      <c r="BD920" s="35"/>
      <c r="BE920" s="35"/>
    </row>
    <row r="921" spans="27:57" ht="15">
      <c r="AA921" s="11"/>
      <c r="AB921" s="11"/>
      <c r="AC921" s="11"/>
      <c r="AD921" s="11"/>
      <c r="AE921" s="11"/>
      <c r="AL921" s="35"/>
      <c r="AM921" s="35"/>
      <c r="AN921" s="35"/>
      <c r="AO921" s="35"/>
      <c r="AP921" s="35"/>
      <c r="AQ921" s="35"/>
      <c r="AR921" s="35"/>
      <c r="AS921" s="35"/>
      <c r="AT921" s="35"/>
      <c r="AU921" s="35"/>
      <c r="AV921" s="35"/>
      <c r="AW921" s="35"/>
      <c r="AX921" s="35"/>
      <c r="AY921" s="35"/>
      <c r="AZ921" s="35"/>
      <c r="BA921" s="35"/>
      <c r="BB921" s="35"/>
      <c r="BC921" s="35"/>
      <c r="BD921" s="35"/>
      <c r="BE921" s="35"/>
    </row>
    <row r="922" spans="27:57" ht="15">
      <c r="AA922" s="11"/>
      <c r="AB922" s="11"/>
      <c r="AC922" s="11"/>
      <c r="AD922" s="11"/>
      <c r="AE922" s="11"/>
      <c r="AL922" s="35"/>
      <c r="AM922" s="35"/>
      <c r="AN922" s="35"/>
      <c r="AO922" s="35"/>
      <c r="AP922" s="35"/>
      <c r="AQ922" s="35"/>
      <c r="AR922" s="35"/>
      <c r="AS922" s="35"/>
      <c r="AT922" s="35"/>
      <c r="AU922" s="35"/>
      <c r="AV922" s="35"/>
      <c r="AW922" s="35"/>
      <c r="AX922" s="35"/>
      <c r="AY922" s="35"/>
      <c r="AZ922" s="35"/>
      <c r="BA922" s="35"/>
      <c r="BB922" s="35"/>
      <c r="BC922" s="35"/>
      <c r="BD922" s="35"/>
      <c r="BE922" s="35"/>
    </row>
    <row r="923" spans="27:57" ht="15">
      <c r="AA923" s="11"/>
      <c r="AB923" s="11"/>
      <c r="AC923" s="11"/>
      <c r="AD923" s="11"/>
      <c r="AE923" s="11"/>
      <c r="AL923" s="35"/>
      <c r="AM923" s="35"/>
      <c r="AN923" s="35"/>
      <c r="AO923" s="35"/>
      <c r="AP923" s="35"/>
      <c r="AQ923" s="35"/>
      <c r="AR923" s="35"/>
      <c r="AS923" s="35"/>
      <c r="AT923" s="35"/>
      <c r="AU923" s="35"/>
      <c r="AV923" s="35"/>
      <c r="AW923" s="35"/>
      <c r="AX923" s="35"/>
      <c r="AY923" s="35"/>
      <c r="AZ923" s="35"/>
      <c r="BA923" s="35"/>
      <c r="BB923" s="35"/>
      <c r="BC923" s="35"/>
      <c r="BD923" s="35"/>
      <c r="BE923" s="35"/>
    </row>
    <row r="924" spans="27:57" ht="15">
      <c r="AA924" s="11"/>
      <c r="AB924" s="11"/>
      <c r="AC924" s="11"/>
      <c r="AD924" s="11"/>
      <c r="AE924" s="11"/>
      <c r="AL924" s="35"/>
      <c r="AM924" s="35"/>
      <c r="AN924" s="35"/>
      <c r="AO924" s="35"/>
      <c r="AP924" s="35"/>
      <c r="AQ924" s="35"/>
      <c r="AR924" s="35"/>
      <c r="AS924" s="35"/>
      <c r="AT924" s="35"/>
      <c r="AU924" s="35"/>
      <c r="AV924" s="35"/>
      <c r="AW924" s="35"/>
      <c r="AX924" s="35"/>
      <c r="AY924" s="35"/>
      <c r="AZ924" s="35"/>
      <c r="BA924" s="35"/>
      <c r="BB924" s="35"/>
      <c r="BC924" s="35"/>
      <c r="BD924" s="35"/>
      <c r="BE924" s="35"/>
    </row>
    <row r="925" spans="27:57" ht="15">
      <c r="AA925" s="11"/>
      <c r="AB925" s="11"/>
      <c r="AC925" s="11"/>
      <c r="AD925" s="11"/>
      <c r="AE925" s="11"/>
      <c r="AL925" s="35"/>
      <c r="AM925" s="35"/>
      <c r="AN925" s="35"/>
      <c r="AO925" s="35"/>
      <c r="AP925" s="35"/>
      <c r="AQ925" s="35"/>
      <c r="AR925" s="35"/>
      <c r="AS925" s="35"/>
      <c r="AT925" s="35"/>
      <c r="AU925" s="35"/>
      <c r="AV925" s="35"/>
      <c r="AW925" s="35"/>
      <c r="AX925" s="35"/>
      <c r="AY925" s="35"/>
      <c r="AZ925" s="35"/>
      <c r="BA925" s="35"/>
      <c r="BB925" s="35"/>
      <c r="BC925" s="35"/>
      <c r="BD925" s="35"/>
      <c r="BE925" s="35"/>
    </row>
    <row r="926" spans="27:57" ht="15">
      <c r="AA926" s="11"/>
      <c r="AB926" s="11"/>
      <c r="AC926" s="11"/>
      <c r="AD926" s="11"/>
      <c r="AE926" s="11"/>
      <c r="AL926" s="35"/>
      <c r="AM926" s="35"/>
      <c r="AN926" s="35"/>
      <c r="AO926" s="35"/>
      <c r="AP926" s="35"/>
      <c r="AQ926" s="35"/>
      <c r="AR926" s="35"/>
      <c r="AS926" s="35"/>
      <c r="AT926" s="35"/>
      <c r="AU926" s="35"/>
      <c r="AV926" s="35"/>
      <c r="AW926" s="35"/>
      <c r="AX926" s="35"/>
      <c r="AY926" s="35"/>
      <c r="AZ926" s="35"/>
      <c r="BA926" s="35"/>
      <c r="BB926" s="35"/>
      <c r="BC926" s="35"/>
      <c r="BD926" s="35"/>
      <c r="BE926" s="35"/>
    </row>
    <row r="927" spans="27:57" ht="15">
      <c r="AA927" s="11"/>
      <c r="AB927" s="11"/>
      <c r="AC927" s="11"/>
      <c r="AD927" s="11"/>
      <c r="AE927" s="11"/>
      <c r="AL927" s="35"/>
      <c r="AM927" s="35"/>
      <c r="AN927" s="35"/>
      <c r="AO927" s="35"/>
      <c r="AP927" s="35"/>
      <c r="AQ927" s="35"/>
      <c r="AR927" s="35"/>
      <c r="AS927" s="35"/>
      <c r="AT927" s="35"/>
      <c r="AU927" s="35"/>
      <c r="AV927" s="35"/>
      <c r="AW927" s="35"/>
      <c r="AX927" s="35"/>
      <c r="AY927" s="35"/>
      <c r="AZ927" s="35"/>
      <c r="BA927" s="35"/>
      <c r="BB927" s="35"/>
      <c r="BC927" s="35"/>
      <c r="BD927" s="35"/>
      <c r="BE927" s="35"/>
    </row>
    <row r="928" spans="27:57" ht="15">
      <c r="AA928" s="11"/>
      <c r="AB928" s="11"/>
      <c r="AC928" s="11"/>
      <c r="AD928" s="11"/>
      <c r="AE928" s="11"/>
      <c r="AL928" s="35"/>
      <c r="AM928" s="35"/>
      <c r="AN928" s="35"/>
      <c r="AO928" s="35"/>
      <c r="AP928" s="35"/>
      <c r="AQ928" s="35"/>
      <c r="AR928" s="35"/>
      <c r="AS928" s="35"/>
      <c r="AT928" s="35"/>
      <c r="AU928" s="35"/>
      <c r="AV928" s="35"/>
      <c r="AW928" s="35"/>
      <c r="AX928" s="35"/>
      <c r="AY928" s="35"/>
      <c r="AZ928" s="35"/>
      <c r="BA928" s="35"/>
      <c r="BB928" s="35"/>
      <c r="BC928" s="35"/>
      <c r="BD928" s="35"/>
      <c r="BE928" s="35"/>
    </row>
    <row r="929" spans="27:57" ht="15">
      <c r="AA929" s="11"/>
      <c r="AB929" s="11"/>
      <c r="AC929" s="11"/>
      <c r="AD929" s="11"/>
      <c r="AE929" s="11"/>
      <c r="AL929" s="35"/>
      <c r="AM929" s="35"/>
      <c r="AN929" s="35"/>
      <c r="AO929" s="35"/>
      <c r="AP929" s="35"/>
      <c r="AQ929" s="35"/>
      <c r="AR929" s="35"/>
      <c r="AS929" s="35"/>
      <c r="AT929" s="35"/>
      <c r="AU929" s="35"/>
      <c r="AV929" s="35"/>
      <c r="AW929" s="35"/>
      <c r="AX929" s="35"/>
      <c r="AY929" s="35"/>
      <c r="AZ929" s="35"/>
      <c r="BA929" s="35"/>
      <c r="BB929" s="35"/>
      <c r="BC929" s="35"/>
      <c r="BD929" s="35"/>
      <c r="BE929" s="35"/>
    </row>
    <row r="930" spans="27:57" ht="15">
      <c r="AA930" s="11"/>
      <c r="AB930" s="11"/>
      <c r="AC930" s="11"/>
      <c r="AD930" s="11"/>
      <c r="AE930" s="11"/>
      <c r="AL930" s="35"/>
      <c r="AM930" s="35"/>
      <c r="AN930" s="35"/>
      <c r="AO930" s="35"/>
      <c r="AP930" s="35"/>
      <c r="AQ930" s="35"/>
      <c r="AR930" s="35"/>
      <c r="AS930" s="35"/>
      <c r="AT930" s="35"/>
      <c r="AU930" s="35"/>
      <c r="AV930" s="35"/>
      <c r="AW930" s="35"/>
      <c r="AX930" s="35"/>
      <c r="AY930" s="35"/>
      <c r="AZ930" s="35"/>
      <c r="BA930" s="35"/>
      <c r="BB930" s="35"/>
      <c r="BC930" s="35"/>
      <c r="BD930" s="35"/>
      <c r="BE930" s="35"/>
    </row>
    <row r="931" spans="27:57" ht="15">
      <c r="AA931" s="11"/>
      <c r="AB931" s="11"/>
      <c r="AC931" s="11"/>
      <c r="AD931" s="11"/>
      <c r="AE931" s="11"/>
      <c r="AL931" s="35"/>
      <c r="AM931" s="35"/>
      <c r="AN931" s="35"/>
      <c r="AO931" s="35"/>
      <c r="AP931" s="35"/>
      <c r="AQ931" s="35"/>
      <c r="AR931" s="35"/>
      <c r="AS931" s="35"/>
      <c r="AT931" s="35"/>
      <c r="AU931" s="35"/>
      <c r="AV931" s="35"/>
      <c r="AW931" s="35"/>
      <c r="AX931" s="35"/>
      <c r="AY931" s="35"/>
      <c r="AZ931" s="35"/>
      <c r="BA931" s="35"/>
      <c r="BB931" s="35"/>
      <c r="BC931" s="35"/>
      <c r="BD931" s="35"/>
      <c r="BE931" s="35"/>
    </row>
    <row r="932" spans="27:57" ht="15">
      <c r="AA932" s="11"/>
      <c r="AB932" s="11"/>
      <c r="AC932" s="11"/>
      <c r="AD932" s="11"/>
      <c r="AE932" s="11"/>
      <c r="AL932" s="35"/>
      <c r="AM932" s="35"/>
      <c r="AN932" s="35"/>
      <c r="AO932" s="35"/>
      <c r="AP932" s="35"/>
      <c r="AQ932" s="35"/>
      <c r="AR932" s="35"/>
      <c r="AS932" s="35"/>
      <c r="AT932" s="35"/>
      <c r="AU932" s="35"/>
      <c r="AV932" s="35"/>
      <c r="AW932" s="35"/>
      <c r="AX932" s="35"/>
      <c r="AY932" s="35"/>
      <c r="AZ932" s="35"/>
      <c r="BA932" s="35"/>
      <c r="BB932" s="35"/>
      <c r="BC932" s="35"/>
      <c r="BD932" s="35"/>
      <c r="BE932" s="35"/>
    </row>
    <row r="933" spans="27:57" ht="15">
      <c r="AA933" s="11"/>
      <c r="AB933" s="11"/>
      <c r="AC933" s="11"/>
      <c r="AD933" s="11"/>
      <c r="AE933" s="11"/>
      <c r="AL933" s="35"/>
      <c r="AM933" s="35"/>
      <c r="AN933" s="35"/>
      <c r="AO933" s="35"/>
      <c r="AP933" s="35"/>
      <c r="AQ933" s="35"/>
      <c r="AR933" s="35"/>
      <c r="AS933" s="35"/>
      <c r="AT933" s="35"/>
      <c r="AU933" s="35"/>
      <c r="AV933" s="35"/>
      <c r="AW933" s="35"/>
      <c r="AX933" s="35"/>
      <c r="AY933" s="35"/>
      <c r="AZ933" s="35"/>
      <c r="BA933" s="35"/>
      <c r="BB933" s="35"/>
      <c r="BC933" s="35"/>
      <c r="BD933" s="35"/>
      <c r="BE933" s="35"/>
    </row>
    <row r="934" spans="27:57" ht="15">
      <c r="AA934" s="11"/>
      <c r="AB934" s="11"/>
      <c r="AC934" s="11"/>
      <c r="AD934" s="11"/>
      <c r="AE934" s="11"/>
      <c r="AL934" s="35"/>
      <c r="AM934" s="35"/>
      <c r="AN934" s="35"/>
      <c r="AO934" s="35"/>
      <c r="AP934" s="35"/>
      <c r="AQ934" s="35"/>
      <c r="AR934" s="35"/>
      <c r="AS934" s="35"/>
      <c r="AT934" s="35"/>
      <c r="AU934" s="35"/>
      <c r="AV934" s="35"/>
      <c r="AW934" s="35"/>
      <c r="AX934" s="35"/>
      <c r="AY934" s="35"/>
      <c r="AZ934" s="35"/>
      <c r="BA934" s="35"/>
      <c r="BB934" s="35"/>
      <c r="BC934" s="35"/>
      <c r="BD934" s="35"/>
      <c r="BE934" s="35"/>
    </row>
    <row r="935" spans="27:57" ht="15">
      <c r="AA935" s="11"/>
      <c r="AB935" s="11"/>
      <c r="AC935" s="11"/>
      <c r="AD935" s="11"/>
      <c r="AE935" s="11"/>
      <c r="AL935" s="35"/>
      <c r="AM935" s="35"/>
      <c r="AN935" s="35"/>
      <c r="AO935" s="35"/>
      <c r="AP935" s="35"/>
      <c r="AQ935" s="35"/>
      <c r="AR935" s="35"/>
      <c r="AS935" s="35"/>
      <c r="AT935" s="35"/>
      <c r="AU935" s="35"/>
      <c r="AV935" s="35"/>
      <c r="AW935" s="35"/>
      <c r="AX935" s="35"/>
      <c r="AY935" s="35"/>
      <c r="AZ935" s="35"/>
      <c r="BA935" s="35"/>
      <c r="BB935" s="35"/>
      <c r="BC935" s="35"/>
      <c r="BD935" s="35"/>
      <c r="BE935" s="35"/>
    </row>
    <row r="936" spans="27:57" ht="15">
      <c r="AA936" s="11"/>
      <c r="AB936" s="11"/>
      <c r="AC936" s="11"/>
      <c r="AD936" s="11"/>
      <c r="AE936" s="11"/>
      <c r="AL936" s="35"/>
      <c r="AM936" s="35"/>
      <c r="AN936" s="35"/>
      <c r="AO936" s="35"/>
      <c r="AP936" s="35"/>
      <c r="AQ936" s="35"/>
      <c r="AR936" s="35"/>
      <c r="AS936" s="35"/>
      <c r="AT936" s="35"/>
      <c r="AU936" s="35"/>
      <c r="AV936" s="35"/>
      <c r="AW936" s="35"/>
      <c r="AX936" s="35"/>
      <c r="AY936" s="35"/>
      <c r="AZ936" s="35"/>
      <c r="BA936" s="35"/>
      <c r="BB936" s="35"/>
      <c r="BC936" s="35"/>
      <c r="BD936" s="35"/>
      <c r="BE936" s="35"/>
    </row>
    <row r="937" spans="27:57" ht="15">
      <c r="AA937" s="11"/>
      <c r="AB937" s="11"/>
      <c r="AC937" s="11"/>
      <c r="AD937" s="11"/>
      <c r="AE937" s="11"/>
      <c r="AL937" s="35"/>
      <c r="AM937" s="35"/>
      <c r="AN937" s="35"/>
      <c r="AO937" s="35"/>
      <c r="AP937" s="35"/>
      <c r="AQ937" s="35"/>
      <c r="AR937" s="35"/>
      <c r="AS937" s="35"/>
      <c r="AT937" s="35"/>
      <c r="AU937" s="35"/>
      <c r="AV937" s="35"/>
      <c r="AW937" s="35"/>
      <c r="AX937" s="35"/>
      <c r="AY937" s="35"/>
      <c r="AZ937" s="35"/>
      <c r="BA937" s="35"/>
      <c r="BB937" s="35"/>
      <c r="BC937" s="35"/>
      <c r="BD937" s="35"/>
      <c r="BE937" s="35"/>
    </row>
    <row r="938" spans="27:57" ht="15">
      <c r="AA938" s="11"/>
      <c r="AB938" s="11"/>
      <c r="AC938" s="11"/>
      <c r="AD938" s="11"/>
      <c r="AE938" s="11"/>
      <c r="AL938" s="35"/>
      <c r="AM938" s="35"/>
      <c r="AN938" s="35"/>
      <c r="AO938" s="35"/>
      <c r="AP938" s="35"/>
      <c r="AQ938" s="35"/>
      <c r="AR938" s="35"/>
      <c r="AS938" s="35"/>
      <c r="AT938" s="35"/>
      <c r="AU938" s="35"/>
      <c r="AV938" s="35"/>
      <c r="AW938" s="35"/>
      <c r="AX938" s="35"/>
      <c r="AY938" s="35"/>
      <c r="AZ938" s="35"/>
      <c r="BA938" s="35"/>
      <c r="BB938" s="35"/>
      <c r="BC938" s="35"/>
      <c r="BD938" s="35"/>
      <c r="BE938" s="35"/>
    </row>
    <row r="939" spans="27:57" ht="15">
      <c r="AA939" s="11"/>
      <c r="AB939" s="11"/>
      <c r="AC939" s="11"/>
      <c r="AD939" s="11"/>
      <c r="AE939" s="11"/>
      <c r="AL939" s="35"/>
      <c r="AM939" s="35"/>
      <c r="AN939" s="35"/>
      <c r="AO939" s="35"/>
      <c r="AP939" s="35"/>
      <c r="AQ939" s="35"/>
      <c r="AR939" s="35"/>
      <c r="AS939" s="35"/>
      <c r="AT939" s="35"/>
      <c r="AU939" s="35"/>
      <c r="AV939" s="35"/>
      <c r="AW939" s="35"/>
      <c r="AX939" s="35"/>
      <c r="AY939" s="35"/>
      <c r="AZ939" s="35"/>
      <c r="BA939" s="35"/>
      <c r="BB939" s="35"/>
      <c r="BC939" s="35"/>
      <c r="BD939" s="35"/>
      <c r="BE939" s="35"/>
    </row>
    <row r="940" spans="27:57" ht="15">
      <c r="AA940" s="11"/>
      <c r="AB940" s="11"/>
      <c r="AC940" s="11"/>
      <c r="AD940" s="11"/>
      <c r="AE940" s="11"/>
      <c r="AL940" s="35"/>
      <c r="AM940" s="35"/>
      <c r="AN940" s="35"/>
      <c r="AO940" s="35"/>
      <c r="AP940" s="35"/>
      <c r="AQ940" s="35"/>
      <c r="AR940" s="35"/>
      <c r="AS940" s="35"/>
      <c r="AT940" s="35"/>
      <c r="AU940" s="35"/>
      <c r="AV940" s="35"/>
      <c r="AW940" s="35"/>
      <c r="AX940" s="35"/>
      <c r="AY940" s="35"/>
      <c r="AZ940" s="35"/>
      <c r="BA940" s="35"/>
      <c r="BB940" s="35"/>
      <c r="BC940" s="35"/>
      <c r="BD940" s="35"/>
      <c r="BE940" s="35"/>
    </row>
    <row r="941" spans="27:57" ht="15">
      <c r="AA941" s="11"/>
      <c r="AB941" s="11"/>
      <c r="AC941" s="11"/>
      <c r="AD941" s="11"/>
      <c r="AE941" s="11"/>
      <c r="AL941" s="35"/>
      <c r="AM941" s="35"/>
      <c r="AN941" s="35"/>
      <c r="AO941" s="35"/>
      <c r="AP941" s="35"/>
      <c r="AQ941" s="35"/>
      <c r="AR941" s="35"/>
      <c r="AS941" s="35"/>
      <c r="AT941" s="35"/>
      <c r="AU941" s="35"/>
      <c r="AV941" s="35"/>
      <c r="AW941" s="35"/>
      <c r="AX941" s="35"/>
      <c r="AY941" s="35"/>
      <c r="AZ941" s="35"/>
      <c r="BA941" s="35"/>
      <c r="BB941" s="35"/>
      <c r="BC941" s="35"/>
      <c r="BD941" s="35"/>
      <c r="BE941" s="35"/>
    </row>
    <row r="942" spans="27:57" ht="15">
      <c r="AA942" s="11"/>
      <c r="AB942" s="11"/>
      <c r="AC942" s="11"/>
      <c r="AD942" s="11"/>
      <c r="AE942" s="11"/>
      <c r="AL942" s="35"/>
      <c r="AM942" s="35"/>
      <c r="AN942" s="35"/>
      <c r="AO942" s="35"/>
      <c r="AP942" s="35"/>
      <c r="AQ942" s="35"/>
      <c r="AR942" s="35"/>
      <c r="AS942" s="35"/>
      <c r="AT942" s="35"/>
      <c r="AU942" s="35"/>
      <c r="AV942" s="35"/>
      <c r="AW942" s="35"/>
      <c r="AX942" s="35"/>
      <c r="AY942" s="35"/>
      <c r="AZ942" s="35"/>
      <c r="BA942" s="35"/>
      <c r="BB942" s="35"/>
      <c r="BC942" s="35"/>
      <c r="BD942" s="35"/>
      <c r="BE942" s="35"/>
    </row>
    <row r="943" spans="27:57" ht="15">
      <c r="AA943" s="11"/>
      <c r="AB943" s="11"/>
      <c r="AC943" s="11"/>
      <c r="AD943" s="11"/>
      <c r="AE943" s="11"/>
      <c r="AL943" s="35"/>
      <c r="AM943" s="35"/>
      <c r="AN943" s="35"/>
      <c r="AO943" s="35"/>
      <c r="AP943" s="35"/>
      <c r="AQ943" s="35"/>
      <c r="AR943" s="35"/>
      <c r="AS943" s="35"/>
      <c r="AT943" s="35"/>
      <c r="AU943" s="35"/>
      <c r="AV943" s="35"/>
      <c r="AW943" s="35"/>
      <c r="AX943" s="35"/>
      <c r="AY943" s="35"/>
      <c r="AZ943" s="35"/>
      <c r="BA943" s="35"/>
      <c r="BB943" s="35"/>
      <c r="BC943" s="35"/>
      <c r="BD943" s="35"/>
      <c r="BE943" s="35"/>
    </row>
    <row r="944" spans="27:57" ht="15">
      <c r="AA944" s="11"/>
      <c r="AB944" s="11"/>
      <c r="AC944" s="11"/>
      <c r="AD944" s="11"/>
      <c r="AE944" s="11"/>
      <c r="AL944" s="35"/>
      <c r="AM944" s="35"/>
      <c r="AN944" s="35"/>
      <c r="AO944" s="35"/>
      <c r="AP944" s="35"/>
      <c r="AQ944" s="35"/>
      <c r="AR944" s="35"/>
      <c r="AS944" s="35"/>
      <c r="AT944" s="35"/>
      <c r="AU944" s="35"/>
      <c r="AV944" s="35"/>
      <c r="AW944" s="35"/>
      <c r="AX944" s="35"/>
      <c r="AY944" s="35"/>
      <c r="AZ944" s="35"/>
      <c r="BA944" s="35"/>
      <c r="BB944" s="35"/>
      <c r="BC944" s="35"/>
      <c r="BD944" s="35"/>
      <c r="BE944" s="35"/>
    </row>
    <row r="945" spans="27:57" ht="15">
      <c r="AA945" s="11"/>
      <c r="AB945" s="11"/>
      <c r="AC945" s="11"/>
      <c r="AD945" s="11"/>
      <c r="AE945" s="11"/>
      <c r="AL945" s="35"/>
      <c r="AM945" s="35"/>
      <c r="AN945" s="35"/>
      <c r="AO945" s="35"/>
      <c r="AP945" s="35"/>
      <c r="AQ945" s="35"/>
      <c r="AR945" s="35"/>
      <c r="AS945" s="35"/>
      <c r="AT945" s="35"/>
      <c r="AU945" s="35"/>
      <c r="AV945" s="35"/>
      <c r="AW945" s="35"/>
      <c r="AX945" s="35"/>
      <c r="AY945" s="35"/>
      <c r="AZ945" s="35"/>
      <c r="BA945" s="35"/>
      <c r="BB945" s="35"/>
      <c r="BC945" s="35"/>
      <c r="BD945" s="35"/>
      <c r="BE945" s="35"/>
    </row>
    <row r="946" spans="27:57" ht="15">
      <c r="AA946" s="11"/>
      <c r="AB946" s="11"/>
      <c r="AC946" s="11"/>
      <c r="AD946" s="11"/>
      <c r="AE946" s="11"/>
      <c r="AL946" s="35"/>
      <c r="AM946" s="35"/>
      <c r="AN946" s="35"/>
      <c r="AO946" s="35"/>
      <c r="AP946" s="35"/>
      <c r="AQ946" s="35"/>
      <c r="AR946" s="35"/>
      <c r="AS946" s="35"/>
      <c r="AT946" s="35"/>
      <c r="AU946" s="35"/>
      <c r="AV946" s="35"/>
      <c r="AW946" s="35"/>
      <c r="AX946" s="35"/>
      <c r="AY946" s="35"/>
      <c r="AZ946" s="35"/>
      <c r="BA946" s="35"/>
      <c r="BB946" s="35"/>
      <c r="BC946" s="35"/>
      <c r="BD946" s="35"/>
      <c r="BE946" s="35"/>
    </row>
    <row r="947" spans="27:57" ht="15">
      <c r="AA947" s="11"/>
      <c r="AB947" s="11"/>
      <c r="AC947" s="11"/>
      <c r="AD947" s="11"/>
      <c r="AE947" s="11"/>
      <c r="AL947" s="35"/>
      <c r="AM947" s="35"/>
      <c r="AN947" s="35"/>
      <c r="AO947" s="35"/>
      <c r="AP947" s="35"/>
      <c r="AQ947" s="35"/>
      <c r="AR947" s="35"/>
      <c r="AS947" s="35"/>
      <c r="AT947" s="35"/>
      <c r="AU947" s="35"/>
      <c r="AV947" s="35"/>
      <c r="AW947" s="35"/>
      <c r="AX947" s="35"/>
      <c r="AY947" s="35"/>
      <c r="AZ947" s="35"/>
      <c r="BA947" s="35"/>
      <c r="BB947" s="35"/>
      <c r="BC947" s="35"/>
      <c r="BD947" s="35"/>
      <c r="BE947" s="35"/>
    </row>
    <row r="948" spans="27:57" ht="15">
      <c r="AA948" s="11"/>
      <c r="AB948" s="11"/>
      <c r="AC948" s="11"/>
      <c r="AD948" s="11"/>
      <c r="AE948" s="11"/>
      <c r="AL948" s="35"/>
      <c r="AM948" s="35"/>
      <c r="AN948" s="35"/>
      <c r="AO948" s="35"/>
      <c r="AP948" s="35"/>
      <c r="AQ948" s="35"/>
      <c r="AR948" s="35"/>
      <c r="AS948" s="35"/>
      <c r="AT948" s="35"/>
      <c r="AU948" s="35"/>
      <c r="AV948" s="35"/>
      <c r="AW948" s="35"/>
      <c r="AX948" s="35"/>
      <c r="AY948" s="35"/>
      <c r="AZ948" s="35"/>
      <c r="BA948" s="35"/>
      <c r="BB948" s="35"/>
      <c r="BC948" s="35"/>
      <c r="BD948" s="35"/>
      <c r="BE948" s="35"/>
    </row>
    <row r="949" spans="27:57" ht="15">
      <c r="AA949" s="11"/>
      <c r="AB949" s="11"/>
      <c r="AC949" s="11"/>
      <c r="AD949" s="11"/>
      <c r="AE949" s="11"/>
      <c r="AL949" s="35"/>
      <c r="AM949" s="35"/>
      <c r="AN949" s="35"/>
      <c r="AO949" s="35"/>
      <c r="AP949" s="35"/>
      <c r="AQ949" s="35"/>
      <c r="AR949" s="35"/>
      <c r="AS949" s="35"/>
      <c r="AT949" s="35"/>
      <c r="AU949" s="35"/>
      <c r="AV949" s="35"/>
      <c r="AW949" s="35"/>
      <c r="AX949" s="35"/>
      <c r="AY949" s="35"/>
      <c r="AZ949" s="35"/>
      <c r="BA949" s="35"/>
      <c r="BB949" s="35"/>
      <c r="BC949" s="35"/>
      <c r="BD949" s="35"/>
      <c r="BE949" s="35"/>
    </row>
    <row r="950" spans="27:57" ht="15">
      <c r="AA950" s="11"/>
      <c r="AB950" s="11"/>
      <c r="AC950" s="11"/>
      <c r="AD950" s="11"/>
      <c r="AE950" s="11"/>
      <c r="AL950" s="35"/>
      <c r="AM950" s="35"/>
      <c r="AN950" s="35"/>
      <c r="AO950" s="35"/>
      <c r="AP950" s="35"/>
      <c r="AQ950" s="35"/>
      <c r="AR950" s="35"/>
      <c r="AS950" s="35"/>
      <c r="AT950" s="35"/>
      <c r="AU950" s="35"/>
      <c r="AV950" s="35"/>
      <c r="AW950" s="35"/>
      <c r="AX950" s="35"/>
      <c r="AY950" s="35"/>
      <c r="AZ950" s="35"/>
      <c r="BA950" s="35"/>
      <c r="BB950" s="35"/>
      <c r="BC950" s="35"/>
      <c r="BD950" s="35"/>
      <c r="BE950" s="35"/>
    </row>
    <row r="951" spans="27:57" ht="15">
      <c r="AA951" s="11"/>
      <c r="AB951" s="11"/>
      <c r="AC951" s="11"/>
      <c r="AD951" s="11"/>
      <c r="AE951" s="11"/>
      <c r="AL951" s="35"/>
      <c r="AM951" s="35"/>
      <c r="AN951" s="35"/>
      <c r="AO951" s="35"/>
      <c r="AP951" s="35"/>
      <c r="AQ951" s="35"/>
      <c r="AR951" s="35"/>
      <c r="AS951" s="35"/>
      <c r="AT951" s="35"/>
      <c r="AU951" s="35"/>
      <c r="AV951" s="35"/>
      <c r="AW951" s="35"/>
      <c r="AX951" s="35"/>
      <c r="AY951" s="35"/>
      <c r="AZ951" s="35"/>
      <c r="BA951" s="35"/>
      <c r="BB951" s="35"/>
      <c r="BC951" s="35"/>
      <c r="BD951" s="35"/>
      <c r="BE951" s="35"/>
    </row>
    <row r="952" spans="27:57" ht="15">
      <c r="AA952" s="11"/>
      <c r="AB952" s="11"/>
      <c r="AC952" s="11"/>
      <c r="AD952" s="11"/>
      <c r="AE952" s="11"/>
      <c r="AL952" s="35"/>
      <c r="AM952" s="35"/>
      <c r="AN952" s="35"/>
      <c r="AO952" s="35"/>
      <c r="AP952" s="35"/>
      <c r="AQ952" s="35"/>
      <c r="AR952" s="35"/>
      <c r="AS952" s="35"/>
      <c r="AT952" s="35"/>
      <c r="AU952" s="35"/>
      <c r="AV952" s="35"/>
      <c r="AW952" s="35"/>
      <c r="AX952" s="35"/>
      <c r="AY952" s="35"/>
      <c r="AZ952" s="35"/>
      <c r="BA952" s="35"/>
      <c r="BB952" s="35"/>
      <c r="BC952" s="35"/>
      <c r="BD952" s="35"/>
      <c r="BE952" s="35"/>
    </row>
    <row r="953" spans="27:57" ht="15">
      <c r="AA953" s="11"/>
      <c r="AB953" s="11"/>
      <c r="AC953" s="11"/>
      <c r="AD953" s="11"/>
      <c r="AE953" s="11"/>
      <c r="AL953" s="35"/>
      <c r="AM953" s="35"/>
      <c r="AN953" s="35"/>
      <c r="AO953" s="35"/>
      <c r="AP953" s="35"/>
      <c r="AQ953" s="35"/>
      <c r="AR953" s="35"/>
      <c r="AS953" s="35"/>
      <c r="AT953" s="35"/>
      <c r="AU953" s="35"/>
      <c r="AV953" s="35"/>
      <c r="AW953" s="35"/>
      <c r="AX953" s="35"/>
      <c r="AY953" s="35"/>
      <c r="AZ953" s="35"/>
      <c r="BA953" s="35"/>
      <c r="BB953" s="35"/>
      <c r="BC953" s="35"/>
      <c r="BD953" s="35"/>
      <c r="BE953" s="35"/>
    </row>
    <row r="954" spans="27:57" ht="15">
      <c r="AA954" s="11"/>
      <c r="AB954" s="11"/>
      <c r="AC954" s="11"/>
      <c r="AD954" s="11"/>
      <c r="AE954" s="11"/>
      <c r="AL954" s="35"/>
      <c r="AM954" s="35"/>
      <c r="AN954" s="35"/>
      <c r="AO954" s="35"/>
      <c r="AP954" s="35"/>
      <c r="AQ954" s="35"/>
      <c r="AR954" s="35"/>
      <c r="AS954" s="35"/>
      <c r="AT954" s="35"/>
      <c r="AU954" s="35"/>
      <c r="AV954" s="35"/>
      <c r="AW954" s="35"/>
      <c r="AX954" s="35"/>
      <c r="AY954" s="35"/>
      <c r="AZ954" s="35"/>
      <c r="BA954" s="35"/>
      <c r="BB954" s="35"/>
      <c r="BC954" s="35"/>
      <c r="BD954" s="35"/>
      <c r="BE954" s="35"/>
    </row>
    <row r="955" spans="27:57" ht="15">
      <c r="AA955" s="11"/>
      <c r="AB955" s="11"/>
      <c r="AC955" s="11"/>
      <c r="AD955" s="11"/>
      <c r="AE955" s="11"/>
      <c r="AL955" s="35"/>
      <c r="AM955" s="35"/>
      <c r="AN955" s="35"/>
      <c r="AO955" s="35"/>
      <c r="AP955" s="35"/>
      <c r="AQ955" s="35"/>
      <c r="AR955" s="35"/>
      <c r="AS955" s="35"/>
      <c r="AT955" s="35"/>
      <c r="AU955" s="35"/>
      <c r="AV955" s="35"/>
      <c r="AW955" s="35"/>
      <c r="AX955" s="35"/>
      <c r="AY955" s="35"/>
      <c r="AZ955" s="35"/>
      <c r="BA955" s="35"/>
      <c r="BB955" s="35"/>
      <c r="BC955" s="35"/>
      <c r="BD955" s="35"/>
      <c r="BE955" s="35"/>
    </row>
    <row r="956" spans="27:57" ht="15">
      <c r="AA956" s="11"/>
      <c r="AB956" s="11"/>
      <c r="AC956" s="11"/>
      <c r="AD956" s="11"/>
      <c r="AE956" s="11"/>
      <c r="AL956" s="35"/>
      <c r="AM956" s="35"/>
      <c r="AN956" s="35"/>
      <c r="AO956" s="35"/>
      <c r="AP956" s="35"/>
      <c r="AQ956" s="35"/>
      <c r="AR956" s="35"/>
      <c r="AS956" s="35"/>
      <c r="AT956" s="35"/>
      <c r="AU956" s="35"/>
      <c r="AV956" s="35"/>
      <c r="AW956" s="35"/>
      <c r="AX956" s="35"/>
      <c r="AY956" s="35"/>
      <c r="AZ956" s="35"/>
      <c r="BA956" s="35"/>
      <c r="BB956" s="35"/>
      <c r="BC956" s="35"/>
      <c r="BD956" s="35"/>
      <c r="BE956" s="35"/>
    </row>
    <row r="957" spans="27:57" ht="15">
      <c r="AA957" s="11"/>
      <c r="AB957" s="11"/>
      <c r="AC957" s="11"/>
      <c r="AD957" s="11"/>
      <c r="AE957" s="11"/>
      <c r="AL957" s="35"/>
      <c r="AM957" s="35"/>
      <c r="AN957" s="35"/>
      <c r="AO957" s="35"/>
      <c r="AP957" s="35"/>
      <c r="AQ957" s="35"/>
      <c r="AR957" s="35"/>
      <c r="AS957" s="35"/>
      <c r="AT957" s="35"/>
      <c r="AU957" s="35"/>
      <c r="AV957" s="35"/>
      <c r="AW957" s="35"/>
      <c r="AX957" s="35"/>
      <c r="AY957" s="35"/>
      <c r="AZ957" s="35"/>
      <c r="BA957" s="35"/>
      <c r="BB957" s="35"/>
      <c r="BC957" s="35"/>
      <c r="BD957" s="35"/>
      <c r="BE957" s="35"/>
    </row>
    <row r="958" spans="27:57" ht="15">
      <c r="AA958" s="11"/>
      <c r="AB958" s="11"/>
      <c r="AC958" s="11"/>
      <c r="AD958" s="11"/>
      <c r="AE958" s="11"/>
      <c r="AL958" s="35"/>
      <c r="AM958" s="35"/>
      <c r="AN958" s="35"/>
      <c r="AO958" s="35"/>
      <c r="AP958" s="35"/>
      <c r="AQ958" s="35"/>
      <c r="AR958" s="35"/>
      <c r="AS958" s="35"/>
      <c r="AT958" s="35"/>
      <c r="AU958" s="35"/>
      <c r="AV958" s="35"/>
      <c r="AW958" s="35"/>
      <c r="AX958" s="35"/>
      <c r="AY958" s="35"/>
      <c r="AZ958" s="35"/>
      <c r="BA958" s="35"/>
      <c r="BB958" s="35"/>
      <c r="BC958" s="35"/>
      <c r="BD958" s="35"/>
      <c r="BE958" s="35"/>
    </row>
    <row r="959" spans="27:57" ht="15">
      <c r="AA959" s="11"/>
      <c r="AB959" s="11"/>
      <c r="AC959" s="11"/>
      <c r="AD959" s="11"/>
      <c r="AE959" s="11"/>
      <c r="AL959" s="35"/>
      <c r="AM959" s="35"/>
      <c r="AN959" s="35"/>
      <c r="AO959" s="35"/>
      <c r="AP959" s="35"/>
      <c r="AQ959" s="35"/>
      <c r="AR959" s="35"/>
      <c r="AS959" s="35"/>
      <c r="AT959" s="35"/>
      <c r="AU959" s="35"/>
      <c r="AV959" s="35"/>
      <c r="AW959" s="35"/>
      <c r="AX959" s="35"/>
      <c r="AY959" s="35"/>
      <c r="AZ959" s="35"/>
      <c r="BA959" s="35"/>
      <c r="BB959" s="35"/>
      <c r="BC959" s="35"/>
      <c r="BD959" s="35"/>
      <c r="BE959" s="35"/>
    </row>
    <row r="960" spans="27:57" ht="15">
      <c r="AA960" s="11"/>
      <c r="AB960" s="11"/>
      <c r="AC960" s="11"/>
      <c r="AD960" s="11"/>
      <c r="AE960" s="11"/>
      <c r="AL960" s="35"/>
      <c r="AM960" s="35"/>
      <c r="AN960" s="35"/>
      <c r="AO960" s="35"/>
      <c r="AP960" s="35"/>
      <c r="AQ960" s="35"/>
      <c r="AR960" s="35"/>
      <c r="AS960" s="35"/>
      <c r="AT960" s="35"/>
      <c r="AU960" s="35"/>
      <c r="AV960" s="35"/>
      <c r="AW960" s="35"/>
      <c r="AX960" s="35"/>
      <c r="AY960" s="35"/>
      <c r="AZ960" s="35"/>
      <c r="BA960" s="35"/>
      <c r="BB960" s="35"/>
      <c r="BC960" s="35"/>
      <c r="BD960" s="35"/>
      <c r="BE960" s="35"/>
    </row>
    <row r="961" spans="27:57" ht="15">
      <c r="AA961" s="11"/>
      <c r="AB961" s="11"/>
      <c r="AC961" s="11"/>
      <c r="AD961" s="11"/>
      <c r="AE961" s="11"/>
      <c r="AL961" s="35"/>
      <c r="AM961" s="35"/>
      <c r="AN961" s="35"/>
      <c r="AO961" s="35"/>
      <c r="AP961" s="35"/>
      <c r="AQ961" s="35"/>
      <c r="AR961" s="35"/>
      <c r="AS961" s="35"/>
      <c r="AT961" s="35"/>
      <c r="AU961" s="35"/>
      <c r="AV961" s="35"/>
      <c r="AW961" s="35"/>
      <c r="AX961" s="35"/>
      <c r="AY961" s="35"/>
      <c r="AZ961" s="35"/>
      <c r="BA961" s="35"/>
      <c r="BB961" s="35"/>
      <c r="BC961" s="35"/>
      <c r="BD961" s="35"/>
      <c r="BE961" s="35"/>
    </row>
    <row r="962" spans="27:57" ht="15">
      <c r="AA962" s="11"/>
      <c r="AB962" s="11"/>
      <c r="AC962" s="11"/>
      <c r="AD962" s="11"/>
      <c r="AE962" s="11"/>
      <c r="AL962" s="35"/>
      <c r="AM962" s="35"/>
      <c r="AN962" s="35"/>
      <c r="AO962" s="35"/>
      <c r="AP962" s="35"/>
      <c r="AQ962" s="35"/>
      <c r="AR962" s="35"/>
      <c r="AS962" s="35"/>
      <c r="AT962" s="35"/>
      <c r="AU962" s="35"/>
      <c r="AV962" s="35"/>
      <c r="AW962" s="35"/>
      <c r="AX962" s="35"/>
      <c r="AY962" s="35"/>
      <c r="AZ962" s="35"/>
      <c r="BA962" s="35"/>
      <c r="BB962" s="35"/>
      <c r="BC962" s="35"/>
      <c r="BD962" s="35"/>
      <c r="BE962" s="35"/>
    </row>
    <row r="963" spans="27:57" ht="15">
      <c r="AA963" s="11"/>
      <c r="AB963" s="11"/>
      <c r="AC963" s="11"/>
      <c r="AD963" s="11"/>
      <c r="AE963" s="11"/>
      <c r="AL963" s="35"/>
      <c r="AM963" s="35"/>
      <c r="AN963" s="35"/>
      <c r="AO963" s="35"/>
      <c r="AP963" s="35"/>
      <c r="AQ963" s="35"/>
      <c r="AR963" s="35"/>
      <c r="AS963" s="35"/>
      <c r="AT963" s="35"/>
      <c r="AU963" s="35"/>
      <c r="AV963" s="35"/>
      <c r="AW963" s="35"/>
      <c r="AX963" s="35"/>
      <c r="AY963" s="35"/>
      <c r="AZ963" s="35"/>
      <c r="BA963" s="35"/>
      <c r="BB963" s="35"/>
      <c r="BC963" s="35"/>
      <c r="BD963" s="35"/>
      <c r="BE963" s="35"/>
    </row>
    <row r="964" spans="27:57" ht="15">
      <c r="AA964" s="11"/>
      <c r="AB964" s="11"/>
      <c r="AC964" s="11"/>
      <c r="AD964" s="11"/>
      <c r="AE964" s="11"/>
      <c r="AL964" s="35"/>
      <c r="AM964" s="35"/>
      <c r="AN964" s="35"/>
      <c r="AO964" s="35"/>
      <c r="AP964" s="35"/>
      <c r="AQ964" s="35"/>
      <c r="AR964" s="35"/>
      <c r="AS964" s="35"/>
      <c r="AT964" s="35"/>
      <c r="AU964" s="35"/>
      <c r="AV964" s="35"/>
      <c r="AW964" s="35"/>
      <c r="AX964" s="35"/>
      <c r="AY964" s="35"/>
      <c r="AZ964" s="35"/>
      <c r="BA964" s="35"/>
      <c r="BB964" s="35"/>
      <c r="BC964" s="35"/>
      <c r="BD964" s="35"/>
      <c r="BE964" s="35"/>
    </row>
    <row r="965" spans="27:57" ht="15">
      <c r="AA965" s="11"/>
      <c r="AB965" s="11"/>
      <c r="AC965" s="11"/>
      <c r="AD965" s="11"/>
      <c r="AE965" s="11"/>
      <c r="AL965" s="35"/>
      <c r="AM965" s="35"/>
      <c r="AN965" s="35"/>
      <c r="AO965" s="35"/>
      <c r="AP965" s="35"/>
      <c r="AQ965" s="35"/>
      <c r="AR965" s="35"/>
      <c r="AS965" s="35"/>
      <c r="AT965" s="35"/>
      <c r="AU965" s="35"/>
      <c r="AV965" s="35"/>
      <c r="AW965" s="35"/>
      <c r="AX965" s="35"/>
      <c r="AY965" s="35"/>
      <c r="AZ965" s="35"/>
      <c r="BA965" s="35"/>
      <c r="BB965" s="35"/>
      <c r="BC965" s="35"/>
      <c r="BD965" s="35"/>
      <c r="BE965" s="35"/>
    </row>
    <row r="966" spans="27:57" ht="15">
      <c r="AA966" s="11"/>
      <c r="AB966" s="11"/>
      <c r="AC966" s="11"/>
      <c r="AD966" s="11"/>
      <c r="AE966" s="11"/>
      <c r="AL966" s="35"/>
      <c r="AM966" s="35"/>
      <c r="AN966" s="35"/>
      <c r="AO966" s="35"/>
      <c r="AP966" s="35"/>
      <c r="AQ966" s="35"/>
      <c r="AR966" s="35"/>
      <c r="AS966" s="35"/>
      <c r="AT966" s="35"/>
      <c r="AU966" s="35"/>
      <c r="AV966" s="35"/>
      <c r="AW966" s="35"/>
      <c r="AX966" s="35"/>
      <c r="AY966" s="35"/>
      <c r="AZ966" s="35"/>
      <c r="BA966" s="35"/>
      <c r="BB966" s="35"/>
      <c r="BC966" s="35"/>
      <c r="BD966" s="35"/>
      <c r="BE966" s="35"/>
    </row>
    <row r="967" spans="27:57" ht="15">
      <c r="AA967" s="11"/>
      <c r="AB967" s="11"/>
      <c r="AC967" s="11"/>
      <c r="AD967" s="11"/>
      <c r="AE967" s="11"/>
      <c r="AL967" s="35"/>
      <c r="AM967" s="35"/>
      <c r="AN967" s="35"/>
      <c r="AO967" s="35"/>
      <c r="AP967" s="35"/>
      <c r="AQ967" s="35"/>
      <c r="AR967" s="35"/>
      <c r="AS967" s="35"/>
      <c r="AT967" s="35"/>
      <c r="AU967" s="35"/>
      <c r="AV967" s="35"/>
      <c r="AW967" s="35"/>
      <c r="AX967" s="35"/>
      <c r="AY967" s="35"/>
      <c r="AZ967" s="35"/>
      <c r="BA967" s="35"/>
      <c r="BB967" s="35"/>
      <c r="BC967" s="35"/>
      <c r="BD967" s="35"/>
      <c r="BE967" s="35"/>
    </row>
    <row r="968" spans="27:57" ht="15">
      <c r="AA968" s="11"/>
      <c r="AB968" s="11"/>
      <c r="AC968" s="11"/>
      <c r="AD968" s="11"/>
      <c r="AE968" s="11"/>
      <c r="AL968" s="35"/>
      <c r="AM968" s="35"/>
      <c r="AN968" s="35"/>
      <c r="AO968" s="35"/>
      <c r="AP968" s="35"/>
      <c r="AQ968" s="35"/>
      <c r="AR968" s="35"/>
      <c r="AS968" s="35"/>
      <c r="AT968" s="35"/>
      <c r="AU968" s="35"/>
      <c r="AV968" s="35"/>
      <c r="AW968" s="35"/>
      <c r="AX968" s="35"/>
      <c r="AY968" s="35"/>
      <c r="AZ968" s="35"/>
      <c r="BA968" s="35"/>
      <c r="BB968" s="35"/>
      <c r="BC968" s="35"/>
      <c r="BD968" s="35"/>
      <c r="BE968" s="35"/>
    </row>
    <row r="969" spans="27:57" ht="15">
      <c r="AA969" s="11"/>
      <c r="AB969" s="11"/>
      <c r="AC969" s="11"/>
      <c r="AD969" s="11"/>
      <c r="AE969" s="11"/>
      <c r="AL969" s="35"/>
      <c r="AM969" s="35"/>
      <c r="AN969" s="35"/>
      <c r="AO969" s="35"/>
      <c r="AP969" s="35"/>
      <c r="AQ969" s="35"/>
      <c r="AR969" s="35"/>
      <c r="AS969" s="35"/>
      <c r="AT969" s="35"/>
      <c r="AU969" s="35"/>
      <c r="AV969" s="35"/>
      <c r="AW969" s="35"/>
      <c r="AX969" s="35"/>
      <c r="AY969" s="35"/>
      <c r="AZ969" s="35"/>
      <c r="BA969" s="35"/>
      <c r="BB969" s="35"/>
      <c r="BC969" s="35"/>
      <c r="BD969" s="35"/>
      <c r="BE969" s="35"/>
    </row>
    <row r="970" spans="27:57" ht="15">
      <c r="AA970" s="11"/>
      <c r="AB970" s="11"/>
      <c r="AC970" s="11"/>
      <c r="AD970" s="11"/>
      <c r="AE970" s="11"/>
      <c r="AL970" s="35"/>
      <c r="AM970" s="35"/>
      <c r="AN970" s="35"/>
      <c r="AO970" s="35"/>
      <c r="AP970" s="35"/>
      <c r="AQ970" s="35"/>
      <c r="AR970" s="35"/>
      <c r="AS970" s="35"/>
      <c r="AT970" s="35"/>
      <c r="AU970" s="35"/>
      <c r="AV970" s="35"/>
      <c r="AW970" s="35"/>
      <c r="AX970" s="35"/>
      <c r="AY970" s="35"/>
      <c r="AZ970" s="35"/>
      <c r="BA970" s="35"/>
      <c r="BB970" s="35"/>
      <c r="BC970" s="35"/>
      <c r="BD970" s="35"/>
      <c r="BE970" s="35"/>
    </row>
    <row r="971" spans="27:57" ht="15">
      <c r="AA971" s="11"/>
      <c r="AB971" s="11"/>
      <c r="AC971" s="11"/>
      <c r="AD971" s="11"/>
      <c r="AE971" s="11"/>
      <c r="AL971" s="35"/>
      <c r="AM971" s="35"/>
      <c r="AN971" s="35"/>
      <c r="AO971" s="35"/>
      <c r="AP971" s="35"/>
      <c r="AQ971" s="35"/>
      <c r="AR971" s="35"/>
      <c r="AS971" s="35"/>
      <c r="AT971" s="35"/>
      <c r="AU971" s="35"/>
      <c r="AV971" s="35"/>
      <c r="AW971" s="35"/>
      <c r="AX971" s="35"/>
      <c r="AY971" s="35"/>
      <c r="AZ971" s="35"/>
      <c r="BA971" s="35"/>
      <c r="BB971" s="35"/>
      <c r="BC971" s="35"/>
      <c r="BD971" s="35"/>
      <c r="BE971" s="35"/>
    </row>
    <row r="972" spans="27:57" ht="15">
      <c r="AA972" s="11"/>
      <c r="AB972" s="11"/>
      <c r="AC972" s="11"/>
      <c r="AD972" s="11"/>
      <c r="AE972" s="11"/>
      <c r="AL972" s="35"/>
      <c r="AM972" s="35"/>
      <c r="AN972" s="35"/>
      <c r="AO972" s="35"/>
      <c r="AP972" s="35"/>
      <c r="AQ972" s="35"/>
      <c r="AR972" s="35"/>
      <c r="AS972" s="35"/>
      <c r="AT972" s="35"/>
      <c r="AU972" s="35"/>
      <c r="AV972" s="35"/>
      <c r="AW972" s="35"/>
      <c r="AX972" s="35"/>
      <c r="AY972" s="35"/>
      <c r="AZ972" s="35"/>
      <c r="BA972" s="35"/>
      <c r="BB972" s="35"/>
      <c r="BC972" s="35"/>
      <c r="BD972" s="35"/>
      <c r="BE972" s="35"/>
    </row>
    <row r="973" spans="27:57" ht="15">
      <c r="AA973" s="11"/>
      <c r="AB973" s="11"/>
      <c r="AC973" s="11"/>
      <c r="AD973" s="11"/>
      <c r="AE973" s="11"/>
      <c r="AL973" s="35"/>
      <c r="AM973" s="35"/>
      <c r="AN973" s="35"/>
      <c r="AO973" s="35"/>
      <c r="AP973" s="35"/>
      <c r="AQ973" s="35"/>
      <c r="AR973" s="35"/>
      <c r="AS973" s="35"/>
      <c r="AT973" s="35"/>
      <c r="AU973" s="35"/>
      <c r="AV973" s="35"/>
      <c r="AW973" s="35"/>
      <c r="AX973" s="35"/>
      <c r="AY973" s="35"/>
      <c r="AZ973" s="35"/>
      <c r="BA973" s="35"/>
      <c r="BB973" s="35"/>
      <c r="BC973" s="35"/>
      <c r="BD973" s="35"/>
      <c r="BE973" s="35"/>
    </row>
    <row r="974" spans="27:57" ht="15">
      <c r="AA974" s="11"/>
      <c r="AB974" s="11"/>
      <c r="AC974" s="11"/>
      <c r="AD974" s="11"/>
      <c r="AE974" s="11"/>
      <c r="AL974" s="35"/>
      <c r="AM974" s="35"/>
      <c r="AN974" s="35"/>
      <c r="AO974" s="35"/>
      <c r="AP974" s="35"/>
      <c r="AQ974" s="35"/>
      <c r="AR974" s="35"/>
      <c r="AS974" s="35"/>
      <c r="AT974" s="35"/>
      <c r="AU974" s="35"/>
      <c r="AV974" s="35"/>
      <c r="AW974" s="35"/>
      <c r="AX974" s="35"/>
      <c r="AY974" s="35"/>
      <c r="AZ974" s="35"/>
      <c r="BA974" s="35"/>
      <c r="BB974" s="35"/>
      <c r="BC974" s="35"/>
      <c r="BD974" s="35"/>
      <c r="BE974" s="35"/>
    </row>
    <row r="975" spans="27:57" ht="15">
      <c r="AA975" s="11"/>
      <c r="AB975" s="11"/>
      <c r="AC975" s="11"/>
      <c r="AD975" s="11"/>
      <c r="AE975" s="11"/>
      <c r="AL975" s="35"/>
      <c r="AM975" s="35"/>
      <c r="AN975" s="35"/>
      <c r="AO975" s="35"/>
      <c r="AP975" s="35"/>
      <c r="AQ975" s="35"/>
      <c r="AR975" s="35"/>
      <c r="AS975" s="35"/>
      <c r="AT975" s="35"/>
      <c r="AU975" s="35"/>
      <c r="AV975" s="35"/>
      <c r="AW975" s="35"/>
      <c r="AX975" s="35"/>
      <c r="AY975" s="35"/>
      <c r="AZ975" s="35"/>
      <c r="BA975" s="35"/>
      <c r="BB975" s="35"/>
      <c r="BC975" s="35"/>
      <c r="BD975" s="35"/>
      <c r="BE975" s="35"/>
    </row>
    <row r="976" spans="27:57" ht="15">
      <c r="AA976" s="11"/>
      <c r="AB976" s="11"/>
      <c r="AC976" s="11"/>
      <c r="AD976" s="11"/>
      <c r="AE976" s="11"/>
      <c r="AL976" s="35"/>
      <c r="AM976" s="35"/>
      <c r="AN976" s="35"/>
      <c r="AO976" s="35"/>
      <c r="AP976" s="35"/>
      <c r="AQ976" s="35"/>
      <c r="AR976" s="35"/>
      <c r="AS976" s="35"/>
      <c r="AT976" s="35"/>
      <c r="AU976" s="35"/>
      <c r="AV976" s="35"/>
      <c r="AW976" s="35"/>
      <c r="AX976" s="35"/>
      <c r="AY976" s="35"/>
      <c r="AZ976" s="35"/>
      <c r="BA976" s="35"/>
      <c r="BB976" s="35"/>
      <c r="BC976" s="35"/>
      <c r="BD976" s="35"/>
      <c r="BE976" s="35"/>
    </row>
    <row r="977" spans="27:57" ht="15">
      <c r="AA977" s="11"/>
      <c r="AB977" s="11"/>
      <c r="AC977" s="11"/>
      <c r="AD977" s="11"/>
      <c r="AE977" s="11"/>
      <c r="AL977" s="35"/>
      <c r="AM977" s="35"/>
      <c r="AN977" s="35"/>
      <c r="AO977" s="35"/>
      <c r="AP977" s="35"/>
      <c r="AQ977" s="35"/>
      <c r="AR977" s="35"/>
      <c r="AS977" s="35"/>
      <c r="AT977" s="35"/>
      <c r="AU977" s="35"/>
      <c r="AV977" s="35"/>
      <c r="AW977" s="35"/>
      <c r="AX977" s="35"/>
      <c r="AY977" s="35"/>
      <c r="AZ977" s="35"/>
      <c r="BA977" s="35"/>
      <c r="BB977" s="35"/>
      <c r="BC977" s="35"/>
      <c r="BD977" s="35"/>
      <c r="BE977" s="35"/>
    </row>
    <row r="978" spans="27:57" ht="15">
      <c r="AA978" s="11"/>
      <c r="AB978" s="11"/>
      <c r="AC978" s="11"/>
      <c r="AD978" s="11"/>
      <c r="AE978" s="11"/>
      <c r="AL978" s="35"/>
      <c r="AM978" s="35"/>
      <c r="AN978" s="35"/>
      <c r="AO978" s="35"/>
      <c r="AP978" s="35"/>
      <c r="AQ978" s="35"/>
      <c r="AR978" s="35"/>
      <c r="AS978" s="35"/>
      <c r="AT978" s="35"/>
      <c r="AU978" s="35"/>
      <c r="AV978" s="35"/>
      <c r="AW978" s="35"/>
      <c r="AX978" s="35"/>
      <c r="AY978" s="35"/>
      <c r="AZ978" s="35"/>
      <c r="BA978" s="35"/>
      <c r="BB978" s="35"/>
      <c r="BC978" s="35"/>
      <c r="BD978" s="35"/>
      <c r="BE978" s="35"/>
    </row>
    <row r="979" spans="27:57" ht="15">
      <c r="AA979" s="11"/>
      <c r="AB979" s="11"/>
      <c r="AC979" s="11"/>
      <c r="AD979" s="11"/>
      <c r="AE979" s="11"/>
      <c r="AL979" s="35"/>
      <c r="AM979" s="35"/>
      <c r="AN979" s="35"/>
      <c r="AO979" s="35"/>
      <c r="AP979" s="35"/>
      <c r="AQ979" s="35"/>
      <c r="AR979" s="35"/>
      <c r="AS979" s="35"/>
      <c r="AT979" s="35"/>
      <c r="AU979" s="35"/>
      <c r="AV979" s="35"/>
      <c r="AW979" s="35"/>
      <c r="AX979" s="35"/>
      <c r="AY979" s="35"/>
      <c r="AZ979" s="35"/>
      <c r="BA979" s="35"/>
      <c r="BB979" s="35"/>
      <c r="BC979" s="35"/>
      <c r="BD979" s="35"/>
      <c r="BE979" s="35"/>
    </row>
    <row r="980" spans="27:57" ht="15">
      <c r="AA980" s="11"/>
      <c r="AB980" s="11"/>
      <c r="AC980" s="11"/>
      <c r="AD980" s="11"/>
      <c r="AE980" s="11"/>
      <c r="AL980" s="35"/>
      <c r="AM980" s="35"/>
      <c r="AN980" s="35"/>
      <c r="AO980" s="35"/>
      <c r="AP980" s="35"/>
      <c r="AQ980" s="35"/>
      <c r="AR980" s="35"/>
      <c r="AS980" s="35"/>
      <c r="AT980" s="35"/>
      <c r="AU980" s="35"/>
      <c r="AV980" s="35"/>
      <c r="AW980" s="35"/>
      <c r="AX980" s="35"/>
      <c r="AY980" s="35"/>
      <c r="AZ980" s="35"/>
      <c r="BA980" s="35"/>
      <c r="BB980" s="35"/>
      <c r="BC980" s="35"/>
      <c r="BD980" s="35"/>
      <c r="BE980" s="35"/>
    </row>
    <row r="981" spans="27:57" ht="15">
      <c r="AA981" s="11"/>
      <c r="AB981" s="11"/>
      <c r="AC981" s="11"/>
      <c r="AD981" s="11"/>
      <c r="AE981" s="11"/>
      <c r="AL981" s="35"/>
      <c r="AM981" s="35"/>
      <c r="AN981" s="35"/>
      <c r="AO981" s="35"/>
      <c r="AP981" s="35"/>
      <c r="AQ981" s="35"/>
      <c r="AR981" s="35"/>
      <c r="AS981" s="35"/>
      <c r="AT981" s="35"/>
      <c r="AU981" s="35"/>
      <c r="AV981" s="35"/>
      <c r="AW981" s="35"/>
      <c r="AX981" s="35"/>
      <c r="AY981" s="35"/>
      <c r="AZ981" s="35"/>
      <c r="BA981" s="35"/>
      <c r="BB981" s="35"/>
      <c r="BC981" s="35"/>
      <c r="BD981" s="35"/>
      <c r="BE981" s="35"/>
    </row>
    <row r="982" spans="27:57" ht="15">
      <c r="AA982" s="11"/>
      <c r="AB982" s="11"/>
      <c r="AC982" s="11"/>
      <c r="AD982" s="11"/>
      <c r="AE982" s="11"/>
      <c r="AL982" s="35"/>
      <c r="AM982" s="35"/>
      <c r="AN982" s="35"/>
      <c r="AO982" s="35"/>
      <c r="AP982" s="35"/>
      <c r="AQ982" s="35"/>
      <c r="AR982" s="35"/>
      <c r="AS982" s="35"/>
      <c r="AT982" s="35"/>
      <c r="AU982" s="35"/>
      <c r="AV982" s="35"/>
      <c r="AW982" s="35"/>
      <c r="AX982" s="35"/>
      <c r="AY982" s="35"/>
      <c r="AZ982" s="35"/>
      <c r="BA982" s="35"/>
      <c r="BB982" s="35"/>
      <c r="BC982" s="35"/>
      <c r="BD982" s="35"/>
      <c r="BE982" s="35"/>
    </row>
    <row r="983" spans="27:57" ht="15">
      <c r="AA983" s="11"/>
      <c r="AB983" s="11"/>
      <c r="AC983" s="11"/>
      <c r="AD983" s="11"/>
      <c r="AE983" s="11"/>
      <c r="AL983" s="35"/>
      <c r="AM983" s="35"/>
      <c r="AN983" s="35"/>
      <c r="AO983" s="35"/>
      <c r="AP983" s="35"/>
      <c r="AQ983" s="35"/>
      <c r="AR983" s="35"/>
      <c r="AS983" s="35"/>
      <c r="AT983" s="35"/>
      <c r="AU983" s="35"/>
      <c r="AV983" s="35"/>
      <c r="AW983" s="35"/>
      <c r="AX983" s="35"/>
      <c r="AY983" s="35"/>
      <c r="AZ983" s="35"/>
      <c r="BA983" s="35"/>
      <c r="BB983" s="35"/>
      <c r="BC983" s="35"/>
      <c r="BD983" s="35"/>
      <c r="BE983" s="35"/>
    </row>
    <row r="984" spans="27:57" ht="15">
      <c r="AA984" s="11"/>
      <c r="AB984" s="11"/>
      <c r="AC984" s="11"/>
      <c r="AD984" s="11"/>
      <c r="AE984" s="11"/>
      <c r="AL984" s="35"/>
      <c r="AM984" s="35"/>
      <c r="AN984" s="35"/>
      <c r="AO984" s="35"/>
      <c r="AP984" s="35"/>
      <c r="AQ984" s="35"/>
      <c r="AR984" s="35"/>
      <c r="AS984" s="35"/>
      <c r="AT984" s="35"/>
      <c r="AU984" s="35"/>
      <c r="AV984" s="35"/>
      <c r="AW984" s="35"/>
      <c r="AX984" s="35"/>
      <c r="AY984" s="35"/>
      <c r="AZ984" s="35"/>
      <c r="BA984" s="35"/>
      <c r="BB984" s="35"/>
      <c r="BC984" s="35"/>
      <c r="BD984" s="35"/>
      <c r="BE984" s="35"/>
    </row>
    <row r="985" spans="27:57" ht="15">
      <c r="AA985" s="11"/>
      <c r="AB985" s="11"/>
      <c r="AC985" s="11"/>
      <c r="AD985" s="11"/>
      <c r="AE985" s="11"/>
      <c r="AL985" s="35"/>
      <c r="AM985" s="35"/>
      <c r="AN985" s="35"/>
      <c r="AO985" s="35"/>
      <c r="AP985" s="35"/>
      <c r="AQ985" s="35"/>
      <c r="AR985" s="35"/>
      <c r="AS985" s="35"/>
      <c r="AT985" s="35"/>
      <c r="AU985" s="35"/>
      <c r="AV985" s="35"/>
      <c r="AW985" s="35"/>
      <c r="AX985" s="35"/>
      <c r="AY985" s="35"/>
      <c r="AZ985" s="35"/>
      <c r="BA985" s="35"/>
      <c r="BB985" s="35"/>
      <c r="BC985" s="35"/>
      <c r="BD985" s="35"/>
      <c r="BE985" s="35"/>
    </row>
    <row r="986" spans="27:57" ht="15">
      <c r="AA986" s="11"/>
      <c r="AB986" s="11"/>
      <c r="AC986" s="11"/>
      <c r="AD986" s="11"/>
      <c r="AE986" s="11"/>
      <c r="AL986" s="35"/>
      <c r="AM986" s="35"/>
      <c r="AN986" s="35"/>
      <c r="AO986" s="35"/>
      <c r="AP986" s="35"/>
      <c r="AQ986" s="35"/>
      <c r="AR986" s="35"/>
      <c r="AS986" s="35"/>
      <c r="AT986" s="35"/>
      <c r="AU986" s="35"/>
      <c r="AV986" s="35"/>
      <c r="AW986" s="35"/>
      <c r="AX986" s="35"/>
      <c r="AY986" s="35"/>
      <c r="AZ986" s="35"/>
      <c r="BA986" s="35"/>
      <c r="BB986" s="35"/>
      <c r="BC986" s="35"/>
      <c r="BD986" s="35"/>
      <c r="BE986" s="35"/>
    </row>
    <row r="987" spans="27:57" ht="15">
      <c r="AA987" s="11"/>
      <c r="AB987" s="11"/>
      <c r="AC987" s="11"/>
      <c r="AD987" s="11"/>
      <c r="AE987" s="11"/>
      <c r="AL987" s="35"/>
      <c r="AM987" s="35"/>
      <c r="AN987" s="35"/>
      <c r="AO987" s="35"/>
      <c r="AP987" s="35"/>
      <c r="AQ987" s="35"/>
      <c r="AR987" s="35"/>
      <c r="AS987" s="35"/>
      <c r="AT987" s="35"/>
      <c r="AU987" s="35"/>
      <c r="AV987" s="35"/>
      <c r="AW987" s="35"/>
      <c r="AX987" s="35"/>
      <c r="AY987" s="35"/>
      <c r="AZ987" s="35"/>
      <c r="BA987" s="35"/>
      <c r="BB987" s="35"/>
      <c r="BC987" s="35"/>
      <c r="BD987" s="35"/>
      <c r="BE987" s="35"/>
    </row>
    <row r="988" spans="27:57" ht="15">
      <c r="AA988" s="11"/>
      <c r="AB988" s="11"/>
      <c r="AC988" s="11"/>
      <c r="AD988" s="11"/>
      <c r="AE988" s="11"/>
      <c r="AL988" s="35"/>
      <c r="AM988" s="35"/>
      <c r="AN988" s="35"/>
      <c r="AO988" s="35"/>
      <c r="AP988" s="35"/>
      <c r="AQ988" s="35"/>
      <c r="AR988" s="35"/>
      <c r="AS988" s="35"/>
      <c r="AT988" s="35"/>
      <c r="AU988" s="35"/>
      <c r="AV988" s="35"/>
      <c r="AW988" s="35"/>
      <c r="AX988" s="35"/>
      <c r="AY988" s="35"/>
      <c r="AZ988" s="35"/>
      <c r="BA988" s="35"/>
      <c r="BB988" s="35"/>
      <c r="BC988" s="35"/>
      <c r="BD988" s="35"/>
      <c r="BE988" s="35"/>
    </row>
    <row r="989" spans="27:57" ht="15">
      <c r="AA989" s="11"/>
      <c r="AB989" s="11"/>
      <c r="AC989" s="11"/>
      <c r="AD989" s="11"/>
      <c r="AE989" s="11"/>
      <c r="AL989" s="35"/>
      <c r="AM989" s="35"/>
      <c r="AN989" s="35"/>
      <c r="AO989" s="35"/>
      <c r="AP989" s="35"/>
      <c r="AQ989" s="35"/>
      <c r="AR989" s="35"/>
      <c r="AS989" s="35"/>
      <c r="AT989" s="35"/>
      <c r="AU989" s="35"/>
      <c r="AV989" s="35"/>
      <c r="AW989" s="35"/>
      <c r="AX989" s="35"/>
      <c r="AY989" s="35"/>
      <c r="AZ989" s="35"/>
      <c r="BA989" s="35"/>
      <c r="BB989" s="35"/>
      <c r="BC989" s="35"/>
      <c r="BD989" s="35"/>
      <c r="BE989" s="35"/>
    </row>
    <row r="990" spans="27:57" ht="15">
      <c r="AA990" s="11"/>
      <c r="AB990" s="11"/>
      <c r="AC990" s="11"/>
      <c r="AD990" s="11"/>
      <c r="AE990" s="11"/>
      <c r="AL990" s="35"/>
      <c r="AM990" s="35"/>
      <c r="AN990" s="35"/>
      <c r="AO990" s="35"/>
      <c r="AP990" s="35"/>
      <c r="AQ990" s="35"/>
      <c r="AR990" s="35"/>
      <c r="AS990" s="35"/>
      <c r="AT990" s="35"/>
      <c r="AU990" s="35"/>
      <c r="AV990" s="35"/>
      <c r="AW990" s="35"/>
      <c r="AX990" s="35"/>
      <c r="AY990" s="35"/>
      <c r="AZ990" s="35"/>
      <c r="BA990" s="35"/>
      <c r="BB990" s="35"/>
      <c r="BC990" s="35"/>
      <c r="BD990" s="35"/>
      <c r="BE990" s="35"/>
    </row>
    <row r="991" spans="27:57" ht="15">
      <c r="AA991" s="11"/>
      <c r="AB991" s="11"/>
      <c r="AC991" s="11"/>
      <c r="AD991" s="11"/>
      <c r="AE991" s="11"/>
      <c r="AL991" s="35"/>
      <c r="AM991" s="35"/>
      <c r="AN991" s="35"/>
      <c r="AO991" s="35"/>
      <c r="AP991" s="35"/>
      <c r="AQ991" s="35"/>
      <c r="AR991" s="35"/>
      <c r="AS991" s="35"/>
      <c r="AT991" s="35"/>
      <c r="AU991" s="35"/>
      <c r="AV991" s="35"/>
      <c r="AW991" s="35"/>
      <c r="AX991" s="35"/>
      <c r="AY991" s="35"/>
      <c r="AZ991" s="35"/>
      <c r="BA991" s="35"/>
      <c r="BB991" s="35"/>
      <c r="BC991" s="35"/>
      <c r="BD991" s="35"/>
      <c r="BE991" s="35"/>
    </row>
    <row r="992" spans="27:57" ht="15">
      <c r="AA992" s="11"/>
      <c r="AB992" s="11"/>
      <c r="AC992" s="11"/>
      <c r="AD992" s="11"/>
      <c r="AE992" s="11"/>
      <c r="AL992" s="35"/>
      <c r="AM992" s="35"/>
      <c r="AN992" s="35"/>
      <c r="AO992" s="35"/>
      <c r="AP992" s="35"/>
      <c r="AQ992" s="35"/>
      <c r="AR992" s="35"/>
      <c r="AS992" s="35"/>
      <c r="AT992" s="35"/>
      <c r="AU992" s="35"/>
      <c r="AV992" s="35"/>
      <c r="AW992" s="35"/>
      <c r="AX992" s="35"/>
      <c r="AY992" s="35"/>
      <c r="AZ992" s="35"/>
      <c r="BA992" s="35"/>
      <c r="BB992" s="35"/>
      <c r="BC992" s="35"/>
      <c r="BD992" s="35"/>
      <c r="BE992" s="35"/>
    </row>
    <row r="993" spans="27:57" ht="15">
      <c r="AA993" s="11"/>
      <c r="AB993" s="11"/>
      <c r="AC993" s="11"/>
      <c r="AD993" s="11"/>
      <c r="AE993" s="11"/>
      <c r="AL993" s="35"/>
      <c r="AM993" s="35"/>
      <c r="AN993" s="35"/>
      <c r="AO993" s="35"/>
      <c r="AP993" s="35"/>
      <c r="AQ993" s="35"/>
      <c r="AR993" s="35"/>
      <c r="AS993" s="35"/>
      <c r="AT993" s="35"/>
      <c r="AU993" s="35"/>
      <c r="AV993" s="35"/>
      <c r="AW993" s="35"/>
      <c r="AX993" s="35"/>
      <c r="AY993" s="35"/>
      <c r="AZ993" s="35"/>
      <c r="BA993" s="35"/>
      <c r="BB993" s="35"/>
      <c r="BC993" s="35"/>
      <c r="BD993" s="35"/>
      <c r="BE993" s="35"/>
    </row>
    <row r="994" spans="27:57" ht="15">
      <c r="AA994" s="11"/>
      <c r="AB994" s="11"/>
      <c r="AC994" s="11"/>
      <c r="AD994" s="11"/>
      <c r="AE994" s="11"/>
      <c r="AL994" s="35"/>
      <c r="AM994" s="35"/>
      <c r="AN994" s="35"/>
      <c r="AO994" s="35"/>
      <c r="AP994" s="35"/>
      <c r="AQ994" s="35"/>
      <c r="AR994" s="35"/>
      <c r="AS994" s="35"/>
      <c r="AT994" s="35"/>
      <c r="AU994" s="35"/>
      <c r="AV994" s="35"/>
      <c r="AW994" s="35"/>
      <c r="AX994" s="35"/>
      <c r="AY994" s="35"/>
      <c r="AZ994" s="35"/>
      <c r="BA994" s="35"/>
      <c r="BB994" s="35"/>
      <c r="BC994" s="35"/>
      <c r="BD994" s="35"/>
      <c r="BE994" s="35"/>
    </row>
    <row r="995" spans="27:57" ht="15">
      <c r="AA995" s="11"/>
      <c r="AB995" s="11"/>
      <c r="AC995" s="11"/>
      <c r="AD995" s="11"/>
      <c r="AE995" s="11"/>
      <c r="AL995" s="35"/>
      <c r="AM995" s="35"/>
      <c r="AN995" s="35"/>
      <c r="AO995" s="35"/>
      <c r="AP995" s="35"/>
      <c r="AQ995" s="35"/>
      <c r="AR995" s="35"/>
      <c r="AS995" s="35"/>
      <c r="AT995" s="35"/>
      <c r="AU995" s="35"/>
      <c r="AV995" s="35"/>
      <c r="AW995" s="35"/>
      <c r="AX995" s="35"/>
      <c r="AY995" s="35"/>
      <c r="AZ995" s="35"/>
      <c r="BA995" s="35"/>
      <c r="BB995" s="35"/>
      <c r="BC995" s="35"/>
      <c r="BD995" s="35"/>
      <c r="BE995" s="35"/>
    </row>
    <row r="996" spans="27:57" ht="15">
      <c r="AA996" s="11"/>
      <c r="AB996" s="11"/>
      <c r="AC996" s="11"/>
      <c r="AD996" s="11"/>
      <c r="AE996" s="11"/>
      <c r="AL996" s="35"/>
      <c r="AM996" s="35"/>
      <c r="AN996" s="35"/>
      <c r="AO996" s="35"/>
      <c r="AP996" s="35"/>
      <c r="AQ996" s="35"/>
      <c r="AR996" s="35"/>
      <c r="AS996" s="35"/>
      <c r="AT996" s="35"/>
      <c r="AU996" s="35"/>
      <c r="AV996" s="35"/>
      <c r="AW996" s="35"/>
      <c r="AX996" s="35"/>
      <c r="AY996" s="35"/>
      <c r="AZ996" s="35"/>
      <c r="BA996" s="35"/>
      <c r="BB996" s="35"/>
      <c r="BC996" s="35"/>
      <c r="BD996" s="35"/>
      <c r="BE996" s="35"/>
    </row>
    <row r="997" spans="27:57" ht="15">
      <c r="AA997" s="11"/>
      <c r="AB997" s="11"/>
      <c r="AC997" s="11"/>
      <c r="AD997" s="11"/>
      <c r="AE997" s="11"/>
      <c r="AL997" s="35"/>
      <c r="AM997" s="35"/>
      <c r="AN997" s="35"/>
      <c r="AO997" s="35"/>
      <c r="AP997" s="35"/>
      <c r="AQ997" s="35"/>
      <c r="AR997" s="35"/>
      <c r="AS997" s="35"/>
      <c r="AT997" s="35"/>
      <c r="AU997" s="35"/>
      <c r="AV997" s="35"/>
      <c r="AW997" s="35"/>
      <c r="AX997" s="35"/>
      <c r="AY997" s="35"/>
      <c r="AZ997" s="35"/>
      <c r="BA997" s="35"/>
      <c r="BB997" s="35"/>
      <c r="BC997" s="35"/>
      <c r="BD997" s="35"/>
      <c r="BE997" s="35"/>
    </row>
    <row r="998" spans="27:57" ht="15">
      <c r="AA998" s="11"/>
      <c r="AB998" s="11"/>
      <c r="AC998" s="11"/>
      <c r="AD998" s="11"/>
      <c r="AE998" s="11"/>
      <c r="AL998" s="35"/>
      <c r="AM998" s="35"/>
      <c r="AN998" s="35"/>
      <c r="AO998" s="35"/>
      <c r="AP998" s="35"/>
      <c r="AQ998" s="35"/>
      <c r="AR998" s="35"/>
      <c r="AS998" s="35"/>
      <c r="AT998" s="35"/>
      <c r="AU998" s="35"/>
      <c r="AV998" s="35"/>
      <c r="AW998" s="35"/>
      <c r="AX998" s="35"/>
      <c r="AY998" s="35"/>
      <c r="AZ998" s="35"/>
      <c r="BA998" s="35"/>
      <c r="BB998" s="35"/>
      <c r="BC998" s="35"/>
      <c r="BD998" s="35"/>
      <c r="BE998" s="35"/>
    </row>
    <row r="999" spans="27:57" ht="15">
      <c r="AA999" s="11"/>
      <c r="AB999" s="11"/>
      <c r="AC999" s="11"/>
      <c r="AD999" s="11"/>
      <c r="AE999" s="11"/>
      <c r="AL999" s="35"/>
      <c r="AM999" s="35"/>
      <c r="AN999" s="35"/>
      <c r="AO999" s="35"/>
      <c r="AP999" s="35"/>
      <c r="AQ999" s="35"/>
      <c r="AR999" s="35"/>
      <c r="AS999" s="35"/>
      <c r="AT999" s="35"/>
      <c r="AU999" s="35"/>
      <c r="AV999" s="35"/>
      <c r="AW999" s="35"/>
      <c r="AX999" s="35"/>
      <c r="AY999" s="35"/>
      <c r="AZ999" s="35"/>
      <c r="BA999" s="35"/>
      <c r="BB999" s="35"/>
      <c r="BC999" s="35"/>
      <c r="BD999" s="35"/>
      <c r="BE999" s="35"/>
    </row>
    <row r="1000" spans="27:57" ht="15">
      <c r="AA1000" s="11"/>
      <c r="AB1000" s="11"/>
      <c r="AC1000" s="11"/>
      <c r="AD1000" s="11"/>
      <c r="AE1000" s="11"/>
      <c r="AL1000" s="35"/>
      <c r="AM1000" s="35"/>
      <c r="AN1000" s="35"/>
      <c r="AO1000" s="35"/>
      <c r="AP1000" s="35"/>
      <c r="AQ1000" s="35"/>
      <c r="AR1000" s="35"/>
      <c r="AS1000" s="35"/>
      <c r="AT1000" s="35"/>
      <c r="AU1000" s="35"/>
      <c r="AV1000" s="35"/>
      <c r="AW1000" s="35"/>
      <c r="AX1000" s="35"/>
      <c r="AY1000" s="35"/>
      <c r="AZ1000" s="35"/>
      <c r="BA1000" s="35"/>
      <c r="BB1000" s="35"/>
      <c r="BC1000" s="35"/>
      <c r="BD1000" s="35"/>
      <c r="BE1000" s="35"/>
    </row>
    <row r="1001" spans="27:57" ht="15">
      <c r="AA1001" s="11"/>
      <c r="AB1001" s="11"/>
      <c r="AC1001" s="11"/>
      <c r="AD1001" s="11"/>
      <c r="AE1001" s="11"/>
      <c r="AL1001" s="35"/>
      <c r="AM1001" s="35"/>
      <c r="AN1001" s="35"/>
      <c r="AO1001" s="35"/>
      <c r="AP1001" s="35"/>
      <c r="AQ1001" s="35"/>
      <c r="AR1001" s="35"/>
      <c r="AS1001" s="35"/>
      <c r="AT1001" s="35"/>
      <c r="AU1001" s="35"/>
      <c r="AV1001" s="35"/>
      <c r="AW1001" s="35"/>
      <c r="AX1001" s="35"/>
      <c r="AY1001" s="35"/>
      <c r="AZ1001" s="35"/>
      <c r="BA1001" s="35"/>
      <c r="BB1001" s="35"/>
      <c r="BC1001" s="35"/>
      <c r="BD1001" s="35"/>
      <c r="BE1001" s="35"/>
    </row>
    <row r="1002" spans="27:57" ht="15">
      <c r="AA1002" s="11"/>
      <c r="AB1002" s="11"/>
      <c r="AC1002" s="11"/>
      <c r="AD1002" s="11"/>
      <c r="AE1002" s="11"/>
      <c r="AL1002" s="35"/>
      <c r="AM1002" s="35"/>
      <c r="AN1002" s="35"/>
      <c r="AO1002" s="35"/>
      <c r="AP1002" s="35"/>
      <c r="AQ1002" s="35"/>
      <c r="AR1002" s="35"/>
      <c r="AS1002" s="35"/>
      <c r="AT1002" s="35"/>
      <c r="AU1002" s="35"/>
      <c r="AV1002" s="35"/>
      <c r="AW1002" s="35"/>
      <c r="AX1002" s="35"/>
      <c r="AY1002" s="35"/>
      <c r="AZ1002" s="35"/>
      <c r="BA1002" s="35"/>
      <c r="BB1002" s="35"/>
      <c r="BC1002" s="35"/>
      <c r="BD1002" s="35"/>
      <c r="BE1002" s="35"/>
    </row>
    <row r="1003" spans="27:57" ht="15">
      <c r="AA1003" s="11"/>
      <c r="AB1003" s="11"/>
      <c r="AC1003" s="11"/>
      <c r="AD1003" s="11"/>
      <c r="AE1003" s="11"/>
      <c r="AL1003" s="35"/>
      <c r="AM1003" s="35"/>
      <c r="AN1003" s="35"/>
      <c r="AO1003" s="35"/>
      <c r="AP1003" s="35"/>
      <c r="AQ1003" s="35"/>
      <c r="AR1003" s="35"/>
      <c r="AS1003" s="35"/>
      <c r="AT1003" s="35"/>
      <c r="AU1003" s="35"/>
      <c r="AV1003" s="35"/>
      <c r="AW1003" s="35"/>
      <c r="AX1003" s="35"/>
      <c r="AY1003" s="35"/>
      <c r="AZ1003" s="35"/>
      <c r="BA1003" s="35"/>
      <c r="BB1003" s="35"/>
      <c r="BC1003" s="35"/>
      <c r="BD1003" s="35"/>
      <c r="BE1003" s="35"/>
    </row>
    <row r="1004" spans="27:57" ht="15">
      <c r="AA1004" s="11"/>
      <c r="AB1004" s="11"/>
      <c r="AC1004" s="11"/>
      <c r="AD1004" s="11"/>
      <c r="AE1004" s="11"/>
      <c r="AL1004" s="35"/>
      <c r="AM1004" s="35"/>
      <c r="AN1004" s="35"/>
      <c r="AO1004" s="35"/>
      <c r="AP1004" s="35"/>
      <c r="AQ1004" s="35"/>
      <c r="AR1004" s="35"/>
      <c r="AS1004" s="35"/>
      <c r="AT1004" s="35"/>
      <c r="AU1004" s="35"/>
      <c r="AV1004" s="35"/>
      <c r="AW1004" s="35"/>
      <c r="AX1004" s="35"/>
      <c r="AY1004" s="35"/>
      <c r="AZ1004" s="35"/>
      <c r="BA1004" s="35"/>
      <c r="BB1004" s="35"/>
      <c r="BC1004" s="35"/>
      <c r="BD1004" s="35"/>
      <c r="BE1004" s="35"/>
    </row>
    <row r="1005" spans="27:57" ht="15">
      <c r="AA1005" s="11"/>
      <c r="AB1005" s="11"/>
      <c r="AC1005" s="11"/>
      <c r="AD1005" s="11"/>
      <c r="AE1005" s="11"/>
      <c r="AL1005" s="35"/>
      <c r="AM1005" s="35"/>
      <c r="AN1005" s="35"/>
      <c r="AO1005" s="35"/>
      <c r="AP1005" s="35"/>
      <c r="AQ1005" s="35"/>
      <c r="AR1005" s="35"/>
      <c r="AS1005" s="35"/>
      <c r="AT1005" s="35"/>
      <c r="AU1005" s="35"/>
      <c r="AV1005" s="35"/>
      <c r="AW1005" s="35"/>
      <c r="AX1005" s="35"/>
      <c r="AY1005" s="35"/>
      <c r="AZ1005" s="35"/>
      <c r="BA1005" s="35"/>
      <c r="BB1005" s="35"/>
      <c r="BC1005" s="35"/>
      <c r="BD1005" s="35"/>
      <c r="BE1005" s="35"/>
    </row>
    <row r="1006" spans="27:57" ht="15">
      <c r="AA1006" s="11"/>
      <c r="AB1006" s="11"/>
      <c r="AC1006" s="11"/>
      <c r="AD1006" s="11"/>
      <c r="AE1006" s="11"/>
      <c r="AL1006" s="35"/>
      <c r="AM1006" s="35"/>
      <c r="AN1006" s="35"/>
      <c r="AO1006" s="35"/>
      <c r="AP1006" s="35"/>
      <c r="AQ1006" s="35"/>
      <c r="AR1006" s="35"/>
      <c r="AS1006" s="35"/>
      <c r="AT1006" s="35"/>
      <c r="AU1006" s="35"/>
      <c r="AV1006" s="35"/>
      <c r="AW1006" s="35"/>
      <c r="AX1006" s="35"/>
      <c r="AY1006" s="35"/>
      <c r="AZ1006" s="35"/>
      <c r="BA1006" s="35"/>
      <c r="BB1006" s="35"/>
      <c r="BC1006" s="35"/>
      <c r="BD1006" s="35"/>
      <c r="BE1006" s="35"/>
    </row>
    <row r="1007" spans="27:57" ht="15">
      <c r="AA1007" s="11"/>
      <c r="AB1007" s="11"/>
      <c r="AC1007" s="11"/>
      <c r="AD1007" s="11"/>
      <c r="AE1007" s="11"/>
      <c r="AL1007" s="35"/>
      <c r="AM1007" s="35"/>
      <c r="AN1007" s="35"/>
      <c r="AO1007" s="35"/>
      <c r="AP1007" s="35"/>
      <c r="AQ1007" s="35"/>
      <c r="AR1007" s="35"/>
      <c r="AS1007" s="35"/>
      <c r="AT1007" s="35"/>
      <c r="AU1007" s="35"/>
      <c r="AV1007" s="35"/>
      <c r="AW1007" s="35"/>
      <c r="AX1007" s="35"/>
      <c r="AY1007" s="35"/>
      <c r="AZ1007" s="35"/>
      <c r="BA1007" s="35"/>
      <c r="BB1007" s="35"/>
      <c r="BC1007" s="35"/>
      <c r="BD1007" s="35"/>
      <c r="BE1007" s="35"/>
    </row>
    <row r="1008" spans="27:57" ht="15">
      <c r="AA1008" s="11"/>
      <c r="AB1008" s="11"/>
      <c r="AC1008" s="11"/>
      <c r="AD1008" s="11"/>
      <c r="AE1008" s="11"/>
      <c r="AL1008" s="35"/>
      <c r="AM1008" s="35"/>
      <c r="AN1008" s="35"/>
      <c r="AO1008" s="35"/>
      <c r="AP1008" s="35"/>
      <c r="AQ1008" s="35"/>
      <c r="AR1008" s="35"/>
      <c r="AS1008" s="35"/>
      <c r="AT1008" s="35"/>
      <c r="AU1008" s="35"/>
      <c r="AV1008" s="35"/>
      <c r="AW1008" s="35"/>
      <c r="AX1008" s="35"/>
      <c r="AY1008" s="35"/>
      <c r="AZ1008" s="35"/>
      <c r="BA1008" s="35"/>
      <c r="BB1008" s="35"/>
      <c r="BC1008" s="35"/>
      <c r="BD1008" s="35"/>
      <c r="BE1008" s="35"/>
    </row>
    <row r="1009" spans="27:57" ht="15">
      <c r="AA1009" s="11"/>
      <c r="AB1009" s="11"/>
      <c r="AC1009" s="11"/>
      <c r="AD1009" s="11"/>
      <c r="AE1009" s="11"/>
      <c r="AL1009" s="35"/>
      <c r="AM1009" s="35"/>
      <c r="AN1009" s="35"/>
      <c r="AO1009" s="35"/>
      <c r="AP1009" s="35"/>
      <c r="AQ1009" s="35"/>
      <c r="AR1009" s="35"/>
      <c r="AS1009" s="35"/>
      <c r="AT1009" s="35"/>
      <c r="AU1009" s="35"/>
      <c r="AV1009" s="35"/>
      <c r="AW1009" s="35"/>
      <c r="AX1009" s="35"/>
      <c r="AY1009" s="35"/>
      <c r="AZ1009" s="35"/>
      <c r="BA1009" s="35"/>
      <c r="BB1009" s="35"/>
      <c r="BC1009" s="35"/>
      <c r="BD1009" s="35"/>
      <c r="BE1009" s="35"/>
    </row>
    <row r="1010" spans="27:57" ht="15">
      <c r="AA1010" s="11"/>
      <c r="AB1010" s="11"/>
      <c r="AC1010" s="11"/>
      <c r="AD1010" s="11"/>
      <c r="AE1010" s="11"/>
      <c r="AL1010" s="35"/>
      <c r="AM1010" s="35"/>
      <c r="AN1010" s="35"/>
      <c r="AO1010" s="35"/>
      <c r="AP1010" s="35"/>
      <c r="AQ1010" s="35"/>
      <c r="AR1010" s="35"/>
      <c r="AS1010" s="35"/>
      <c r="AT1010" s="35"/>
      <c r="AU1010" s="35"/>
      <c r="AV1010" s="35"/>
      <c r="AW1010" s="35"/>
      <c r="AX1010" s="35"/>
      <c r="AY1010" s="35"/>
      <c r="AZ1010" s="35"/>
      <c r="BA1010" s="35"/>
      <c r="BB1010" s="35"/>
      <c r="BC1010" s="35"/>
      <c r="BD1010" s="35"/>
      <c r="BE1010" s="35"/>
    </row>
    <row r="1011" spans="27:57" ht="15">
      <c r="AA1011" s="11"/>
      <c r="AB1011" s="11"/>
      <c r="AC1011" s="11"/>
      <c r="AD1011" s="11"/>
      <c r="AE1011" s="11"/>
      <c r="AL1011" s="35"/>
      <c r="AM1011" s="35"/>
      <c r="AN1011" s="35"/>
      <c r="AO1011" s="35"/>
      <c r="AP1011" s="35"/>
      <c r="AQ1011" s="35"/>
      <c r="AR1011" s="35"/>
      <c r="AS1011" s="35"/>
      <c r="AT1011" s="35"/>
      <c r="AU1011" s="35"/>
      <c r="AV1011" s="35"/>
      <c r="AW1011" s="35"/>
      <c r="AX1011" s="35"/>
      <c r="AY1011" s="35"/>
      <c r="AZ1011" s="35"/>
      <c r="BA1011" s="35"/>
      <c r="BB1011" s="35"/>
      <c r="BC1011" s="35"/>
      <c r="BD1011" s="35"/>
      <c r="BE1011" s="35"/>
    </row>
    <row r="1012" spans="27:57" ht="15">
      <c r="AA1012" s="11"/>
      <c r="AB1012" s="11"/>
      <c r="AC1012" s="11"/>
      <c r="AD1012" s="11"/>
      <c r="AE1012" s="11"/>
      <c r="AL1012" s="35"/>
      <c r="AM1012" s="35"/>
      <c r="AN1012" s="35"/>
      <c r="AO1012" s="35"/>
      <c r="AP1012" s="35"/>
      <c r="AQ1012" s="35"/>
      <c r="AR1012" s="35"/>
      <c r="AS1012" s="35"/>
      <c r="AT1012" s="35"/>
      <c r="AU1012" s="35"/>
      <c r="AV1012" s="35"/>
      <c r="AW1012" s="35"/>
      <c r="AX1012" s="35"/>
      <c r="AY1012" s="35"/>
      <c r="AZ1012" s="35"/>
      <c r="BA1012" s="35"/>
      <c r="BB1012" s="35"/>
      <c r="BC1012" s="35"/>
      <c r="BD1012" s="35"/>
      <c r="BE1012" s="35"/>
    </row>
    <row r="1013" spans="27:57" ht="15">
      <c r="AA1013" s="11"/>
      <c r="AB1013" s="11"/>
      <c r="AC1013" s="11"/>
      <c r="AD1013" s="11"/>
      <c r="AE1013" s="11"/>
      <c r="AL1013" s="35"/>
      <c r="AM1013" s="35"/>
      <c r="AN1013" s="35"/>
      <c r="AO1013" s="35"/>
      <c r="AP1013" s="35"/>
      <c r="AQ1013" s="35"/>
      <c r="AR1013" s="35"/>
      <c r="AS1013" s="35"/>
      <c r="AT1013" s="35"/>
      <c r="AU1013" s="35"/>
      <c r="AV1013" s="35"/>
      <c r="AW1013" s="35"/>
      <c r="AX1013" s="35"/>
      <c r="AY1013" s="35"/>
      <c r="AZ1013" s="35"/>
      <c r="BA1013" s="35"/>
      <c r="BB1013" s="35"/>
      <c r="BC1013" s="35"/>
      <c r="BD1013" s="35"/>
      <c r="BE1013" s="35"/>
    </row>
    <row r="1014" spans="27:57" ht="15">
      <c r="AA1014" s="11"/>
      <c r="AB1014" s="11"/>
      <c r="AC1014" s="11"/>
      <c r="AD1014" s="11"/>
      <c r="AE1014" s="11"/>
      <c r="AL1014" s="35"/>
      <c r="AM1014" s="35"/>
      <c r="AN1014" s="35"/>
      <c r="AO1014" s="35"/>
      <c r="AP1014" s="35"/>
      <c r="AQ1014" s="35"/>
      <c r="AR1014" s="35"/>
      <c r="AS1014" s="35"/>
      <c r="AT1014" s="35"/>
      <c r="AU1014" s="35"/>
      <c r="AV1014" s="35"/>
      <c r="AW1014" s="35"/>
      <c r="AX1014" s="35"/>
      <c r="AY1014" s="35"/>
      <c r="AZ1014" s="35"/>
      <c r="BA1014" s="35"/>
      <c r="BB1014" s="35"/>
      <c r="BC1014" s="35"/>
      <c r="BD1014" s="35"/>
      <c r="BE1014" s="35"/>
    </row>
    <row r="1015" spans="27:57" ht="15">
      <c r="AA1015" s="11"/>
      <c r="AB1015" s="11"/>
      <c r="AC1015" s="11"/>
      <c r="AD1015" s="11"/>
      <c r="AE1015" s="11"/>
      <c r="AL1015" s="35"/>
      <c r="AM1015" s="35"/>
      <c r="AN1015" s="35"/>
      <c r="AO1015" s="35"/>
      <c r="AP1015" s="35"/>
      <c r="AQ1015" s="35"/>
      <c r="AR1015" s="35"/>
      <c r="AS1015" s="35"/>
      <c r="AT1015" s="35"/>
      <c r="AU1015" s="35"/>
      <c r="AV1015" s="35"/>
      <c r="AW1015" s="35"/>
      <c r="AX1015" s="35"/>
      <c r="AY1015" s="35"/>
      <c r="AZ1015" s="35"/>
      <c r="BA1015" s="35"/>
      <c r="BB1015" s="35"/>
      <c r="BC1015" s="35"/>
      <c r="BD1015" s="35"/>
      <c r="BE1015" s="35"/>
    </row>
    <row r="1016" spans="27:57" ht="15">
      <c r="AA1016" s="11"/>
      <c r="AB1016" s="11"/>
      <c r="AC1016" s="11"/>
      <c r="AD1016" s="11"/>
      <c r="AE1016" s="11"/>
      <c r="AL1016" s="35"/>
      <c r="AM1016" s="35"/>
      <c r="AN1016" s="35"/>
      <c r="AO1016" s="35"/>
      <c r="AP1016" s="35"/>
      <c r="AQ1016" s="35"/>
      <c r="AR1016" s="35"/>
      <c r="AS1016" s="35"/>
      <c r="AT1016" s="35"/>
      <c r="AU1016" s="35"/>
      <c r="AV1016" s="35"/>
      <c r="AW1016" s="35"/>
      <c r="AX1016" s="35"/>
      <c r="AY1016" s="35"/>
      <c r="AZ1016" s="35"/>
      <c r="BA1016" s="35"/>
      <c r="BB1016" s="35"/>
      <c r="BC1016" s="35"/>
      <c r="BD1016" s="35"/>
      <c r="BE1016" s="35"/>
    </row>
    <row r="1017" spans="27:57" ht="15">
      <c r="AA1017" s="11"/>
      <c r="AB1017" s="11"/>
      <c r="AC1017" s="11"/>
      <c r="AD1017" s="11"/>
      <c r="AE1017" s="11"/>
      <c r="AL1017" s="35"/>
      <c r="AM1017" s="35"/>
      <c r="AN1017" s="35"/>
      <c r="AO1017" s="35"/>
      <c r="AP1017" s="35"/>
      <c r="AQ1017" s="35"/>
      <c r="AR1017" s="35"/>
      <c r="AS1017" s="35"/>
      <c r="AT1017" s="35"/>
      <c r="AU1017" s="35"/>
      <c r="AV1017" s="35"/>
      <c r="AW1017" s="35"/>
      <c r="AX1017" s="35"/>
      <c r="AY1017" s="35"/>
      <c r="AZ1017" s="35"/>
      <c r="BA1017" s="35"/>
      <c r="BB1017" s="35"/>
      <c r="BC1017" s="35"/>
      <c r="BD1017" s="35"/>
      <c r="BE1017" s="35"/>
    </row>
    <row r="1018" spans="27:57" ht="15">
      <c r="AA1018" s="11"/>
      <c r="AB1018" s="11"/>
      <c r="AC1018" s="11"/>
      <c r="AD1018" s="11"/>
      <c r="AE1018" s="11"/>
      <c r="AL1018" s="35"/>
      <c r="AM1018" s="35"/>
      <c r="AN1018" s="35"/>
      <c r="AO1018" s="35"/>
      <c r="AP1018" s="35"/>
      <c r="AQ1018" s="35"/>
      <c r="AR1018" s="35"/>
      <c r="AS1018" s="35"/>
      <c r="AT1018" s="35"/>
      <c r="AU1018" s="35"/>
      <c r="AV1018" s="35"/>
      <c r="AW1018" s="35"/>
      <c r="AX1018" s="35"/>
      <c r="AY1018" s="35"/>
      <c r="AZ1018" s="35"/>
      <c r="BA1018" s="35"/>
      <c r="BB1018" s="35"/>
      <c r="BC1018" s="35"/>
      <c r="BD1018" s="35"/>
      <c r="BE1018" s="35"/>
    </row>
    <row r="1019" spans="27:57" ht="15">
      <c r="AA1019" s="11"/>
      <c r="AB1019" s="11"/>
      <c r="AC1019" s="11"/>
      <c r="AD1019" s="11"/>
      <c r="AE1019" s="11"/>
      <c r="AL1019" s="35"/>
      <c r="AM1019" s="35"/>
      <c r="AN1019" s="35"/>
      <c r="AO1019" s="35"/>
      <c r="AP1019" s="35"/>
      <c r="AQ1019" s="35"/>
      <c r="AR1019" s="35"/>
      <c r="AS1019" s="35"/>
      <c r="AT1019" s="35"/>
      <c r="AU1019" s="35"/>
      <c r="AV1019" s="35"/>
      <c r="AW1019" s="35"/>
      <c r="AX1019" s="35"/>
      <c r="AY1019" s="35"/>
      <c r="AZ1019" s="35"/>
      <c r="BA1019" s="35"/>
      <c r="BB1019" s="35"/>
      <c r="BC1019" s="35"/>
      <c r="BD1019" s="35"/>
      <c r="BE1019" s="35"/>
    </row>
    <row r="1020" spans="27:57" ht="15">
      <c r="AA1020" s="11"/>
      <c r="AB1020" s="11"/>
      <c r="AC1020" s="11"/>
      <c r="AD1020" s="11"/>
      <c r="AE1020" s="11"/>
      <c r="AL1020" s="35"/>
      <c r="AM1020" s="35"/>
      <c r="AN1020" s="35"/>
      <c r="AO1020" s="35"/>
      <c r="AP1020" s="35"/>
      <c r="AQ1020" s="35"/>
      <c r="AR1020" s="35"/>
      <c r="AS1020" s="35"/>
      <c r="AT1020" s="35"/>
      <c r="AU1020" s="35"/>
      <c r="AV1020" s="35"/>
      <c r="AW1020" s="35"/>
      <c r="AX1020" s="35"/>
      <c r="AY1020" s="35"/>
      <c r="AZ1020" s="35"/>
      <c r="BA1020" s="35"/>
      <c r="BB1020" s="35"/>
      <c r="BC1020" s="35"/>
      <c r="BD1020" s="35"/>
      <c r="BE1020" s="35"/>
    </row>
    <row r="1021" spans="27:57" ht="15">
      <c r="AA1021" s="11"/>
      <c r="AB1021" s="11"/>
      <c r="AC1021" s="11"/>
      <c r="AD1021" s="11"/>
      <c r="AE1021" s="11"/>
      <c r="AL1021" s="35"/>
      <c r="AM1021" s="35"/>
      <c r="AN1021" s="35"/>
      <c r="AO1021" s="35"/>
      <c r="AP1021" s="35"/>
      <c r="AQ1021" s="35"/>
      <c r="AR1021" s="35"/>
      <c r="AS1021" s="35"/>
      <c r="AT1021" s="35"/>
      <c r="AU1021" s="35"/>
      <c r="AV1021" s="35"/>
      <c r="AW1021" s="35"/>
      <c r="AX1021" s="35"/>
      <c r="AY1021" s="35"/>
      <c r="AZ1021" s="35"/>
      <c r="BA1021" s="35"/>
      <c r="BB1021" s="35"/>
      <c r="BC1021" s="35"/>
      <c r="BD1021" s="35"/>
      <c r="BE1021" s="35"/>
    </row>
    <row r="1022" spans="27:57" ht="15">
      <c r="AA1022" s="11"/>
      <c r="AB1022" s="11"/>
      <c r="AC1022" s="11"/>
      <c r="AD1022" s="11"/>
      <c r="AE1022" s="11"/>
      <c r="AL1022" s="35"/>
      <c r="AM1022" s="35"/>
      <c r="AN1022" s="35"/>
      <c r="AO1022" s="35"/>
      <c r="AP1022" s="35"/>
      <c r="AQ1022" s="35"/>
      <c r="AR1022" s="35"/>
      <c r="AS1022" s="35"/>
      <c r="AT1022" s="35"/>
      <c r="AU1022" s="35"/>
      <c r="AV1022" s="35"/>
      <c r="AW1022" s="35"/>
      <c r="AX1022" s="35"/>
      <c r="AY1022" s="35"/>
      <c r="AZ1022" s="35"/>
      <c r="BA1022" s="35"/>
      <c r="BB1022" s="35"/>
      <c r="BC1022" s="35"/>
      <c r="BD1022" s="35"/>
      <c r="BE1022" s="35"/>
    </row>
    <row r="1023" spans="27:57" ht="15">
      <c r="AA1023" s="11"/>
      <c r="AB1023" s="11"/>
      <c r="AC1023" s="11"/>
      <c r="AD1023" s="11"/>
      <c r="AE1023" s="11"/>
      <c r="AL1023" s="35"/>
      <c r="AM1023" s="35"/>
      <c r="AN1023" s="35"/>
      <c r="AO1023" s="35"/>
      <c r="AP1023" s="35"/>
      <c r="AQ1023" s="35"/>
      <c r="AR1023" s="35"/>
      <c r="AS1023" s="35"/>
      <c r="AT1023" s="35"/>
      <c r="AU1023" s="35"/>
      <c r="AV1023" s="35"/>
      <c r="AW1023" s="35"/>
      <c r="AX1023" s="35"/>
      <c r="AY1023" s="35"/>
      <c r="AZ1023" s="35"/>
      <c r="BA1023" s="35"/>
      <c r="BB1023" s="35"/>
      <c r="BC1023" s="35"/>
      <c r="BD1023" s="35"/>
      <c r="BE1023" s="35"/>
    </row>
    <row r="1024" spans="27:57" ht="15">
      <c r="AA1024" s="11"/>
      <c r="AB1024" s="11"/>
      <c r="AC1024" s="11"/>
      <c r="AD1024" s="11"/>
      <c r="AE1024" s="11"/>
      <c r="AL1024" s="35"/>
      <c r="AM1024" s="35"/>
      <c r="AN1024" s="35"/>
      <c r="AO1024" s="35"/>
      <c r="AP1024" s="35"/>
      <c r="AQ1024" s="35"/>
      <c r="AR1024" s="35"/>
      <c r="AS1024" s="35"/>
      <c r="AT1024" s="35"/>
      <c r="AU1024" s="35"/>
      <c r="AV1024" s="35"/>
      <c r="AW1024" s="35"/>
      <c r="AX1024" s="35"/>
      <c r="AY1024" s="35"/>
      <c r="AZ1024" s="35"/>
      <c r="BA1024" s="35"/>
      <c r="BB1024" s="35"/>
      <c r="BC1024" s="35"/>
      <c r="BD1024" s="35"/>
      <c r="BE1024" s="35"/>
    </row>
    <row r="1025" spans="27:57" ht="15">
      <c r="AA1025" s="11"/>
      <c r="AB1025" s="11"/>
      <c r="AC1025" s="11"/>
      <c r="AD1025" s="11"/>
      <c r="AE1025" s="11"/>
      <c r="AL1025" s="35"/>
      <c r="AM1025" s="35"/>
      <c r="AN1025" s="35"/>
      <c r="AO1025" s="35"/>
      <c r="AP1025" s="35"/>
      <c r="AQ1025" s="35"/>
      <c r="AR1025" s="35"/>
      <c r="AS1025" s="35"/>
      <c r="AT1025" s="35"/>
      <c r="AU1025" s="35"/>
      <c r="AV1025" s="35"/>
      <c r="AW1025" s="35"/>
      <c r="AX1025" s="35"/>
      <c r="AY1025" s="35"/>
      <c r="AZ1025" s="35"/>
      <c r="BA1025" s="35"/>
      <c r="BB1025" s="35"/>
      <c r="BC1025" s="35"/>
      <c r="BD1025" s="35"/>
      <c r="BE1025" s="35"/>
    </row>
    <row r="1026" spans="27:57" ht="15">
      <c r="AA1026" s="11"/>
      <c r="AB1026" s="11"/>
      <c r="AC1026" s="11"/>
      <c r="AD1026" s="11"/>
      <c r="AE1026" s="11"/>
      <c r="AL1026" s="35"/>
      <c r="AM1026" s="35"/>
      <c r="AN1026" s="35"/>
      <c r="AO1026" s="35"/>
      <c r="AP1026" s="35"/>
      <c r="AQ1026" s="35"/>
      <c r="AR1026" s="35"/>
      <c r="AS1026" s="35"/>
      <c r="AT1026" s="35"/>
      <c r="AU1026" s="35"/>
      <c r="AV1026" s="35"/>
      <c r="AW1026" s="35"/>
      <c r="AX1026" s="35"/>
      <c r="AY1026" s="35"/>
      <c r="AZ1026" s="35"/>
      <c r="BA1026" s="35"/>
      <c r="BB1026" s="35"/>
      <c r="BC1026" s="35"/>
      <c r="BD1026" s="35"/>
      <c r="BE1026" s="35"/>
    </row>
    <row r="1027" spans="27:57" ht="15">
      <c r="AA1027" s="11"/>
      <c r="AB1027" s="11"/>
      <c r="AC1027" s="11"/>
      <c r="AD1027" s="11"/>
      <c r="AE1027" s="11"/>
      <c r="AL1027" s="35"/>
      <c r="AM1027" s="35"/>
      <c r="AN1027" s="35"/>
      <c r="AO1027" s="35"/>
      <c r="AP1027" s="35"/>
      <c r="AQ1027" s="35"/>
      <c r="AR1027" s="35"/>
      <c r="AS1027" s="35"/>
      <c r="AT1027" s="35"/>
      <c r="AU1027" s="35"/>
      <c r="AV1027" s="35"/>
      <c r="AW1027" s="35"/>
      <c r="AX1027" s="35"/>
      <c r="AY1027" s="35"/>
      <c r="AZ1027" s="35"/>
      <c r="BA1027" s="35"/>
      <c r="BB1027" s="35"/>
      <c r="BC1027" s="35"/>
      <c r="BD1027" s="35"/>
      <c r="BE1027" s="35"/>
    </row>
    <row r="1028" spans="27:57" ht="15">
      <c r="AA1028" s="11"/>
      <c r="AB1028" s="11"/>
      <c r="AC1028" s="11"/>
      <c r="AD1028" s="11"/>
      <c r="AE1028" s="11"/>
      <c r="AL1028" s="35"/>
      <c r="AM1028" s="35"/>
      <c r="AN1028" s="35"/>
      <c r="AO1028" s="35"/>
      <c r="AP1028" s="35"/>
      <c r="AQ1028" s="35"/>
      <c r="AR1028" s="35"/>
      <c r="AS1028" s="35"/>
      <c r="AT1028" s="35"/>
      <c r="AU1028" s="35"/>
      <c r="AV1028" s="35"/>
      <c r="AW1028" s="35"/>
      <c r="AX1028" s="35"/>
      <c r="AY1028" s="35"/>
      <c r="AZ1028" s="35"/>
      <c r="BA1028" s="35"/>
      <c r="BB1028" s="35"/>
      <c r="BC1028" s="35"/>
      <c r="BD1028" s="35"/>
      <c r="BE1028" s="35"/>
    </row>
    <row r="1029" spans="27:57" ht="15">
      <c r="AA1029" s="11"/>
      <c r="AB1029" s="11"/>
      <c r="AC1029" s="11"/>
      <c r="AD1029" s="11"/>
      <c r="AE1029" s="11"/>
      <c r="AL1029" s="35"/>
      <c r="AM1029" s="35"/>
      <c r="AN1029" s="35"/>
      <c r="AO1029" s="35"/>
      <c r="AP1029" s="35"/>
      <c r="AQ1029" s="35"/>
      <c r="AR1029" s="35"/>
      <c r="AS1029" s="35"/>
      <c r="AT1029" s="35"/>
      <c r="AU1029" s="35"/>
      <c r="AV1029" s="35"/>
      <c r="AW1029" s="35"/>
      <c r="AX1029" s="35"/>
      <c r="AY1029" s="35"/>
      <c r="AZ1029" s="35"/>
      <c r="BA1029" s="35"/>
      <c r="BB1029" s="35"/>
      <c r="BC1029" s="35"/>
      <c r="BD1029" s="35"/>
      <c r="BE1029" s="35"/>
    </row>
    <row r="1030" spans="27:57" ht="15">
      <c r="AA1030" s="11"/>
      <c r="AB1030" s="11"/>
      <c r="AC1030" s="11"/>
      <c r="AD1030" s="11"/>
      <c r="AE1030" s="11"/>
      <c r="AL1030" s="35"/>
      <c r="AM1030" s="35"/>
      <c r="AN1030" s="35"/>
      <c r="AO1030" s="35"/>
      <c r="AP1030" s="35"/>
      <c r="AQ1030" s="35"/>
      <c r="AR1030" s="35"/>
      <c r="AS1030" s="35"/>
      <c r="AT1030" s="35"/>
      <c r="AU1030" s="35"/>
      <c r="AV1030" s="35"/>
      <c r="AW1030" s="35"/>
      <c r="AX1030" s="35"/>
      <c r="AY1030" s="35"/>
      <c r="AZ1030" s="35"/>
      <c r="BA1030" s="35"/>
      <c r="BB1030" s="35"/>
      <c r="BC1030" s="35"/>
      <c r="BD1030" s="35"/>
      <c r="BE1030" s="35"/>
    </row>
    <row r="1031" spans="27:57" ht="15">
      <c r="AA1031" s="11"/>
      <c r="AB1031" s="11"/>
      <c r="AC1031" s="11"/>
      <c r="AD1031" s="11"/>
      <c r="AE1031" s="11"/>
      <c r="AL1031" s="35"/>
      <c r="AM1031" s="35"/>
      <c r="AN1031" s="35"/>
      <c r="AO1031" s="35"/>
      <c r="AP1031" s="35"/>
      <c r="AQ1031" s="35"/>
      <c r="AR1031" s="35"/>
      <c r="AS1031" s="35"/>
      <c r="AT1031" s="35"/>
      <c r="AU1031" s="35"/>
      <c r="AV1031" s="35"/>
      <c r="AW1031" s="35"/>
      <c r="AX1031" s="35"/>
      <c r="AY1031" s="35"/>
      <c r="AZ1031" s="35"/>
      <c r="BA1031" s="35"/>
      <c r="BB1031" s="35"/>
      <c r="BC1031" s="35"/>
      <c r="BD1031" s="35"/>
      <c r="BE1031" s="35"/>
    </row>
    <row r="1032" spans="27:57" ht="15">
      <c r="AA1032" s="11"/>
      <c r="AB1032" s="11"/>
      <c r="AC1032" s="11"/>
      <c r="AD1032" s="11"/>
      <c r="AE1032" s="11"/>
      <c r="AL1032" s="35"/>
      <c r="AM1032" s="35"/>
      <c r="AN1032" s="35"/>
      <c r="AO1032" s="35"/>
      <c r="AP1032" s="35"/>
      <c r="AQ1032" s="35"/>
      <c r="AR1032" s="35"/>
      <c r="AS1032" s="35"/>
      <c r="AT1032" s="35"/>
      <c r="AU1032" s="35"/>
      <c r="AV1032" s="35"/>
      <c r="AW1032" s="35"/>
      <c r="AX1032" s="35"/>
      <c r="AY1032" s="35"/>
      <c r="AZ1032" s="35"/>
      <c r="BA1032" s="35"/>
      <c r="BB1032" s="35"/>
      <c r="BC1032" s="35"/>
      <c r="BD1032" s="35"/>
      <c r="BE1032" s="35"/>
    </row>
    <row r="1033" spans="27:57" ht="15">
      <c r="AA1033" s="11"/>
      <c r="AB1033" s="11"/>
      <c r="AC1033" s="11"/>
      <c r="AD1033" s="11"/>
      <c r="AE1033" s="11"/>
      <c r="AL1033" s="35"/>
      <c r="AM1033" s="35"/>
      <c r="AN1033" s="35"/>
      <c r="AO1033" s="35"/>
      <c r="AP1033" s="35"/>
      <c r="AQ1033" s="35"/>
      <c r="AR1033" s="35"/>
      <c r="AS1033" s="35"/>
      <c r="AT1033" s="35"/>
      <c r="AU1033" s="35"/>
      <c r="AV1033" s="35"/>
      <c r="AW1033" s="35"/>
      <c r="AX1033" s="35"/>
      <c r="AY1033" s="35"/>
      <c r="AZ1033" s="35"/>
      <c r="BA1033" s="35"/>
      <c r="BB1033" s="35"/>
      <c r="BC1033" s="35"/>
      <c r="BD1033" s="35"/>
      <c r="BE1033" s="35"/>
    </row>
    <row r="1034" spans="27:57" ht="15">
      <c r="AA1034" s="11"/>
      <c r="AB1034" s="11"/>
      <c r="AC1034" s="11"/>
      <c r="AD1034" s="11"/>
      <c r="AE1034" s="11"/>
      <c r="AL1034" s="35"/>
      <c r="AM1034" s="35"/>
      <c r="AN1034" s="35"/>
      <c r="AO1034" s="35"/>
      <c r="AP1034" s="35"/>
      <c r="AQ1034" s="35"/>
      <c r="AR1034" s="35"/>
      <c r="AS1034" s="35"/>
      <c r="AT1034" s="35"/>
      <c r="AU1034" s="35"/>
      <c r="AV1034" s="35"/>
      <c r="AW1034" s="35"/>
      <c r="AX1034" s="35"/>
      <c r="AY1034" s="35"/>
      <c r="AZ1034" s="35"/>
      <c r="BA1034" s="35"/>
      <c r="BB1034" s="35"/>
      <c r="BC1034" s="35"/>
      <c r="BD1034" s="35"/>
      <c r="BE1034" s="35"/>
    </row>
    <row r="1035" spans="27:57" ht="15">
      <c r="AA1035" s="11"/>
      <c r="AB1035" s="11"/>
      <c r="AC1035" s="11"/>
      <c r="AD1035" s="11"/>
      <c r="AE1035" s="11"/>
      <c r="AL1035" s="35"/>
      <c r="AM1035" s="35"/>
      <c r="AN1035" s="35"/>
      <c r="AO1035" s="35"/>
      <c r="AP1035" s="35"/>
      <c r="AQ1035" s="35"/>
      <c r="AR1035" s="35"/>
      <c r="AS1035" s="35"/>
      <c r="AT1035" s="35"/>
      <c r="AU1035" s="35"/>
      <c r="AV1035" s="35"/>
      <c r="AW1035" s="35"/>
      <c r="AX1035" s="35"/>
      <c r="AY1035" s="35"/>
      <c r="AZ1035" s="35"/>
      <c r="BA1035" s="35"/>
      <c r="BB1035" s="35"/>
      <c r="BC1035" s="35"/>
      <c r="BD1035" s="35"/>
      <c r="BE1035" s="35"/>
    </row>
    <row r="1036" spans="27:57" ht="15">
      <c r="AA1036" s="11"/>
      <c r="AB1036" s="11"/>
      <c r="AC1036" s="11"/>
      <c r="AD1036" s="11"/>
      <c r="AE1036" s="11"/>
      <c r="AL1036" s="35"/>
      <c r="AM1036" s="35"/>
      <c r="AN1036" s="35"/>
      <c r="AO1036" s="35"/>
      <c r="AP1036" s="35"/>
      <c r="AQ1036" s="35"/>
      <c r="AR1036" s="35"/>
      <c r="AS1036" s="35"/>
      <c r="AT1036" s="35"/>
      <c r="AU1036" s="35"/>
      <c r="AV1036" s="35"/>
      <c r="AW1036" s="35"/>
      <c r="AX1036" s="35"/>
      <c r="AY1036" s="35"/>
      <c r="AZ1036" s="35"/>
      <c r="BA1036" s="35"/>
      <c r="BB1036" s="35"/>
      <c r="BC1036" s="35"/>
      <c r="BD1036" s="35"/>
      <c r="BE1036" s="35"/>
    </row>
    <row r="1037" spans="27:57" ht="15">
      <c r="AA1037" s="11"/>
      <c r="AB1037" s="11"/>
      <c r="AC1037" s="11"/>
      <c r="AD1037" s="11"/>
      <c r="AE1037" s="11"/>
      <c r="AL1037" s="35"/>
      <c r="AM1037" s="35"/>
      <c r="AN1037" s="35"/>
      <c r="AO1037" s="35"/>
      <c r="AP1037" s="35"/>
      <c r="AQ1037" s="35"/>
      <c r="AR1037" s="35"/>
      <c r="AS1037" s="35"/>
      <c r="AT1037" s="35"/>
      <c r="AU1037" s="35"/>
      <c r="AV1037" s="35"/>
      <c r="AW1037" s="35"/>
      <c r="AX1037" s="35"/>
      <c r="AY1037" s="35"/>
      <c r="AZ1037" s="35"/>
      <c r="BA1037" s="35"/>
      <c r="BB1037" s="35"/>
      <c r="BC1037" s="35"/>
      <c r="BD1037" s="35"/>
      <c r="BE1037" s="35"/>
    </row>
    <row r="1038" spans="27:57" ht="15">
      <c r="AA1038" s="11"/>
      <c r="AB1038" s="11"/>
      <c r="AC1038" s="11"/>
      <c r="AD1038" s="11"/>
      <c r="AE1038" s="11"/>
      <c r="AL1038" s="35"/>
      <c r="AM1038" s="35"/>
      <c r="AN1038" s="35"/>
      <c r="AO1038" s="35"/>
      <c r="AP1038" s="35"/>
      <c r="AQ1038" s="35"/>
      <c r="AR1038" s="35"/>
      <c r="AS1038" s="35"/>
      <c r="AT1038" s="35"/>
      <c r="AU1038" s="35"/>
      <c r="AV1038" s="35"/>
      <c r="AW1038" s="35"/>
      <c r="AX1038" s="35"/>
      <c r="AY1038" s="35"/>
      <c r="AZ1038" s="35"/>
      <c r="BA1038" s="35"/>
      <c r="BB1038" s="35"/>
      <c r="BC1038" s="35"/>
      <c r="BD1038" s="35"/>
      <c r="BE1038" s="35"/>
    </row>
    <row r="1039" spans="27:57" ht="15">
      <c r="AA1039" s="11"/>
      <c r="AB1039" s="11"/>
      <c r="AC1039" s="11"/>
      <c r="AD1039" s="11"/>
      <c r="AE1039" s="11"/>
      <c r="AL1039" s="35"/>
      <c r="AM1039" s="35"/>
      <c r="AN1039" s="35"/>
      <c r="AO1039" s="35"/>
      <c r="AP1039" s="35"/>
      <c r="AQ1039" s="35"/>
      <c r="AR1039" s="35"/>
      <c r="AS1039" s="35"/>
      <c r="AT1039" s="35"/>
      <c r="AU1039" s="35"/>
      <c r="AV1039" s="35"/>
      <c r="AW1039" s="35"/>
      <c r="AX1039" s="35"/>
      <c r="AY1039" s="35"/>
      <c r="AZ1039" s="35"/>
      <c r="BA1039" s="35"/>
      <c r="BB1039" s="35"/>
      <c r="BC1039" s="35"/>
      <c r="BD1039" s="35"/>
      <c r="BE1039" s="35"/>
    </row>
    <row r="1040" spans="27:57" ht="15">
      <c r="AA1040" s="11"/>
      <c r="AB1040" s="11"/>
      <c r="AC1040" s="11"/>
      <c r="AD1040" s="11"/>
      <c r="AE1040" s="11"/>
      <c r="AL1040" s="35"/>
      <c r="AM1040" s="35"/>
      <c r="AN1040" s="35"/>
      <c r="AO1040" s="35"/>
      <c r="AP1040" s="35"/>
      <c r="AQ1040" s="35"/>
      <c r="AR1040" s="35"/>
      <c r="AS1040" s="35"/>
      <c r="AT1040" s="35"/>
      <c r="AU1040" s="35"/>
      <c r="AV1040" s="35"/>
      <c r="AW1040" s="35"/>
      <c r="AX1040" s="35"/>
      <c r="AY1040" s="35"/>
      <c r="AZ1040" s="35"/>
      <c r="BA1040" s="35"/>
      <c r="BB1040" s="35"/>
      <c r="BC1040" s="35"/>
      <c r="BD1040" s="35"/>
      <c r="BE1040" s="35"/>
    </row>
    <row r="1041" spans="27:57" ht="15">
      <c r="AA1041" s="11"/>
      <c r="AB1041" s="11"/>
      <c r="AC1041" s="11"/>
      <c r="AD1041" s="11"/>
      <c r="AE1041" s="11"/>
      <c r="AL1041" s="35"/>
      <c r="AM1041" s="35"/>
      <c r="AN1041" s="35"/>
      <c r="AO1041" s="35"/>
      <c r="AP1041" s="35"/>
      <c r="AQ1041" s="35"/>
      <c r="AR1041" s="35"/>
      <c r="AS1041" s="35"/>
      <c r="AT1041" s="35"/>
      <c r="AU1041" s="35"/>
      <c r="AV1041" s="35"/>
      <c r="AW1041" s="35"/>
      <c r="AX1041" s="35"/>
      <c r="AY1041" s="35"/>
      <c r="AZ1041" s="35"/>
      <c r="BA1041" s="35"/>
      <c r="BB1041" s="35"/>
      <c r="BC1041" s="35"/>
      <c r="BD1041" s="35"/>
      <c r="BE1041" s="35"/>
    </row>
    <row r="1042" spans="27:57" ht="15">
      <c r="AA1042" s="11"/>
      <c r="AB1042" s="11"/>
      <c r="AC1042" s="11"/>
      <c r="AD1042" s="11"/>
      <c r="AE1042" s="11"/>
      <c r="AL1042" s="35"/>
      <c r="AM1042" s="35"/>
      <c r="AN1042" s="35"/>
      <c r="AO1042" s="35"/>
      <c r="AP1042" s="35"/>
      <c r="AQ1042" s="35"/>
      <c r="AR1042" s="35"/>
      <c r="AS1042" s="35"/>
      <c r="AT1042" s="35"/>
      <c r="AU1042" s="35"/>
      <c r="AV1042" s="35"/>
      <c r="AW1042" s="35"/>
      <c r="AX1042" s="35"/>
      <c r="AY1042" s="35"/>
      <c r="AZ1042" s="35"/>
      <c r="BA1042" s="35"/>
      <c r="BB1042" s="35"/>
      <c r="BC1042" s="35"/>
      <c r="BD1042" s="35"/>
      <c r="BE1042" s="35"/>
    </row>
    <row r="1043" spans="27:57" ht="15">
      <c r="AA1043" s="11"/>
      <c r="AB1043" s="11"/>
      <c r="AC1043" s="11"/>
      <c r="AD1043" s="11"/>
      <c r="AE1043" s="11"/>
      <c r="AL1043" s="35"/>
      <c r="AM1043" s="35"/>
      <c r="AN1043" s="35"/>
      <c r="AO1043" s="35"/>
      <c r="AP1043" s="35"/>
      <c r="AQ1043" s="35"/>
      <c r="AR1043" s="35"/>
      <c r="AS1043" s="35"/>
      <c r="AT1043" s="35"/>
      <c r="AU1043" s="35"/>
      <c r="AV1043" s="35"/>
      <c r="AW1043" s="35"/>
      <c r="AX1043" s="35"/>
      <c r="AY1043" s="35"/>
      <c r="AZ1043" s="35"/>
      <c r="BA1043" s="35"/>
      <c r="BB1043" s="35"/>
      <c r="BC1043" s="35"/>
      <c r="BD1043" s="35"/>
      <c r="BE1043" s="35"/>
    </row>
    <row r="1044" spans="27:57" ht="15">
      <c r="AA1044" s="11"/>
      <c r="AB1044" s="11"/>
      <c r="AC1044" s="11"/>
      <c r="AD1044" s="11"/>
      <c r="AE1044" s="11"/>
      <c r="AL1044" s="35"/>
      <c r="AM1044" s="35"/>
      <c r="AN1044" s="35"/>
      <c r="AO1044" s="35"/>
      <c r="AP1044" s="35"/>
      <c r="AQ1044" s="35"/>
      <c r="AR1044" s="35"/>
      <c r="AS1044" s="35"/>
      <c r="AT1044" s="35"/>
      <c r="AU1044" s="35"/>
      <c r="AV1044" s="35"/>
      <c r="AW1044" s="35"/>
      <c r="AX1044" s="35"/>
      <c r="AY1044" s="35"/>
      <c r="AZ1044" s="35"/>
      <c r="BA1044" s="35"/>
      <c r="BB1044" s="35"/>
      <c r="BC1044" s="35"/>
      <c r="BD1044" s="35"/>
      <c r="BE1044" s="35"/>
    </row>
    <row r="1045" spans="27:57" ht="15">
      <c r="AA1045" s="11"/>
      <c r="AB1045" s="11"/>
      <c r="AC1045" s="11"/>
      <c r="AD1045" s="11"/>
      <c r="AE1045" s="11"/>
      <c r="AL1045" s="35"/>
      <c r="AM1045" s="35"/>
      <c r="AN1045" s="35"/>
      <c r="AO1045" s="35"/>
      <c r="AP1045" s="35"/>
      <c r="AQ1045" s="35"/>
      <c r="AR1045" s="35"/>
      <c r="AS1045" s="35"/>
      <c r="AT1045" s="35"/>
      <c r="AU1045" s="35"/>
      <c r="AV1045" s="35"/>
      <c r="AW1045" s="35"/>
      <c r="AX1045" s="35"/>
      <c r="AY1045" s="35"/>
      <c r="AZ1045" s="35"/>
      <c r="BA1045" s="35"/>
      <c r="BB1045" s="35"/>
      <c r="BC1045" s="35"/>
      <c r="BD1045" s="35"/>
      <c r="BE1045" s="35"/>
    </row>
    <row r="1046" spans="27:57" ht="15">
      <c r="AA1046" s="11"/>
      <c r="AB1046" s="11"/>
      <c r="AC1046" s="11"/>
      <c r="AD1046" s="11"/>
      <c r="AE1046" s="11"/>
      <c r="AL1046" s="35"/>
      <c r="AM1046" s="35"/>
      <c r="AN1046" s="35"/>
      <c r="AO1046" s="35"/>
      <c r="AP1046" s="35"/>
      <c r="AQ1046" s="35"/>
      <c r="AR1046" s="35"/>
      <c r="AS1046" s="35"/>
      <c r="AT1046" s="35"/>
      <c r="AU1046" s="35"/>
      <c r="AV1046" s="35"/>
      <c r="AW1046" s="35"/>
      <c r="AX1046" s="35"/>
      <c r="AY1046" s="35"/>
      <c r="AZ1046" s="35"/>
      <c r="BA1046" s="35"/>
      <c r="BB1046" s="35"/>
      <c r="BC1046" s="35"/>
      <c r="BD1046" s="35"/>
      <c r="BE1046" s="35"/>
    </row>
    <row r="1047" spans="27:57" ht="15">
      <c r="AA1047" s="11"/>
      <c r="AB1047" s="11"/>
      <c r="AC1047" s="11"/>
      <c r="AD1047" s="11"/>
      <c r="AE1047" s="11"/>
      <c r="AL1047" s="35"/>
      <c r="AM1047" s="35"/>
      <c r="AN1047" s="35"/>
      <c r="AO1047" s="35"/>
      <c r="AP1047" s="35"/>
      <c r="AQ1047" s="35"/>
      <c r="AR1047" s="35"/>
      <c r="AS1047" s="35"/>
      <c r="AT1047" s="35"/>
      <c r="AU1047" s="35"/>
      <c r="AV1047" s="35"/>
      <c r="AW1047" s="35"/>
      <c r="AX1047" s="35"/>
      <c r="AY1047" s="35"/>
      <c r="AZ1047" s="35"/>
      <c r="BA1047" s="35"/>
      <c r="BB1047" s="35"/>
      <c r="BC1047" s="35"/>
      <c r="BD1047" s="35"/>
      <c r="BE1047" s="35"/>
    </row>
    <row r="1048" spans="27:57" ht="15">
      <c r="AA1048" s="11"/>
      <c r="AB1048" s="11"/>
      <c r="AC1048" s="11"/>
      <c r="AD1048" s="11"/>
      <c r="AE1048" s="11"/>
      <c r="AL1048" s="35"/>
      <c r="AM1048" s="35"/>
      <c r="AN1048" s="35"/>
      <c r="AO1048" s="35"/>
      <c r="AP1048" s="35"/>
      <c r="AQ1048" s="35"/>
      <c r="AR1048" s="35"/>
      <c r="AS1048" s="35"/>
      <c r="AT1048" s="35"/>
      <c r="AU1048" s="35"/>
      <c r="AV1048" s="35"/>
      <c r="AW1048" s="35"/>
      <c r="AX1048" s="35"/>
      <c r="AY1048" s="35"/>
      <c r="AZ1048" s="35"/>
      <c r="BA1048" s="35"/>
      <c r="BB1048" s="35"/>
      <c r="BC1048" s="35"/>
      <c r="BD1048" s="35"/>
      <c r="BE1048" s="35"/>
    </row>
    <row r="1049" spans="27:57" ht="15">
      <c r="AA1049" s="11"/>
      <c r="AB1049" s="11"/>
      <c r="AC1049" s="11"/>
      <c r="AD1049" s="11"/>
      <c r="AE1049" s="11"/>
      <c r="AL1049" s="35"/>
      <c r="AM1049" s="35"/>
      <c r="AN1049" s="35"/>
      <c r="AO1049" s="35"/>
      <c r="AP1049" s="35"/>
      <c r="AQ1049" s="35"/>
      <c r="AR1049" s="35"/>
      <c r="AS1049" s="35"/>
      <c r="AT1049" s="35"/>
      <c r="AU1049" s="35"/>
      <c r="AV1049" s="35"/>
      <c r="AW1049" s="35"/>
      <c r="AX1049" s="35"/>
      <c r="AY1049" s="35"/>
      <c r="AZ1049" s="35"/>
      <c r="BA1049" s="35"/>
      <c r="BB1049" s="35"/>
      <c r="BC1049" s="35"/>
      <c r="BD1049" s="35"/>
      <c r="BE1049" s="35"/>
    </row>
    <row r="1050" spans="27:57" ht="15">
      <c r="AA1050" s="11"/>
      <c r="AB1050" s="11"/>
      <c r="AC1050" s="11"/>
      <c r="AD1050" s="11"/>
      <c r="AE1050" s="11"/>
      <c r="AL1050" s="35"/>
      <c r="AM1050" s="35"/>
      <c r="AN1050" s="35"/>
      <c r="AO1050" s="35"/>
      <c r="AP1050" s="35"/>
      <c r="AQ1050" s="35"/>
      <c r="AR1050" s="35"/>
      <c r="AS1050" s="35"/>
      <c r="AT1050" s="35"/>
      <c r="AU1050" s="35"/>
      <c r="AV1050" s="35"/>
      <c r="AW1050" s="35"/>
      <c r="AX1050" s="35"/>
      <c r="AY1050" s="35"/>
      <c r="AZ1050" s="35"/>
      <c r="BA1050" s="35"/>
      <c r="BB1050" s="35"/>
      <c r="BC1050" s="35"/>
      <c r="BD1050" s="35"/>
      <c r="BE1050" s="35"/>
    </row>
    <row r="1051" spans="27:57" ht="15">
      <c r="AA1051" s="11"/>
      <c r="AB1051" s="11"/>
      <c r="AC1051" s="11"/>
      <c r="AD1051" s="11"/>
      <c r="AE1051" s="11"/>
      <c r="AL1051" s="35"/>
      <c r="AM1051" s="35"/>
      <c r="AN1051" s="35"/>
      <c r="AO1051" s="35"/>
      <c r="AP1051" s="35"/>
      <c r="AQ1051" s="35"/>
      <c r="AR1051" s="35"/>
      <c r="AS1051" s="35"/>
      <c r="AT1051" s="35"/>
      <c r="AU1051" s="35"/>
      <c r="AV1051" s="35"/>
      <c r="AW1051" s="35"/>
      <c r="AX1051" s="35"/>
      <c r="AY1051" s="35"/>
      <c r="AZ1051" s="35"/>
      <c r="BA1051" s="35"/>
      <c r="BB1051" s="35"/>
      <c r="BC1051" s="35"/>
      <c r="BD1051" s="35"/>
      <c r="BE1051" s="35"/>
    </row>
    <row r="1052" spans="27:57" ht="15">
      <c r="AA1052" s="11"/>
      <c r="AB1052" s="11"/>
      <c r="AC1052" s="11"/>
      <c r="AD1052" s="11"/>
      <c r="AE1052" s="11"/>
      <c r="AL1052" s="35"/>
      <c r="AM1052" s="35"/>
      <c r="AN1052" s="35"/>
      <c r="AO1052" s="35"/>
      <c r="AP1052" s="35"/>
      <c r="AQ1052" s="35"/>
      <c r="AR1052" s="35"/>
      <c r="AS1052" s="35"/>
      <c r="AT1052" s="35"/>
      <c r="AU1052" s="35"/>
      <c r="AV1052" s="35"/>
      <c r="AW1052" s="35"/>
      <c r="AX1052" s="35"/>
      <c r="AY1052" s="35"/>
      <c r="AZ1052" s="35"/>
      <c r="BA1052" s="35"/>
      <c r="BB1052" s="35"/>
      <c r="BC1052" s="35"/>
      <c r="BD1052" s="35"/>
      <c r="BE1052" s="35"/>
    </row>
    <row r="1053" spans="27:57" ht="15">
      <c r="AA1053" s="11"/>
      <c r="AB1053" s="11"/>
      <c r="AC1053" s="11"/>
      <c r="AD1053" s="11"/>
      <c r="AE1053" s="11"/>
      <c r="AL1053" s="35"/>
      <c r="AM1053" s="35"/>
      <c r="AN1053" s="35"/>
      <c r="AO1053" s="35"/>
      <c r="AP1053" s="35"/>
      <c r="AQ1053" s="35"/>
      <c r="AR1053" s="35"/>
      <c r="AS1053" s="35"/>
      <c r="AT1053" s="35"/>
      <c r="AU1053" s="35"/>
      <c r="AV1053" s="35"/>
      <c r="AW1053" s="35"/>
      <c r="AX1053" s="35"/>
      <c r="AY1053" s="35"/>
      <c r="AZ1053" s="35"/>
      <c r="BA1053" s="35"/>
      <c r="BB1053" s="35"/>
      <c r="BC1053" s="35"/>
      <c r="BD1053" s="35"/>
      <c r="BE1053" s="35"/>
    </row>
    <row r="1054" spans="27:57" ht="15">
      <c r="AA1054" s="11"/>
      <c r="AB1054" s="11"/>
      <c r="AC1054" s="11"/>
      <c r="AD1054" s="11"/>
      <c r="AE1054" s="11"/>
      <c r="AL1054" s="35"/>
      <c r="AM1054" s="35"/>
      <c r="AN1054" s="35"/>
      <c r="AO1054" s="35"/>
      <c r="AP1054" s="35"/>
      <c r="AQ1054" s="35"/>
      <c r="AR1054" s="35"/>
      <c r="AS1054" s="35"/>
      <c r="AT1054" s="35"/>
      <c r="AU1054" s="35"/>
      <c r="AV1054" s="35"/>
      <c r="AW1054" s="35"/>
      <c r="AX1054" s="35"/>
      <c r="AY1054" s="35"/>
      <c r="AZ1054" s="35"/>
      <c r="BA1054" s="35"/>
      <c r="BB1054" s="35"/>
      <c r="BC1054" s="35"/>
      <c r="BD1054" s="35"/>
      <c r="BE1054" s="35"/>
    </row>
    <row r="1055" spans="27:57" ht="15">
      <c r="AA1055" s="11"/>
      <c r="AB1055" s="11"/>
      <c r="AC1055" s="11"/>
      <c r="AD1055" s="11"/>
      <c r="AE1055" s="11"/>
      <c r="AL1055" s="35"/>
      <c r="AM1055" s="35"/>
      <c r="AN1055" s="35"/>
      <c r="AO1055" s="35"/>
      <c r="AP1055" s="35"/>
      <c r="AQ1055" s="35"/>
      <c r="AR1055" s="35"/>
      <c r="AS1055" s="35"/>
      <c r="AT1055" s="35"/>
      <c r="AU1055" s="35"/>
      <c r="AV1055" s="35"/>
      <c r="AW1055" s="35"/>
      <c r="AX1055" s="35"/>
      <c r="AY1055" s="35"/>
      <c r="AZ1055" s="35"/>
      <c r="BA1055" s="35"/>
      <c r="BB1055" s="35"/>
      <c r="BC1055" s="35"/>
      <c r="BD1055" s="35"/>
      <c r="BE1055" s="35"/>
    </row>
    <row r="1056" spans="27:57" ht="15">
      <c r="AA1056" s="11"/>
      <c r="AB1056" s="11"/>
      <c r="AC1056" s="11"/>
      <c r="AD1056" s="11"/>
      <c r="AE1056" s="11"/>
      <c r="AL1056" s="35"/>
      <c r="AM1056" s="35"/>
      <c r="AN1056" s="35"/>
      <c r="AO1056" s="35"/>
      <c r="AP1056" s="35"/>
      <c r="AQ1056" s="35"/>
      <c r="AR1056" s="35"/>
      <c r="AS1056" s="35"/>
      <c r="AT1056" s="35"/>
      <c r="AU1056" s="35"/>
      <c r="AV1056" s="35"/>
      <c r="AW1056" s="35"/>
      <c r="AX1056" s="35"/>
      <c r="AY1056" s="35"/>
      <c r="AZ1056" s="35"/>
      <c r="BA1056" s="35"/>
      <c r="BB1056" s="35"/>
      <c r="BC1056" s="35"/>
      <c r="BD1056" s="35"/>
      <c r="BE1056" s="35"/>
    </row>
    <row r="1057" spans="27:57" ht="15">
      <c r="AA1057" s="11"/>
      <c r="AB1057" s="11"/>
      <c r="AC1057" s="11"/>
      <c r="AD1057" s="11"/>
      <c r="AE1057" s="11"/>
      <c r="AL1057" s="35"/>
      <c r="AM1057" s="35"/>
      <c r="AN1057" s="35"/>
      <c r="AO1057" s="35"/>
      <c r="AP1057" s="35"/>
      <c r="AQ1057" s="35"/>
      <c r="AR1057" s="35"/>
      <c r="AS1057" s="35"/>
      <c r="AT1057" s="35"/>
      <c r="AU1057" s="35"/>
      <c r="AV1057" s="35"/>
      <c r="AW1057" s="35"/>
      <c r="AX1057" s="35"/>
      <c r="AY1057" s="35"/>
      <c r="AZ1057" s="35"/>
      <c r="BA1057" s="35"/>
      <c r="BB1057" s="35"/>
      <c r="BC1057" s="35"/>
      <c r="BD1057" s="35"/>
      <c r="BE1057" s="35"/>
    </row>
    <row r="1058" spans="27:57" ht="15">
      <c r="AA1058" s="11"/>
      <c r="AB1058" s="11"/>
      <c r="AC1058" s="11"/>
      <c r="AD1058" s="11"/>
      <c r="AE1058" s="11"/>
      <c r="AL1058" s="35"/>
      <c r="AM1058" s="35"/>
      <c r="AN1058" s="35"/>
      <c r="AO1058" s="35"/>
      <c r="AP1058" s="35"/>
      <c r="AQ1058" s="35"/>
      <c r="AR1058" s="35"/>
      <c r="AS1058" s="35"/>
      <c r="AT1058" s="35"/>
      <c r="AU1058" s="35"/>
      <c r="AV1058" s="35"/>
      <c r="AW1058" s="35"/>
      <c r="AX1058" s="35"/>
      <c r="AY1058" s="35"/>
      <c r="AZ1058" s="35"/>
      <c r="BA1058" s="35"/>
      <c r="BB1058" s="35"/>
      <c r="BC1058" s="35"/>
      <c r="BD1058" s="35"/>
      <c r="BE1058" s="35"/>
    </row>
    <row r="1059" spans="27:57" ht="15">
      <c r="AA1059" s="11"/>
      <c r="AB1059" s="11"/>
      <c r="AC1059" s="11"/>
      <c r="AD1059" s="11"/>
      <c r="AE1059" s="11"/>
      <c r="AL1059" s="35"/>
      <c r="AM1059" s="35"/>
      <c r="AN1059" s="35"/>
      <c r="AO1059" s="35"/>
      <c r="AP1059" s="35"/>
      <c r="AQ1059" s="35"/>
      <c r="AR1059" s="35"/>
      <c r="AS1059" s="35"/>
      <c r="AT1059" s="35"/>
      <c r="AU1059" s="35"/>
      <c r="AV1059" s="35"/>
      <c r="AW1059" s="35"/>
      <c r="AX1059" s="35"/>
      <c r="AY1059" s="35"/>
      <c r="AZ1059" s="35"/>
      <c r="BA1059" s="35"/>
      <c r="BB1059" s="35"/>
      <c r="BC1059" s="35"/>
      <c r="BD1059" s="35"/>
      <c r="BE1059" s="35"/>
    </row>
    <row r="1060" spans="27:57" ht="15">
      <c r="AA1060" s="11"/>
      <c r="AB1060" s="11"/>
      <c r="AC1060" s="11"/>
      <c r="AD1060" s="11"/>
      <c r="AE1060" s="11"/>
      <c r="AL1060" s="35"/>
      <c r="AM1060" s="35"/>
      <c r="AN1060" s="35"/>
      <c r="AO1060" s="35"/>
      <c r="AP1060" s="35"/>
      <c r="AQ1060" s="35"/>
      <c r="AR1060" s="35"/>
      <c r="AS1060" s="35"/>
      <c r="AT1060" s="35"/>
      <c r="AU1060" s="35"/>
      <c r="AV1060" s="35"/>
      <c r="AW1060" s="35"/>
      <c r="AX1060" s="35"/>
      <c r="AY1060" s="35"/>
      <c r="AZ1060" s="35"/>
      <c r="BA1060" s="35"/>
      <c r="BB1060" s="35"/>
      <c r="BC1060" s="35"/>
      <c r="BD1060" s="35"/>
      <c r="BE1060" s="35"/>
    </row>
    <row r="1061" spans="27:57" ht="15">
      <c r="AA1061" s="11"/>
      <c r="AB1061" s="11"/>
      <c r="AC1061" s="11"/>
      <c r="AD1061" s="11"/>
      <c r="AE1061" s="11"/>
      <c r="AL1061" s="35"/>
      <c r="AM1061" s="35"/>
      <c r="AN1061" s="35"/>
      <c r="AO1061" s="35"/>
      <c r="AP1061" s="35"/>
      <c r="AQ1061" s="35"/>
      <c r="AR1061" s="35"/>
      <c r="AS1061" s="35"/>
      <c r="AT1061" s="35"/>
      <c r="AU1061" s="35"/>
      <c r="AV1061" s="35"/>
      <c r="AW1061" s="35"/>
      <c r="AX1061" s="35"/>
      <c r="AY1061" s="35"/>
      <c r="AZ1061" s="35"/>
      <c r="BA1061" s="35"/>
      <c r="BB1061" s="35"/>
      <c r="BC1061" s="35"/>
      <c r="BD1061" s="35"/>
      <c r="BE1061" s="35"/>
    </row>
    <row r="1062" spans="27:57" ht="15">
      <c r="AA1062" s="11"/>
      <c r="AB1062" s="11"/>
      <c r="AC1062" s="11"/>
      <c r="AD1062" s="11"/>
      <c r="AE1062" s="11"/>
      <c r="AL1062" s="35"/>
      <c r="AM1062" s="35"/>
      <c r="AN1062" s="35"/>
      <c r="AO1062" s="35"/>
      <c r="AP1062" s="35"/>
      <c r="AQ1062" s="35"/>
      <c r="AR1062" s="35"/>
      <c r="AS1062" s="35"/>
      <c r="AT1062" s="35"/>
      <c r="AU1062" s="35"/>
      <c r="AV1062" s="35"/>
      <c r="AW1062" s="35"/>
      <c r="AX1062" s="35"/>
      <c r="AY1062" s="35"/>
      <c r="AZ1062" s="35"/>
      <c r="BA1062" s="35"/>
      <c r="BB1062" s="35"/>
      <c r="BC1062" s="35"/>
      <c r="BD1062" s="35"/>
      <c r="BE1062" s="35"/>
    </row>
    <row r="1063" spans="27:57" ht="15">
      <c r="AA1063" s="11"/>
      <c r="AB1063" s="11"/>
      <c r="AC1063" s="11"/>
      <c r="AD1063" s="11"/>
      <c r="AE1063" s="11"/>
      <c r="AL1063" s="35"/>
      <c r="AM1063" s="35"/>
      <c r="AN1063" s="35"/>
      <c r="AO1063" s="35"/>
      <c r="AP1063" s="35"/>
      <c r="AQ1063" s="35"/>
      <c r="AR1063" s="35"/>
      <c r="AS1063" s="35"/>
      <c r="AT1063" s="35"/>
      <c r="AU1063" s="35"/>
      <c r="AV1063" s="35"/>
      <c r="AW1063" s="35"/>
      <c r="AX1063" s="35"/>
      <c r="AY1063" s="35"/>
      <c r="AZ1063" s="35"/>
      <c r="BA1063" s="35"/>
      <c r="BB1063" s="35"/>
      <c r="BC1063" s="35"/>
      <c r="BD1063" s="35"/>
      <c r="BE1063" s="35"/>
    </row>
    <row r="1064" spans="27:57" ht="15">
      <c r="AA1064" s="11"/>
      <c r="AB1064" s="11"/>
      <c r="AC1064" s="11"/>
      <c r="AD1064" s="11"/>
      <c r="AE1064" s="11"/>
      <c r="AL1064" s="35"/>
      <c r="AM1064" s="35"/>
      <c r="AN1064" s="35"/>
      <c r="AO1064" s="35"/>
      <c r="AP1064" s="35"/>
      <c r="AQ1064" s="35"/>
      <c r="AR1064" s="35"/>
      <c r="AS1064" s="35"/>
      <c r="AT1064" s="35"/>
      <c r="AU1064" s="35"/>
      <c r="AV1064" s="35"/>
      <c r="AW1064" s="35"/>
      <c r="AX1064" s="35"/>
      <c r="AY1064" s="35"/>
      <c r="AZ1064" s="35"/>
      <c r="BA1064" s="35"/>
      <c r="BB1064" s="35"/>
      <c r="BC1064" s="35"/>
      <c r="BD1064" s="35"/>
      <c r="BE1064" s="35"/>
    </row>
    <row r="1065" spans="27:57" ht="15">
      <c r="AA1065" s="11"/>
      <c r="AB1065" s="11"/>
      <c r="AC1065" s="11"/>
      <c r="AD1065" s="11"/>
      <c r="AE1065" s="11"/>
      <c r="AL1065" s="35"/>
      <c r="AM1065" s="35"/>
      <c r="AN1065" s="35"/>
      <c r="AO1065" s="35"/>
      <c r="AP1065" s="35"/>
      <c r="AQ1065" s="35"/>
      <c r="AR1065" s="35"/>
      <c r="AS1065" s="35"/>
      <c r="AT1065" s="35"/>
      <c r="AU1065" s="35"/>
      <c r="AV1065" s="35"/>
      <c r="AW1065" s="35"/>
      <c r="AX1065" s="35"/>
      <c r="AY1065" s="35"/>
      <c r="AZ1065" s="35"/>
      <c r="BA1065" s="35"/>
      <c r="BB1065" s="35"/>
      <c r="BC1065" s="35"/>
      <c r="BD1065" s="35"/>
      <c r="BE1065" s="35"/>
    </row>
    <row r="1066" spans="27:57" ht="15">
      <c r="AA1066" s="11"/>
      <c r="AB1066" s="11"/>
      <c r="AC1066" s="11"/>
      <c r="AD1066" s="11"/>
      <c r="AE1066" s="11"/>
      <c r="AL1066" s="35"/>
      <c r="AM1066" s="35"/>
      <c r="AN1066" s="35"/>
      <c r="AO1066" s="35"/>
      <c r="AP1066" s="35"/>
      <c r="AQ1066" s="35"/>
      <c r="AR1066" s="35"/>
      <c r="AS1066" s="35"/>
      <c r="AT1066" s="35"/>
      <c r="AU1066" s="35"/>
      <c r="AV1066" s="35"/>
      <c r="AW1066" s="35"/>
      <c r="AX1066" s="35"/>
      <c r="AY1066" s="35"/>
      <c r="AZ1066" s="35"/>
      <c r="BA1066" s="35"/>
      <c r="BB1066" s="35"/>
      <c r="BC1066" s="35"/>
      <c r="BD1066" s="35"/>
      <c r="BE1066" s="35"/>
    </row>
    <row r="1067" spans="27:57" ht="15">
      <c r="AA1067" s="11"/>
      <c r="AB1067" s="11"/>
      <c r="AC1067" s="11"/>
      <c r="AD1067" s="11"/>
      <c r="AE1067" s="11"/>
      <c r="AL1067" s="35"/>
      <c r="AM1067" s="35"/>
      <c r="AN1067" s="35"/>
      <c r="AO1067" s="35"/>
      <c r="AP1067" s="35"/>
      <c r="AQ1067" s="35"/>
      <c r="AR1067" s="35"/>
      <c r="AS1067" s="35"/>
      <c r="AT1067" s="35"/>
      <c r="AU1067" s="35"/>
      <c r="AV1067" s="35"/>
      <c r="AW1067" s="35"/>
      <c r="AX1067" s="35"/>
      <c r="AY1067" s="35"/>
      <c r="AZ1067" s="35"/>
      <c r="BA1067" s="35"/>
      <c r="BB1067" s="35"/>
      <c r="BC1067" s="35"/>
      <c r="BD1067" s="35"/>
      <c r="BE1067" s="35"/>
    </row>
    <row r="1068" spans="27:57" ht="15">
      <c r="AA1068" s="11"/>
      <c r="AB1068" s="11"/>
      <c r="AC1068" s="11"/>
      <c r="AD1068" s="11"/>
      <c r="AE1068" s="11"/>
      <c r="AL1068" s="35"/>
      <c r="AM1068" s="35"/>
      <c r="AN1068" s="35"/>
      <c r="AO1068" s="35"/>
      <c r="AP1068" s="35"/>
      <c r="AQ1068" s="35"/>
      <c r="AR1068" s="35"/>
      <c r="AS1068" s="35"/>
      <c r="AT1068" s="35"/>
      <c r="AU1068" s="35"/>
      <c r="AV1068" s="35"/>
      <c r="AW1068" s="35"/>
      <c r="AX1068" s="35"/>
      <c r="AY1068" s="35"/>
      <c r="AZ1068" s="35"/>
      <c r="BA1068" s="35"/>
      <c r="BB1068" s="35"/>
      <c r="BC1068" s="35"/>
      <c r="BD1068" s="35"/>
      <c r="BE1068" s="35"/>
    </row>
    <row r="1069" spans="27:57" ht="15">
      <c r="AA1069" s="11"/>
      <c r="AB1069" s="11"/>
      <c r="AC1069" s="11"/>
      <c r="AD1069" s="11"/>
      <c r="AE1069" s="11"/>
      <c r="AL1069" s="35"/>
      <c r="AM1069" s="35"/>
      <c r="AN1069" s="35"/>
      <c r="AO1069" s="35"/>
      <c r="AP1069" s="35"/>
      <c r="AQ1069" s="35"/>
      <c r="AR1069" s="35"/>
      <c r="AS1069" s="35"/>
      <c r="AT1069" s="35"/>
      <c r="AU1069" s="35"/>
      <c r="AV1069" s="35"/>
      <c r="AW1069" s="35"/>
      <c r="AX1069" s="35"/>
      <c r="AY1069" s="35"/>
      <c r="AZ1069" s="35"/>
      <c r="BA1069" s="35"/>
      <c r="BB1069" s="35"/>
      <c r="BC1069" s="35"/>
      <c r="BD1069" s="35"/>
      <c r="BE1069" s="35"/>
    </row>
    <row r="1070" spans="27:57" ht="15">
      <c r="AA1070" s="11"/>
      <c r="AB1070" s="11"/>
      <c r="AC1070" s="11"/>
      <c r="AD1070" s="11"/>
      <c r="AE1070" s="11"/>
      <c r="AL1070" s="35"/>
      <c r="AM1070" s="35"/>
      <c r="AN1070" s="35"/>
      <c r="AO1070" s="35"/>
      <c r="AP1070" s="35"/>
      <c r="AQ1070" s="35"/>
      <c r="AR1070" s="35"/>
      <c r="AS1070" s="35"/>
      <c r="AT1070" s="35"/>
      <c r="AU1070" s="35"/>
      <c r="AV1070" s="35"/>
      <c r="AW1070" s="35"/>
      <c r="AX1070" s="35"/>
      <c r="AY1070" s="35"/>
      <c r="AZ1070" s="35"/>
      <c r="BA1070" s="35"/>
      <c r="BB1070" s="35"/>
      <c r="BC1070" s="35"/>
      <c r="BD1070" s="35"/>
      <c r="BE1070" s="35"/>
    </row>
    <row r="1071" spans="27:57" ht="15">
      <c r="AA1071" s="11"/>
      <c r="AB1071" s="11"/>
      <c r="AC1071" s="11"/>
      <c r="AD1071" s="11"/>
      <c r="AE1071" s="11"/>
      <c r="AL1071" s="35"/>
      <c r="AM1071" s="35"/>
      <c r="AN1071" s="35"/>
      <c r="AO1071" s="35"/>
      <c r="AP1071" s="35"/>
      <c r="AQ1071" s="35"/>
      <c r="AR1071" s="35"/>
      <c r="AS1071" s="35"/>
      <c r="AT1071" s="35"/>
      <c r="AU1071" s="35"/>
      <c r="AV1071" s="35"/>
      <c r="AW1071" s="35"/>
      <c r="AX1071" s="35"/>
      <c r="AY1071" s="35"/>
      <c r="AZ1071" s="35"/>
      <c r="BA1071" s="35"/>
      <c r="BB1071" s="35"/>
      <c r="BC1071" s="35"/>
      <c r="BD1071" s="35"/>
      <c r="BE1071" s="35"/>
    </row>
    <row r="1072" spans="27:57" ht="15">
      <c r="AA1072" s="11"/>
      <c r="AB1072" s="11"/>
      <c r="AC1072" s="11"/>
      <c r="AD1072" s="11"/>
      <c r="AE1072" s="11"/>
      <c r="AL1072" s="35"/>
      <c r="AM1072" s="35"/>
      <c r="AN1072" s="35"/>
      <c r="AO1072" s="35"/>
      <c r="AP1072" s="35"/>
      <c r="AQ1072" s="35"/>
      <c r="AR1072" s="35"/>
      <c r="AS1072" s="35"/>
      <c r="AT1072" s="35"/>
      <c r="AU1072" s="35"/>
      <c r="AV1072" s="35"/>
      <c r="AW1072" s="35"/>
      <c r="AX1072" s="35"/>
      <c r="AY1072" s="35"/>
      <c r="AZ1072" s="35"/>
      <c r="BA1072" s="35"/>
      <c r="BB1072" s="35"/>
      <c r="BC1072" s="35"/>
      <c r="BD1072" s="35"/>
      <c r="BE1072" s="35"/>
    </row>
    <row r="1073" spans="27:57" ht="15">
      <c r="AA1073" s="11"/>
      <c r="AB1073" s="11"/>
      <c r="AC1073" s="11"/>
      <c r="AD1073" s="11"/>
      <c r="AE1073" s="11"/>
      <c r="AL1073" s="35"/>
      <c r="AM1073" s="35"/>
      <c r="AN1073" s="35"/>
      <c r="AO1073" s="35"/>
      <c r="AP1073" s="35"/>
      <c r="AQ1073" s="35"/>
      <c r="AR1073" s="35"/>
      <c r="AS1073" s="35"/>
      <c r="AT1073" s="35"/>
      <c r="AU1073" s="35"/>
      <c r="AV1073" s="35"/>
      <c r="AW1073" s="35"/>
      <c r="AX1073" s="35"/>
      <c r="AY1073" s="35"/>
      <c r="AZ1073" s="35"/>
      <c r="BA1073" s="35"/>
      <c r="BB1073" s="35"/>
      <c r="BC1073" s="35"/>
      <c r="BD1073" s="35"/>
      <c r="BE1073" s="35"/>
    </row>
    <row r="1074" spans="27:57" ht="15">
      <c r="AA1074" s="11"/>
      <c r="AB1074" s="11"/>
      <c r="AC1074" s="11"/>
      <c r="AD1074" s="11"/>
      <c r="AE1074" s="11"/>
      <c r="AL1074" s="35"/>
      <c r="AM1074" s="35"/>
      <c r="AN1074" s="35"/>
      <c r="AO1074" s="35"/>
      <c r="AP1074" s="35"/>
      <c r="AQ1074" s="35"/>
      <c r="AR1074" s="35"/>
      <c r="AS1074" s="35"/>
      <c r="AT1074" s="35"/>
      <c r="AU1074" s="35"/>
      <c r="AV1074" s="35"/>
      <c r="AW1074" s="35"/>
      <c r="AX1074" s="35"/>
      <c r="AY1074" s="35"/>
      <c r="AZ1074" s="35"/>
      <c r="BA1074" s="35"/>
      <c r="BB1074" s="35"/>
      <c r="BC1074" s="35"/>
      <c r="BD1074" s="35"/>
      <c r="BE1074" s="35"/>
    </row>
    <row r="1075" spans="27:57" ht="15">
      <c r="AA1075" s="11"/>
      <c r="AB1075" s="11"/>
      <c r="AC1075" s="11"/>
      <c r="AD1075" s="11"/>
      <c r="AE1075" s="11"/>
      <c r="AL1075" s="35"/>
      <c r="AM1075" s="35"/>
      <c r="AN1075" s="35"/>
      <c r="AO1075" s="35"/>
      <c r="AP1075" s="35"/>
      <c r="AQ1075" s="35"/>
      <c r="AR1075" s="35"/>
      <c r="AS1075" s="35"/>
      <c r="AT1075" s="35"/>
      <c r="AU1075" s="35"/>
      <c r="AV1075" s="35"/>
      <c r="AW1075" s="35"/>
      <c r="AX1075" s="35"/>
      <c r="AY1075" s="35"/>
      <c r="AZ1075" s="35"/>
      <c r="BA1075" s="35"/>
      <c r="BB1075" s="35"/>
      <c r="BC1075" s="35"/>
      <c r="BD1075" s="35"/>
      <c r="BE1075" s="35"/>
    </row>
    <row r="1076" spans="27:57" ht="15">
      <c r="AA1076" s="11"/>
      <c r="AB1076" s="11"/>
      <c r="AC1076" s="11"/>
      <c r="AD1076" s="11"/>
      <c r="AE1076" s="11"/>
      <c r="AL1076" s="35"/>
      <c r="AM1076" s="35"/>
      <c r="AN1076" s="35"/>
      <c r="AO1076" s="35"/>
      <c r="AP1076" s="35"/>
      <c r="AQ1076" s="35"/>
      <c r="AR1076" s="35"/>
      <c r="AS1076" s="35"/>
      <c r="AT1076" s="35"/>
      <c r="AU1076" s="35"/>
      <c r="AV1076" s="35"/>
      <c r="AW1076" s="35"/>
      <c r="AX1076" s="35"/>
      <c r="AY1076" s="35"/>
      <c r="AZ1076" s="35"/>
      <c r="BA1076" s="35"/>
      <c r="BB1076" s="35"/>
      <c r="BC1076" s="35"/>
      <c r="BD1076" s="35"/>
      <c r="BE1076" s="35"/>
    </row>
    <row r="1077" spans="27:57" ht="15">
      <c r="AA1077" s="11"/>
      <c r="AB1077" s="11"/>
      <c r="AC1077" s="11"/>
      <c r="AD1077" s="11"/>
      <c r="AE1077" s="11"/>
      <c r="AL1077" s="35"/>
      <c r="AM1077" s="35"/>
      <c r="AN1077" s="35"/>
      <c r="AO1077" s="35"/>
      <c r="AP1077" s="35"/>
      <c r="AQ1077" s="35"/>
      <c r="AR1077" s="35"/>
      <c r="AS1077" s="35"/>
      <c r="AT1077" s="35"/>
      <c r="AU1077" s="35"/>
      <c r="AV1077" s="35"/>
      <c r="AW1077" s="35"/>
      <c r="AX1077" s="35"/>
      <c r="AY1077" s="35"/>
      <c r="AZ1077" s="35"/>
      <c r="BA1077" s="35"/>
      <c r="BB1077" s="35"/>
      <c r="BC1077" s="35"/>
      <c r="BD1077" s="35"/>
      <c r="BE1077" s="35"/>
    </row>
    <row r="1078" spans="27:57" ht="15">
      <c r="AA1078" s="11"/>
      <c r="AB1078" s="11"/>
      <c r="AC1078" s="11"/>
      <c r="AD1078" s="11"/>
      <c r="AE1078" s="11"/>
      <c r="AL1078" s="35"/>
      <c r="AM1078" s="35"/>
      <c r="AN1078" s="35"/>
      <c r="AO1078" s="35"/>
      <c r="AP1078" s="35"/>
      <c r="AQ1078" s="35"/>
      <c r="AR1078" s="35"/>
      <c r="AS1078" s="35"/>
      <c r="AT1078" s="35"/>
      <c r="AU1078" s="35"/>
      <c r="AV1078" s="35"/>
      <c r="AW1078" s="35"/>
      <c r="AX1078" s="35"/>
      <c r="AY1078" s="35"/>
      <c r="AZ1078" s="35"/>
      <c r="BA1078" s="35"/>
      <c r="BB1078" s="35"/>
      <c r="BC1078" s="35"/>
      <c r="BD1078" s="35"/>
      <c r="BE1078" s="35"/>
    </row>
    <row r="1079" spans="27:57" ht="15">
      <c r="AA1079" s="11"/>
      <c r="AB1079" s="11"/>
      <c r="AC1079" s="11"/>
      <c r="AD1079" s="11"/>
      <c r="AE1079" s="11"/>
      <c r="AL1079" s="35"/>
      <c r="AM1079" s="35"/>
      <c r="AN1079" s="35"/>
      <c r="AO1079" s="35"/>
      <c r="AP1079" s="35"/>
      <c r="AQ1079" s="35"/>
      <c r="AR1079" s="35"/>
      <c r="AS1079" s="35"/>
      <c r="AT1079" s="35"/>
      <c r="AU1079" s="35"/>
      <c r="AV1079" s="35"/>
      <c r="AW1079" s="35"/>
      <c r="AX1079" s="35"/>
      <c r="AY1079" s="35"/>
      <c r="AZ1079" s="35"/>
      <c r="BA1079" s="35"/>
      <c r="BB1079" s="35"/>
      <c r="BC1079" s="35"/>
      <c r="BD1079" s="35"/>
      <c r="BE1079" s="35"/>
    </row>
    <row r="1080" spans="27:57" ht="15">
      <c r="AA1080" s="11"/>
      <c r="AB1080" s="11"/>
      <c r="AC1080" s="11"/>
      <c r="AD1080" s="11"/>
      <c r="AE1080" s="11"/>
      <c r="AL1080" s="35"/>
      <c r="AM1080" s="35"/>
      <c r="AN1080" s="35"/>
      <c r="AO1080" s="35"/>
      <c r="AP1080" s="35"/>
      <c r="AQ1080" s="35"/>
      <c r="AR1080" s="35"/>
      <c r="AS1080" s="35"/>
      <c r="AT1080" s="35"/>
      <c r="AU1080" s="35"/>
      <c r="AV1080" s="35"/>
      <c r="AW1080" s="35"/>
      <c r="AX1080" s="35"/>
      <c r="AY1080" s="35"/>
      <c r="AZ1080" s="35"/>
      <c r="BA1080" s="35"/>
      <c r="BB1080" s="35"/>
      <c r="BC1080" s="35"/>
      <c r="BD1080" s="35"/>
      <c r="BE1080" s="35"/>
    </row>
    <row r="1081" spans="27:57" ht="15">
      <c r="AA1081" s="11"/>
      <c r="AB1081" s="11"/>
      <c r="AC1081" s="11"/>
      <c r="AD1081" s="11"/>
      <c r="AE1081" s="11"/>
      <c r="AL1081" s="35"/>
      <c r="AM1081" s="35"/>
      <c r="AN1081" s="35"/>
      <c r="AO1081" s="35"/>
      <c r="AP1081" s="35"/>
      <c r="AQ1081" s="35"/>
      <c r="AR1081" s="35"/>
      <c r="AS1081" s="35"/>
      <c r="AT1081" s="35"/>
      <c r="AU1081" s="35"/>
      <c r="AV1081" s="35"/>
      <c r="AW1081" s="35"/>
      <c r="AX1081" s="35"/>
      <c r="AY1081" s="35"/>
      <c r="AZ1081" s="35"/>
      <c r="BA1081" s="35"/>
      <c r="BB1081" s="35"/>
      <c r="BC1081" s="35"/>
      <c r="BD1081" s="35"/>
      <c r="BE1081" s="35"/>
    </row>
    <row r="1082" spans="27:57" ht="15">
      <c r="AA1082" s="11"/>
      <c r="AB1082" s="11"/>
      <c r="AC1082" s="11"/>
      <c r="AD1082" s="11"/>
      <c r="AE1082" s="11"/>
      <c r="AL1082" s="35"/>
      <c r="AM1082" s="35"/>
      <c r="AN1082" s="35"/>
      <c r="AO1082" s="35"/>
      <c r="AP1082" s="35"/>
      <c r="AQ1082" s="35"/>
      <c r="AR1082" s="35"/>
      <c r="AS1082" s="35"/>
      <c r="AT1082" s="35"/>
      <c r="AU1082" s="35"/>
      <c r="AV1082" s="35"/>
      <c r="AW1082" s="35"/>
      <c r="AX1082" s="35"/>
      <c r="AY1082" s="35"/>
      <c r="AZ1082" s="35"/>
      <c r="BA1082" s="35"/>
      <c r="BB1082" s="35"/>
      <c r="BC1082" s="35"/>
      <c r="BD1082" s="35"/>
      <c r="BE1082" s="35"/>
    </row>
    <row r="1083" spans="27:57" ht="15">
      <c r="AA1083" s="11"/>
      <c r="AB1083" s="11"/>
      <c r="AC1083" s="11"/>
      <c r="AD1083" s="11"/>
      <c r="AE1083" s="11"/>
      <c r="AL1083" s="35"/>
      <c r="AM1083" s="35"/>
      <c r="AN1083" s="35"/>
      <c r="AO1083" s="35"/>
      <c r="AP1083" s="35"/>
      <c r="AQ1083" s="35"/>
      <c r="AR1083" s="35"/>
      <c r="AS1083" s="35"/>
      <c r="AT1083" s="35"/>
      <c r="AU1083" s="35"/>
      <c r="AV1083" s="35"/>
      <c r="AW1083" s="35"/>
      <c r="AX1083" s="35"/>
      <c r="AY1083" s="35"/>
      <c r="AZ1083" s="35"/>
      <c r="BA1083" s="35"/>
      <c r="BB1083" s="35"/>
      <c r="BC1083" s="35"/>
      <c r="BD1083" s="35"/>
      <c r="BE1083" s="35"/>
    </row>
    <row r="1084" spans="27:57" ht="15">
      <c r="AA1084" s="11"/>
      <c r="AB1084" s="11"/>
      <c r="AC1084" s="11"/>
      <c r="AD1084" s="11"/>
      <c r="AE1084" s="11"/>
      <c r="AL1084" s="35"/>
      <c r="AM1084" s="35"/>
      <c r="AN1084" s="35"/>
      <c r="AO1084" s="35"/>
      <c r="AP1084" s="35"/>
      <c r="AQ1084" s="35"/>
      <c r="AR1084" s="35"/>
      <c r="AS1084" s="35"/>
      <c r="AT1084" s="35"/>
      <c r="AU1084" s="35"/>
      <c r="AV1084" s="35"/>
      <c r="AW1084" s="35"/>
      <c r="AX1084" s="35"/>
      <c r="AY1084" s="35"/>
      <c r="AZ1084" s="35"/>
      <c r="BA1084" s="35"/>
      <c r="BB1084" s="35"/>
      <c r="BC1084" s="35"/>
      <c r="BD1084" s="35"/>
      <c r="BE1084" s="35"/>
    </row>
    <row r="1085" spans="27:57" ht="15">
      <c r="AA1085" s="11"/>
      <c r="AB1085" s="11"/>
      <c r="AC1085" s="11"/>
      <c r="AD1085" s="11"/>
      <c r="AE1085" s="11"/>
      <c r="AL1085" s="35"/>
      <c r="AM1085" s="35"/>
      <c r="AN1085" s="35"/>
      <c r="AO1085" s="35"/>
      <c r="AP1085" s="35"/>
      <c r="AQ1085" s="35"/>
      <c r="AR1085" s="35"/>
      <c r="AS1085" s="35"/>
      <c r="AT1085" s="35"/>
      <c r="AU1085" s="35"/>
      <c r="AV1085" s="35"/>
      <c r="AW1085" s="35"/>
      <c r="AX1085" s="35"/>
      <c r="AY1085" s="35"/>
      <c r="AZ1085" s="35"/>
      <c r="BA1085" s="35"/>
      <c r="BB1085" s="35"/>
      <c r="BC1085" s="35"/>
      <c r="BD1085" s="35"/>
      <c r="BE1085" s="35"/>
    </row>
    <row r="1086" spans="27:57" ht="15">
      <c r="AA1086" s="11"/>
      <c r="AB1086" s="11"/>
      <c r="AC1086" s="11"/>
      <c r="AD1086" s="11"/>
      <c r="AE1086" s="11"/>
      <c r="AL1086" s="35"/>
      <c r="AM1086" s="35"/>
      <c r="AN1086" s="35"/>
      <c r="AO1086" s="35"/>
      <c r="AP1086" s="35"/>
      <c r="AQ1086" s="35"/>
      <c r="AR1086" s="35"/>
      <c r="AS1086" s="35"/>
      <c r="AT1086" s="35"/>
      <c r="AU1086" s="35"/>
      <c r="AV1086" s="35"/>
      <c r="AW1086" s="35"/>
      <c r="AX1086" s="35"/>
      <c r="AY1086" s="35"/>
      <c r="AZ1086" s="35"/>
      <c r="BA1086" s="35"/>
      <c r="BB1086" s="35"/>
      <c r="BC1086" s="35"/>
      <c r="BD1086" s="35"/>
      <c r="BE1086" s="35"/>
    </row>
    <row r="1087" spans="27:57" ht="15">
      <c r="AA1087" s="11"/>
      <c r="AB1087" s="11"/>
      <c r="AC1087" s="11"/>
      <c r="AD1087" s="11"/>
      <c r="AE1087" s="11"/>
      <c r="AL1087" s="35"/>
      <c r="AM1087" s="35"/>
      <c r="AN1087" s="35"/>
      <c r="AO1087" s="35"/>
      <c r="AP1087" s="35"/>
      <c r="AQ1087" s="35"/>
      <c r="AR1087" s="35"/>
      <c r="AS1087" s="35"/>
      <c r="AT1087" s="35"/>
      <c r="AU1087" s="35"/>
      <c r="AV1087" s="35"/>
      <c r="AW1087" s="35"/>
      <c r="AX1087" s="35"/>
      <c r="AY1087" s="35"/>
      <c r="AZ1087" s="35"/>
      <c r="BA1087" s="35"/>
      <c r="BB1087" s="35"/>
      <c r="BC1087" s="35"/>
      <c r="BD1087" s="35"/>
      <c r="BE1087" s="35"/>
    </row>
    <row r="1088" spans="27:57" ht="15">
      <c r="AA1088" s="11"/>
      <c r="AB1088" s="11"/>
      <c r="AC1088" s="11"/>
      <c r="AD1088" s="11"/>
      <c r="AE1088" s="11"/>
      <c r="AL1088" s="35"/>
      <c r="AM1088" s="35"/>
      <c r="AN1088" s="35"/>
      <c r="AO1088" s="35"/>
      <c r="AP1088" s="35"/>
      <c r="AQ1088" s="35"/>
      <c r="AR1088" s="35"/>
      <c r="AS1088" s="35"/>
      <c r="AT1088" s="35"/>
      <c r="AU1088" s="35"/>
      <c r="AV1088" s="35"/>
      <c r="AW1088" s="35"/>
      <c r="AX1088" s="35"/>
      <c r="AY1088" s="35"/>
      <c r="AZ1088" s="35"/>
      <c r="BA1088" s="35"/>
      <c r="BB1088" s="35"/>
      <c r="BC1088" s="35"/>
      <c r="BD1088" s="35"/>
      <c r="BE1088" s="35"/>
    </row>
    <row r="1089" spans="27:57" ht="15">
      <c r="AA1089" s="11"/>
      <c r="AB1089" s="11"/>
      <c r="AC1089" s="11"/>
      <c r="AD1089" s="11"/>
      <c r="AE1089" s="11"/>
      <c r="AL1089" s="35"/>
      <c r="AM1089" s="35"/>
      <c r="AN1089" s="35"/>
      <c r="AO1089" s="35"/>
      <c r="AP1089" s="35"/>
      <c r="AQ1089" s="35"/>
      <c r="AR1089" s="35"/>
      <c r="AS1089" s="35"/>
      <c r="AT1089" s="35"/>
      <c r="AU1089" s="35"/>
      <c r="AV1089" s="35"/>
      <c r="AW1089" s="35"/>
      <c r="AX1089" s="35"/>
      <c r="AY1089" s="35"/>
      <c r="AZ1089" s="35"/>
      <c r="BA1089" s="35"/>
      <c r="BB1089" s="35"/>
      <c r="BC1089" s="35"/>
      <c r="BD1089" s="35"/>
      <c r="BE1089" s="35"/>
    </row>
    <row r="1090" spans="27:57" ht="15">
      <c r="AA1090" s="11"/>
      <c r="AB1090" s="11"/>
      <c r="AC1090" s="11"/>
      <c r="AD1090" s="11"/>
      <c r="AE1090" s="11"/>
      <c r="AL1090" s="35"/>
      <c r="AM1090" s="35"/>
      <c r="AN1090" s="35"/>
      <c r="AO1090" s="35"/>
      <c r="AP1090" s="35"/>
      <c r="AQ1090" s="35"/>
      <c r="AR1090" s="35"/>
      <c r="AS1090" s="35"/>
      <c r="AT1090" s="35"/>
      <c r="AU1090" s="35"/>
      <c r="AV1090" s="35"/>
      <c r="AW1090" s="35"/>
      <c r="AX1090" s="35"/>
      <c r="AY1090" s="35"/>
      <c r="AZ1090" s="35"/>
      <c r="BA1090" s="35"/>
      <c r="BB1090" s="35"/>
      <c r="BC1090" s="35"/>
      <c r="BD1090" s="35"/>
      <c r="BE1090" s="35"/>
    </row>
    <row r="1091" spans="27:57" ht="15">
      <c r="AA1091" s="11"/>
      <c r="AB1091" s="11"/>
      <c r="AC1091" s="11"/>
      <c r="AD1091" s="11"/>
      <c r="AE1091" s="11"/>
      <c r="AL1091" s="35"/>
      <c r="AM1091" s="35"/>
      <c r="AN1091" s="35"/>
      <c r="AO1091" s="35"/>
      <c r="AP1091" s="35"/>
      <c r="AQ1091" s="35"/>
      <c r="AR1091" s="35"/>
      <c r="AS1091" s="35"/>
      <c r="AT1091" s="35"/>
      <c r="AU1091" s="35"/>
      <c r="AV1091" s="35"/>
      <c r="AW1091" s="35"/>
      <c r="AX1091" s="35"/>
      <c r="AY1091" s="35"/>
      <c r="AZ1091" s="35"/>
      <c r="BA1091" s="35"/>
      <c r="BB1091" s="35"/>
      <c r="BC1091" s="35"/>
      <c r="BD1091" s="35"/>
      <c r="BE1091" s="35"/>
    </row>
    <row r="1092" spans="27:57" ht="15">
      <c r="AA1092" s="11"/>
      <c r="AB1092" s="11"/>
      <c r="AC1092" s="11"/>
      <c r="AD1092" s="11"/>
      <c r="AE1092" s="11"/>
      <c r="AL1092" s="35"/>
      <c r="AM1092" s="35"/>
      <c r="AN1092" s="35"/>
      <c r="AO1092" s="35"/>
      <c r="AP1092" s="35"/>
      <c r="AQ1092" s="35"/>
      <c r="AR1092" s="35"/>
      <c r="AS1092" s="35"/>
      <c r="AT1092" s="35"/>
      <c r="AU1092" s="35"/>
      <c r="AV1092" s="35"/>
      <c r="AW1092" s="35"/>
      <c r="AX1092" s="35"/>
      <c r="AY1092" s="35"/>
      <c r="AZ1092" s="35"/>
      <c r="BA1092" s="35"/>
      <c r="BB1092" s="35"/>
      <c r="BC1092" s="35"/>
      <c r="BD1092" s="35"/>
      <c r="BE1092" s="35"/>
    </row>
    <row r="1093" spans="27:57" ht="15">
      <c r="AA1093" s="11"/>
      <c r="AB1093" s="11"/>
      <c r="AC1093" s="11"/>
      <c r="AD1093" s="11"/>
      <c r="AE1093" s="11"/>
      <c r="AL1093" s="35"/>
      <c r="AM1093" s="35"/>
      <c r="AN1093" s="35"/>
      <c r="AO1093" s="35"/>
      <c r="AP1093" s="35"/>
      <c r="AQ1093" s="35"/>
      <c r="AR1093" s="35"/>
      <c r="AS1093" s="35"/>
      <c r="AT1093" s="35"/>
      <c r="AU1093" s="35"/>
      <c r="AV1093" s="35"/>
      <c r="AW1093" s="35"/>
      <c r="AX1093" s="35"/>
      <c r="AY1093" s="35"/>
      <c r="AZ1093" s="35"/>
      <c r="BA1093" s="35"/>
      <c r="BB1093" s="35"/>
      <c r="BC1093" s="35"/>
      <c r="BD1093" s="35"/>
      <c r="BE1093" s="35"/>
    </row>
    <row r="1094" spans="27:57" ht="15">
      <c r="AA1094" s="11"/>
      <c r="AB1094" s="11"/>
      <c r="AC1094" s="11"/>
      <c r="AD1094" s="11"/>
      <c r="AE1094" s="11"/>
      <c r="AL1094" s="35"/>
      <c r="AM1094" s="35"/>
      <c r="AN1094" s="35"/>
      <c r="AO1094" s="35"/>
      <c r="AP1094" s="35"/>
      <c r="AQ1094" s="35"/>
      <c r="AR1094" s="35"/>
      <c r="AS1094" s="35"/>
      <c r="AT1094" s="35"/>
      <c r="AU1094" s="35"/>
      <c r="AV1094" s="35"/>
      <c r="AW1094" s="35"/>
      <c r="AX1094" s="35"/>
      <c r="AY1094" s="35"/>
      <c r="AZ1094" s="35"/>
      <c r="BA1094" s="35"/>
      <c r="BB1094" s="35"/>
      <c r="BC1094" s="35"/>
      <c r="BD1094" s="35"/>
      <c r="BE1094" s="35"/>
    </row>
    <row r="1095" spans="27:57" ht="15">
      <c r="AA1095" s="11"/>
      <c r="AB1095" s="11"/>
      <c r="AC1095" s="11"/>
      <c r="AD1095" s="11"/>
      <c r="AE1095" s="11"/>
      <c r="AL1095" s="35"/>
      <c r="AM1095" s="35"/>
      <c r="AN1095" s="35"/>
      <c r="AO1095" s="35"/>
      <c r="AP1095" s="35"/>
      <c r="AQ1095" s="35"/>
      <c r="AR1095" s="35"/>
      <c r="AS1095" s="35"/>
      <c r="AT1095" s="35"/>
      <c r="AU1095" s="35"/>
      <c r="AV1095" s="35"/>
      <c r="AW1095" s="35"/>
      <c r="AX1095" s="35"/>
      <c r="AY1095" s="35"/>
      <c r="AZ1095" s="35"/>
      <c r="BA1095" s="35"/>
      <c r="BB1095" s="35"/>
      <c r="BC1095" s="35"/>
      <c r="BD1095" s="35"/>
      <c r="BE1095" s="35"/>
    </row>
    <row r="1096" spans="27:57" ht="15">
      <c r="AA1096" s="11"/>
      <c r="AB1096" s="11"/>
      <c r="AC1096" s="11"/>
      <c r="AD1096" s="11"/>
      <c r="AE1096" s="11"/>
      <c r="AL1096" s="35"/>
      <c r="AM1096" s="35"/>
      <c r="AN1096" s="35"/>
      <c r="AO1096" s="35"/>
      <c r="AP1096" s="35"/>
      <c r="AQ1096" s="35"/>
      <c r="AR1096" s="35"/>
      <c r="AS1096" s="35"/>
      <c r="AT1096" s="35"/>
      <c r="AU1096" s="35"/>
      <c r="AV1096" s="35"/>
      <c r="AW1096" s="35"/>
      <c r="AX1096" s="35"/>
      <c r="AY1096" s="35"/>
      <c r="AZ1096" s="35"/>
      <c r="BA1096" s="35"/>
      <c r="BB1096" s="35"/>
      <c r="BC1096" s="35"/>
      <c r="BD1096" s="35"/>
      <c r="BE1096" s="35"/>
    </row>
    <row r="1097" spans="27:57" ht="15">
      <c r="AA1097" s="11"/>
      <c r="AB1097" s="11"/>
      <c r="AC1097" s="11"/>
      <c r="AD1097" s="11"/>
      <c r="AE1097" s="11"/>
      <c r="AL1097" s="35"/>
      <c r="AM1097" s="35"/>
      <c r="AN1097" s="35"/>
      <c r="AO1097" s="35"/>
      <c r="AP1097" s="35"/>
      <c r="AQ1097" s="35"/>
      <c r="AR1097" s="35"/>
      <c r="AS1097" s="35"/>
      <c r="AT1097" s="35"/>
      <c r="AU1097" s="35"/>
      <c r="AV1097" s="35"/>
      <c r="AW1097" s="35"/>
      <c r="AX1097" s="35"/>
      <c r="AY1097" s="35"/>
      <c r="AZ1097" s="35"/>
      <c r="BA1097" s="35"/>
      <c r="BB1097" s="35"/>
      <c r="BC1097" s="35"/>
      <c r="BD1097" s="35"/>
      <c r="BE1097" s="35"/>
    </row>
    <row r="1098" spans="27:57" ht="15">
      <c r="AA1098" s="11"/>
      <c r="AB1098" s="11"/>
      <c r="AC1098" s="11"/>
      <c r="AD1098" s="11"/>
      <c r="AE1098" s="11"/>
      <c r="AL1098" s="35"/>
      <c r="AM1098" s="35"/>
      <c r="AN1098" s="35"/>
      <c r="AO1098" s="35"/>
      <c r="AP1098" s="35"/>
      <c r="AQ1098" s="35"/>
      <c r="AR1098" s="35"/>
      <c r="AS1098" s="35"/>
      <c r="AT1098" s="35"/>
      <c r="AU1098" s="35"/>
      <c r="AV1098" s="35"/>
      <c r="AW1098" s="35"/>
      <c r="AX1098" s="35"/>
      <c r="AY1098" s="35"/>
      <c r="AZ1098" s="35"/>
      <c r="BA1098" s="35"/>
      <c r="BB1098" s="35"/>
      <c r="BC1098" s="35"/>
      <c r="BD1098" s="35"/>
      <c r="BE1098" s="35"/>
    </row>
    <row r="1099" spans="27:57" ht="15">
      <c r="AA1099" s="11"/>
      <c r="AB1099" s="11"/>
      <c r="AC1099" s="11"/>
      <c r="AD1099" s="11"/>
      <c r="AE1099" s="11"/>
      <c r="AL1099" s="35"/>
      <c r="AM1099" s="35"/>
      <c r="AN1099" s="35"/>
      <c r="AO1099" s="35"/>
      <c r="AP1099" s="35"/>
      <c r="AQ1099" s="35"/>
      <c r="AR1099" s="35"/>
      <c r="AS1099" s="35"/>
      <c r="AT1099" s="35"/>
      <c r="AU1099" s="35"/>
      <c r="AV1099" s="35"/>
      <c r="AW1099" s="35"/>
      <c r="AX1099" s="35"/>
      <c r="AY1099" s="35"/>
      <c r="AZ1099" s="35"/>
      <c r="BA1099" s="35"/>
      <c r="BB1099" s="35"/>
      <c r="BC1099" s="35"/>
      <c r="BD1099" s="35"/>
      <c r="BE1099" s="35"/>
    </row>
    <row r="1100" spans="27:57" ht="15">
      <c r="AA1100" s="11"/>
      <c r="AB1100" s="11"/>
      <c r="AC1100" s="11"/>
      <c r="AD1100" s="11"/>
      <c r="AE1100" s="11"/>
      <c r="AL1100" s="35"/>
      <c r="AM1100" s="35"/>
      <c r="AN1100" s="35"/>
      <c r="AO1100" s="35"/>
      <c r="AP1100" s="35"/>
      <c r="AQ1100" s="35"/>
      <c r="AR1100" s="35"/>
      <c r="AS1100" s="35"/>
      <c r="AT1100" s="35"/>
      <c r="AU1100" s="35"/>
      <c r="AV1100" s="35"/>
      <c r="AW1100" s="35"/>
      <c r="AX1100" s="35"/>
      <c r="AY1100" s="35"/>
      <c r="AZ1100" s="35"/>
      <c r="BA1100" s="35"/>
      <c r="BB1100" s="35"/>
      <c r="BC1100" s="35"/>
      <c r="BD1100" s="35"/>
      <c r="BE1100" s="35"/>
    </row>
    <row r="1101" spans="27:57" ht="15">
      <c r="AA1101" s="11"/>
      <c r="AB1101" s="11"/>
      <c r="AC1101" s="11"/>
      <c r="AD1101" s="11"/>
      <c r="AE1101" s="11"/>
      <c r="AL1101" s="35"/>
      <c r="AM1101" s="35"/>
      <c r="AN1101" s="35"/>
      <c r="AO1101" s="35"/>
      <c r="AP1101" s="35"/>
      <c r="AQ1101" s="35"/>
      <c r="AR1101" s="35"/>
      <c r="AS1101" s="35"/>
      <c r="AT1101" s="35"/>
      <c r="AU1101" s="35"/>
      <c r="AV1101" s="35"/>
      <c r="AW1101" s="35"/>
      <c r="AX1101" s="35"/>
      <c r="AY1101" s="35"/>
      <c r="AZ1101" s="35"/>
      <c r="BA1101" s="35"/>
      <c r="BB1101" s="35"/>
      <c r="BC1101" s="35"/>
      <c r="BD1101" s="35"/>
      <c r="BE1101" s="35"/>
    </row>
    <row r="1102" spans="27:57" ht="15">
      <c r="AA1102" s="11"/>
      <c r="AB1102" s="11"/>
      <c r="AC1102" s="11"/>
      <c r="AD1102" s="11"/>
      <c r="AE1102" s="11"/>
      <c r="AL1102" s="35"/>
      <c r="AM1102" s="35"/>
      <c r="AN1102" s="35"/>
      <c r="AO1102" s="35"/>
      <c r="AP1102" s="35"/>
      <c r="AQ1102" s="35"/>
      <c r="AR1102" s="35"/>
      <c r="AS1102" s="35"/>
      <c r="AT1102" s="35"/>
      <c r="AU1102" s="35"/>
      <c r="AV1102" s="35"/>
      <c r="AW1102" s="35"/>
      <c r="AX1102" s="35"/>
      <c r="AY1102" s="35"/>
      <c r="AZ1102" s="35"/>
      <c r="BA1102" s="35"/>
      <c r="BB1102" s="35"/>
      <c r="BC1102" s="35"/>
      <c r="BD1102" s="35"/>
      <c r="BE1102" s="35"/>
    </row>
    <row r="1103" spans="27:57" ht="15">
      <c r="AA1103" s="11"/>
      <c r="AB1103" s="11"/>
      <c r="AC1103" s="11"/>
      <c r="AD1103" s="11"/>
      <c r="AE1103" s="11"/>
      <c r="AL1103" s="35"/>
      <c r="AM1103" s="35"/>
      <c r="AN1103" s="35"/>
      <c r="AO1103" s="35"/>
      <c r="AP1103" s="35"/>
      <c r="AQ1103" s="35"/>
      <c r="AR1103" s="35"/>
      <c r="AS1103" s="35"/>
      <c r="AT1103" s="35"/>
      <c r="AU1103" s="35"/>
      <c r="AV1103" s="35"/>
      <c r="AW1103" s="35"/>
      <c r="AX1103" s="35"/>
      <c r="AY1103" s="35"/>
      <c r="AZ1103" s="35"/>
      <c r="BA1103" s="35"/>
      <c r="BB1103" s="35"/>
      <c r="BC1103" s="35"/>
      <c r="BD1103" s="35"/>
      <c r="BE1103" s="35"/>
    </row>
    <row r="1104" spans="27:57" ht="15">
      <c r="AA1104" s="11"/>
      <c r="AB1104" s="11"/>
      <c r="AC1104" s="11"/>
      <c r="AD1104" s="11"/>
      <c r="AE1104" s="11"/>
      <c r="AL1104" s="35"/>
      <c r="AM1104" s="35"/>
      <c r="AN1104" s="35"/>
      <c r="AO1104" s="35"/>
      <c r="AP1104" s="35"/>
      <c r="AQ1104" s="35"/>
      <c r="AR1104" s="35"/>
      <c r="AS1104" s="35"/>
      <c r="AT1104" s="35"/>
      <c r="AU1104" s="35"/>
      <c r="AV1104" s="35"/>
      <c r="AW1104" s="35"/>
      <c r="AX1104" s="35"/>
      <c r="AY1104" s="35"/>
      <c r="AZ1104" s="35"/>
      <c r="BA1104" s="35"/>
      <c r="BB1104" s="35"/>
      <c r="BC1104" s="35"/>
      <c r="BD1104" s="35"/>
      <c r="BE1104" s="35"/>
    </row>
    <row r="1105" spans="27:57" ht="15">
      <c r="AA1105" s="11"/>
      <c r="AB1105" s="11"/>
      <c r="AC1105" s="11"/>
      <c r="AD1105" s="11"/>
      <c r="AE1105" s="11"/>
      <c r="AL1105" s="35"/>
      <c r="AM1105" s="35"/>
      <c r="AN1105" s="35"/>
      <c r="AO1105" s="35"/>
      <c r="AP1105" s="35"/>
      <c r="AQ1105" s="35"/>
      <c r="AR1105" s="35"/>
      <c r="AS1105" s="35"/>
      <c r="AT1105" s="35"/>
      <c r="AU1105" s="35"/>
      <c r="AV1105" s="35"/>
      <c r="AW1105" s="35"/>
      <c r="AX1105" s="35"/>
      <c r="AY1105" s="35"/>
      <c r="AZ1105" s="35"/>
      <c r="BA1105" s="35"/>
      <c r="BB1105" s="35"/>
      <c r="BC1105" s="35"/>
      <c r="BD1105" s="35"/>
      <c r="BE1105" s="35"/>
    </row>
    <row r="1106" spans="27:57" ht="15">
      <c r="AA1106" s="11"/>
      <c r="AB1106" s="11"/>
      <c r="AC1106" s="11"/>
      <c r="AD1106" s="11"/>
      <c r="AE1106" s="11"/>
      <c r="AL1106" s="35"/>
      <c r="AM1106" s="35"/>
      <c r="AN1106" s="35"/>
      <c r="AO1106" s="35"/>
      <c r="AP1106" s="35"/>
      <c r="AQ1106" s="35"/>
      <c r="AR1106" s="35"/>
      <c r="AS1106" s="35"/>
      <c r="AT1106" s="35"/>
      <c r="AU1106" s="35"/>
      <c r="AV1106" s="35"/>
      <c r="AW1106" s="35"/>
      <c r="AX1106" s="35"/>
      <c r="AY1106" s="35"/>
      <c r="AZ1106" s="35"/>
      <c r="BA1106" s="35"/>
      <c r="BB1106" s="35"/>
      <c r="BC1106" s="35"/>
      <c r="BD1106" s="35"/>
      <c r="BE1106" s="35"/>
    </row>
    <row r="1107" spans="27:57" ht="15">
      <c r="AA1107" s="11"/>
      <c r="AB1107" s="11"/>
      <c r="AC1107" s="11"/>
      <c r="AD1107" s="11"/>
      <c r="AE1107" s="11"/>
      <c r="AL1107" s="35"/>
      <c r="AM1107" s="35"/>
      <c r="AN1107" s="35"/>
      <c r="AO1107" s="35"/>
      <c r="AP1107" s="35"/>
      <c r="AQ1107" s="35"/>
      <c r="AR1107" s="35"/>
      <c r="AS1107" s="35"/>
      <c r="AT1107" s="35"/>
      <c r="AU1107" s="35"/>
      <c r="AV1107" s="35"/>
      <c r="AW1107" s="35"/>
      <c r="AX1107" s="35"/>
      <c r="AY1107" s="35"/>
      <c r="AZ1107" s="35"/>
      <c r="BA1107" s="35"/>
      <c r="BB1107" s="35"/>
      <c r="BC1107" s="35"/>
      <c r="BD1107" s="35"/>
      <c r="BE1107" s="35"/>
    </row>
    <row r="1108" spans="27:57" ht="15">
      <c r="AA1108" s="11"/>
      <c r="AB1108" s="11"/>
      <c r="AC1108" s="11"/>
      <c r="AD1108" s="11"/>
      <c r="AE1108" s="11"/>
      <c r="AL1108" s="35"/>
      <c r="AM1108" s="35"/>
      <c r="AN1108" s="35"/>
      <c r="AO1108" s="35"/>
      <c r="AP1108" s="35"/>
      <c r="AQ1108" s="35"/>
      <c r="AR1108" s="35"/>
      <c r="AS1108" s="35"/>
      <c r="AT1108" s="35"/>
      <c r="AU1108" s="35"/>
      <c r="AV1108" s="35"/>
      <c r="AW1108" s="35"/>
      <c r="AX1108" s="35"/>
      <c r="AY1108" s="35"/>
      <c r="AZ1108" s="35"/>
      <c r="BA1108" s="35"/>
      <c r="BB1108" s="35"/>
      <c r="BC1108" s="35"/>
      <c r="BD1108" s="35"/>
      <c r="BE1108" s="35"/>
    </row>
    <row r="1109" spans="27:57" ht="15">
      <c r="AA1109" s="11"/>
      <c r="AB1109" s="11"/>
      <c r="AC1109" s="11"/>
      <c r="AD1109" s="11"/>
      <c r="AE1109" s="11"/>
      <c r="AL1109" s="35"/>
      <c r="AM1109" s="35"/>
      <c r="AN1109" s="35"/>
      <c r="AO1109" s="35"/>
      <c r="AP1109" s="35"/>
      <c r="AQ1109" s="35"/>
      <c r="AR1109" s="35"/>
      <c r="AS1109" s="35"/>
      <c r="AT1109" s="35"/>
      <c r="AU1109" s="35"/>
      <c r="AV1109" s="35"/>
      <c r="AW1109" s="35"/>
      <c r="AX1109" s="35"/>
      <c r="AY1109" s="35"/>
      <c r="AZ1109" s="35"/>
      <c r="BA1109" s="35"/>
      <c r="BB1109" s="35"/>
      <c r="BC1109" s="35"/>
      <c r="BD1109" s="35"/>
      <c r="BE1109" s="35"/>
    </row>
    <row r="1110" spans="27:57" ht="15">
      <c r="AA1110" s="11"/>
      <c r="AB1110" s="11"/>
      <c r="AC1110" s="11"/>
      <c r="AD1110" s="11"/>
      <c r="AE1110" s="11"/>
      <c r="AL1110" s="35"/>
      <c r="AM1110" s="35"/>
      <c r="AN1110" s="35"/>
      <c r="AO1110" s="35"/>
      <c r="AP1110" s="35"/>
      <c r="AQ1110" s="35"/>
      <c r="AR1110" s="35"/>
      <c r="AS1110" s="35"/>
      <c r="AT1110" s="35"/>
      <c r="AU1110" s="35"/>
      <c r="AV1110" s="35"/>
      <c r="AW1110" s="35"/>
      <c r="AX1110" s="35"/>
      <c r="AY1110" s="35"/>
      <c r="AZ1110" s="35"/>
      <c r="BA1110" s="35"/>
      <c r="BB1110" s="35"/>
      <c r="BC1110" s="35"/>
      <c r="BD1110" s="35"/>
      <c r="BE1110" s="35"/>
    </row>
    <row r="1111" spans="27:57" ht="15">
      <c r="AA1111" s="11"/>
      <c r="AB1111" s="11"/>
      <c r="AC1111" s="11"/>
      <c r="AD1111" s="11"/>
      <c r="AE1111" s="11"/>
      <c r="AL1111" s="35"/>
      <c r="AM1111" s="35"/>
      <c r="AN1111" s="35"/>
      <c r="AO1111" s="35"/>
      <c r="AP1111" s="35"/>
      <c r="AQ1111" s="35"/>
      <c r="AR1111" s="35"/>
      <c r="AS1111" s="35"/>
      <c r="AT1111" s="35"/>
      <c r="AU1111" s="35"/>
      <c r="AV1111" s="35"/>
      <c r="AW1111" s="35"/>
      <c r="AX1111" s="35"/>
      <c r="AY1111" s="35"/>
      <c r="AZ1111" s="35"/>
      <c r="BA1111" s="35"/>
      <c r="BB1111" s="35"/>
      <c r="BC1111" s="35"/>
      <c r="BD1111" s="35"/>
      <c r="BE1111" s="35"/>
    </row>
    <row r="1112" spans="27:57" ht="15">
      <c r="AA1112" s="11"/>
      <c r="AB1112" s="11"/>
      <c r="AC1112" s="11"/>
      <c r="AD1112" s="11"/>
      <c r="AE1112" s="11"/>
      <c r="AL1112" s="35"/>
      <c r="AM1112" s="35"/>
      <c r="AN1112" s="35"/>
      <c r="AO1112" s="35"/>
      <c r="AP1112" s="35"/>
      <c r="AQ1112" s="35"/>
      <c r="AR1112" s="35"/>
      <c r="AS1112" s="35"/>
      <c r="AT1112" s="35"/>
      <c r="AU1112" s="35"/>
      <c r="AV1112" s="35"/>
      <c r="AW1112" s="35"/>
      <c r="AX1112" s="35"/>
      <c r="AY1112" s="35"/>
      <c r="AZ1112" s="35"/>
      <c r="BA1112" s="35"/>
      <c r="BB1112" s="35"/>
      <c r="BC1112" s="35"/>
      <c r="BD1112" s="35"/>
      <c r="BE1112" s="35"/>
    </row>
    <row r="1113" spans="27:57" ht="15">
      <c r="AA1113" s="11"/>
      <c r="AB1113" s="11"/>
      <c r="AC1113" s="11"/>
      <c r="AD1113" s="11"/>
      <c r="AE1113" s="11"/>
      <c r="AL1113" s="35"/>
      <c r="AM1113" s="35"/>
      <c r="AN1113" s="35"/>
      <c r="AO1113" s="35"/>
      <c r="AP1113" s="35"/>
      <c r="AQ1113" s="35"/>
      <c r="AR1113" s="35"/>
      <c r="AS1113" s="35"/>
      <c r="AT1113" s="35"/>
      <c r="AU1113" s="35"/>
      <c r="AV1113" s="35"/>
      <c r="AW1113" s="35"/>
      <c r="AX1113" s="35"/>
      <c r="AY1113" s="35"/>
      <c r="AZ1113" s="35"/>
      <c r="BA1113" s="35"/>
      <c r="BB1113" s="35"/>
      <c r="BC1113" s="35"/>
      <c r="BD1113" s="35"/>
      <c r="BE1113" s="35"/>
    </row>
    <row r="1114" spans="27:57" ht="15">
      <c r="AA1114" s="11"/>
      <c r="AB1114" s="11"/>
      <c r="AC1114" s="11"/>
      <c r="AD1114" s="11"/>
      <c r="AE1114" s="11"/>
      <c r="AL1114" s="35"/>
      <c r="AM1114" s="35"/>
      <c r="AN1114" s="35"/>
      <c r="AO1114" s="35"/>
      <c r="AP1114" s="35"/>
      <c r="AQ1114" s="35"/>
      <c r="AR1114" s="35"/>
      <c r="AS1114" s="35"/>
      <c r="AT1114" s="35"/>
      <c r="AU1114" s="35"/>
      <c r="AV1114" s="35"/>
      <c r="AW1114" s="35"/>
      <c r="AX1114" s="35"/>
      <c r="AY1114" s="35"/>
      <c r="AZ1114" s="35"/>
      <c r="BA1114" s="35"/>
      <c r="BB1114" s="35"/>
      <c r="BC1114" s="35"/>
      <c r="BD1114" s="35"/>
      <c r="BE1114" s="35"/>
    </row>
    <row r="1115" spans="27:57" ht="15">
      <c r="AA1115" s="11"/>
      <c r="AB1115" s="11"/>
      <c r="AC1115" s="11"/>
      <c r="AD1115" s="11"/>
      <c r="AE1115" s="11"/>
      <c r="AL1115" s="35"/>
      <c r="AM1115" s="35"/>
      <c r="AN1115" s="35"/>
      <c r="AO1115" s="35"/>
      <c r="AP1115" s="35"/>
      <c r="AQ1115" s="35"/>
      <c r="AR1115" s="35"/>
      <c r="AS1115" s="35"/>
      <c r="AT1115" s="35"/>
      <c r="AU1115" s="35"/>
      <c r="AV1115" s="35"/>
      <c r="AW1115" s="35"/>
      <c r="AX1115" s="35"/>
      <c r="AY1115" s="35"/>
      <c r="AZ1115" s="35"/>
      <c r="BA1115" s="35"/>
      <c r="BB1115" s="35"/>
      <c r="BC1115" s="35"/>
      <c r="BD1115" s="35"/>
      <c r="BE1115" s="35"/>
    </row>
    <row r="1116" spans="27:57" ht="15">
      <c r="AA1116" s="11"/>
      <c r="AB1116" s="11"/>
      <c r="AC1116" s="11"/>
      <c r="AD1116" s="11"/>
      <c r="AE1116" s="11"/>
      <c r="AL1116" s="35"/>
      <c r="AM1116" s="35"/>
      <c r="AN1116" s="35"/>
      <c r="AO1116" s="35"/>
      <c r="AP1116" s="35"/>
      <c r="AQ1116" s="35"/>
      <c r="AR1116" s="35"/>
      <c r="AS1116" s="35"/>
      <c r="AT1116" s="35"/>
      <c r="AU1116" s="35"/>
      <c r="AV1116" s="35"/>
      <c r="AW1116" s="35"/>
      <c r="AX1116" s="35"/>
      <c r="AY1116" s="35"/>
      <c r="AZ1116" s="35"/>
      <c r="BA1116" s="35"/>
      <c r="BB1116" s="35"/>
      <c r="BC1116" s="35"/>
      <c r="BD1116" s="35"/>
      <c r="BE1116" s="35"/>
    </row>
    <row r="1117" spans="27:57" ht="15">
      <c r="AA1117" s="11"/>
      <c r="AB1117" s="11"/>
      <c r="AC1117" s="11"/>
      <c r="AD1117" s="11"/>
      <c r="AE1117" s="11"/>
      <c r="AL1117" s="35"/>
      <c r="AM1117" s="35"/>
      <c r="AN1117" s="35"/>
      <c r="AO1117" s="35"/>
      <c r="AP1117" s="35"/>
      <c r="AQ1117" s="35"/>
      <c r="AR1117" s="35"/>
      <c r="AS1117" s="35"/>
      <c r="AT1117" s="35"/>
      <c r="AU1117" s="35"/>
      <c r="AV1117" s="35"/>
      <c r="AW1117" s="35"/>
      <c r="AX1117" s="35"/>
      <c r="AY1117" s="35"/>
      <c r="AZ1117" s="35"/>
      <c r="BA1117" s="35"/>
      <c r="BB1117" s="35"/>
      <c r="BC1117" s="35"/>
      <c r="BD1117" s="35"/>
      <c r="BE1117" s="35"/>
    </row>
    <row r="1118" spans="27:57" ht="15">
      <c r="AA1118" s="11"/>
      <c r="AB1118" s="11"/>
      <c r="AC1118" s="11"/>
      <c r="AD1118" s="11"/>
      <c r="AE1118" s="11"/>
      <c r="AL1118" s="35"/>
      <c r="AM1118" s="35"/>
      <c r="AN1118" s="35"/>
      <c r="AO1118" s="35"/>
      <c r="AP1118" s="35"/>
      <c r="AQ1118" s="35"/>
      <c r="AR1118" s="35"/>
      <c r="AS1118" s="35"/>
      <c r="AT1118" s="35"/>
      <c r="AU1118" s="35"/>
      <c r="AV1118" s="35"/>
      <c r="AW1118" s="35"/>
      <c r="AX1118" s="35"/>
      <c r="AY1118" s="35"/>
      <c r="AZ1118" s="35"/>
      <c r="BA1118" s="35"/>
      <c r="BB1118" s="35"/>
      <c r="BC1118" s="35"/>
      <c r="BD1118" s="35"/>
      <c r="BE1118" s="35"/>
    </row>
    <row r="1119" spans="27:57" ht="15">
      <c r="AA1119" s="11"/>
      <c r="AB1119" s="11"/>
      <c r="AC1119" s="11"/>
      <c r="AD1119" s="11"/>
      <c r="AE1119" s="11"/>
      <c r="AL1119" s="35"/>
      <c r="AM1119" s="35"/>
      <c r="AN1119" s="35"/>
      <c r="AO1119" s="35"/>
      <c r="AP1119" s="35"/>
      <c r="AQ1119" s="35"/>
      <c r="AR1119" s="35"/>
      <c r="AS1119" s="35"/>
      <c r="AT1119" s="35"/>
      <c r="AU1119" s="35"/>
      <c r="AV1119" s="35"/>
      <c r="AW1119" s="35"/>
      <c r="AX1119" s="35"/>
      <c r="AY1119" s="35"/>
      <c r="AZ1119" s="35"/>
      <c r="BA1119" s="35"/>
      <c r="BB1119" s="35"/>
      <c r="BC1119" s="35"/>
      <c r="BD1119" s="35"/>
      <c r="BE1119" s="35"/>
    </row>
    <row r="1120" spans="27:57" ht="15">
      <c r="AA1120" s="11"/>
      <c r="AB1120" s="11"/>
      <c r="AC1120" s="11"/>
      <c r="AD1120" s="11"/>
      <c r="AE1120" s="11"/>
      <c r="AL1120" s="35"/>
      <c r="AM1120" s="35"/>
      <c r="AN1120" s="35"/>
      <c r="AO1120" s="35"/>
      <c r="AP1120" s="35"/>
      <c r="AQ1120" s="35"/>
      <c r="AR1120" s="35"/>
      <c r="AS1120" s="35"/>
      <c r="AT1120" s="35"/>
      <c r="AU1120" s="35"/>
      <c r="AV1120" s="35"/>
      <c r="AW1120" s="35"/>
      <c r="AX1120" s="35"/>
      <c r="AY1120" s="35"/>
      <c r="AZ1120" s="35"/>
      <c r="BA1120" s="35"/>
      <c r="BB1120" s="35"/>
      <c r="BC1120" s="35"/>
      <c r="BD1120" s="35"/>
      <c r="BE1120" s="35"/>
    </row>
    <row r="1121" spans="27:57" ht="15">
      <c r="AA1121" s="11"/>
      <c r="AB1121" s="11"/>
      <c r="AC1121" s="11"/>
      <c r="AD1121" s="11"/>
      <c r="AE1121" s="11"/>
      <c r="AL1121" s="35"/>
      <c r="AM1121" s="35"/>
      <c r="AN1121" s="35"/>
      <c r="AO1121" s="35"/>
      <c r="AP1121" s="35"/>
      <c r="AQ1121" s="35"/>
      <c r="AR1121" s="35"/>
      <c r="AS1121" s="35"/>
      <c r="AT1121" s="35"/>
      <c r="AU1121" s="35"/>
      <c r="AV1121" s="35"/>
      <c r="AW1121" s="35"/>
      <c r="AX1121" s="35"/>
      <c r="AY1121" s="35"/>
      <c r="AZ1121" s="35"/>
      <c r="BA1121" s="35"/>
      <c r="BB1121" s="35"/>
      <c r="BC1121" s="35"/>
      <c r="BD1121" s="35"/>
      <c r="BE1121" s="35"/>
    </row>
    <row r="1122" spans="27:57" ht="15">
      <c r="AA1122" s="11"/>
      <c r="AB1122" s="11"/>
      <c r="AC1122" s="11"/>
      <c r="AD1122" s="11"/>
      <c r="AE1122" s="11"/>
      <c r="AL1122" s="35"/>
      <c r="AM1122" s="35"/>
      <c r="AN1122" s="35"/>
      <c r="AO1122" s="35"/>
      <c r="AP1122" s="35"/>
      <c r="AQ1122" s="35"/>
      <c r="AR1122" s="35"/>
      <c r="AS1122" s="35"/>
      <c r="AT1122" s="35"/>
      <c r="AU1122" s="35"/>
      <c r="AV1122" s="35"/>
      <c r="AW1122" s="35"/>
      <c r="AX1122" s="35"/>
      <c r="AY1122" s="35"/>
      <c r="AZ1122" s="35"/>
      <c r="BA1122" s="35"/>
      <c r="BB1122" s="35"/>
      <c r="BC1122" s="35"/>
      <c r="BD1122" s="35"/>
      <c r="BE1122" s="35"/>
    </row>
    <row r="1123" spans="27:57" ht="15">
      <c r="AA1123" s="11"/>
      <c r="AB1123" s="11"/>
      <c r="AC1123" s="11"/>
      <c r="AD1123" s="11"/>
      <c r="AE1123" s="11"/>
      <c r="AL1123" s="35"/>
      <c r="AM1123" s="35"/>
      <c r="AN1123" s="35"/>
      <c r="AO1123" s="35"/>
      <c r="AP1123" s="35"/>
      <c r="AQ1123" s="35"/>
      <c r="AR1123" s="35"/>
      <c r="AS1123" s="35"/>
      <c r="AT1123" s="35"/>
      <c r="AU1123" s="35"/>
      <c r="AV1123" s="35"/>
      <c r="AW1123" s="35"/>
      <c r="AX1123" s="35"/>
      <c r="AY1123" s="35"/>
      <c r="AZ1123" s="35"/>
      <c r="BA1123" s="35"/>
      <c r="BB1123" s="35"/>
      <c r="BC1123" s="35"/>
      <c r="BD1123" s="35"/>
      <c r="BE1123" s="35"/>
    </row>
    <row r="1124" spans="27:57" ht="15">
      <c r="AA1124" s="11"/>
      <c r="AB1124" s="11"/>
      <c r="AC1124" s="11"/>
      <c r="AD1124" s="11"/>
      <c r="AE1124" s="11"/>
      <c r="AL1124" s="35"/>
      <c r="AM1124" s="35"/>
      <c r="AN1124" s="35"/>
      <c r="AO1124" s="35"/>
      <c r="AP1124" s="35"/>
      <c r="AQ1124" s="35"/>
      <c r="AR1124" s="35"/>
      <c r="AS1124" s="35"/>
      <c r="AT1124" s="35"/>
      <c r="AU1124" s="35"/>
      <c r="AV1124" s="35"/>
      <c r="AW1124" s="35"/>
      <c r="AX1124" s="35"/>
      <c r="AY1124" s="35"/>
      <c r="AZ1124" s="35"/>
      <c r="BA1124" s="35"/>
      <c r="BB1124" s="35"/>
      <c r="BC1124" s="35"/>
      <c r="BD1124" s="35"/>
      <c r="BE1124" s="35"/>
    </row>
    <row r="1125" spans="27:57" ht="15">
      <c r="AA1125" s="11"/>
      <c r="AB1125" s="11"/>
      <c r="AC1125" s="11"/>
      <c r="AD1125" s="11"/>
      <c r="AE1125" s="11"/>
      <c r="AL1125" s="35"/>
      <c r="AM1125" s="35"/>
      <c r="AN1125" s="35"/>
      <c r="AO1125" s="35"/>
      <c r="AP1125" s="35"/>
      <c r="AQ1125" s="35"/>
      <c r="AR1125" s="35"/>
      <c r="AS1125" s="35"/>
      <c r="AT1125" s="35"/>
      <c r="AU1125" s="35"/>
      <c r="AV1125" s="35"/>
      <c r="AW1125" s="35"/>
      <c r="AX1125" s="35"/>
      <c r="AY1125" s="35"/>
      <c r="AZ1125" s="35"/>
      <c r="BA1125" s="35"/>
      <c r="BB1125" s="35"/>
      <c r="BC1125" s="35"/>
      <c r="BD1125" s="35"/>
      <c r="BE1125" s="35"/>
    </row>
    <row r="1126" spans="27:57" ht="15">
      <c r="AA1126" s="11"/>
      <c r="AB1126" s="11"/>
      <c r="AC1126" s="11"/>
      <c r="AD1126" s="11"/>
      <c r="AE1126" s="11"/>
      <c r="AL1126" s="35"/>
      <c r="AM1126" s="35"/>
      <c r="AN1126" s="35"/>
      <c r="AO1126" s="35"/>
      <c r="AP1126" s="35"/>
      <c r="AQ1126" s="35"/>
      <c r="AR1126" s="35"/>
      <c r="AS1126" s="35"/>
      <c r="AT1126" s="35"/>
      <c r="AU1126" s="35"/>
      <c r="AV1126" s="35"/>
      <c r="AW1126" s="35"/>
      <c r="AX1126" s="35"/>
      <c r="AY1126" s="35"/>
      <c r="AZ1126" s="35"/>
      <c r="BA1126" s="35"/>
      <c r="BB1126" s="35"/>
      <c r="BC1126" s="35"/>
      <c r="BD1126" s="35"/>
      <c r="BE1126" s="35"/>
    </row>
    <row r="1127" spans="27:57" ht="15">
      <c r="AA1127" s="11"/>
      <c r="AB1127" s="11"/>
      <c r="AC1127" s="11"/>
      <c r="AD1127" s="11"/>
      <c r="AE1127" s="11"/>
      <c r="AL1127" s="35"/>
      <c r="AM1127" s="35"/>
      <c r="AN1127" s="35"/>
      <c r="AO1127" s="35"/>
      <c r="AP1127" s="35"/>
      <c r="AQ1127" s="35"/>
      <c r="AR1127" s="35"/>
      <c r="AS1127" s="35"/>
      <c r="AT1127" s="35"/>
      <c r="AU1127" s="35"/>
      <c r="AV1127" s="35"/>
      <c r="AW1127" s="35"/>
      <c r="AX1127" s="35"/>
      <c r="AY1127" s="35"/>
      <c r="AZ1127" s="35"/>
      <c r="BA1127" s="35"/>
      <c r="BB1127" s="35"/>
      <c r="BC1127" s="35"/>
      <c r="BD1127" s="35"/>
      <c r="BE1127" s="35"/>
    </row>
    <row r="1128" spans="27:57" ht="15">
      <c r="AA1128" s="11"/>
      <c r="AB1128" s="11"/>
      <c r="AC1128" s="11"/>
      <c r="AD1128" s="11"/>
      <c r="AE1128" s="11"/>
      <c r="AL1128" s="35"/>
      <c r="AM1128" s="35"/>
      <c r="AN1128" s="35"/>
      <c r="AO1128" s="35"/>
      <c r="AP1128" s="35"/>
      <c r="AQ1128" s="35"/>
      <c r="AR1128" s="35"/>
      <c r="AS1128" s="35"/>
      <c r="AT1128" s="35"/>
      <c r="AU1128" s="35"/>
      <c r="AV1128" s="35"/>
      <c r="AW1128" s="35"/>
      <c r="AX1128" s="35"/>
      <c r="AY1128" s="35"/>
      <c r="AZ1128" s="35"/>
      <c r="BA1128" s="35"/>
      <c r="BB1128" s="35"/>
      <c r="BC1128" s="35"/>
      <c r="BD1128" s="35"/>
      <c r="BE1128" s="35"/>
    </row>
    <row r="1129" spans="27:57" ht="15">
      <c r="AA1129" s="11"/>
      <c r="AB1129" s="11"/>
      <c r="AC1129" s="11"/>
      <c r="AD1129" s="11"/>
      <c r="AE1129" s="11"/>
      <c r="AL1129" s="35"/>
      <c r="AM1129" s="35"/>
      <c r="AN1129" s="35"/>
      <c r="AO1129" s="35"/>
      <c r="AP1129" s="35"/>
      <c r="AQ1129" s="35"/>
      <c r="AR1129" s="35"/>
      <c r="AS1129" s="35"/>
      <c r="AT1129" s="35"/>
      <c r="AU1129" s="35"/>
      <c r="AV1129" s="35"/>
      <c r="AW1129" s="35"/>
      <c r="AX1129" s="35"/>
      <c r="AY1129" s="35"/>
      <c r="AZ1129" s="35"/>
      <c r="BA1129" s="35"/>
      <c r="BB1129" s="35"/>
      <c r="BC1129" s="35"/>
      <c r="BD1129" s="35"/>
      <c r="BE1129" s="35"/>
    </row>
    <row r="1130" spans="27:57" ht="15">
      <c r="AA1130" s="11"/>
      <c r="AB1130" s="11"/>
      <c r="AC1130" s="11"/>
      <c r="AD1130" s="11"/>
      <c r="AE1130" s="11"/>
      <c r="AL1130" s="35"/>
      <c r="AM1130" s="35"/>
      <c r="AN1130" s="35"/>
      <c r="AO1130" s="35"/>
      <c r="AP1130" s="35"/>
      <c r="AQ1130" s="35"/>
      <c r="AR1130" s="35"/>
      <c r="AS1130" s="35"/>
      <c r="AT1130" s="35"/>
      <c r="AU1130" s="35"/>
      <c r="AV1130" s="35"/>
      <c r="AW1130" s="35"/>
      <c r="AX1130" s="35"/>
      <c r="AY1130" s="35"/>
      <c r="AZ1130" s="35"/>
      <c r="BA1130" s="35"/>
      <c r="BB1130" s="35"/>
      <c r="BC1130" s="35"/>
      <c r="BD1130" s="35"/>
      <c r="BE1130" s="35"/>
    </row>
    <row r="1131" spans="27:57" ht="15">
      <c r="AA1131" s="11"/>
      <c r="AB1131" s="11"/>
      <c r="AC1131" s="11"/>
      <c r="AD1131" s="11"/>
      <c r="AE1131" s="11"/>
      <c r="AL1131" s="35"/>
      <c r="AM1131" s="35"/>
      <c r="AN1131" s="35"/>
      <c r="AO1131" s="35"/>
      <c r="AP1131" s="35"/>
      <c r="AQ1131" s="35"/>
      <c r="AR1131" s="35"/>
      <c r="AS1131" s="35"/>
      <c r="AT1131" s="35"/>
      <c r="AU1131" s="35"/>
      <c r="AV1131" s="35"/>
      <c r="AW1131" s="35"/>
      <c r="AX1131" s="35"/>
      <c r="AY1131" s="35"/>
      <c r="AZ1131" s="35"/>
      <c r="BA1131" s="35"/>
      <c r="BB1131" s="35"/>
      <c r="BC1131" s="35"/>
      <c r="BD1131" s="35"/>
      <c r="BE1131" s="35"/>
    </row>
    <row r="1132" spans="27:57" ht="15">
      <c r="AA1132" s="11"/>
      <c r="AB1132" s="11"/>
      <c r="AC1132" s="11"/>
      <c r="AD1132" s="11"/>
      <c r="AE1132" s="11"/>
      <c r="AL1132" s="35"/>
      <c r="AM1132" s="35"/>
      <c r="AN1132" s="35"/>
      <c r="AO1132" s="35"/>
      <c r="AP1132" s="35"/>
      <c r="AQ1132" s="35"/>
      <c r="AR1132" s="35"/>
      <c r="AS1132" s="35"/>
      <c r="AT1132" s="35"/>
      <c r="AU1132" s="35"/>
      <c r="AV1132" s="35"/>
      <c r="AW1132" s="35"/>
      <c r="AX1132" s="35"/>
      <c r="AY1132" s="35"/>
      <c r="AZ1132" s="35"/>
      <c r="BA1132" s="35"/>
      <c r="BB1132" s="35"/>
      <c r="BC1132" s="35"/>
      <c r="BD1132" s="35"/>
      <c r="BE1132" s="35"/>
    </row>
    <row r="1133" spans="27:57" ht="15">
      <c r="AA1133" s="11"/>
      <c r="AB1133" s="11"/>
      <c r="AC1133" s="11"/>
      <c r="AD1133" s="11"/>
      <c r="AE1133" s="11"/>
      <c r="AL1133" s="35"/>
      <c r="AM1133" s="35"/>
      <c r="AN1133" s="35"/>
      <c r="AO1133" s="35"/>
      <c r="AP1133" s="35"/>
      <c r="AQ1133" s="35"/>
      <c r="AR1133" s="35"/>
      <c r="AS1133" s="35"/>
      <c r="AT1133" s="35"/>
      <c r="AU1133" s="35"/>
      <c r="AV1133" s="35"/>
      <c r="AW1133" s="35"/>
      <c r="AX1133" s="35"/>
      <c r="AY1133" s="35"/>
      <c r="AZ1133" s="35"/>
      <c r="BA1133" s="35"/>
      <c r="BB1133" s="35"/>
      <c r="BC1133" s="35"/>
      <c r="BD1133" s="35"/>
      <c r="BE1133" s="35"/>
    </row>
    <row r="1134" spans="27:57" ht="15">
      <c r="AA1134" s="11"/>
      <c r="AB1134" s="11"/>
      <c r="AC1134" s="11"/>
      <c r="AD1134" s="11"/>
      <c r="AE1134" s="11"/>
      <c r="AL1134" s="35"/>
      <c r="AM1134" s="35"/>
      <c r="AN1134" s="35"/>
      <c r="AO1134" s="35"/>
      <c r="AP1134" s="35"/>
      <c r="AQ1134" s="35"/>
      <c r="AR1134" s="35"/>
      <c r="AS1134" s="35"/>
      <c r="AT1134" s="35"/>
      <c r="AU1134" s="35"/>
      <c r="AV1134" s="35"/>
      <c r="AW1134" s="35"/>
      <c r="AX1134" s="35"/>
      <c r="AY1134" s="35"/>
      <c r="AZ1134" s="35"/>
      <c r="BA1134" s="35"/>
      <c r="BB1134" s="35"/>
      <c r="BC1134" s="35"/>
      <c r="BD1134" s="35"/>
      <c r="BE1134" s="35"/>
    </row>
    <row r="1135" spans="27:57" ht="15">
      <c r="AA1135" s="11"/>
      <c r="AB1135" s="11"/>
      <c r="AC1135" s="11"/>
      <c r="AD1135" s="11"/>
      <c r="AE1135" s="11"/>
      <c r="AL1135" s="35"/>
      <c r="AM1135" s="35"/>
      <c r="AN1135" s="35"/>
      <c r="AO1135" s="35"/>
      <c r="AP1135" s="35"/>
      <c r="AQ1135" s="35"/>
      <c r="AR1135" s="35"/>
      <c r="AS1135" s="35"/>
      <c r="AT1135" s="35"/>
      <c r="AU1135" s="35"/>
      <c r="AV1135" s="35"/>
      <c r="AW1135" s="35"/>
      <c r="AX1135" s="35"/>
      <c r="AY1135" s="35"/>
      <c r="AZ1135" s="35"/>
      <c r="BA1135" s="35"/>
      <c r="BB1135" s="35"/>
      <c r="BC1135" s="35"/>
      <c r="BD1135" s="35"/>
      <c r="BE1135" s="35"/>
    </row>
    <row r="1136" spans="27:57" ht="15">
      <c r="AA1136" s="11"/>
      <c r="AB1136" s="11"/>
      <c r="AC1136" s="11"/>
      <c r="AD1136" s="11"/>
      <c r="AE1136" s="11"/>
      <c r="AL1136" s="35"/>
      <c r="AM1136" s="35"/>
      <c r="AN1136" s="35"/>
      <c r="AO1136" s="35"/>
      <c r="AP1136" s="35"/>
      <c r="AQ1136" s="35"/>
      <c r="AR1136" s="35"/>
      <c r="AS1136" s="35"/>
      <c r="AT1136" s="35"/>
      <c r="AU1136" s="35"/>
      <c r="AV1136" s="35"/>
      <c r="AW1136" s="35"/>
      <c r="AX1136" s="35"/>
      <c r="AY1136" s="35"/>
      <c r="AZ1136" s="35"/>
      <c r="BA1136" s="35"/>
      <c r="BB1136" s="35"/>
      <c r="BC1136" s="35"/>
      <c r="BD1136" s="35"/>
      <c r="BE1136" s="35"/>
    </row>
    <row r="1137" spans="27:57" ht="15">
      <c r="AA1137" s="11"/>
      <c r="AB1137" s="11"/>
      <c r="AC1137" s="11"/>
      <c r="AD1137" s="11"/>
      <c r="AE1137" s="11"/>
      <c r="AL1137" s="35"/>
      <c r="AM1137" s="35"/>
      <c r="AN1137" s="35"/>
      <c r="AO1137" s="35"/>
      <c r="AP1137" s="35"/>
      <c r="AQ1137" s="35"/>
      <c r="AR1137" s="35"/>
      <c r="AS1137" s="35"/>
      <c r="AT1137" s="35"/>
      <c r="AU1137" s="35"/>
      <c r="AV1137" s="35"/>
      <c r="AW1137" s="35"/>
      <c r="AX1137" s="35"/>
      <c r="AY1137" s="35"/>
      <c r="AZ1137" s="35"/>
      <c r="BA1137" s="35"/>
      <c r="BB1137" s="35"/>
      <c r="BC1137" s="35"/>
      <c r="BD1137" s="35"/>
      <c r="BE1137" s="35"/>
    </row>
    <row r="1138" spans="27:57" ht="15">
      <c r="AA1138" s="11"/>
      <c r="AB1138" s="11"/>
      <c r="AC1138" s="11"/>
      <c r="AD1138" s="11"/>
      <c r="AE1138" s="11"/>
      <c r="AL1138" s="35"/>
      <c r="AM1138" s="35"/>
      <c r="AN1138" s="35"/>
      <c r="AO1138" s="35"/>
      <c r="AP1138" s="35"/>
      <c r="AQ1138" s="35"/>
      <c r="AR1138" s="35"/>
      <c r="AS1138" s="35"/>
      <c r="AT1138" s="35"/>
      <c r="AU1138" s="35"/>
      <c r="AV1138" s="35"/>
      <c r="AW1138" s="35"/>
      <c r="AX1138" s="35"/>
      <c r="AY1138" s="35"/>
      <c r="AZ1138" s="35"/>
      <c r="BA1138" s="35"/>
      <c r="BB1138" s="35"/>
      <c r="BC1138" s="35"/>
      <c r="BD1138" s="35"/>
      <c r="BE1138" s="35"/>
    </row>
    <row r="1139" spans="27:57" ht="15">
      <c r="AA1139" s="11"/>
      <c r="AB1139" s="11"/>
      <c r="AC1139" s="11"/>
      <c r="AD1139" s="11"/>
      <c r="AE1139" s="11"/>
      <c r="AL1139" s="35"/>
      <c r="AM1139" s="35"/>
      <c r="AN1139" s="35"/>
      <c r="AO1139" s="35"/>
      <c r="AP1139" s="35"/>
      <c r="AQ1139" s="35"/>
      <c r="AR1139" s="35"/>
      <c r="AS1139" s="35"/>
      <c r="AT1139" s="35"/>
      <c r="AU1139" s="35"/>
      <c r="AV1139" s="35"/>
      <c r="AW1139" s="35"/>
      <c r="AX1139" s="35"/>
      <c r="AY1139" s="35"/>
      <c r="AZ1139" s="35"/>
      <c r="BA1139" s="35"/>
      <c r="BB1139" s="35"/>
      <c r="BC1139" s="35"/>
      <c r="BD1139" s="35"/>
      <c r="BE1139" s="35"/>
    </row>
    <row r="1140" spans="27:57" ht="15">
      <c r="AA1140" s="11"/>
      <c r="AB1140" s="11"/>
      <c r="AC1140" s="11"/>
      <c r="AD1140" s="11"/>
      <c r="AE1140" s="11"/>
      <c r="AL1140" s="35"/>
      <c r="AM1140" s="35"/>
      <c r="AN1140" s="35"/>
      <c r="AO1140" s="35"/>
      <c r="AP1140" s="35"/>
      <c r="AQ1140" s="35"/>
      <c r="AR1140" s="35"/>
      <c r="AS1140" s="35"/>
      <c r="AT1140" s="35"/>
      <c r="AU1140" s="35"/>
      <c r="AV1140" s="35"/>
      <c r="AW1140" s="35"/>
      <c r="AX1140" s="35"/>
      <c r="AY1140" s="35"/>
      <c r="AZ1140" s="35"/>
      <c r="BA1140" s="35"/>
      <c r="BB1140" s="35"/>
      <c r="BC1140" s="35"/>
      <c r="BD1140" s="35"/>
      <c r="BE1140" s="35"/>
    </row>
    <row r="1141" spans="27:57" ht="15">
      <c r="AA1141" s="11"/>
      <c r="AB1141" s="11"/>
      <c r="AC1141" s="11"/>
      <c r="AD1141" s="11"/>
      <c r="AE1141" s="11"/>
      <c r="AL1141" s="35"/>
      <c r="AM1141" s="35"/>
      <c r="AN1141" s="35"/>
      <c r="AO1141" s="35"/>
      <c r="AP1141" s="35"/>
      <c r="AQ1141" s="35"/>
      <c r="AR1141" s="35"/>
      <c r="AS1141" s="35"/>
      <c r="AT1141" s="35"/>
      <c r="AU1141" s="35"/>
      <c r="AV1141" s="35"/>
      <c r="AW1141" s="35"/>
      <c r="AX1141" s="35"/>
      <c r="AY1141" s="35"/>
      <c r="AZ1141" s="35"/>
      <c r="BA1141" s="35"/>
      <c r="BB1141" s="35"/>
      <c r="BC1141" s="35"/>
      <c r="BD1141" s="35"/>
      <c r="BE1141" s="35"/>
    </row>
    <row r="1142" spans="27:57" ht="15">
      <c r="AA1142" s="11"/>
      <c r="AB1142" s="11"/>
      <c r="AC1142" s="11"/>
      <c r="AD1142" s="11"/>
      <c r="AE1142" s="11"/>
      <c r="AL1142" s="35"/>
      <c r="AM1142" s="35"/>
      <c r="AN1142" s="35"/>
      <c r="AO1142" s="35"/>
      <c r="AP1142" s="35"/>
      <c r="AQ1142" s="35"/>
      <c r="AR1142" s="35"/>
      <c r="AS1142" s="35"/>
      <c r="AT1142" s="35"/>
      <c r="AU1142" s="35"/>
      <c r="AV1142" s="35"/>
      <c r="AW1142" s="35"/>
      <c r="AX1142" s="35"/>
      <c r="AY1142" s="35"/>
      <c r="AZ1142" s="35"/>
      <c r="BA1142" s="35"/>
      <c r="BB1142" s="35"/>
      <c r="BC1142" s="35"/>
      <c r="BD1142" s="35"/>
      <c r="BE1142" s="35"/>
    </row>
    <row r="1143" spans="27:57" ht="15">
      <c r="AA1143" s="11"/>
      <c r="AB1143" s="11"/>
      <c r="AC1143" s="11"/>
      <c r="AD1143" s="11"/>
      <c r="AE1143" s="11"/>
      <c r="AL1143" s="35"/>
      <c r="AM1143" s="35"/>
      <c r="AN1143" s="35"/>
      <c r="AO1143" s="35"/>
      <c r="AP1143" s="35"/>
      <c r="AQ1143" s="35"/>
      <c r="AR1143" s="35"/>
      <c r="AS1143" s="35"/>
      <c r="AT1143" s="35"/>
      <c r="AU1143" s="35"/>
      <c r="AV1143" s="35"/>
      <c r="AW1143" s="35"/>
      <c r="AX1143" s="35"/>
      <c r="AY1143" s="35"/>
      <c r="AZ1143" s="35"/>
      <c r="BA1143" s="35"/>
      <c r="BB1143" s="35"/>
      <c r="BC1143" s="35"/>
      <c r="BD1143" s="35"/>
      <c r="BE1143" s="35"/>
    </row>
    <row r="1144" spans="27:57" ht="15">
      <c r="AA1144" s="11"/>
      <c r="AB1144" s="11"/>
      <c r="AC1144" s="11"/>
      <c r="AD1144" s="11"/>
      <c r="AE1144" s="11"/>
      <c r="AL1144" s="35"/>
      <c r="AM1144" s="35"/>
      <c r="AN1144" s="35"/>
      <c r="AO1144" s="35"/>
      <c r="AP1144" s="35"/>
      <c r="AQ1144" s="35"/>
      <c r="AR1144" s="35"/>
      <c r="AS1144" s="35"/>
      <c r="AT1144" s="35"/>
      <c r="AU1144" s="35"/>
      <c r="AV1144" s="35"/>
      <c r="AW1144" s="35"/>
      <c r="AX1144" s="35"/>
      <c r="AY1144" s="35"/>
      <c r="AZ1144" s="35"/>
      <c r="BA1144" s="35"/>
      <c r="BB1144" s="35"/>
      <c r="BC1144" s="35"/>
      <c r="BD1144" s="35"/>
      <c r="BE1144" s="35"/>
    </row>
    <row r="1145" spans="27:57" ht="15">
      <c r="AA1145" s="11"/>
      <c r="AB1145" s="11"/>
      <c r="AC1145" s="11"/>
      <c r="AD1145" s="11"/>
      <c r="AE1145" s="11"/>
      <c r="AL1145" s="35"/>
      <c r="AM1145" s="35"/>
      <c r="AN1145" s="35"/>
      <c r="AO1145" s="35"/>
      <c r="AP1145" s="35"/>
      <c r="AQ1145" s="35"/>
      <c r="AR1145" s="35"/>
      <c r="AS1145" s="35"/>
      <c r="AT1145" s="35"/>
      <c r="AU1145" s="35"/>
      <c r="AV1145" s="35"/>
      <c r="AW1145" s="35"/>
      <c r="AX1145" s="35"/>
      <c r="AY1145" s="35"/>
      <c r="AZ1145" s="35"/>
      <c r="BA1145" s="35"/>
      <c r="BB1145" s="35"/>
      <c r="BC1145" s="35"/>
      <c r="BD1145" s="35"/>
      <c r="BE1145" s="35"/>
    </row>
    <row r="1146" spans="27:57" ht="15">
      <c r="AA1146" s="11"/>
      <c r="AB1146" s="11"/>
      <c r="AC1146" s="11"/>
      <c r="AD1146" s="11"/>
      <c r="AE1146" s="11"/>
      <c r="AL1146" s="35"/>
      <c r="AM1146" s="35"/>
      <c r="AN1146" s="35"/>
      <c r="AO1146" s="35"/>
      <c r="AP1146" s="35"/>
      <c r="AQ1146" s="35"/>
      <c r="AR1146" s="35"/>
      <c r="AS1146" s="35"/>
      <c r="AT1146" s="35"/>
      <c r="AU1146" s="35"/>
      <c r="AV1146" s="35"/>
      <c r="AW1146" s="35"/>
      <c r="AX1146" s="35"/>
      <c r="AY1146" s="35"/>
      <c r="AZ1146" s="35"/>
      <c r="BA1146" s="35"/>
      <c r="BB1146" s="35"/>
      <c r="BC1146" s="35"/>
      <c r="BD1146" s="35"/>
      <c r="BE1146" s="35"/>
    </row>
    <row r="1147" spans="27:57" ht="15">
      <c r="AA1147" s="11"/>
      <c r="AB1147" s="11"/>
      <c r="AC1147" s="11"/>
      <c r="AD1147" s="11"/>
      <c r="AE1147" s="11"/>
      <c r="AL1147" s="35"/>
      <c r="AM1147" s="35"/>
      <c r="AN1147" s="35"/>
      <c r="AO1147" s="35"/>
      <c r="AP1147" s="35"/>
      <c r="AQ1147" s="35"/>
      <c r="AR1147" s="35"/>
      <c r="AS1147" s="35"/>
      <c r="AT1147" s="35"/>
      <c r="AU1147" s="35"/>
      <c r="AV1147" s="35"/>
      <c r="AW1147" s="35"/>
      <c r="AX1147" s="35"/>
      <c r="AY1147" s="35"/>
      <c r="AZ1147" s="35"/>
      <c r="BA1147" s="35"/>
      <c r="BB1147" s="35"/>
      <c r="BC1147" s="35"/>
      <c r="BD1147" s="35"/>
      <c r="BE1147" s="35"/>
    </row>
    <row r="1148" spans="27:57" ht="15">
      <c r="AA1148" s="11"/>
      <c r="AB1148" s="11"/>
      <c r="AC1148" s="11"/>
      <c r="AD1148" s="11"/>
      <c r="AE1148" s="11"/>
      <c r="AL1148" s="35"/>
      <c r="AM1148" s="35"/>
      <c r="AN1148" s="35"/>
      <c r="AO1148" s="35"/>
      <c r="AP1148" s="35"/>
      <c r="AQ1148" s="35"/>
      <c r="AR1148" s="35"/>
      <c r="AS1148" s="35"/>
      <c r="AT1148" s="35"/>
      <c r="AU1148" s="35"/>
      <c r="AV1148" s="35"/>
      <c r="AW1148" s="35"/>
      <c r="AX1148" s="35"/>
      <c r="AY1148" s="35"/>
      <c r="AZ1148" s="35"/>
      <c r="BA1148" s="35"/>
      <c r="BB1148" s="35"/>
      <c r="BC1148" s="35"/>
      <c r="BD1148" s="35"/>
      <c r="BE1148" s="35"/>
    </row>
    <row r="1149" spans="27:57" ht="15">
      <c r="AA1149" s="11"/>
      <c r="AB1149" s="11"/>
      <c r="AC1149" s="11"/>
      <c r="AD1149" s="11"/>
      <c r="AE1149" s="11"/>
      <c r="AL1149" s="35"/>
      <c r="AM1149" s="35"/>
      <c r="AN1149" s="35"/>
      <c r="AO1149" s="35"/>
      <c r="AP1149" s="35"/>
      <c r="AQ1149" s="35"/>
      <c r="AR1149" s="35"/>
      <c r="AS1149" s="35"/>
      <c r="AT1149" s="35"/>
      <c r="AU1149" s="35"/>
      <c r="AV1149" s="35"/>
      <c r="AW1149" s="35"/>
      <c r="AX1149" s="35"/>
      <c r="AY1149" s="35"/>
      <c r="AZ1149" s="35"/>
      <c r="BA1149" s="35"/>
      <c r="BB1149" s="35"/>
      <c r="BC1149" s="35"/>
      <c r="BD1149" s="35"/>
      <c r="BE1149" s="35"/>
    </row>
    <row r="1150" spans="27:57" ht="15">
      <c r="AA1150" s="11"/>
      <c r="AB1150" s="11"/>
      <c r="AC1150" s="11"/>
      <c r="AD1150" s="11"/>
      <c r="AE1150" s="11"/>
      <c r="AL1150" s="35"/>
      <c r="AM1150" s="35"/>
      <c r="AN1150" s="35"/>
      <c r="AO1150" s="35"/>
      <c r="AP1150" s="35"/>
      <c r="AQ1150" s="35"/>
      <c r="AR1150" s="35"/>
      <c r="AS1150" s="35"/>
      <c r="AT1150" s="35"/>
      <c r="AU1150" s="35"/>
      <c r="AV1150" s="35"/>
      <c r="AW1150" s="35"/>
      <c r="AX1150" s="35"/>
      <c r="AY1150" s="35"/>
      <c r="AZ1150" s="35"/>
      <c r="BA1150" s="35"/>
      <c r="BB1150" s="35"/>
      <c r="BC1150" s="35"/>
      <c r="BD1150" s="35"/>
      <c r="BE1150" s="35"/>
    </row>
    <row r="1151" spans="27:57" ht="15">
      <c r="AA1151" s="11"/>
      <c r="AB1151" s="11"/>
      <c r="AC1151" s="11"/>
      <c r="AD1151" s="11"/>
      <c r="AE1151" s="11"/>
      <c r="AL1151" s="35"/>
      <c r="AM1151" s="35"/>
      <c r="AN1151" s="35"/>
      <c r="AO1151" s="35"/>
      <c r="AP1151" s="35"/>
      <c r="AQ1151" s="35"/>
      <c r="AR1151" s="35"/>
      <c r="AS1151" s="35"/>
      <c r="AT1151" s="35"/>
      <c r="AU1151" s="35"/>
      <c r="AV1151" s="35"/>
      <c r="AW1151" s="35"/>
      <c r="AX1151" s="35"/>
      <c r="AY1151" s="35"/>
      <c r="AZ1151" s="35"/>
      <c r="BA1151" s="35"/>
      <c r="BB1151" s="35"/>
      <c r="BC1151" s="35"/>
      <c r="BD1151" s="35"/>
      <c r="BE1151" s="35"/>
    </row>
    <row r="1152" spans="27:57" ht="15">
      <c r="AA1152" s="11"/>
      <c r="AB1152" s="11"/>
      <c r="AC1152" s="11"/>
      <c r="AD1152" s="11"/>
      <c r="AE1152" s="11"/>
      <c r="AL1152" s="35"/>
      <c r="AM1152" s="35"/>
      <c r="AN1152" s="35"/>
      <c r="AO1152" s="35"/>
      <c r="AP1152" s="35"/>
      <c r="AQ1152" s="35"/>
      <c r="AR1152" s="35"/>
      <c r="AS1152" s="35"/>
      <c r="AT1152" s="35"/>
      <c r="AU1152" s="35"/>
      <c r="AV1152" s="35"/>
      <c r="AW1152" s="35"/>
      <c r="AX1152" s="35"/>
      <c r="AY1152" s="35"/>
      <c r="AZ1152" s="35"/>
      <c r="BA1152" s="35"/>
      <c r="BB1152" s="35"/>
      <c r="BC1152" s="35"/>
      <c r="BD1152" s="35"/>
      <c r="BE1152" s="35"/>
    </row>
    <row r="1153" spans="27:57" ht="15">
      <c r="AA1153" s="11"/>
      <c r="AB1153" s="11"/>
      <c r="AC1153" s="11"/>
      <c r="AD1153" s="11"/>
      <c r="AE1153" s="11"/>
      <c r="AL1153" s="35"/>
      <c r="AM1153" s="35"/>
      <c r="AN1153" s="35"/>
      <c r="AO1153" s="35"/>
      <c r="AP1153" s="35"/>
      <c r="AQ1153" s="35"/>
      <c r="AR1153" s="35"/>
      <c r="AS1153" s="35"/>
      <c r="AT1153" s="35"/>
      <c r="AU1153" s="35"/>
      <c r="AV1153" s="35"/>
      <c r="AW1153" s="35"/>
      <c r="AX1153" s="35"/>
      <c r="AY1153" s="35"/>
      <c r="AZ1153" s="35"/>
      <c r="BA1153" s="35"/>
      <c r="BB1153" s="35"/>
      <c r="BC1153" s="35"/>
      <c r="BD1153" s="35"/>
      <c r="BE1153" s="35"/>
    </row>
    <row r="1154" spans="27:57" ht="15">
      <c r="AA1154" s="11"/>
      <c r="AB1154" s="11"/>
      <c r="AC1154" s="11"/>
      <c r="AD1154" s="11"/>
      <c r="AE1154" s="11"/>
      <c r="AL1154" s="35"/>
      <c r="AM1154" s="35"/>
      <c r="AN1154" s="35"/>
      <c r="AO1154" s="35"/>
      <c r="AP1154" s="35"/>
      <c r="AQ1154" s="35"/>
      <c r="AR1154" s="35"/>
      <c r="AS1154" s="35"/>
      <c r="AT1154" s="35"/>
      <c r="AU1154" s="35"/>
      <c r="AV1154" s="35"/>
      <c r="AW1154" s="35"/>
      <c r="AX1154" s="35"/>
      <c r="AY1154" s="35"/>
      <c r="AZ1154" s="35"/>
      <c r="BA1154" s="35"/>
      <c r="BB1154" s="35"/>
      <c r="BC1154" s="35"/>
      <c r="BD1154" s="35"/>
      <c r="BE1154" s="35"/>
    </row>
    <row r="1155" spans="27:57" ht="15">
      <c r="AA1155" s="11"/>
      <c r="AB1155" s="11"/>
      <c r="AC1155" s="11"/>
      <c r="AD1155" s="11"/>
      <c r="AE1155" s="11"/>
      <c r="AL1155" s="35"/>
      <c r="AM1155" s="35"/>
      <c r="AN1155" s="35"/>
      <c r="AO1155" s="35"/>
      <c r="AP1155" s="35"/>
      <c r="AQ1155" s="35"/>
      <c r="AR1155" s="35"/>
      <c r="AS1155" s="35"/>
      <c r="AT1155" s="35"/>
      <c r="AU1155" s="35"/>
      <c r="AV1155" s="35"/>
      <c r="AW1155" s="35"/>
      <c r="AX1155" s="35"/>
      <c r="AY1155" s="35"/>
      <c r="AZ1155" s="35"/>
      <c r="BA1155" s="35"/>
      <c r="BB1155" s="35"/>
      <c r="BC1155" s="35"/>
      <c r="BD1155" s="35"/>
      <c r="BE1155" s="35"/>
    </row>
    <row r="1156" spans="27:57" ht="15">
      <c r="AA1156" s="11"/>
      <c r="AB1156" s="11"/>
      <c r="AC1156" s="11"/>
      <c r="AD1156" s="11"/>
      <c r="AE1156" s="11"/>
      <c r="AL1156" s="35"/>
      <c r="AM1156" s="35"/>
      <c r="AN1156" s="35"/>
      <c r="AO1156" s="35"/>
      <c r="AP1156" s="35"/>
      <c r="AQ1156" s="35"/>
      <c r="AR1156" s="35"/>
      <c r="AS1156" s="35"/>
      <c r="AT1156" s="35"/>
      <c r="AU1156" s="35"/>
      <c r="AV1156" s="35"/>
      <c r="AW1156" s="35"/>
      <c r="AX1156" s="35"/>
      <c r="AY1156" s="35"/>
      <c r="AZ1156" s="35"/>
      <c r="BA1156" s="35"/>
      <c r="BB1156" s="35"/>
      <c r="BC1156" s="35"/>
      <c r="BD1156" s="35"/>
      <c r="BE1156" s="35"/>
    </row>
    <row r="1157" spans="27:57" ht="15">
      <c r="AA1157" s="11"/>
      <c r="AB1157" s="11"/>
      <c r="AC1157" s="11"/>
      <c r="AD1157" s="11"/>
      <c r="AE1157" s="11"/>
      <c r="AL1157" s="35"/>
      <c r="AM1157" s="35"/>
      <c r="AN1157" s="35"/>
      <c r="AO1157" s="35"/>
      <c r="AP1157" s="35"/>
      <c r="AQ1157" s="35"/>
      <c r="AR1157" s="35"/>
      <c r="AS1157" s="35"/>
      <c r="AT1157" s="35"/>
      <c r="AU1157" s="35"/>
      <c r="AV1157" s="35"/>
      <c r="AW1157" s="35"/>
      <c r="AX1157" s="35"/>
      <c r="AY1157" s="35"/>
      <c r="AZ1157" s="35"/>
      <c r="BA1157" s="35"/>
      <c r="BB1157" s="35"/>
      <c r="BC1157" s="35"/>
      <c r="BD1157" s="35"/>
      <c r="BE1157" s="35"/>
    </row>
    <row r="1158" spans="27:57" ht="15">
      <c r="AA1158" s="11"/>
      <c r="AB1158" s="11"/>
      <c r="AC1158" s="11"/>
      <c r="AD1158" s="11"/>
      <c r="AE1158" s="11"/>
      <c r="AL1158" s="35"/>
      <c r="AM1158" s="35"/>
      <c r="AN1158" s="35"/>
      <c r="AO1158" s="35"/>
      <c r="AP1158" s="35"/>
      <c r="AQ1158" s="35"/>
      <c r="AR1158" s="35"/>
      <c r="AS1158" s="35"/>
      <c r="AT1158" s="35"/>
      <c r="AU1158" s="35"/>
      <c r="AV1158" s="35"/>
      <c r="AW1158" s="35"/>
      <c r="AX1158" s="35"/>
      <c r="AY1158" s="35"/>
      <c r="AZ1158" s="35"/>
      <c r="BA1158" s="35"/>
      <c r="BB1158" s="35"/>
      <c r="BC1158" s="35"/>
      <c r="BD1158" s="35"/>
      <c r="BE1158" s="35"/>
    </row>
    <row r="1159" spans="27:57" ht="15">
      <c r="AA1159" s="11"/>
      <c r="AB1159" s="11"/>
      <c r="AC1159" s="11"/>
      <c r="AD1159" s="11"/>
      <c r="AE1159" s="11"/>
      <c r="AL1159" s="35"/>
      <c r="AM1159" s="35"/>
      <c r="AN1159" s="35"/>
      <c r="AO1159" s="35"/>
      <c r="AP1159" s="35"/>
      <c r="AQ1159" s="35"/>
      <c r="AR1159" s="35"/>
      <c r="AS1159" s="35"/>
      <c r="AT1159" s="35"/>
      <c r="AU1159" s="35"/>
      <c r="AV1159" s="35"/>
      <c r="AW1159" s="35"/>
      <c r="AX1159" s="35"/>
      <c r="AY1159" s="35"/>
      <c r="AZ1159" s="35"/>
      <c r="BA1159" s="35"/>
      <c r="BB1159" s="35"/>
      <c r="BC1159" s="35"/>
      <c r="BD1159" s="35"/>
      <c r="BE1159" s="35"/>
    </row>
    <row r="1160" spans="27:57" ht="15">
      <c r="AA1160" s="11"/>
      <c r="AB1160" s="11"/>
      <c r="AC1160" s="11"/>
      <c r="AD1160" s="11"/>
      <c r="AE1160" s="11"/>
      <c r="AL1160" s="35"/>
      <c r="AM1160" s="35"/>
      <c r="AN1160" s="35"/>
      <c r="AO1160" s="35"/>
      <c r="AP1160" s="35"/>
      <c r="AQ1160" s="35"/>
      <c r="AR1160" s="35"/>
      <c r="AS1160" s="35"/>
      <c r="AT1160" s="35"/>
      <c r="AU1160" s="35"/>
      <c r="AV1160" s="35"/>
      <c r="AW1160" s="35"/>
      <c r="AX1160" s="35"/>
      <c r="AY1160" s="35"/>
      <c r="AZ1160" s="35"/>
      <c r="BA1160" s="35"/>
      <c r="BB1160" s="35"/>
      <c r="BC1160" s="35"/>
      <c r="BD1160" s="35"/>
      <c r="BE1160" s="35"/>
    </row>
    <row r="1161" spans="27:57" ht="15">
      <c r="AA1161" s="11"/>
      <c r="AB1161" s="11"/>
      <c r="AC1161" s="11"/>
      <c r="AD1161" s="11"/>
      <c r="AE1161" s="11"/>
      <c r="AL1161" s="35"/>
      <c r="AM1161" s="35"/>
      <c r="AN1161" s="35"/>
      <c r="AO1161" s="35"/>
      <c r="AP1161" s="35"/>
      <c r="AQ1161" s="35"/>
      <c r="AR1161" s="35"/>
      <c r="AS1161" s="35"/>
      <c r="AT1161" s="35"/>
      <c r="AU1161" s="35"/>
      <c r="AV1161" s="35"/>
      <c r="AW1161" s="35"/>
      <c r="AX1161" s="35"/>
      <c r="AY1161" s="35"/>
      <c r="AZ1161" s="35"/>
      <c r="BA1161" s="35"/>
      <c r="BB1161" s="35"/>
      <c r="BC1161" s="35"/>
      <c r="BD1161" s="35"/>
      <c r="BE1161" s="35"/>
    </row>
    <row r="1162" spans="27:57" ht="15">
      <c r="AA1162" s="11"/>
      <c r="AB1162" s="11"/>
      <c r="AC1162" s="11"/>
      <c r="AD1162" s="11"/>
      <c r="AE1162" s="11"/>
      <c r="AL1162" s="35"/>
      <c r="AM1162" s="35"/>
      <c r="AN1162" s="35"/>
      <c r="AO1162" s="35"/>
      <c r="AP1162" s="35"/>
      <c r="AQ1162" s="35"/>
      <c r="AR1162" s="35"/>
      <c r="AS1162" s="35"/>
      <c r="AT1162" s="35"/>
      <c r="AU1162" s="35"/>
      <c r="AV1162" s="35"/>
      <c r="AW1162" s="35"/>
      <c r="AX1162" s="35"/>
      <c r="AY1162" s="35"/>
      <c r="AZ1162" s="35"/>
      <c r="BA1162" s="35"/>
      <c r="BB1162" s="35"/>
      <c r="BC1162" s="35"/>
      <c r="BD1162" s="35"/>
      <c r="BE1162" s="35"/>
    </row>
    <row r="1163" spans="27:57" ht="15">
      <c r="AA1163" s="11"/>
      <c r="AB1163" s="11"/>
      <c r="AC1163" s="11"/>
      <c r="AD1163" s="11"/>
      <c r="AE1163" s="11"/>
      <c r="AL1163" s="35"/>
      <c r="AM1163" s="35"/>
      <c r="AN1163" s="35"/>
      <c r="AO1163" s="35"/>
      <c r="AP1163" s="35"/>
      <c r="AQ1163" s="35"/>
      <c r="AR1163" s="35"/>
      <c r="AS1163" s="35"/>
      <c r="AT1163" s="35"/>
      <c r="AU1163" s="35"/>
      <c r="AV1163" s="35"/>
      <c r="AW1163" s="35"/>
      <c r="AX1163" s="35"/>
      <c r="AY1163" s="35"/>
      <c r="AZ1163" s="35"/>
      <c r="BA1163" s="35"/>
      <c r="BB1163" s="35"/>
      <c r="BC1163" s="35"/>
      <c r="BD1163" s="35"/>
      <c r="BE1163" s="35"/>
    </row>
    <row r="1164" spans="27:57" ht="15">
      <c r="AA1164" s="11"/>
      <c r="AB1164" s="11"/>
      <c r="AC1164" s="11"/>
      <c r="AD1164" s="11"/>
      <c r="AE1164" s="11"/>
      <c r="AL1164" s="35"/>
      <c r="AM1164" s="35"/>
      <c r="AN1164" s="35"/>
      <c r="AO1164" s="35"/>
      <c r="AP1164" s="35"/>
      <c r="AQ1164" s="35"/>
      <c r="AR1164" s="35"/>
      <c r="AS1164" s="35"/>
      <c r="AT1164" s="35"/>
      <c r="AU1164" s="35"/>
      <c r="AV1164" s="35"/>
      <c r="AW1164" s="35"/>
      <c r="AX1164" s="35"/>
      <c r="AY1164" s="35"/>
      <c r="AZ1164" s="35"/>
      <c r="BA1164" s="35"/>
      <c r="BB1164" s="35"/>
      <c r="BC1164" s="35"/>
      <c r="BD1164" s="35"/>
      <c r="BE1164" s="35"/>
    </row>
    <row r="1165" spans="27:57" ht="15">
      <c r="AA1165" s="11"/>
      <c r="AB1165" s="11"/>
      <c r="AC1165" s="11"/>
      <c r="AD1165" s="11"/>
      <c r="AE1165" s="11"/>
      <c r="AL1165" s="35"/>
      <c r="AM1165" s="35"/>
      <c r="AN1165" s="35"/>
      <c r="AO1165" s="35"/>
      <c r="AP1165" s="35"/>
      <c r="AQ1165" s="35"/>
      <c r="AR1165" s="35"/>
      <c r="AS1165" s="35"/>
      <c r="AT1165" s="35"/>
      <c r="AU1165" s="35"/>
      <c r="AV1165" s="35"/>
      <c r="AW1165" s="35"/>
      <c r="AX1165" s="35"/>
      <c r="AY1165" s="35"/>
      <c r="AZ1165" s="35"/>
      <c r="BA1165" s="35"/>
      <c r="BB1165" s="35"/>
      <c r="BC1165" s="35"/>
      <c r="BD1165" s="35"/>
      <c r="BE1165" s="35"/>
    </row>
    <row r="1166" spans="27:57" ht="15">
      <c r="AA1166" s="11"/>
      <c r="AB1166" s="11"/>
      <c r="AC1166" s="11"/>
      <c r="AD1166" s="11"/>
      <c r="AE1166" s="11"/>
      <c r="AL1166" s="35"/>
      <c r="AM1166" s="35"/>
      <c r="AN1166" s="35"/>
      <c r="AO1166" s="35"/>
      <c r="AP1166" s="35"/>
      <c r="AQ1166" s="35"/>
      <c r="AR1166" s="35"/>
      <c r="AS1166" s="35"/>
      <c r="AT1166" s="35"/>
      <c r="AU1166" s="35"/>
      <c r="AV1166" s="35"/>
      <c r="AW1166" s="35"/>
      <c r="AX1166" s="35"/>
      <c r="AY1166" s="35"/>
      <c r="AZ1166" s="35"/>
      <c r="BA1166" s="35"/>
      <c r="BB1166" s="35"/>
      <c r="BC1166" s="35"/>
      <c r="BD1166" s="35"/>
      <c r="BE1166" s="35"/>
    </row>
    <row r="1167" spans="27:57" ht="15">
      <c r="AA1167" s="11"/>
      <c r="AB1167" s="11"/>
      <c r="AC1167" s="11"/>
      <c r="AD1167" s="11"/>
      <c r="AE1167" s="11"/>
      <c r="AL1167" s="35"/>
      <c r="AM1167" s="35"/>
      <c r="AN1167" s="35"/>
      <c r="AO1167" s="35"/>
      <c r="AP1167" s="35"/>
      <c r="AQ1167" s="35"/>
      <c r="AR1167" s="35"/>
      <c r="AS1167" s="35"/>
      <c r="AT1167" s="35"/>
      <c r="AU1167" s="35"/>
      <c r="AV1167" s="35"/>
      <c r="AW1167" s="35"/>
      <c r="AX1167" s="35"/>
      <c r="AY1167" s="35"/>
      <c r="AZ1167" s="35"/>
      <c r="BA1167" s="35"/>
      <c r="BB1167" s="35"/>
      <c r="BC1167" s="35"/>
      <c r="BD1167" s="35"/>
      <c r="BE1167" s="35"/>
    </row>
    <row r="1168" spans="27:57" ht="15">
      <c r="AA1168" s="11"/>
      <c r="AB1168" s="11"/>
      <c r="AC1168" s="11"/>
      <c r="AD1168" s="11"/>
      <c r="AE1168" s="11"/>
      <c r="AL1168" s="35"/>
      <c r="AM1168" s="35"/>
      <c r="AN1168" s="35"/>
      <c r="AO1168" s="35"/>
      <c r="AP1168" s="35"/>
      <c r="AQ1168" s="35"/>
      <c r="AR1168" s="35"/>
      <c r="AS1168" s="35"/>
      <c r="AT1168" s="35"/>
      <c r="AU1168" s="35"/>
      <c r="AV1168" s="35"/>
      <c r="AW1168" s="35"/>
      <c r="AX1168" s="35"/>
      <c r="AY1168" s="35"/>
      <c r="AZ1168" s="35"/>
      <c r="BA1168" s="35"/>
      <c r="BB1168" s="35"/>
      <c r="BC1168" s="35"/>
      <c r="BD1168" s="35"/>
      <c r="BE1168" s="35"/>
    </row>
    <row r="1169" spans="27:57" ht="15">
      <c r="AA1169" s="11"/>
      <c r="AB1169" s="11"/>
      <c r="AC1169" s="11"/>
      <c r="AD1169" s="11"/>
      <c r="AE1169" s="11"/>
      <c r="AL1169" s="35"/>
      <c r="AM1169" s="35"/>
      <c r="AN1169" s="35"/>
      <c r="AO1169" s="35"/>
      <c r="AP1169" s="35"/>
      <c r="AQ1169" s="35"/>
      <c r="AR1169" s="35"/>
      <c r="AS1169" s="35"/>
      <c r="AT1169" s="35"/>
      <c r="AU1169" s="35"/>
      <c r="AV1169" s="35"/>
      <c r="AW1169" s="35"/>
      <c r="AX1169" s="35"/>
      <c r="AY1169" s="35"/>
      <c r="AZ1169" s="35"/>
      <c r="BA1169" s="35"/>
      <c r="BB1169" s="35"/>
      <c r="BC1169" s="35"/>
      <c r="BD1169" s="35"/>
      <c r="BE1169" s="35"/>
    </row>
    <row r="1170" spans="27:57" ht="15">
      <c r="AA1170" s="11"/>
      <c r="AB1170" s="11"/>
      <c r="AC1170" s="11"/>
      <c r="AD1170" s="11"/>
      <c r="AE1170" s="11"/>
      <c r="AL1170" s="35"/>
      <c r="AM1170" s="35"/>
      <c r="AN1170" s="35"/>
      <c r="AO1170" s="35"/>
      <c r="AP1170" s="35"/>
      <c r="AQ1170" s="35"/>
      <c r="AR1170" s="35"/>
      <c r="AS1170" s="35"/>
      <c r="AT1170" s="35"/>
      <c r="AU1170" s="35"/>
      <c r="AV1170" s="35"/>
      <c r="AW1170" s="35"/>
      <c r="AX1170" s="35"/>
      <c r="AY1170" s="35"/>
      <c r="AZ1170" s="35"/>
      <c r="BA1170" s="35"/>
      <c r="BB1170" s="35"/>
      <c r="BC1170" s="35"/>
      <c r="BD1170" s="35"/>
      <c r="BE1170" s="35"/>
    </row>
    <row r="1171" spans="27:57" ht="15">
      <c r="AA1171" s="11"/>
      <c r="AB1171" s="11"/>
      <c r="AC1171" s="11"/>
      <c r="AD1171" s="11"/>
      <c r="AE1171" s="11"/>
      <c r="AL1171" s="35"/>
      <c r="AM1171" s="35"/>
      <c r="AN1171" s="35"/>
      <c r="AO1171" s="35"/>
      <c r="AP1171" s="35"/>
      <c r="AQ1171" s="35"/>
      <c r="AR1171" s="35"/>
      <c r="AS1171" s="35"/>
      <c r="AT1171" s="35"/>
      <c r="AU1171" s="35"/>
      <c r="AV1171" s="35"/>
      <c r="AW1171" s="35"/>
      <c r="AX1171" s="35"/>
      <c r="AY1171" s="35"/>
      <c r="AZ1171" s="35"/>
      <c r="BA1171" s="35"/>
      <c r="BB1171" s="35"/>
      <c r="BC1171" s="35"/>
      <c r="BD1171" s="35"/>
      <c r="BE1171" s="35"/>
    </row>
    <row r="1172" spans="27:57" ht="15">
      <c r="AA1172" s="11"/>
      <c r="AB1172" s="11"/>
      <c r="AC1172" s="11"/>
      <c r="AD1172" s="11"/>
      <c r="AE1172" s="11"/>
      <c r="AL1172" s="35"/>
      <c r="AM1172" s="35"/>
      <c r="AN1172" s="35"/>
      <c r="AO1172" s="35"/>
      <c r="AP1172" s="35"/>
      <c r="AQ1172" s="35"/>
      <c r="AR1172" s="35"/>
      <c r="AS1172" s="35"/>
      <c r="AT1172" s="35"/>
      <c r="AU1172" s="35"/>
      <c r="AV1172" s="35"/>
      <c r="AW1172" s="35"/>
      <c r="AX1172" s="35"/>
      <c r="AY1172" s="35"/>
      <c r="AZ1172" s="35"/>
      <c r="BA1172" s="35"/>
      <c r="BB1172" s="35"/>
      <c r="BC1172" s="35"/>
      <c r="BD1172" s="35"/>
      <c r="BE1172" s="35"/>
    </row>
    <row r="1173" spans="27:57" ht="15">
      <c r="AA1173" s="11"/>
      <c r="AB1173" s="11"/>
      <c r="AC1173" s="11"/>
      <c r="AD1173" s="11"/>
      <c r="AE1173" s="11"/>
      <c r="AL1173" s="35"/>
      <c r="AM1173" s="35"/>
      <c r="AN1173" s="35"/>
      <c r="AO1173" s="35"/>
      <c r="AP1173" s="35"/>
      <c r="AQ1173" s="35"/>
      <c r="AR1173" s="35"/>
      <c r="AS1173" s="35"/>
      <c r="AT1173" s="35"/>
      <c r="AU1173" s="35"/>
      <c r="AV1173" s="35"/>
      <c r="AW1173" s="35"/>
      <c r="AX1173" s="35"/>
      <c r="AY1173" s="35"/>
      <c r="AZ1173" s="35"/>
      <c r="BA1173" s="35"/>
      <c r="BB1173" s="35"/>
      <c r="BC1173" s="35"/>
      <c r="BD1173" s="35"/>
      <c r="BE1173" s="35"/>
    </row>
    <row r="1174" spans="27:57" ht="15">
      <c r="AA1174" s="11"/>
      <c r="AB1174" s="11"/>
      <c r="AC1174" s="11"/>
      <c r="AD1174" s="11"/>
      <c r="AE1174" s="11"/>
      <c r="AL1174" s="35"/>
      <c r="AM1174" s="35"/>
      <c r="AN1174" s="35"/>
      <c r="AO1174" s="35"/>
      <c r="AP1174" s="35"/>
      <c r="AQ1174" s="35"/>
      <c r="AR1174" s="35"/>
      <c r="AS1174" s="35"/>
      <c r="AT1174" s="35"/>
      <c r="AU1174" s="35"/>
      <c r="AV1174" s="35"/>
      <c r="AW1174" s="35"/>
      <c r="AX1174" s="35"/>
      <c r="AY1174" s="35"/>
      <c r="AZ1174" s="35"/>
      <c r="BA1174" s="35"/>
      <c r="BB1174" s="35"/>
      <c r="BC1174" s="35"/>
      <c r="BD1174" s="35"/>
      <c r="BE1174" s="35"/>
    </row>
    <row r="1175" spans="27:57" ht="15">
      <c r="AA1175" s="11"/>
      <c r="AB1175" s="11"/>
      <c r="AC1175" s="11"/>
      <c r="AD1175" s="11"/>
      <c r="AE1175" s="11"/>
      <c r="AL1175" s="35"/>
      <c r="AM1175" s="35"/>
      <c r="AN1175" s="35"/>
      <c r="AO1175" s="35"/>
      <c r="AP1175" s="35"/>
      <c r="AQ1175" s="35"/>
      <c r="AR1175" s="35"/>
      <c r="AS1175" s="35"/>
      <c r="AT1175" s="35"/>
      <c r="AU1175" s="35"/>
      <c r="AV1175" s="35"/>
      <c r="AW1175" s="35"/>
      <c r="AX1175" s="35"/>
      <c r="AY1175" s="35"/>
      <c r="AZ1175" s="35"/>
      <c r="BA1175" s="35"/>
      <c r="BB1175" s="35"/>
      <c r="BC1175" s="35"/>
      <c r="BD1175" s="35"/>
      <c r="BE1175" s="35"/>
    </row>
    <row r="1176" spans="27:57" ht="15">
      <c r="AA1176" s="11"/>
      <c r="AB1176" s="11"/>
      <c r="AC1176" s="11"/>
      <c r="AD1176" s="11"/>
      <c r="AE1176" s="11"/>
      <c r="AL1176" s="35"/>
      <c r="AM1176" s="35"/>
      <c r="AN1176" s="35"/>
      <c r="AO1176" s="35"/>
      <c r="AP1176" s="35"/>
      <c r="AQ1176" s="35"/>
      <c r="AR1176" s="35"/>
      <c r="AS1176" s="35"/>
      <c r="AT1176" s="35"/>
      <c r="AU1176" s="35"/>
      <c r="AV1176" s="35"/>
      <c r="AW1176" s="35"/>
      <c r="AX1176" s="35"/>
      <c r="AY1176" s="35"/>
      <c r="AZ1176" s="35"/>
      <c r="BA1176" s="35"/>
      <c r="BB1176" s="35"/>
      <c r="BC1176" s="35"/>
      <c r="BD1176" s="35"/>
      <c r="BE1176" s="35"/>
    </row>
    <row r="1177" spans="27:57" ht="15">
      <c r="AA1177" s="11"/>
      <c r="AB1177" s="11"/>
      <c r="AC1177" s="11"/>
      <c r="AD1177" s="11"/>
      <c r="AE1177" s="11"/>
      <c r="AL1177" s="35"/>
      <c r="AM1177" s="35"/>
      <c r="AN1177" s="35"/>
      <c r="AO1177" s="35"/>
      <c r="AP1177" s="35"/>
      <c r="AQ1177" s="35"/>
      <c r="AR1177" s="35"/>
      <c r="AS1177" s="35"/>
      <c r="AT1177" s="35"/>
      <c r="AU1177" s="35"/>
      <c r="AV1177" s="35"/>
      <c r="AW1177" s="35"/>
      <c r="AX1177" s="35"/>
      <c r="AY1177" s="35"/>
      <c r="AZ1177" s="35"/>
      <c r="BA1177" s="35"/>
      <c r="BB1177" s="35"/>
      <c r="BC1177" s="35"/>
      <c r="BD1177" s="35"/>
      <c r="BE1177" s="35"/>
    </row>
    <row r="1178" spans="27:57" ht="15">
      <c r="AA1178" s="11"/>
      <c r="AB1178" s="11"/>
      <c r="AC1178" s="11"/>
      <c r="AD1178" s="11"/>
      <c r="AE1178" s="11"/>
      <c r="AL1178" s="35"/>
      <c r="AM1178" s="35"/>
      <c r="AN1178" s="35"/>
      <c r="AO1178" s="35"/>
      <c r="AP1178" s="35"/>
      <c r="AQ1178" s="35"/>
      <c r="AR1178" s="35"/>
      <c r="AS1178" s="35"/>
      <c r="AT1178" s="35"/>
      <c r="AU1178" s="35"/>
      <c r="AV1178" s="35"/>
      <c r="AW1178" s="35"/>
      <c r="AX1178" s="35"/>
      <c r="AY1178" s="35"/>
      <c r="AZ1178" s="35"/>
      <c r="BA1178" s="35"/>
      <c r="BB1178" s="35"/>
      <c r="BC1178" s="35"/>
      <c r="BD1178" s="35"/>
      <c r="BE1178" s="35"/>
    </row>
    <row r="1179" spans="27:57" ht="15">
      <c r="AA1179" s="11"/>
      <c r="AB1179" s="11"/>
      <c r="AC1179" s="11"/>
      <c r="AD1179" s="11"/>
      <c r="AE1179" s="11"/>
      <c r="AL1179" s="35"/>
      <c r="AM1179" s="35"/>
      <c r="AN1179" s="35"/>
      <c r="AO1179" s="35"/>
      <c r="AP1179" s="35"/>
      <c r="AQ1179" s="35"/>
      <c r="AR1179" s="35"/>
      <c r="AS1179" s="35"/>
      <c r="AT1179" s="35"/>
      <c r="AU1179" s="35"/>
      <c r="AV1179" s="35"/>
      <c r="AW1179" s="35"/>
      <c r="AX1179" s="35"/>
      <c r="AY1179" s="35"/>
      <c r="AZ1179" s="35"/>
      <c r="BA1179" s="35"/>
      <c r="BB1179" s="35"/>
      <c r="BC1179" s="35"/>
      <c r="BD1179" s="35"/>
      <c r="BE1179" s="35"/>
    </row>
    <row r="1180" spans="27:57" ht="15">
      <c r="AA1180" s="11"/>
      <c r="AB1180" s="11"/>
      <c r="AC1180" s="11"/>
      <c r="AD1180" s="11"/>
      <c r="AE1180" s="11"/>
      <c r="AL1180" s="35"/>
      <c r="AM1180" s="35"/>
      <c r="AN1180" s="35"/>
      <c r="AO1180" s="35"/>
      <c r="AP1180" s="35"/>
      <c r="AQ1180" s="35"/>
      <c r="AR1180" s="35"/>
      <c r="AS1180" s="35"/>
      <c r="AT1180" s="35"/>
      <c r="AU1180" s="35"/>
      <c r="AV1180" s="35"/>
      <c r="AW1180" s="35"/>
      <c r="AX1180" s="35"/>
      <c r="AY1180" s="35"/>
      <c r="AZ1180" s="35"/>
      <c r="BA1180" s="35"/>
      <c r="BB1180" s="35"/>
      <c r="BC1180" s="35"/>
      <c r="BD1180" s="35"/>
      <c r="BE1180" s="35"/>
    </row>
    <row r="1181" spans="27:57" ht="15">
      <c r="AA1181" s="11"/>
      <c r="AB1181" s="11"/>
      <c r="AC1181" s="11"/>
      <c r="AD1181" s="11"/>
      <c r="AE1181" s="11"/>
      <c r="AL1181" s="35"/>
      <c r="AM1181" s="35"/>
      <c r="AN1181" s="35"/>
      <c r="AO1181" s="35"/>
      <c r="AP1181" s="35"/>
      <c r="AQ1181" s="35"/>
      <c r="AR1181" s="35"/>
      <c r="AS1181" s="35"/>
      <c r="AT1181" s="35"/>
      <c r="AU1181" s="35"/>
      <c r="AV1181" s="35"/>
      <c r="AW1181" s="35"/>
      <c r="AX1181" s="35"/>
      <c r="AY1181" s="35"/>
      <c r="AZ1181" s="35"/>
      <c r="BA1181" s="35"/>
      <c r="BB1181" s="35"/>
      <c r="BC1181" s="35"/>
      <c r="BD1181" s="35"/>
      <c r="BE1181" s="35"/>
    </row>
    <row r="1182" spans="27:57" ht="15">
      <c r="AA1182" s="11"/>
      <c r="AB1182" s="11"/>
      <c r="AC1182" s="11"/>
      <c r="AD1182" s="11"/>
      <c r="AE1182" s="11"/>
      <c r="AL1182" s="35"/>
      <c r="AM1182" s="35"/>
      <c r="AN1182" s="35"/>
      <c r="AO1182" s="35"/>
      <c r="AP1182" s="35"/>
      <c r="AQ1182" s="35"/>
      <c r="AR1182" s="35"/>
      <c r="AS1182" s="35"/>
      <c r="AT1182" s="35"/>
      <c r="AU1182" s="35"/>
      <c r="AV1182" s="35"/>
      <c r="AW1182" s="35"/>
      <c r="AX1182" s="35"/>
      <c r="AY1182" s="35"/>
      <c r="AZ1182" s="35"/>
      <c r="BA1182" s="35"/>
      <c r="BB1182" s="35"/>
      <c r="BC1182" s="35"/>
      <c r="BD1182" s="35"/>
      <c r="BE1182" s="35"/>
    </row>
    <row r="1183" spans="27:57" ht="15">
      <c r="AA1183" s="11"/>
      <c r="AB1183" s="11"/>
      <c r="AC1183" s="11"/>
      <c r="AD1183" s="11"/>
      <c r="AE1183" s="11"/>
      <c r="AL1183" s="35"/>
      <c r="AM1183" s="35"/>
      <c r="AN1183" s="35"/>
      <c r="AO1183" s="35"/>
      <c r="AP1183" s="35"/>
      <c r="AQ1183" s="35"/>
      <c r="AR1183" s="35"/>
      <c r="AS1183" s="35"/>
      <c r="AT1183" s="35"/>
      <c r="AU1183" s="35"/>
      <c r="AV1183" s="35"/>
      <c r="AW1183" s="35"/>
      <c r="AX1183" s="35"/>
      <c r="AY1183" s="35"/>
      <c r="AZ1183" s="35"/>
      <c r="BA1183" s="35"/>
      <c r="BB1183" s="35"/>
      <c r="BC1183" s="35"/>
      <c r="BD1183" s="35"/>
      <c r="BE1183" s="35"/>
    </row>
    <row r="1184" spans="27:57" ht="15">
      <c r="AA1184" s="11"/>
      <c r="AB1184" s="11"/>
      <c r="AC1184" s="11"/>
      <c r="AD1184" s="11"/>
      <c r="AE1184" s="11"/>
      <c r="AL1184" s="35"/>
      <c r="AM1184" s="35"/>
      <c r="AN1184" s="35"/>
      <c r="AO1184" s="35"/>
      <c r="AP1184" s="35"/>
      <c r="AQ1184" s="35"/>
      <c r="AR1184" s="35"/>
      <c r="AS1184" s="35"/>
      <c r="AT1184" s="35"/>
      <c r="AU1184" s="35"/>
      <c r="AV1184" s="35"/>
      <c r="AW1184" s="35"/>
      <c r="AX1184" s="35"/>
      <c r="AY1184" s="35"/>
      <c r="AZ1184" s="35"/>
      <c r="BA1184" s="35"/>
      <c r="BB1184" s="35"/>
      <c r="BC1184" s="35"/>
      <c r="BD1184" s="35"/>
      <c r="BE1184" s="35"/>
    </row>
    <row r="1185" spans="27:57" ht="15">
      <c r="AA1185" s="11"/>
      <c r="AB1185" s="11"/>
      <c r="AC1185" s="11"/>
      <c r="AD1185" s="11"/>
      <c r="AE1185" s="11"/>
      <c r="AL1185" s="35"/>
      <c r="AM1185" s="35"/>
      <c r="AN1185" s="35"/>
      <c r="AO1185" s="35"/>
      <c r="AP1185" s="35"/>
      <c r="AQ1185" s="35"/>
      <c r="AR1185" s="35"/>
      <c r="AS1185" s="35"/>
      <c r="AT1185" s="35"/>
      <c r="AU1185" s="35"/>
      <c r="AV1185" s="35"/>
      <c r="AW1185" s="35"/>
      <c r="AX1185" s="35"/>
      <c r="AY1185" s="35"/>
      <c r="AZ1185" s="35"/>
      <c r="BA1185" s="35"/>
      <c r="BB1185" s="35"/>
      <c r="BC1185" s="35"/>
      <c r="BD1185" s="35"/>
      <c r="BE1185" s="35"/>
    </row>
    <row r="1186" spans="27:57" ht="15">
      <c r="AA1186" s="11"/>
      <c r="AB1186" s="11"/>
      <c r="AC1186" s="11"/>
      <c r="AD1186" s="11"/>
      <c r="AE1186" s="11"/>
      <c r="AL1186" s="35"/>
      <c r="AM1186" s="35"/>
      <c r="AN1186" s="35"/>
      <c r="AO1186" s="35"/>
      <c r="AP1186" s="35"/>
      <c r="AQ1186" s="35"/>
      <c r="AR1186" s="35"/>
      <c r="AS1186" s="35"/>
      <c r="AT1186" s="35"/>
      <c r="AU1186" s="35"/>
      <c r="AV1186" s="35"/>
      <c r="AW1186" s="35"/>
      <c r="AX1186" s="35"/>
      <c r="AY1186" s="35"/>
      <c r="AZ1186" s="35"/>
      <c r="BA1186" s="35"/>
      <c r="BB1186" s="35"/>
      <c r="BC1186" s="35"/>
      <c r="BD1186" s="35"/>
      <c r="BE1186" s="35"/>
    </row>
    <row r="1187" spans="27:57" ht="15">
      <c r="AA1187" s="11"/>
      <c r="AB1187" s="11"/>
      <c r="AC1187" s="11"/>
      <c r="AD1187" s="11"/>
      <c r="AE1187" s="11"/>
      <c r="AL1187" s="35"/>
      <c r="AM1187" s="35"/>
      <c r="AN1187" s="35"/>
      <c r="AO1187" s="35"/>
      <c r="AP1187" s="35"/>
      <c r="AQ1187" s="35"/>
      <c r="AR1187" s="35"/>
      <c r="AS1187" s="35"/>
      <c r="AT1187" s="35"/>
      <c r="AU1187" s="35"/>
      <c r="AV1187" s="35"/>
      <c r="AW1187" s="35"/>
      <c r="AX1187" s="35"/>
      <c r="AY1187" s="35"/>
      <c r="AZ1187" s="35"/>
      <c r="BA1187" s="35"/>
      <c r="BB1187" s="35"/>
      <c r="BC1187" s="35"/>
      <c r="BD1187" s="35"/>
      <c r="BE1187" s="35"/>
    </row>
    <row r="1188" spans="27:57" ht="15">
      <c r="AA1188" s="11"/>
      <c r="AB1188" s="11"/>
      <c r="AC1188" s="11"/>
      <c r="AD1188" s="11"/>
      <c r="AE1188" s="11"/>
      <c r="AL1188" s="35"/>
      <c r="AM1188" s="35"/>
      <c r="AN1188" s="35"/>
      <c r="AO1188" s="35"/>
      <c r="AP1188" s="35"/>
      <c r="AQ1188" s="35"/>
      <c r="AR1188" s="35"/>
      <c r="AS1188" s="35"/>
      <c r="AT1188" s="35"/>
      <c r="AU1188" s="35"/>
      <c r="AV1188" s="35"/>
      <c r="AW1188" s="35"/>
      <c r="AX1188" s="35"/>
      <c r="AY1188" s="35"/>
      <c r="AZ1188" s="35"/>
      <c r="BA1188" s="35"/>
      <c r="BB1188" s="35"/>
      <c r="BC1188" s="35"/>
      <c r="BD1188" s="35"/>
      <c r="BE1188" s="35"/>
    </row>
    <row r="1189" spans="27:57" ht="15">
      <c r="AA1189" s="11"/>
      <c r="AB1189" s="11"/>
      <c r="AC1189" s="11"/>
      <c r="AD1189" s="11"/>
      <c r="AE1189" s="11"/>
      <c r="AL1189" s="35"/>
      <c r="AM1189" s="35"/>
      <c r="AN1189" s="35"/>
      <c r="AO1189" s="35"/>
      <c r="AP1189" s="35"/>
      <c r="AQ1189" s="35"/>
      <c r="AR1189" s="35"/>
      <c r="AS1189" s="35"/>
      <c r="AT1189" s="35"/>
      <c r="AU1189" s="35"/>
      <c r="AV1189" s="35"/>
      <c r="AW1189" s="35"/>
      <c r="AX1189" s="35"/>
      <c r="AY1189" s="35"/>
      <c r="AZ1189" s="35"/>
      <c r="BA1189" s="35"/>
      <c r="BB1189" s="35"/>
      <c r="BC1189" s="35"/>
      <c r="BD1189" s="35"/>
      <c r="BE1189" s="35"/>
    </row>
    <row r="1190" spans="27:57" ht="15">
      <c r="AA1190" s="11"/>
      <c r="AB1190" s="11"/>
      <c r="AC1190" s="11"/>
      <c r="AD1190" s="11"/>
      <c r="AE1190" s="11"/>
      <c r="AL1190" s="35"/>
      <c r="AM1190" s="35"/>
      <c r="AN1190" s="35"/>
      <c r="AO1190" s="35"/>
      <c r="AP1190" s="35"/>
      <c r="AQ1190" s="35"/>
      <c r="AR1190" s="35"/>
      <c r="AS1190" s="35"/>
      <c r="AT1190" s="35"/>
      <c r="AU1190" s="35"/>
      <c r="AV1190" s="35"/>
      <c r="AW1190" s="35"/>
      <c r="AX1190" s="35"/>
      <c r="AY1190" s="35"/>
      <c r="AZ1190" s="35"/>
      <c r="BA1190" s="35"/>
      <c r="BB1190" s="35"/>
      <c r="BC1190" s="35"/>
      <c r="BD1190" s="35"/>
      <c r="BE1190" s="35"/>
    </row>
    <row r="1191" spans="27:57" ht="15">
      <c r="AA1191" s="11"/>
      <c r="AB1191" s="11"/>
      <c r="AC1191" s="11"/>
      <c r="AD1191" s="11"/>
      <c r="AE1191" s="11"/>
      <c r="AL1191" s="35"/>
      <c r="AM1191" s="35"/>
      <c r="AN1191" s="35"/>
      <c r="AO1191" s="35"/>
      <c r="AP1191" s="35"/>
      <c r="AQ1191" s="35"/>
      <c r="AR1191" s="35"/>
      <c r="AS1191" s="35"/>
      <c r="AT1191" s="35"/>
      <c r="AU1191" s="35"/>
      <c r="AV1191" s="35"/>
      <c r="AW1191" s="35"/>
      <c r="AX1191" s="35"/>
      <c r="AY1191" s="35"/>
      <c r="AZ1191" s="35"/>
      <c r="BA1191" s="35"/>
      <c r="BB1191" s="35"/>
      <c r="BC1191" s="35"/>
      <c r="BD1191" s="35"/>
      <c r="BE1191" s="35"/>
    </row>
    <row r="1192" spans="27:57" ht="15">
      <c r="AA1192" s="11"/>
      <c r="AB1192" s="11"/>
      <c r="AC1192" s="11"/>
      <c r="AD1192" s="11"/>
      <c r="AE1192" s="11"/>
      <c r="AL1192" s="35"/>
      <c r="AM1192" s="35"/>
      <c r="AN1192" s="35"/>
      <c r="AO1192" s="35"/>
      <c r="AP1192" s="35"/>
      <c r="AQ1192" s="35"/>
      <c r="AR1192" s="35"/>
      <c r="AS1192" s="35"/>
      <c r="AT1192" s="35"/>
      <c r="AU1192" s="35"/>
      <c r="AV1192" s="35"/>
      <c r="AW1192" s="35"/>
      <c r="AX1192" s="35"/>
      <c r="AY1192" s="35"/>
      <c r="AZ1192" s="35"/>
      <c r="BA1192" s="35"/>
      <c r="BB1192" s="35"/>
      <c r="BC1192" s="35"/>
      <c r="BD1192" s="35"/>
      <c r="BE1192" s="35"/>
    </row>
    <row r="1193" spans="27:57" ht="15">
      <c r="AA1193" s="11"/>
      <c r="AB1193" s="11"/>
      <c r="AC1193" s="11"/>
      <c r="AD1193" s="11"/>
      <c r="AE1193" s="11"/>
      <c r="AL1193" s="35"/>
      <c r="AM1193" s="35"/>
      <c r="AN1193" s="35"/>
      <c r="AO1193" s="35"/>
      <c r="AP1193" s="35"/>
      <c r="AQ1193" s="35"/>
      <c r="AR1193" s="35"/>
      <c r="AS1193" s="35"/>
      <c r="AT1193" s="35"/>
      <c r="AU1193" s="35"/>
      <c r="AV1193" s="35"/>
      <c r="AW1193" s="35"/>
      <c r="AX1193" s="35"/>
      <c r="AY1193" s="35"/>
      <c r="AZ1193" s="35"/>
      <c r="BA1193" s="35"/>
      <c r="BB1193" s="35"/>
      <c r="BC1193" s="35"/>
      <c r="BD1193" s="35"/>
      <c r="BE1193" s="35"/>
    </row>
    <row r="1194" spans="27:57" ht="15">
      <c r="AA1194" s="11"/>
      <c r="AB1194" s="11"/>
      <c r="AC1194" s="11"/>
      <c r="AD1194" s="11"/>
      <c r="AE1194" s="11"/>
      <c r="AL1194" s="35"/>
      <c r="AM1194" s="35"/>
      <c r="AN1194" s="35"/>
      <c r="AO1194" s="35"/>
      <c r="AP1194" s="35"/>
      <c r="AQ1194" s="35"/>
      <c r="AR1194" s="35"/>
      <c r="AS1194" s="35"/>
      <c r="AT1194" s="35"/>
      <c r="AU1194" s="35"/>
      <c r="AV1194" s="35"/>
      <c r="AW1194" s="35"/>
      <c r="AX1194" s="35"/>
      <c r="AY1194" s="35"/>
      <c r="AZ1194" s="35"/>
      <c r="BA1194" s="35"/>
      <c r="BB1194" s="35"/>
      <c r="BC1194" s="35"/>
      <c r="BD1194" s="35"/>
      <c r="BE1194" s="35"/>
    </row>
    <row r="1195" spans="27:57" ht="15">
      <c r="AA1195" s="11"/>
      <c r="AB1195" s="11"/>
      <c r="AC1195" s="11"/>
      <c r="AD1195" s="11"/>
      <c r="AE1195" s="11"/>
      <c r="AL1195" s="35"/>
      <c r="AM1195" s="35"/>
      <c r="AN1195" s="35"/>
      <c r="AO1195" s="35"/>
      <c r="AP1195" s="35"/>
      <c r="AQ1195" s="35"/>
      <c r="AR1195" s="35"/>
      <c r="AS1195" s="35"/>
      <c r="AT1195" s="35"/>
      <c r="AU1195" s="35"/>
      <c r="AV1195" s="35"/>
      <c r="AW1195" s="35"/>
      <c r="AX1195" s="35"/>
      <c r="AY1195" s="35"/>
      <c r="AZ1195" s="35"/>
      <c r="BA1195" s="35"/>
      <c r="BB1195" s="35"/>
      <c r="BC1195" s="35"/>
      <c r="BD1195" s="35"/>
      <c r="BE1195" s="35"/>
    </row>
    <row r="1196" spans="27:57" ht="15">
      <c r="AA1196" s="11"/>
      <c r="AB1196" s="11"/>
      <c r="AC1196" s="11"/>
      <c r="AD1196" s="11"/>
      <c r="AE1196" s="11"/>
      <c r="AL1196" s="35"/>
      <c r="AM1196" s="35"/>
      <c r="AN1196" s="35"/>
      <c r="AO1196" s="35"/>
      <c r="AP1196" s="35"/>
      <c r="AQ1196" s="35"/>
      <c r="AR1196" s="35"/>
      <c r="AS1196" s="35"/>
      <c r="AT1196" s="35"/>
      <c r="AU1196" s="35"/>
      <c r="AV1196" s="35"/>
      <c r="AW1196" s="35"/>
      <c r="AX1196" s="35"/>
      <c r="AY1196" s="35"/>
      <c r="AZ1196" s="35"/>
      <c r="BA1196" s="35"/>
      <c r="BB1196" s="35"/>
      <c r="BC1196" s="35"/>
      <c r="BD1196" s="35"/>
      <c r="BE1196" s="35"/>
    </row>
    <row r="1197" spans="27:57" ht="15">
      <c r="AA1197" s="11"/>
      <c r="AB1197" s="11"/>
      <c r="AC1197" s="11"/>
      <c r="AD1197" s="11"/>
      <c r="AE1197" s="11"/>
      <c r="AL1197" s="35"/>
      <c r="AM1197" s="35"/>
      <c r="AN1197" s="35"/>
      <c r="AO1197" s="35"/>
      <c r="AP1197" s="35"/>
      <c r="AQ1197" s="35"/>
      <c r="AR1197" s="35"/>
      <c r="AS1197" s="35"/>
      <c r="AT1197" s="35"/>
      <c r="AU1197" s="35"/>
      <c r="AV1197" s="35"/>
      <c r="AW1197" s="35"/>
      <c r="AX1197" s="35"/>
      <c r="AY1197" s="35"/>
      <c r="AZ1197" s="35"/>
      <c r="BA1197" s="35"/>
      <c r="BB1197" s="35"/>
      <c r="BC1197" s="35"/>
      <c r="BD1197" s="35"/>
      <c r="BE1197" s="35"/>
    </row>
    <row r="1198" spans="27:57" ht="15">
      <c r="AA1198" s="11"/>
      <c r="AB1198" s="11"/>
      <c r="AC1198" s="11"/>
      <c r="AD1198" s="11"/>
      <c r="AE1198" s="11"/>
      <c r="AL1198" s="35"/>
      <c r="AM1198" s="35"/>
      <c r="AN1198" s="35"/>
      <c r="AO1198" s="35"/>
      <c r="AP1198" s="35"/>
      <c r="AQ1198" s="35"/>
      <c r="AR1198" s="35"/>
      <c r="AS1198" s="35"/>
      <c r="AT1198" s="35"/>
      <c r="AU1198" s="35"/>
      <c r="AV1198" s="35"/>
      <c r="AW1198" s="35"/>
      <c r="AX1198" s="35"/>
      <c r="AY1198" s="35"/>
      <c r="AZ1198" s="35"/>
      <c r="BA1198" s="35"/>
      <c r="BB1198" s="35"/>
      <c r="BC1198" s="35"/>
      <c r="BD1198" s="35"/>
      <c r="BE1198" s="35"/>
    </row>
    <row r="1199" spans="27:57" ht="15">
      <c r="AA1199" s="11"/>
      <c r="AB1199" s="11"/>
      <c r="AC1199" s="11"/>
      <c r="AD1199" s="11"/>
      <c r="AE1199" s="11"/>
      <c r="AL1199" s="35"/>
      <c r="AM1199" s="35"/>
      <c r="AN1199" s="35"/>
      <c r="AO1199" s="35"/>
      <c r="AP1199" s="35"/>
      <c r="AQ1199" s="35"/>
      <c r="AR1199" s="35"/>
      <c r="AS1199" s="35"/>
      <c r="AT1199" s="35"/>
      <c r="AU1199" s="35"/>
      <c r="AV1199" s="35"/>
      <c r="AW1199" s="35"/>
      <c r="AX1199" s="35"/>
      <c r="AY1199" s="35"/>
      <c r="AZ1199" s="35"/>
      <c r="BA1199" s="35"/>
      <c r="BB1199" s="35"/>
      <c r="BC1199" s="35"/>
      <c r="BD1199" s="35"/>
      <c r="BE1199" s="35"/>
    </row>
    <row r="1200" spans="27:57" ht="15">
      <c r="AA1200" s="11"/>
      <c r="AB1200" s="11"/>
      <c r="AC1200" s="11"/>
      <c r="AD1200" s="11"/>
      <c r="AE1200" s="11"/>
      <c r="AL1200" s="35"/>
      <c r="AM1200" s="35"/>
      <c r="AN1200" s="35"/>
      <c r="AO1200" s="35"/>
      <c r="AP1200" s="35"/>
      <c r="AQ1200" s="35"/>
      <c r="AR1200" s="35"/>
      <c r="AS1200" s="35"/>
      <c r="AT1200" s="35"/>
      <c r="AU1200" s="35"/>
      <c r="AV1200" s="35"/>
      <c r="AW1200" s="35"/>
      <c r="AX1200" s="35"/>
      <c r="AY1200" s="35"/>
      <c r="AZ1200" s="35"/>
      <c r="BA1200" s="35"/>
      <c r="BB1200" s="35"/>
      <c r="BC1200" s="35"/>
      <c r="BD1200" s="35"/>
      <c r="BE1200" s="35"/>
    </row>
    <row r="1201" spans="27:57" ht="15">
      <c r="AA1201" s="11"/>
      <c r="AB1201" s="11"/>
      <c r="AC1201" s="11"/>
      <c r="AD1201" s="11"/>
      <c r="AE1201" s="11"/>
      <c r="AL1201" s="35"/>
      <c r="AM1201" s="35"/>
      <c r="AN1201" s="35"/>
      <c r="AO1201" s="35"/>
      <c r="AP1201" s="35"/>
      <c r="AQ1201" s="35"/>
      <c r="AR1201" s="35"/>
      <c r="AS1201" s="35"/>
      <c r="AT1201" s="35"/>
      <c r="AU1201" s="35"/>
      <c r="AV1201" s="35"/>
      <c r="AW1201" s="35"/>
      <c r="AX1201" s="35"/>
      <c r="AY1201" s="35"/>
      <c r="AZ1201" s="35"/>
      <c r="BA1201" s="35"/>
      <c r="BB1201" s="35"/>
      <c r="BC1201" s="35"/>
      <c r="BD1201" s="35"/>
      <c r="BE1201" s="35"/>
    </row>
    <row r="1202" spans="27:57" ht="15">
      <c r="AA1202" s="11"/>
      <c r="AB1202" s="11"/>
      <c r="AC1202" s="11"/>
      <c r="AD1202" s="11"/>
      <c r="AE1202" s="11"/>
      <c r="AL1202" s="35"/>
      <c r="AM1202" s="35"/>
      <c r="AN1202" s="35"/>
      <c r="AO1202" s="35"/>
      <c r="AP1202" s="35"/>
      <c r="AQ1202" s="35"/>
      <c r="AR1202" s="35"/>
      <c r="AS1202" s="35"/>
      <c r="AT1202" s="35"/>
      <c r="AU1202" s="35"/>
      <c r="AV1202" s="35"/>
      <c r="AW1202" s="35"/>
      <c r="AX1202" s="35"/>
      <c r="AY1202" s="35"/>
      <c r="AZ1202" s="35"/>
      <c r="BA1202" s="35"/>
      <c r="BB1202" s="35"/>
      <c r="BC1202" s="35"/>
      <c r="BD1202" s="35"/>
      <c r="BE1202" s="35"/>
    </row>
    <row r="1203" spans="27:57" ht="15">
      <c r="AA1203" s="11"/>
      <c r="AB1203" s="11"/>
      <c r="AC1203" s="11"/>
      <c r="AD1203" s="11"/>
      <c r="AE1203" s="11"/>
      <c r="AL1203" s="35"/>
      <c r="AM1203" s="35"/>
      <c r="AN1203" s="35"/>
      <c r="AO1203" s="35"/>
      <c r="AP1203" s="35"/>
      <c r="AQ1203" s="35"/>
      <c r="AR1203" s="35"/>
      <c r="AS1203" s="35"/>
      <c r="AT1203" s="35"/>
      <c r="AU1203" s="35"/>
      <c r="AV1203" s="35"/>
      <c r="AW1203" s="35"/>
      <c r="AX1203" s="35"/>
      <c r="AY1203" s="35"/>
      <c r="AZ1203" s="35"/>
      <c r="BA1203" s="35"/>
      <c r="BB1203" s="35"/>
      <c r="BC1203" s="35"/>
      <c r="BD1203" s="35"/>
      <c r="BE1203" s="35"/>
    </row>
    <row r="1204" spans="27:57" ht="15">
      <c r="AA1204" s="11"/>
      <c r="AB1204" s="11"/>
      <c r="AC1204" s="11"/>
      <c r="AD1204" s="11"/>
      <c r="AE1204" s="11"/>
      <c r="AL1204" s="35"/>
      <c r="AM1204" s="35"/>
      <c r="AN1204" s="35"/>
      <c r="AO1204" s="35"/>
      <c r="AP1204" s="35"/>
      <c r="AQ1204" s="35"/>
      <c r="AR1204" s="35"/>
      <c r="AS1204" s="35"/>
      <c r="AT1204" s="35"/>
      <c r="AU1204" s="35"/>
      <c r="AV1204" s="35"/>
      <c r="AW1204" s="35"/>
      <c r="AX1204" s="35"/>
      <c r="AY1204" s="35"/>
      <c r="AZ1204" s="35"/>
      <c r="BA1204" s="35"/>
      <c r="BB1204" s="35"/>
      <c r="BC1204" s="35"/>
      <c r="BD1204" s="35"/>
      <c r="BE1204" s="35"/>
    </row>
    <row r="1205" spans="27:57" ht="15">
      <c r="AA1205" s="11"/>
      <c r="AB1205" s="11"/>
      <c r="AC1205" s="11"/>
      <c r="AD1205" s="11"/>
      <c r="AE1205" s="11"/>
      <c r="AL1205" s="35"/>
      <c r="AM1205" s="35"/>
      <c r="AN1205" s="35"/>
      <c r="AO1205" s="35"/>
      <c r="AP1205" s="35"/>
      <c r="AQ1205" s="35"/>
      <c r="AR1205" s="35"/>
      <c r="AS1205" s="35"/>
      <c r="AT1205" s="35"/>
      <c r="AU1205" s="35"/>
      <c r="AV1205" s="35"/>
      <c r="AW1205" s="35"/>
      <c r="AX1205" s="35"/>
      <c r="AY1205" s="35"/>
      <c r="AZ1205" s="35"/>
      <c r="BA1205" s="35"/>
      <c r="BB1205" s="35"/>
      <c r="BC1205" s="35"/>
      <c r="BD1205" s="35"/>
      <c r="BE1205" s="35"/>
    </row>
    <row r="1206" spans="27:57" ht="15">
      <c r="AA1206" s="11"/>
      <c r="AB1206" s="11"/>
      <c r="AC1206" s="11"/>
      <c r="AD1206" s="11"/>
      <c r="AE1206" s="11"/>
      <c r="AL1206" s="35"/>
      <c r="AM1206" s="35"/>
      <c r="AN1206" s="35"/>
      <c r="AO1206" s="35"/>
      <c r="AP1206" s="35"/>
      <c r="AQ1206" s="35"/>
      <c r="AR1206" s="35"/>
      <c r="AS1206" s="35"/>
      <c r="AT1206" s="35"/>
      <c r="AU1206" s="35"/>
      <c r="AV1206" s="35"/>
      <c r="AW1206" s="35"/>
      <c r="AX1206" s="35"/>
      <c r="AY1206" s="35"/>
      <c r="AZ1206" s="35"/>
      <c r="BA1206" s="35"/>
      <c r="BB1206" s="35"/>
      <c r="BC1206" s="35"/>
      <c r="BD1206" s="35"/>
      <c r="BE1206" s="35"/>
    </row>
    <row r="1207" spans="27:57" ht="15">
      <c r="AA1207" s="11"/>
      <c r="AB1207" s="11"/>
      <c r="AC1207" s="11"/>
      <c r="AD1207" s="11"/>
      <c r="AE1207" s="11"/>
      <c r="AL1207" s="35"/>
      <c r="AM1207" s="35"/>
      <c r="AN1207" s="35"/>
      <c r="AO1207" s="35"/>
      <c r="AP1207" s="35"/>
      <c r="AQ1207" s="35"/>
      <c r="AR1207" s="35"/>
      <c r="AS1207" s="35"/>
      <c r="AT1207" s="35"/>
      <c r="AU1207" s="35"/>
      <c r="AV1207" s="35"/>
      <c r="AW1207" s="35"/>
      <c r="AX1207" s="35"/>
      <c r="AY1207" s="35"/>
      <c r="AZ1207" s="35"/>
      <c r="BA1207" s="35"/>
      <c r="BB1207" s="35"/>
      <c r="BC1207" s="35"/>
      <c r="BD1207" s="35"/>
      <c r="BE1207" s="35"/>
    </row>
    <row r="1208" spans="27:57" ht="15">
      <c r="AA1208" s="11"/>
      <c r="AB1208" s="11"/>
      <c r="AC1208" s="11"/>
      <c r="AD1208" s="11"/>
      <c r="AE1208" s="11"/>
      <c r="AL1208" s="35"/>
      <c r="AM1208" s="35"/>
      <c r="AN1208" s="35"/>
      <c r="AO1208" s="35"/>
      <c r="AP1208" s="35"/>
      <c r="AQ1208" s="35"/>
      <c r="AR1208" s="35"/>
      <c r="AS1208" s="35"/>
      <c r="AT1208" s="35"/>
      <c r="AU1208" s="35"/>
      <c r="AV1208" s="35"/>
      <c r="AW1208" s="35"/>
      <c r="AX1208" s="35"/>
      <c r="AY1208" s="35"/>
      <c r="AZ1208" s="35"/>
      <c r="BA1208" s="35"/>
      <c r="BB1208" s="35"/>
      <c r="BC1208" s="35"/>
      <c r="BD1208" s="35"/>
      <c r="BE1208" s="35"/>
    </row>
    <row r="1209" spans="27:57" ht="15">
      <c r="AA1209" s="11"/>
      <c r="AB1209" s="11"/>
      <c r="AC1209" s="11"/>
      <c r="AD1209" s="11"/>
      <c r="AE1209" s="11"/>
      <c r="AL1209" s="35"/>
      <c r="AM1209" s="35"/>
      <c r="AN1209" s="35"/>
      <c r="AO1209" s="35"/>
      <c r="AP1209" s="35"/>
      <c r="AQ1209" s="35"/>
      <c r="AR1209" s="35"/>
      <c r="AS1209" s="35"/>
      <c r="AT1209" s="35"/>
      <c r="AU1209" s="35"/>
      <c r="AV1209" s="35"/>
      <c r="AW1209" s="35"/>
      <c r="AX1209" s="35"/>
      <c r="AY1209" s="35"/>
      <c r="AZ1209" s="35"/>
      <c r="BA1209" s="35"/>
      <c r="BB1209" s="35"/>
      <c r="BC1209" s="35"/>
      <c r="BD1209" s="35"/>
      <c r="BE1209" s="35"/>
    </row>
    <row r="1210" spans="27:57" ht="15">
      <c r="AA1210" s="11"/>
      <c r="AB1210" s="11"/>
      <c r="AC1210" s="11"/>
      <c r="AD1210" s="11"/>
      <c r="AE1210" s="11"/>
      <c r="AL1210" s="35"/>
      <c r="AM1210" s="35"/>
      <c r="AN1210" s="35"/>
      <c r="AO1210" s="35"/>
      <c r="AP1210" s="35"/>
      <c r="AQ1210" s="35"/>
      <c r="AR1210" s="35"/>
      <c r="AS1210" s="35"/>
      <c r="AT1210" s="35"/>
      <c r="AU1210" s="35"/>
      <c r="AV1210" s="35"/>
      <c r="AW1210" s="35"/>
      <c r="AX1210" s="35"/>
      <c r="AY1210" s="35"/>
      <c r="AZ1210" s="35"/>
      <c r="BA1210" s="35"/>
      <c r="BB1210" s="35"/>
      <c r="BC1210" s="35"/>
      <c r="BD1210" s="35"/>
      <c r="BE1210" s="35"/>
    </row>
    <row r="1211" spans="27:57" ht="15">
      <c r="AA1211" s="11"/>
      <c r="AB1211" s="11"/>
      <c r="AC1211" s="11"/>
      <c r="AD1211" s="11"/>
      <c r="AE1211" s="11"/>
      <c r="AL1211" s="35"/>
      <c r="AM1211" s="35"/>
      <c r="AN1211" s="35"/>
      <c r="AO1211" s="35"/>
      <c r="AP1211" s="35"/>
      <c r="AQ1211" s="35"/>
      <c r="AR1211" s="35"/>
      <c r="AS1211" s="35"/>
      <c r="AT1211" s="35"/>
      <c r="AU1211" s="35"/>
      <c r="AV1211" s="35"/>
      <c r="AW1211" s="35"/>
      <c r="AX1211" s="35"/>
      <c r="AY1211" s="35"/>
      <c r="AZ1211" s="35"/>
      <c r="BA1211" s="35"/>
      <c r="BB1211" s="35"/>
      <c r="BC1211" s="35"/>
      <c r="BD1211" s="35"/>
      <c r="BE1211" s="35"/>
    </row>
    <row r="1212" spans="27:57" ht="15">
      <c r="AA1212" s="11"/>
      <c r="AB1212" s="11"/>
      <c r="AC1212" s="11"/>
      <c r="AD1212" s="11"/>
      <c r="AE1212" s="11"/>
      <c r="AL1212" s="35"/>
      <c r="AM1212" s="35"/>
      <c r="AN1212" s="35"/>
      <c r="AO1212" s="35"/>
      <c r="AP1212" s="35"/>
      <c r="AQ1212" s="35"/>
      <c r="AR1212" s="35"/>
      <c r="AS1212" s="35"/>
      <c r="AT1212" s="35"/>
      <c r="AU1212" s="35"/>
      <c r="AV1212" s="35"/>
      <c r="AW1212" s="35"/>
      <c r="AX1212" s="35"/>
      <c r="AY1212" s="35"/>
      <c r="AZ1212" s="35"/>
      <c r="BA1212" s="35"/>
      <c r="BB1212" s="35"/>
      <c r="BC1212" s="35"/>
      <c r="BD1212" s="35"/>
      <c r="BE1212" s="35"/>
    </row>
    <row r="1213" spans="27:57" ht="15">
      <c r="AA1213" s="11"/>
      <c r="AB1213" s="11"/>
      <c r="AC1213" s="11"/>
      <c r="AD1213" s="11"/>
      <c r="AE1213" s="11"/>
      <c r="AL1213" s="35"/>
      <c r="AM1213" s="35"/>
      <c r="AN1213" s="35"/>
      <c r="AO1213" s="35"/>
      <c r="AP1213" s="35"/>
      <c r="AQ1213" s="35"/>
      <c r="AR1213" s="35"/>
      <c r="AS1213" s="35"/>
      <c r="AT1213" s="35"/>
      <c r="AU1213" s="35"/>
      <c r="AV1213" s="35"/>
      <c r="AW1213" s="35"/>
      <c r="AX1213" s="35"/>
      <c r="AY1213" s="35"/>
      <c r="AZ1213" s="35"/>
      <c r="BA1213" s="35"/>
      <c r="BB1213" s="35"/>
      <c r="BC1213" s="35"/>
      <c r="BD1213" s="35"/>
      <c r="BE1213" s="35"/>
    </row>
    <row r="1214" spans="27:57" ht="15">
      <c r="AA1214" s="11"/>
      <c r="AB1214" s="11"/>
      <c r="AC1214" s="11"/>
      <c r="AD1214" s="11"/>
      <c r="AE1214" s="11"/>
      <c r="AL1214" s="35"/>
      <c r="AM1214" s="35"/>
      <c r="AN1214" s="35"/>
      <c r="AO1214" s="35"/>
      <c r="AP1214" s="35"/>
      <c r="AQ1214" s="35"/>
      <c r="AR1214" s="35"/>
      <c r="AS1214" s="35"/>
      <c r="AT1214" s="35"/>
      <c r="AU1214" s="35"/>
      <c r="AV1214" s="35"/>
      <c r="AW1214" s="35"/>
      <c r="AX1214" s="35"/>
      <c r="AY1214" s="35"/>
      <c r="AZ1214" s="35"/>
      <c r="BA1214" s="35"/>
      <c r="BB1214" s="35"/>
      <c r="BC1214" s="35"/>
      <c r="BD1214" s="35"/>
      <c r="BE1214" s="35"/>
    </row>
    <row r="1215" spans="27:57" ht="15">
      <c r="AA1215" s="11"/>
      <c r="AB1215" s="11"/>
      <c r="AC1215" s="11"/>
      <c r="AD1215" s="11"/>
      <c r="AE1215" s="11"/>
      <c r="AL1215" s="35"/>
      <c r="AM1215" s="35"/>
      <c r="AN1215" s="35"/>
      <c r="AO1215" s="35"/>
      <c r="AP1215" s="35"/>
      <c r="AQ1215" s="35"/>
      <c r="AR1215" s="35"/>
      <c r="AS1215" s="35"/>
      <c r="AT1215" s="35"/>
      <c r="AU1215" s="35"/>
      <c r="AV1215" s="35"/>
      <c r="AW1215" s="35"/>
      <c r="AX1215" s="35"/>
      <c r="AY1215" s="35"/>
      <c r="AZ1215" s="35"/>
      <c r="BA1215" s="35"/>
      <c r="BB1215" s="35"/>
      <c r="BC1215" s="35"/>
      <c r="BD1215" s="35"/>
      <c r="BE1215" s="35"/>
    </row>
    <row r="1216" spans="27:57" ht="15">
      <c r="AA1216" s="11"/>
      <c r="AB1216" s="11"/>
      <c r="AC1216" s="11"/>
      <c r="AD1216" s="11"/>
      <c r="AE1216" s="11"/>
      <c r="AL1216" s="35"/>
      <c r="AM1216" s="35"/>
      <c r="AN1216" s="35"/>
      <c r="AO1216" s="35"/>
      <c r="AP1216" s="35"/>
      <c r="AQ1216" s="35"/>
      <c r="AR1216" s="35"/>
      <c r="AS1216" s="35"/>
      <c r="AT1216" s="35"/>
      <c r="AU1216" s="35"/>
      <c r="AV1216" s="35"/>
      <c r="AW1216" s="35"/>
      <c r="AX1216" s="35"/>
      <c r="AY1216" s="35"/>
      <c r="AZ1216" s="35"/>
      <c r="BA1216" s="35"/>
      <c r="BB1216" s="35"/>
      <c r="BC1216" s="35"/>
      <c r="BD1216" s="35"/>
      <c r="BE1216" s="35"/>
    </row>
    <row r="1217" spans="27:57" ht="15">
      <c r="AA1217" s="11"/>
      <c r="AB1217" s="11"/>
      <c r="AC1217" s="11"/>
      <c r="AD1217" s="11"/>
      <c r="AE1217" s="11"/>
      <c r="AL1217" s="35"/>
      <c r="AM1217" s="35"/>
      <c r="AN1217" s="35"/>
      <c r="AO1217" s="35"/>
      <c r="AP1217" s="35"/>
      <c r="AQ1217" s="35"/>
      <c r="AR1217" s="35"/>
      <c r="AS1217" s="35"/>
      <c r="AT1217" s="35"/>
      <c r="AU1217" s="35"/>
      <c r="AV1217" s="35"/>
      <c r="AW1217" s="35"/>
      <c r="AX1217" s="35"/>
      <c r="AY1217" s="35"/>
      <c r="AZ1217" s="35"/>
      <c r="BA1217" s="35"/>
      <c r="BB1217" s="35"/>
      <c r="BC1217" s="35"/>
      <c r="BD1217" s="35"/>
      <c r="BE1217" s="35"/>
    </row>
    <row r="1218" spans="27:57" ht="15">
      <c r="AA1218" s="11"/>
      <c r="AB1218" s="11"/>
      <c r="AC1218" s="11"/>
      <c r="AD1218" s="11"/>
      <c r="AE1218" s="11"/>
      <c r="AL1218" s="35"/>
      <c r="AM1218" s="35"/>
      <c r="AN1218" s="35"/>
      <c r="AO1218" s="35"/>
      <c r="AP1218" s="35"/>
      <c r="AQ1218" s="35"/>
      <c r="AR1218" s="35"/>
      <c r="AS1218" s="35"/>
      <c r="AT1218" s="35"/>
      <c r="AU1218" s="35"/>
      <c r="AV1218" s="35"/>
      <c r="AW1218" s="35"/>
      <c r="AX1218" s="35"/>
      <c r="AY1218" s="35"/>
      <c r="AZ1218" s="35"/>
      <c r="BA1218" s="35"/>
      <c r="BB1218" s="35"/>
      <c r="BC1218" s="35"/>
      <c r="BD1218" s="35"/>
      <c r="BE1218" s="35"/>
    </row>
    <row r="1219" spans="27:57" ht="15">
      <c r="AA1219" s="11"/>
      <c r="AB1219" s="11"/>
      <c r="AC1219" s="11"/>
      <c r="AD1219" s="11"/>
      <c r="AE1219" s="11"/>
      <c r="AL1219" s="35"/>
      <c r="AM1219" s="35"/>
      <c r="AN1219" s="35"/>
      <c r="AO1219" s="35"/>
      <c r="AP1219" s="35"/>
      <c r="AQ1219" s="35"/>
      <c r="AR1219" s="35"/>
      <c r="AS1219" s="35"/>
      <c r="AT1219" s="35"/>
      <c r="AU1219" s="35"/>
      <c r="AV1219" s="35"/>
      <c r="AW1219" s="35"/>
      <c r="AX1219" s="35"/>
      <c r="AY1219" s="35"/>
      <c r="AZ1219" s="35"/>
      <c r="BA1219" s="35"/>
      <c r="BB1219" s="35"/>
      <c r="BC1219" s="35"/>
      <c r="BD1219" s="35"/>
      <c r="BE1219" s="35"/>
    </row>
    <row r="1220" spans="27:57" ht="15">
      <c r="AA1220" s="11"/>
      <c r="AB1220" s="11"/>
      <c r="AC1220" s="11"/>
      <c r="AD1220" s="11"/>
      <c r="AE1220" s="11"/>
      <c r="AL1220" s="35"/>
      <c r="AM1220" s="35"/>
      <c r="AN1220" s="35"/>
      <c r="AO1220" s="35"/>
      <c r="AP1220" s="35"/>
      <c r="AQ1220" s="35"/>
      <c r="AR1220" s="35"/>
      <c r="AS1220" s="35"/>
      <c r="AT1220" s="35"/>
      <c r="AU1220" s="35"/>
      <c r="AV1220" s="35"/>
      <c r="AW1220" s="35"/>
      <c r="AX1220" s="35"/>
      <c r="AY1220" s="35"/>
      <c r="AZ1220" s="35"/>
      <c r="BA1220" s="35"/>
      <c r="BB1220" s="35"/>
      <c r="BC1220" s="35"/>
      <c r="BD1220" s="35"/>
      <c r="BE1220" s="35"/>
    </row>
    <row r="1221" spans="27:57" ht="15">
      <c r="AA1221" s="11"/>
      <c r="AB1221" s="11"/>
      <c r="AC1221" s="11"/>
      <c r="AD1221" s="11"/>
      <c r="AE1221" s="11"/>
      <c r="AL1221" s="35"/>
      <c r="AM1221" s="35"/>
      <c r="AN1221" s="35"/>
      <c r="AO1221" s="35"/>
      <c r="AP1221" s="35"/>
      <c r="AQ1221" s="35"/>
      <c r="AR1221" s="35"/>
      <c r="AS1221" s="35"/>
      <c r="AT1221" s="35"/>
      <c r="AU1221" s="35"/>
      <c r="AV1221" s="35"/>
      <c r="AW1221" s="35"/>
      <c r="AX1221" s="35"/>
      <c r="AY1221" s="35"/>
      <c r="AZ1221" s="35"/>
      <c r="BA1221" s="35"/>
      <c r="BB1221" s="35"/>
      <c r="BC1221" s="35"/>
      <c r="BD1221" s="35"/>
      <c r="BE1221" s="35"/>
    </row>
    <row r="1222" spans="27:57" ht="15">
      <c r="AA1222" s="11"/>
      <c r="AB1222" s="11"/>
      <c r="AC1222" s="11"/>
      <c r="AD1222" s="11"/>
      <c r="AE1222" s="11"/>
      <c r="AL1222" s="35"/>
      <c r="AM1222" s="35"/>
      <c r="AN1222" s="35"/>
      <c r="AO1222" s="35"/>
      <c r="AP1222" s="35"/>
      <c r="AQ1222" s="35"/>
      <c r="AR1222" s="35"/>
      <c r="AS1222" s="35"/>
      <c r="AT1222" s="35"/>
      <c r="AU1222" s="35"/>
      <c r="AV1222" s="35"/>
      <c r="AW1222" s="35"/>
      <c r="AX1222" s="35"/>
      <c r="AY1222" s="35"/>
      <c r="AZ1222" s="35"/>
      <c r="BA1222" s="35"/>
      <c r="BB1222" s="35"/>
      <c r="BC1222" s="35"/>
      <c r="BD1222" s="35"/>
      <c r="BE1222" s="35"/>
    </row>
    <row r="1223" spans="27:57" ht="15">
      <c r="AA1223" s="11"/>
      <c r="AB1223" s="11"/>
      <c r="AC1223" s="11"/>
      <c r="AD1223" s="11"/>
      <c r="AE1223" s="11"/>
      <c r="AL1223" s="35"/>
      <c r="AM1223" s="35"/>
      <c r="AN1223" s="35"/>
      <c r="AO1223" s="35"/>
      <c r="AP1223" s="35"/>
      <c r="AQ1223" s="35"/>
      <c r="AR1223" s="35"/>
      <c r="AS1223" s="35"/>
      <c r="AT1223" s="35"/>
      <c r="AU1223" s="35"/>
      <c r="AV1223" s="35"/>
      <c r="AW1223" s="35"/>
      <c r="AX1223" s="35"/>
      <c r="AY1223" s="35"/>
      <c r="AZ1223" s="35"/>
      <c r="BA1223" s="35"/>
      <c r="BB1223" s="35"/>
      <c r="BC1223" s="35"/>
      <c r="BD1223" s="35"/>
      <c r="BE1223" s="35"/>
    </row>
    <row r="1224" spans="27:57" ht="15">
      <c r="AA1224" s="11"/>
      <c r="AB1224" s="11"/>
      <c r="AC1224" s="11"/>
      <c r="AD1224" s="11"/>
      <c r="AE1224" s="11"/>
      <c r="AL1224" s="35"/>
      <c r="AM1224" s="35"/>
      <c r="AN1224" s="35"/>
      <c r="AO1224" s="35"/>
      <c r="AP1224" s="35"/>
      <c r="AQ1224" s="35"/>
      <c r="AR1224" s="35"/>
      <c r="AS1224" s="35"/>
      <c r="AT1224" s="35"/>
      <c r="AU1224" s="35"/>
      <c r="AV1224" s="35"/>
      <c r="AW1224" s="35"/>
      <c r="AX1224" s="35"/>
      <c r="AY1224" s="35"/>
      <c r="AZ1224" s="35"/>
      <c r="BA1224" s="35"/>
      <c r="BB1224" s="35"/>
      <c r="BC1224" s="35"/>
      <c r="BD1224" s="35"/>
      <c r="BE1224" s="35"/>
    </row>
    <row r="1225" spans="27:57" ht="15">
      <c r="AA1225" s="11"/>
      <c r="AB1225" s="11"/>
      <c r="AC1225" s="11"/>
      <c r="AD1225" s="11"/>
      <c r="AE1225" s="11"/>
      <c r="AL1225" s="35"/>
      <c r="AM1225" s="35"/>
      <c r="AN1225" s="35"/>
      <c r="AO1225" s="35"/>
      <c r="AP1225" s="35"/>
      <c r="AQ1225" s="35"/>
      <c r="AR1225" s="35"/>
      <c r="AS1225" s="35"/>
      <c r="AT1225" s="35"/>
      <c r="AU1225" s="35"/>
      <c r="AV1225" s="35"/>
      <c r="AW1225" s="35"/>
      <c r="AX1225" s="35"/>
      <c r="AY1225" s="35"/>
      <c r="AZ1225" s="35"/>
      <c r="BA1225" s="35"/>
      <c r="BB1225" s="35"/>
      <c r="BC1225" s="35"/>
      <c r="BD1225" s="35"/>
      <c r="BE1225" s="35"/>
    </row>
    <row r="1226" spans="27:57" ht="15">
      <c r="AA1226" s="11"/>
      <c r="AB1226" s="11"/>
      <c r="AC1226" s="11"/>
      <c r="AD1226" s="11"/>
      <c r="AE1226" s="11"/>
      <c r="AL1226" s="35"/>
      <c r="AM1226" s="35"/>
      <c r="AN1226" s="35"/>
      <c r="AO1226" s="35"/>
      <c r="AP1226" s="35"/>
      <c r="AQ1226" s="35"/>
      <c r="AR1226" s="35"/>
      <c r="AS1226" s="35"/>
      <c r="AT1226" s="35"/>
      <c r="AU1226" s="35"/>
      <c r="AV1226" s="35"/>
      <c r="AW1226" s="35"/>
      <c r="AX1226" s="35"/>
      <c r="AY1226" s="35"/>
      <c r="AZ1226" s="35"/>
      <c r="BA1226" s="35"/>
      <c r="BB1226" s="35"/>
      <c r="BC1226" s="35"/>
      <c r="BD1226" s="35"/>
      <c r="BE1226" s="35"/>
    </row>
    <row r="1227" spans="27:57" ht="15">
      <c r="AA1227" s="11"/>
      <c r="AB1227" s="11"/>
      <c r="AC1227" s="11"/>
      <c r="AD1227" s="11"/>
      <c r="AE1227" s="11"/>
      <c r="AL1227" s="35"/>
      <c r="AM1227" s="35"/>
      <c r="AN1227" s="35"/>
      <c r="AO1227" s="35"/>
      <c r="AP1227" s="35"/>
      <c r="AQ1227" s="35"/>
      <c r="AR1227" s="35"/>
      <c r="AS1227" s="35"/>
      <c r="AT1227" s="35"/>
      <c r="AU1227" s="35"/>
      <c r="AV1227" s="35"/>
      <c r="AW1227" s="35"/>
      <c r="AX1227" s="35"/>
      <c r="AY1227" s="35"/>
      <c r="AZ1227" s="35"/>
      <c r="BA1227" s="35"/>
      <c r="BB1227" s="35"/>
      <c r="BC1227" s="35"/>
      <c r="BD1227" s="35"/>
      <c r="BE1227" s="35"/>
    </row>
    <row r="1228" spans="27:57" ht="15">
      <c r="AA1228" s="11"/>
      <c r="AB1228" s="11"/>
      <c r="AC1228" s="11"/>
      <c r="AD1228" s="11"/>
      <c r="AE1228" s="11"/>
      <c r="AL1228" s="35"/>
      <c r="AM1228" s="35"/>
      <c r="AN1228" s="35"/>
      <c r="AO1228" s="35"/>
      <c r="AP1228" s="35"/>
      <c r="AQ1228" s="35"/>
      <c r="AR1228" s="35"/>
      <c r="AS1228" s="35"/>
      <c r="AT1228" s="35"/>
      <c r="AU1228" s="35"/>
      <c r="AV1228" s="35"/>
      <c r="AW1228" s="35"/>
      <c r="AX1228" s="35"/>
      <c r="AY1228" s="35"/>
      <c r="AZ1228" s="35"/>
      <c r="BA1228" s="35"/>
      <c r="BB1228" s="35"/>
      <c r="BC1228" s="35"/>
      <c r="BD1228" s="35"/>
      <c r="BE1228" s="35"/>
    </row>
    <row r="1229" spans="27:57" ht="15">
      <c r="AA1229" s="11"/>
      <c r="AB1229" s="11"/>
      <c r="AC1229" s="11"/>
      <c r="AD1229" s="11"/>
      <c r="AE1229" s="11"/>
      <c r="AL1229" s="35"/>
      <c r="AM1229" s="35"/>
      <c r="AN1229" s="35"/>
      <c r="AO1229" s="35"/>
      <c r="AP1229" s="35"/>
      <c r="AQ1229" s="35"/>
      <c r="AR1229" s="35"/>
      <c r="AS1229" s="35"/>
      <c r="AT1229" s="35"/>
      <c r="AU1229" s="35"/>
      <c r="AV1229" s="35"/>
      <c r="AW1229" s="35"/>
      <c r="AX1229" s="35"/>
      <c r="AY1229" s="35"/>
      <c r="AZ1229" s="35"/>
      <c r="BA1229" s="35"/>
      <c r="BB1229" s="35"/>
      <c r="BC1229" s="35"/>
      <c r="BD1229" s="35"/>
      <c r="BE1229" s="35"/>
    </row>
    <row r="1230" spans="27:57" ht="15">
      <c r="AA1230" s="11"/>
      <c r="AB1230" s="11"/>
      <c r="AC1230" s="11"/>
      <c r="AD1230" s="11"/>
      <c r="AE1230" s="11"/>
      <c r="AL1230" s="35"/>
      <c r="AM1230" s="35"/>
      <c r="AN1230" s="35"/>
      <c r="AO1230" s="35"/>
      <c r="AP1230" s="35"/>
      <c r="AQ1230" s="35"/>
      <c r="AR1230" s="35"/>
      <c r="AS1230" s="35"/>
      <c r="AT1230" s="35"/>
      <c r="AU1230" s="35"/>
      <c r="AV1230" s="35"/>
      <c r="AW1230" s="35"/>
      <c r="AX1230" s="35"/>
      <c r="AY1230" s="35"/>
      <c r="AZ1230" s="35"/>
      <c r="BA1230" s="35"/>
      <c r="BB1230" s="35"/>
      <c r="BC1230" s="35"/>
      <c r="BD1230" s="35"/>
      <c r="BE1230" s="35"/>
    </row>
    <row r="1231" spans="27:57" ht="15">
      <c r="AA1231" s="11"/>
      <c r="AB1231" s="11"/>
      <c r="AC1231" s="11"/>
      <c r="AD1231" s="11"/>
      <c r="AE1231" s="11"/>
      <c r="AL1231" s="35"/>
      <c r="AM1231" s="35"/>
      <c r="AN1231" s="35"/>
      <c r="AO1231" s="35"/>
      <c r="AP1231" s="35"/>
      <c r="AQ1231" s="35"/>
      <c r="AR1231" s="35"/>
      <c r="AS1231" s="35"/>
      <c r="AT1231" s="35"/>
      <c r="AU1231" s="35"/>
      <c r="AV1231" s="35"/>
      <c r="AW1231" s="35"/>
      <c r="AX1231" s="35"/>
      <c r="AY1231" s="35"/>
      <c r="AZ1231" s="35"/>
      <c r="BA1231" s="35"/>
      <c r="BB1231" s="35"/>
      <c r="BC1231" s="35"/>
      <c r="BD1231" s="35"/>
      <c r="BE1231" s="35"/>
    </row>
    <row r="1232" spans="27:57" ht="15">
      <c r="AA1232" s="11"/>
      <c r="AB1232" s="11"/>
      <c r="AC1232" s="11"/>
      <c r="AD1232" s="11"/>
      <c r="AE1232" s="11"/>
      <c r="AL1232" s="35"/>
      <c r="AM1232" s="35"/>
      <c r="AN1232" s="35"/>
      <c r="AO1232" s="35"/>
      <c r="AP1232" s="35"/>
      <c r="AQ1232" s="35"/>
      <c r="AR1232" s="35"/>
      <c r="AS1232" s="35"/>
      <c r="AT1232" s="35"/>
      <c r="AU1232" s="35"/>
      <c r="AV1232" s="35"/>
      <c r="AW1232" s="35"/>
      <c r="AX1232" s="35"/>
      <c r="AY1232" s="35"/>
      <c r="AZ1232" s="35"/>
      <c r="BA1232" s="35"/>
      <c r="BB1232" s="35"/>
      <c r="BC1232" s="35"/>
      <c r="BD1232" s="35"/>
      <c r="BE1232" s="35"/>
    </row>
    <row r="1233" spans="27:57" ht="15">
      <c r="AA1233" s="11"/>
      <c r="AB1233" s="11"/>
      <c r="AC1233" s="11"/>
      <c r="AD1233" s="11"/>
      <c r="AE1233" s="11"/>
      <c r="AL1233" s="35"/>
      <c r="AM1233" s="35"/>
      <c r="AN1233" s="35"/>
      <c r="AO1233" s="35"/>
      <c r="AP1233" s="35"/>
      <c r="AQ1233" s="35"/>
      <c r="AR1233" s="35"/>
      <c r="AS1233" s="35"/>
      <c r="AT1233" s="35"/>
      <c r="AU1233" s="35"/>
      <c r="AV1233" s="35"/>
      <c r="AW1233" s="35"/>
      <c r="AX1233" s="35"/>
      <c r="AY1233" s="35"/>
      <c r="AZ1233" s="35"/>
      <c r="BA1233" s="35"/>
      <c r="BB1233" s="35"/>
      <c r="BC1233" s="35"/>
      <c r="BD1233" s="35"/>
      <c r="BE1233" s="35"/>
    </row>
    <row r="1234" spans="27:57" ht="15">
      <c r="AA1234" s="11"/>
      <c r="AB1234" s="11"/>
      <c r="AC1234" s="11"/>
      <c r="AD1234" s="11"/>
      <c r="AE1234" s="11"/>
      <c r="AL1234" s="35"/>
      <c r="AM1234" s="35"/>
      <c r="AN1234" s="35"/>
      <c r="AO1234" s="35"/>
      <c r="AP1234" s="35"/>
      <c r="AQ1234" s="35"/>
      <c r="AR1234" s="35"/>
      <c r="AS1234" s="35"/>
      <c r="AT1234" s="35"/>
      <c r="AU1234" s="35"/>
      <c r="AV1234" s="35"/>
      <c r="AW1234" s="35"/>
      <c r="AX1234" s="35"/>
      <c r="AY1234" s="35"/>
      <c r="AZ1234" s="35"/>
      <c r="BA1234" s="35"/>
      <c r="BB1234" s="35"/>
      <c r="BC1234" s="35"/>
      <c r="BD1234" s="35"/>
      <c r="BE1234" s="35"/>
    </row>
    <row r="1235" spans="27:57" ht="15">
      <c r="AA1235" s="11"/>
      <c r="AB1235" s="11"/>
      <c r="AC1235" s="11"/>
      <c r="AD1235" s="11"/>
      <c r="AE1235" s="11"/>
      <c r="AL1235" s="35"/>
      <c r="AM1235" s="35"/>
      <c r="AN1235" s="35"/>
      <c r="AO1235" s="35"/>
      <c r="AP1235" s="35"/>
      <c r="AQ1235" s="35"/>
      <c r="AR1235" s="35"/>
      <c r="AS1235" s="35"/>
      <c r="AT1235" s="35"/>
      <c r="AU1235" s="35"/>
      <c r="AV1235" s="35"/>
      <c r="AW1235" s="35"/>
      <c r="AX1235" s="35"/>
      <c r="AY1235" s="35"/>
      <c r="AZ1235" s="35"/>
      <c r="BA1235" s="35"/>
      <c r="BB1235" s="35"/>
      <c r="BC1235" s="35"/>
      <c r="BD1235" s="35"/>
      <c r="BE1235" s="35"/>
    </row>
    <row r="1236" spans="27:57" ht="15">
      <c r="AA1236" s="11"/>
      <c r="AB1236" s="11"/>
      <c r="AC1236" s="11"/>
      <c r="AD1236" s="11"/>
      <c r="AE1236" s="11"/>
      <c r="AL1236" s="35"/>
      <c r="AM1236" s="35"/>
      <c r="AN1236" s="35"/>
      <c r="AO1236" s="35"/>
      <c r="AP1236" s="35"/>
      <c r="AQ1236" s="35"/>
      <c r="AR1236" s="35"/>
      <c r="AS1236" s="35"/>
      <c r="AT1236" s="35"/>
      <c r="AU1236" s="35"/>
      <c r="AV1236" s="35"/>
      <c r="AW1236" s="35"/>
      <c r="AX1236" s="35"/>
      <c r="AY1236" s="35"/>
      <c r="AZ1236" s="35"/>
      <c r="BA1236" s="35"/>
      <c r="BB1236" s="35"/>
      <c r="BC1236" s="35"/>
      <c r="BD1236" s="35"/>
      <c r="BE1236" s="35"/>
    </row>
    <row r="1237" spans="27:57" ht="15">
      <c r="AA1237" s="11"/>
      <c r="AB1237" s="11"/>
      <c r="AC1237" s="11"/>
      <c r="AD1237" s="11"/>
      <c r="AE1237" s="11"/>
      <c r="AL1237" s="35"/>
      <c r="AM1237" s="35"/>
      <c r="AN1237" s="35"/>
      <c r="AO1237" s="35"/>
      <c r="AP1237" s="35"/>
      <c r="AQ1237" s="35"/>
      <c r="AR1237" s="35"/>
      <c r="AS1237" s="35"/>
      <c r="AT1237" s="35"/>
      <c r="AU1237" s="35"/>
      <c r="AV1237" s="35"/>
      <c r="AW1237" s="35"/>
      <c r="AX1237" s="35"/>
      <c r="AY1237" s="35"/>
      <c r="AZ1237" s="35"/>
      <c r="BA1237" s="35"/>
      <c r="BB1237" s="35"/>
      <c r="BC1237" s="35"/>
      <c r="BD1237" s="35"/>
      <c r="BE1237" s="35"/>
    </row>
    <row r="1238" spans="27:57" ht="15">
      <c r="AA1238" s="11"/>
      <c r="AB1238" s="11"/>
      <c r="AC1238" s="11"/>
      <c r="AD1238" s="11"/>
      <c r="AE1238" s="11"/>
      <c r="AL1238" s="35"/>
      <c r="AM1238" s="35"/>
      <c r="AN1238" s="35"/>
      <c r="AO1238" s="35"/>
      <c r="AP1238" s="35"/>
      <c r="AQ1238" s="35"/>
      <c r="AR1238" s="35"/>
      <c r="AS1238" s="35"/>
      <c r="AT1238" s="35"/>
      <c r="AU1238" s="35"/>
      <c r="AV1238" s="35"/>
      <c r="AW1238" s="35"/>
      <c r="AX1238" s="35"/>
      <c r="AY1238" s="35"/>
      <c r="AZ1238" s="35"/>
      <c r="BA1238" s="35"/>
      <c r="BB1238" s="35"/>
      <c r="BC1238" s="35"/>
      <c r="BD1238" s="35"/>
      <c r="BE1238" s="35"/>
    </row>
    <row r="1239" spans="27:57" ht="15">
      <c r="AA1239" s="11"/>
      <c r="AB1239" s="11"/>
      <c r="AC1239" s="11"/>
      <c r="AD1239" s="11"/>
      <c r="AE1239" s="11"/>
      <c r="AL1239" s="35"/>
      <c r="AM1239" s="35"/>
      <c r="AN1239" s="35"/>
      <c r="AO1239" s="35"/>
      <c r="AP1239" s="35"/>
      <c r="AQ1239" s="35"/>
      <c r="AR1239" s="35"/>
      <c r="AS1239" s="35"/>
      <c r="AT1239" s="35"/>
      <c r="AU1239" s="35"/>
      <c r="AV1239" s="35"/>
      <c r="AW1239" s="35"/>
      <c r="AX1239" s="35"/>
      <c r="AY1239" s="35"/>
      <c r="AZ1239" s="35"/>
      <c r="BA1239" s="35"/>
      <c r="BB1239" s="35"/>
      <c r="BC1239" s="35"/>
      <c r="BD1239" s="35"/>
      <c r="BE1239" s="35"/>
    </row>
    <row r="1240" spans="27:57" ht="15">
      <c r="AA1240" s="11"/>
      <c r="AB1240" s="11"/>
      <c r="AC1240" s="11"/>
      <c r="AD1240" s="11"/>
      <c r="AE1240" s="11"/>
      <c r="AL1240" s="35"/>
      <c r="AM1240" s="35"/>
      <c r="AN1240" s="35"/>
      <c r="AO1240" s="35"/>
      <c r="AP1240" s="35"/>
      <c r="AQ1240" s="35"/>
      <c r="AR1240" s="35"/>
      <c r="AS1240" s="35"/>
      <c r="AT1240" s="35"/>
      <c r="AU1240" s="35"/>
      <c r="AV1240" s="35"/>
      <c r="AW1240" s="35"/>
      <c r="AX1240" s="35"/>
      <c r="AY1240" s="35"/>
      <c r="AZ1240" s="35"/>
      <c r="BA1240" s="35"/>
      <c r="BB1240" s="35"/>
      <c r="BC1240" s="35"/>
      <c r="BD1240" s="35"/>
      <c r="BE1240" s="35"/>
    </row>
    <row r="1241" spans="27:57" ht="15">
      <c r="AA1241" s="11"/>
      <c r="AB1241" s="11"/>
      <c r="AC1241" s="11"/>
      <c r="AD1241" s="11"/>
      <c r="AE1241" s="11"/>
      <c r="AL1241" s="35"/>
      <c r="AM1241" s="35"/>
      <c r="AN1241" s="35"/>
      <c r="AO1241" s="35"/>
      <c r="AP1241" s="35"/>
      <c r="AQ1241" s="35"/>
      <c r="AR1241" s="35"/>
      <c r="AS1241" s="35"/>
      <c r="AT1241" s="35"/>
      <c r="AU1241" s="35"/>
      <c r="AV1241" s="35"/>
      <c r="AW1241" s="35"/>
      <c r="AX1241" s="35"/>
      <c r="AY1241" s="35"/>
      <c r="AZ1241" s="35"/>
      <c r="BA1241" s="35"/>
      <c r="BB1241" s="35"/>
      <c r="BC1241" s="35"/>
      <c r="BD1241" s="35"/>
      <c r="BE1241" s="35"/>
    </row>
    <row r="1242" spans="27:57" ht="15">
      <c r="AA1242" s="11"/>
      <c r="AB1242" s="11"/>
      <c r="AC1242" s="11"/>
      <c r="AD1242" s="11"/>
      <c r="AE1242" s="11"/>
      <c r="AL1242" s="35"/>
      <c r="AM1242" s="35"/>
      <c r="AN1242" s="35"/>
      <c r="AO1242" s="35"/>
      <c r="AP1242" s="35"/>
      <c r="AQ1242" s="35"/>
      <c r="AR1242" s="35"/>
      <c r="AS1242" s="35"/>
      <c r="AT1242" s="35"/>
      <c r="AU1242" s="35"/>
      <c r="AV1242" s="35"/>
      <c r="AW1242" s="35"/>
      <c r="AX1242" s="35"/>
      <c r="AY1242" s="35"/>
      <c r="AZ1242" s="35"/>
      <c r="BA1242" s="35"/>
      <c r="BB1242" s="35"/>
      <c r="BC1242" s="35"/>
      <c r="BD1242" s="35"/>
      <c r="BE1242" s="35"/>
    </row>
    <row r="1243" spans="27:57" ht="15">
      <c r="AA1243" s="11"/>
      <c r="AB1243" s="11"/>
      <c r="AC1243" s="11"/>
      <c r="AD1243" s="11"/>
      <c r="AE1243" s="11"/>
      <c r="AL1243" s="35"/>
      <c r="AM1243" s="35"/>
      <c r="AN1243" s="35"/>
      <c r="AO1243" s="35"/>
      <c r="AP1243" s="35"/>
      <c r="AQ1243" s="35"/>
      <c r="AR1243" s="35"/>
      <c r="AS1243" s="35"/>
      <c r="AT1243" s="35"/>
      <c r="AU1243" s="35"/>
      <c r="AV1243" s="35"/>
      <c r="AW1243" s="35"/>
      <c r="AX1243" s="35"/>
      <c r="AY1243" s="35"/>
      <c r="AZ1243" s="35"/>
      <c r="BA1243" s="35"/>
      <c r="BB1243" s="35"/>
      <c r="BC1243" s="35"/>
      <c r="BD1243" s="35"/>
      <c r="BE1243" s="35"/>
    </row>
    <row r="1244" spans="27:57" ht="15">
      <c r="AA1244" s="11"/>
      <c r="AB1244" s="11"/>
      <c r="AC1244" s="11"/>
      <c r="AD1244" s="11"/>
      <c r="AE1244" s="11"/>
      <c r="AL1244" s="35"/>
      <c r="AM1244" s="35"/>
      <c r="AN1244" s="35"/>
      <c r="AO1244" s="35"/>
      <c r="AP1244" s="35"/>
      <c r="AQ1244" s="35"/>
      <c r="AR1244" s="35"/>
      <c r="AS1244" s="35"/>
      <c r="AT1244" s="35"/>
      <c r="AU1244" s="35"/>
      <c r="AV1244" s="35"/>
      <c r="AW1244" s="35"/>
      <c r="AX1244" s="35"/>
      <c r="AY1244" s="35"/>
      <c r="AZ1244" s="35"/>
      <c r="BA1244" s="35"/>
      <c r="BB1244" s="35"/>
      <c r="BC1244" s="35"/>
      <c r="BD1244" s="35"/>
      <c r="BE1244" s="35"/>
    </row>
    <row r="1245" spans="27:57" ht="15">
      <c r="AA1245" s="11"/>
      <c r="AB1245" s="11"/>
      <c r="AC1245" s="11"/>
      <c r="AD1245" s="11"/>
      <c r="AE1245" s="11"/>
      <c r="AL1245" s="35"/>
      <c r="AM1245" s="35"/>
      <c r="AN1245" s="35"/>
      <c r="AO1245" s="35"/>
      <c r="AP1245" s="35"/>
      <c r="AQ1245" s="35"/>
      <c r="AR1245" s="35"/>
      <c r="AS1245" s="35"/>
      <c r="AT1245" s="35"/>
      <c r="AU1245" s="35"/>
      <c r="AV1245" s="35"/>
      <c r="AW1245" s="35"/>
      <c r="AX1245" s="35"/>
      <c r="AY1245" s="35"/>
      <c r="AZ1245" s="35"/>
      <c r="BA1245" s="35"/>
      <c r="BB1245" s="35"/>
      <c r="BC1245" s="35"/>
      <c r="BD1245" s="35"/>
      <c r="BE1245" s="35"/>
    </row>
    <row r="1246" spans="27:57" ht="15">
      <c r="AA1246" s="11"/>
      <c r="AB1246" s="11"/>
      <c r="AC1246" s="11"/>
      <c r="AD1246" s="11"/>
      <c r="AE1246" s="11"/>
      <c r="AL1246" s="35"/>
      <c r="AM1246" s="35"/>
      <c r="AN1246" s="35"/>
      <c r="AO1246" s="35"/>
      <c r="AP1246" s="35"/>
      <c r="AQ1246" s="35"/>
      <c r="AR1246" s="35"/>
      <c r="AS1246" s="35"/>
      <c r="AT1246" s="35"/>
      <c r="AU1246" s="35"/>
      <c r="AV1246" s="35"/>
      <c r="AW1246" s="35"/>
      <c r="AX1246" s="35"/>
      <c r="AY1246" s="35"/>
      <c r="AZ1246" s="35"/>
      <c r="BA1246" s="35"/>
      <c r="BB1246" s="35"/>
      <c r="BC1246" s="35"/>
      <c r="BD1246" s="35"/>
      <c r="BE1246" s="35"/>
    </row>
    <row r="1247" spans="27:57" ht="15">
      <c r="AA1247" s="11"/>
      <c r="AB1247" s="11"/>
      <c r="AC1247" s="11"/>
      <c r="AD1247" s="11"/>
      <c r="AE1247" s="11"/>
      <c r="AL1247" s="35"/>
      <c r="AM1247" s="35"/>
      <c r="AN1247" s="35"/>
      <c r="AO1247" s="35"/>
      <c r="AP1247" s="35"/>
      <c r="AQ1247" s="35"/>
      <c r="AR1247" s="35"/>
      <c r="AS1247" s="35"/>
      <c r="AT1247" s="35"/>
      <c r="AU1247" s="35"/>
      <c r="AV1247" s="35"/>
      <c r="AW1247" s="35"/>
      <c r="AX1247" s="35"/>
      <c r="AY1247" s="35"/>
      <c r="AZ1247" s="35"/>
      <c r="BA1247" s="35"/>
      <c r="BB1247" s="35"/>
      <c r="BC1247" s="35"/>
      <c r="BD1247" s="35"/>
      <c r="BE1247" s="35"/>
    </row>
    <row r="1248" spans="27:57" ht="15">
      <c r="AA1248" s="11"/>
      <c r="AB1248" s="11"/>
      <c r="AC1248" s="11"/>
      <c r="AD1248" s="11"/>
      <c r="AE1248" s="11"/>
      <c r="AL1248" s="35"/>
      <c r="AM1248" s="35"/>
      <c r="AN1248" s="35"/>
      <c r="AO1248" s="35"/>
      <c r="AP1248" s="35"/>
      <c r="AQ1248" s="35"/>
      <c r="AR1248" s="35"/>
      <c r="AS1248" s="35"/>
      <c r="AT1248" s="35"/>
      <c r="AU1248" s="35"/>
      <c r="AV1248" s="35"/>
      <c r="AW1248" s="35"/>
      <c r="AX1248" s="35"/>
      <c r="AY1248" s="35"/>
      <c r="AZ1248" s="35"/>
      <c r="BA1248" s="35"/>
      <c r="BB1248" s="35"/>
      <c r="BC1248" s="35"/>
      <c r="BD1248" s="35"/>
      <c r="BE1248" s="35"/>
    </row>
    <row r="1249" spans="27:57" ht="15">
      <c r="AA1249" s="11"/>
      <c r="AB1249" s="11"/>
      <c r="AC1249" s="11"/>
      <c r="AD1249" s="11"/>
      <c r="AE1249" s="11"/>
      <c r="AL1249" s="35"/>
      <c r="AM1249" s="35"/>
      <c r="AN1249" s="35"/>
      <c r="AO1249" s="35"/>
      <c r="AP1249" s="35"/>
      <c r="AQ1249" s="35"/>
      <c r="AR1249" s="35"/>
      <c r="AS1249" s="35"/>
      <c r="AT1249" s="35"/>
      <c r="AU1249" s="35"/>
      <c r="AV1249" s="35"/>
      <c r="AW1249" s="35"/>
      <c r="AX1249" s="35"/>
      <c r="AY1249" s="35"/>
      <c r="AZ1249" s="35"/>
      <c r="BA1249" s="35"/>
      <c r="BB1249" s="35"/>
      <c r="BC1249" s="35"/>
      <c r="BD1249" s="35"/>
      <c r="BE1249" s="35"/>
    </row>
    <row r="1250" spans="27:57" ht="15">
      <c r="AA1250" s="11"/>
      <c r="AB1250" s="11"/>
      <c r="AC1250" s="11"/>
      <c r="AD1250" s="11"/>
      <c r="AE1250" s="11"/>
      <c r="AL1250" s="35"/>
      <c r="AM1250" s="35"/>
      <c r="AN1250" s="35"/>
      <c r="AO1250" s="35"/>
      <c r="AP1250" s="35"/>
      <c r="AQ1250" s="35"/>
      <c r="AR1250" s="35"/>
      <c r="AS1250" s="35"/>
      <c r="AT1250" s="35"/>
      <c r="AU1250" s="35"/>
      <c r="AV1250" s="35"/>
      <c r="AW1250" s="35"/>
      <c r="AX1250" s="35"/>
      <c r="AY1250" s="35"/>
      <c r="AZ1250" s="35"/>
      <c r="BA1250" s="35"/>
      <c r="BB1250" s="35"/>
      <c r="BC1250" s="35"/>
      <c r="BD1250" s="35"/>
      <c r="BE1250" s="35"/>
    </row>
    <row r="1251" spans="27:57" ht="15">
      <c r="AA1251" s="11"/>
      <c r="AB1251" s="11"/>
      <c r="AC1251" s="11"/>
      <c r="AD1251" s="11"/>
      <c r="AE1251" s="11"/>
      <c r="AL1251" s="35"/>
      <c r="AM1251" s="35"/>
      <c r="AN1251" s="35"/>
      <c r="AO1251" s="35"/>
      <c r="AP1251" s="35"/>
      <c r="AQ1251" s="35"/>
      <c r="AR1251" s="35"/>
      <c r="AS1251" s="35"/>
      <c r="AT1251" s="35"/>
      <c r="AU1251" s="35"/>
      <c r="AV1251" s="35"/>
      <c r="AW1251" s="35"/>
      <c r="AX1251" s="35"/>
      <c r="AY1251" s="35"/>
      <c r="AZ1251" s="35"/>
      <c r="BA1251" s="35"/>
      <c r="BB1251" s="35"/>
      <c r="BC1251" s="35"/>
      <c r="BD1251" s="35"/>
      <c r="BE1251" s="35"/>
    </row>
    <row r="1252" spans="27:57" ht="15">
      <c r="AA1252" s="11"/>
      <c r="AB1252" s="11"/>
      <c r="AC1252" s="11"/>
      <c r="AD1252" s="11"/>
      <c r="AE1252" s="11"/>
      <c r="AL1252" s="35"/>
      <c r="AM1252" s="35"/>
      <c r="AN1252" s="35"/>
      <c r="AO1252" s="35"/>
      <c r="AP1252" s="35"/>
      <c r="AQ1252" s="35"/>
      <c r="AR1252" s="35"/>
      <c r="AS1252" s="35"/>
      <c r="AT1252" s="35"/>
      <c r="AU1252" s="35"/>
      <c r="AV1252" s="35"/>
      <c r="AW1252" s="35"/>
      <c r="AX1252" s="35"/>
      <c r="AY1252" s="35"/>
      <c r="AZ1252" s="35"/>
      <c r="BA1252" s="35"/>
      <c r="BB1252" s="35"/>
      <c r="BC1252" s="35"/>
      <c r="BD1252" s="35"/>
      <c r="BE1252" s="35"/>
    </row>
    <row r="1253" spans="27:57" ht="15">
      <c r="AA1253" s="11"/>
      <c r="AB1253" s="11"/>
      <c r="AC1253" s="11"/>
      <c r="AD1253" s="11"/>
      <c r="AE1253" s="11"/>
      <c r="AL1253" s="35"/>
      <c r="AM1253" s="35"/>
      <c r="AN1253" s="35"/>
      <c r="AO1253" s="35"/>
      <c r="AP1253" s="35"/>
      <c r="AQ1253" s="35"/>
      <c r="AR1253" s="35"/>
      <c r="AS1253" s="35"/>
      <c r="AT1253" s="35"/>
      <c r="AU1253" s="35"/>
      <c r="AV1253" s="35"/>
      <c r="AW1253" s="35"/>
      <c r="AX1253" s="35"/>
      <c r="AY1253" s="35"/>
      <c r="AZ1253" s="35"/>
      <c r="BA1253" s="35"/>
      <c r="BB1253" s="35"/>
      <c r="BC1253" s="35"/>
      <c r="BD1253" s="35"/>
      <c r="BE1253" s="35"/>
    </row>
    <row r="1254" spans="27:57" ht="15">
      <c r="AA1254" s="11"/>
      <c r="AB1254" s="11"/>
      <c r="AC1254" s="11"/>
      <c r="AD1254" s="11"/>
      <c r="AE1254" s="11"/>
      <c r="AL1254" s="35"/>
      <c r="AM1254" s="35"/>
      <c r="AN1254" s="35"/>
      <c r="AO1254" s="35"/>
      <c r="AP1254" s="35"/>
      <c r="AQ1254" s="35"/>
      <c r="AR1254" s="35"/>
      <c r="AS1254" s="35"/>
      <c r="AT1254" s="35"/>
      <c r="AU1254" s="35"/>
      <c r="AV1254" s="35"/>
      <c r="AW1254" s="35"/>
      <c r="AX1254" s="35"/>
      <c r="AY1254" s="35"/>
      <c r="AZ1254" s="35"/>
      <c r="BA1254" s="35"/>
      <c r="BB1254" s="35"/>
      <c r="BC1254" s="35"/>
      <c r="BD1254" s="35"/>
      <c r="BE1254" s="35"/>
    </row>
    <row r="1255" spans="27:57" ht="15">
      <c r="AA1255" s="11"/>
      <c r="AB1255" s="11"/>
      <c r="AC1255" s="11"/>
      <c r="AD1255" s="11"/>
      <c r="AE1255" s="11"/>
      <c r="AL1255" s="35"/>
      <c r="AM1255" s="35"/>
      <c r="AN1255" s="35"/>
      <c r="AO1255" s="35"/>
      <c r="AP1255" s="35"/>
      <c r="AQ1255" s="35"/>
      <c r="AR1255" s="35"/>
      <c r="AS1255" s="35"/>
      <c r="AT1255" s="35"/>
      <c r="AU1255" s="35"/>
      <c r="AV1255" s="35"/>
      <c r="AW1255" s="35"/>
      <c r="AX1255" s="35"/>
      <c r="AY1255" s="35"/>
      <c r="AZ1255" s="35"/>
      <c r="BA1255" s="35"/>
      <c r="BB1255" s="35"/>
      <c r="BC1255" s="35"/>
      <c r="BD1255" s="35"/>
      <c r="BE1255" s="35"/>
    </row>
    <row r="1256" spans="27:57" ht="15">
      <c r="AA1256" s="11"/>
      <c r="AB1256" s="11"/>
      <c r="AC1256" s="11"/>
      <c r="AD1256" s="11"/>
      <c r="AE1256" s="11"/>
      <c r="AL1256" s="35"/>
      <c r="AM1256" s="35"/>
      <c r="AN1256" s="35"/>
      <c r="AO1256" s="35"/>
      <c r="AP1256" s="35"/>
      <c r="AQ1256" s="35"/>
      <c r="AR1256" s="35"/>
      <c r="AS1256" s="35"/>
      <c r="AT1256" s="35"/>
      <c r="AU1256" s="35"/>
      <c r="AV1256" s="35"/>
      <c r="AW1256" s="35"/>
      <c r="AX1256" s="35"/>
      <c r="AY1256" s="35"/>
      <c r="AZ1256" s="35"/>
      <c r="BA1256" s="35"/>
      <c r="BB1256" s="35"/>
      <c r="BC1256" s="35"/>
      <c r="BD1256" s="35"/>
      <c r="BE1256" s="35"/>
    </row>
    <row r="1257" spans="27:57" ht="15">
      <c r="AA1257" s="11"/>
      <c r="AB1257" s="11"/>
      <c r="AC1257" s="11"/>
      <c r="AD1257" s="11"/>
      <c r="AE1257" s="11"/>
      <c r="AL1257" s="35"/>
      <c r="AM1257" s="35"/>
      <c r="AN1257" s="35"/>
      <c r="AO1257" s="35"/>
      <c r="AP1257" s="35"/>
      <c r="AQ1257" s="35"/>
      <c r="AR1257" s="35"/>
      <c r="AS1257" s="35"/>
      <c r="AT1257" s="35"/>
      <c r="AU1257" s="35"/>
      <c r="AV1257" s="35"/>
      <c r="AW1257" s="35"/>
      <c r="AX1257" s="35"/>
      <c r="AY1257" s="35"/>
      <c r="AZ1257" s="35"/>
      <c r="BA1257" s="35"/>
      <c r="BB1257" s="35"/>
      <c r="BC1257" s="35"/>
      <c r="BD1257" s="35"/>
      <c r="BE1257" s="35"/>
    </row>
    <row r="1258" spans="27:57" ht="15">
      <c r="AA1258" s="11"/>
      <c r="AB1258" s="11"/>
      <c r="AC1258" s="11"/>
      <c r="AD1258" s="11"/>
      <c r="AE1258" s="11"/>
      <c r="AL1258" s="35"/>
      <c r="AM1258" s="35"/>
      <c r="AN1258" s="35"/>
      <c r="AO1258" s="35"/>
      <c r="AP1258" s="35"/>
      <c r="AQ1258" s="35"/>
      <c r="AR1258" s="35"/>
      <c r="AS1258" s="35"/>
      <c r="AT1258" s="35"/>
      <c r="AU1258" s="35"/>
      <c r="AV1258" s="35"/>
      <c r="AW1258" s="35"/>
      <c r="AX1258" s="35"/>
      <c r="AY1258" s="35"/>
      <c r="AZ1258" s="35"/>
      <c r="BA1258" s="35"/>
      <c r="BB1258" s="35"/>
      <c r="BC1258" s="35"/>
      <c r="BD1258" s="35"/>
      <c r="BE1258" s="35"/>
    </row>
    <row r="1259" spans="27:57" ht="15">
      <c r="AA1259" s="11"/>
      <c r="AB1259" s="11"/>
      <c r="AC1259" s="11"/>
      <c r="AD1259" s="11"/>
      <c r="AE1259" s="11"/>
      <c r="AL1259" s="35"/>
      <c r="AM1259" s="35"/>
      <c r="AN1259" s="35"/>
      <c r="AO1259" s="35"/>
      <c r="AP1259" s="35"/>
      <c r="AQ1259" s="35"/>
      <c r="AR1259" s="35"/>
      <c r="AS1259" s="35"/>
      <c r="AT1259" s="35"/>
      <c r="AU1259" s="35"/>
      <c r="AV1259" s="35"/>
      <c r="AW1259" s="35"/>
      <c r="AX1259" s="35"/>
      <c r="AY1259" s="35"/>
      <c r="AZ1259" s="35"/>
      <c r="BA1259" s="35"/>
      <c r="BB1259" s="35"/>
      <c r="BC1259" s="35"/>
      <c r="BD1259" s="35"/>
      <c r="BE1259" s="35"/>
    </row>
    <row r="1260" spans="27:57" ht="15">
      <c r="AA1260" s="11"/>
      <c r="AB1260" s="11"/>
      <c r="AC1260" s="11"/>
      <c r="AD1260" s="11"/>
      <c r="AE1260" s="11"/>
      <c r="AL1260" s="35"/>
      <c r="AM1260" s="35"/>
      <c r="AN1260" s="35"/>
      <c r="AO1260" s="35"/>
      <c r="AP1260" s="35"/>
      <c r="AQ1260" s="35"/>
      <c r="AR1260" s="35"/>
      <c r="AS1260" s="35"/>
      <c r="AT1260" s="35"/>
      <c r="AU1260" s="35"/>
      <c r="AV1260" s="35"/>
      <c r="AW1260" s="35"/>
      <c r="AX1260" s="35"/>
      <c r="AY1260" s="35"/>
      <c r="AZ1260" s="35"/>
      <c r="BA1260" s="35"/>
      <c r="BB1260" s="35"/>
      <c r="BC1260" s="35"/>
      <c r="BD1260" s="35"/>
      <c r="BE1260" s="35"/>
    </row>
    <row r="1261" spans="27:57" ht="15">
      <c r="AA1261" s="11"/>
      <c r="AB1261" s="11"/>
      <c r="AC1261" s="11"/>
      <c r="AD1261" s="11"/>
      <c r="AE1261" s="11"/>
      <c r="AL1261" s="35"/>
      <c r="AM1261" s="35"/>
      <c r="AN1261" s="35"/>
      <c r="AO1261" s="35"/>
      <c r="AP1261" s="35"/>
      <c r="AQ1261" s="35"/>
      <c r="AR1261" s="35"/>
      <c r="AS1261" s="35"/>
      <c r="AT1261" s="35"/>
      <c r="AU1261" s="35"/>
      <c r="AV1261" s="35"/>
      <c r="AW1261" s="35"/>
      <c r="AX1261" s="35"/>
      <c r="AY1261" s="35"/>
      <c r="AZ1261" s="35"/>
      <c r="BA1261" s="35"/>
      <c r="BB1261" s="35"/>
      <c r="BC1261" s="35"/>
      <c r="BD1261" s="35"/>
      <c r="BE1261" s="35"/>
    </row>
    <row r="1262" spans="27:57" ht="15">
      <c r="AA1262" s="11"/>
      <c r="AB1262" s="11"/>
      <c r="AC1262" s="11"/>
      <c r="AD1262" s="11"/>
      <c r="AE1262" s="11"/>
      <c r="AL1262" s="35"/>
      <c r="AM1262" s="35"/>
      <c r="AN1262" s="35"/>
      <c r="AO1262" s="35"/>
      <c r="AP1262" s="35"/>
      <c r="AQ1262" s="35"/>
      <c r="AR1262" s="35"/>
      <c r="AS1262" s="35"/>
      <c r="AT1262" s="35"/>
      <c r="AU1262" s="35"/>
      <c r="AV1262" s="35"/>
      <c r="AW1262" s="35"/>
      <c r="AX1262" s="35"/>
      <c r="AY1262" s="35"/>
      <c r="AZ1262" s="35"/>
      <c r="BA1262" s="35"/>
      <c r="BB1262" s="35"/>
      <c r="BC1262" s="35"/>
      <c r="BD1262" s="35"/>
      <c r="BE1262" s="35"/>
    </row>
    <row r="1263" spans="27:57" ht="15">
      <c r="AA1263" s="11"/>
      <c r="AB1263" s="11"/>
      <c r="AC1263" s="11"/>
      <c r="AD1263" s="11"/>
      <c r="AE1263" s="11"/>
      <c r="AL1263" s="35"/>
      <c r="AM1263" s="35"/>
      <c r="AN1263" s="35"/>
      <c r="AO1263" s="35"/>
      <c r="AP1263" s="35"/>
      <c r="AQ1263" s="35"/>
      <c r="AR1263" s="35"/>
      <c r="AS1263" s="35"/>
      <c r="AT1263" s="35"/>
      <c r="AU1263" s="35"/>
      <c r="AV1263" s="35"/>
      <c r="AW1263" s="35"/>
      <c r="AX1263" s="35"/>
      <c r="AY1263" s="35"/>
      <c r="AZ1263" s="35"/>
      <c r="BA1263" s="35"/>
      <c r="BB1263" s="35"/>
      <c r="BC1263" s="35"/>
      <c r="BD1263" s="35"/>
      <c r="BE1263" s="35"/>
    </row>
    <row r="1264" spans="27:57" ht="15">
      <c r="AA1264" s="11"/>
      <c r="AB1264" s="11"/>
      <c r="AC1264" s="11"/>
      <c r="AD1264" s="11"/>
      <c r="AE1264" s="11"/>
      <c r="AL1264" s="35"/>
      <c r="AM1264" s="35"/>
      <c r="AN1264" s="35"/>
      <c r="AO1264" s="35"/>
      <c r="AP1264" s="35"/>
      <c r="AQ1264" s="35"/>
      <c r="AR1264" s="35"/>
      <c r="AS1264" s="35"/>
      <c r="AT1264" s="35"/>
      <c r="AU1264" s="35"/>
      <c r="AV1264" s="35"/>
      <c r="AW1264" s="35"/>
      <c r="AX1264" s="35"/>
      <c r="AY1264" s="35"/>
      <c r="AZ1264" s="35"/>
      <c r="BA1264" s="35"/>
      <c r="BB1264" s="35"/>
      <c r="BC1264" s="35"/>
      <c r="BD1264" s="35"/>
      <c r="BE1264" s="35"/>
    </row>
    <row r="1265" spans="27:57" ht="15">
      <c r="AA1265" s="11"/>
      <c r="AB1265" s="11"/>
      <c r="AC1265" s="11"/>
      <c r="AD1265" s="11"/>
      <c r="AE1265" s="11"/>
      <c r="AL1265" s="35"/>
      <c r="AM1265" s="35"/>
      <c r="AN1265" s="35"/>
      <c r="AO1265" s="35"/>
      <c r="AP1265" s="35"/>
      <c r="AQ1265" s="35"/>
      <c r="AR1265" s="35"/>
      <c r="AS1265" s="35"/>
      <c r="AT1265" s="35"/>
      <c r="AU1265" s="35"/>
      <c r="AV1265" s="35"/>
      <c r="AW1265" s="35"/>
      <c r="AX1265" s="35"/>
      <c r="AY1265" s="35"/>
      <c r="AZ1265" s="35"/>
      <c r="BA1265" s="35"/>
      <c r="BB1265" s="35"/>
      <c r="BC1265" s="35"/>
      <c r="BD1265" s="35"/>
      <c r="BE1265" s="35"/>
    </row>
    <row r="1266" spans="27:57" ht="15">
      <c r="AA1266" s="11"/>
      <c r="AB1266" s="11"/>
      <c r="AC1266" s="11"/>
      <c r="AD1266" s="11"/>
      <c r="AE1266" s="11"/>
      <c r="AL1266" s="35"/>
      <c r="AM1266" s="35"/>
      <c r="AN1266" s="35"/>
      <c r="AO1266" s="35"/>
      <c r="AP1266" s="35"/>
      <c r="AQ1266" s="35"/>
      <c r="AR1266" s="35"/>
      <c r="AS1266" s="35"/>
      <c r="AT1266" s="35"/>
      <c r="AU1266" s="35"/>
      <c r="AV1266" s="35"/>
      <c r="AW1266" s="35"/>
      <c r="AX1266" s="35"/>
      <c r="AY1266" s="35"/>
      <c r="AZ1266" s="35"/>
      <c r="BA1266" s="35"/>
      <c r="BB1266" s="35"/>
      <c r="BC1266" s="35"/>
      <c r="BD1266" s="35"/>
      <c r="BE1266" s="35"/>
    </row>
    <row r="1267" spans="27:57" ht="15">
      <c r="AA1267" s="11"/>
      <c r="AB1267" s="11"/>
      <c r="AC1267" s="11"/>
      <c r="AD1267" s="11"/>
      <c r="AE1267" s="11"/>
      <c r="AL1267" s="35"/>
      <c r="AM1267" s="35"/>
      <c r="AN1267" s="35"/>
      <c r="AO1267" s="35"/>
      <c r="AP1267" s="35"/>
      <c r="AQ1267" s="35"/>
      <c r="AR1267" s="35"/>
      <c r="AS1267" s="35"/>
      <c r="AT1267" s="35"/>
      <c r="AU1267" s="35"/>
      <c r="AV1267" s="35"/>
      <c r="AW1267" s="35"/>
      <c r="AX1267" s="35"/>
      <c r="AY1267" s="35"/>
      <c r="AZ1267" s="35"/>
      <c r="BA1267" s="35"/>
      <c r="BB1267" s="35"/>
      <c r="BC1267" s="35"/>
      <c r="BD1267" s="35"/>
      <c r="BE1267" s="35"/>
    </row>
    <row r="1268" spans="27:57" ht="15">
      <c r="AA1268" s="11"/>
      <c r="AB1268" s="11"/>
      <c r="AC1268" s="11"/>
      <c r="AD1268" s="11"/>
      <c r="AE1268" s="11"/>
      <c r="AL1268" s="35"/>
      <c r="AM1268" s="35"/>
      <c r="AN1268" s="35"/>
      <c r="AO1268" s="35"/>
      <c r="AP1268" s="35"/>
      <c r="AQ1268" s="35"/>
      <c r="AR1268" s="35"/>
      <c r="AS1268" s="35"/>
      <c r="AT1268" s="35"/>
      <c r="AU1268" s="35"/>
      <c r="AV1268" s="35"/>
      <c r="AW1268" s="35"/>
      <c r="AX1268" s="35"/>
      <c r="AY1268" s="35"/>
      <c r="AZ1268" s="35"/>
      <c r="BA1268" s="35"/>
      <c r="BB1268" s="35"/>
      <c r="BC1268" s="35"/>
      <c r="BD1268" s="35"/>
      <c r="BE1268" s="35"/>
    </row>
    <row r="1269" spans="27:57" ht="15">
      <c r="AA1269" s="11"/>
      <c r="AB1269" s="11"/>
      <c r="AC1269" s="11"/>
      <c r="AD1269" s="11"/>
      <c r="AE1269" s="11"/>
      <c r="AL1269" s="35"/>
      <c r="AM1269" s="35"/>
      <c r="AN1269" s="35"/>
      <c r="AO1269" s="35"/>
      <c r="AP1269" s="35"/>
      <c r="AQ1269" s="35"/>
      <c r="AR1269" s="35"/>
      <c r="AS1269" s="35"/>
      <c r="AT1269" s="35"/>
      <c r="AU1269" s="35"/>
      <c r="AV1269" s="35"/>
      <c r="AW1269" s="35"/>
      <c r="AX1269" s="35"/>
      <c r="AY1269" s="35"/>
      <c r="AZ1269" s="35"/>
      <c r="BA1269" s="35"/>
      <c r="BB1269" s="35"/>
      <c r="BC1269" s="35"/>
      <c r="BD1269" s="35"/>
      <c r="BE1269" s="35"/>
    </row>
    <row r="1270" spans="27:57" ht="15">
      <c r="AA1270" s="11"/>
      <c r="AB1270" s="11"/>
      <c r="AC1270" s="11"/>
      <c r="AD1270" s="11"/>
      <c r="AE1270" s="11"/>
      <c r="AL1270" s="35"/>
      <c r="AM1270" s="35"/>
      <c r="AN1270" s="35"/>
      <c r="AO1270" s="35"/>
      <c r="AP1270" s="35"/>
      <c r="AQ1270" s="35"/>
      <c r="AR1270" s="35"/>
      <c r="AS1270" s="35"/>
      <c r="AT1270" s="35"/>
      <c r="AU1270" s="35"/>
      <c r="AV1270" s="35"/>
      <c r="AW1270" s="35"/>
      <c r="AX1270" s="35"/>
      <c r="AY1270" s="35"/>
      <c r="AZ1270" s="35"/>
      <c r="BA1270" s="35"/>
      <c r="BB1270" s="35"/>
      <c r="BC1270" s="35"/>
      <c r="BD1270" s="35"/>
      <c r="BE1270" s="35"/>
    </row>
    <row r="1271" spans="27:57" ht="15">
      <c r="AA1271" s="11"/>
      <c r="AB1271" s="11"/>
      <c r="AC1271" s="11"/>
      <c r="AD1271" s="11"/>
      <c r="AE1271" s="11"/>
      <c r="AL1271" s="35"/>
      <c r="AM1271" s="35"/>
      <c r="AN1271" s="35"/>
      <c r="AO1271" s="35"/>
      <c r="AP1271" s="35"/>
      <c r="AQ1271" s="35"/>
      <c r="AR1271" s="35"/>
      <c r="AS1271" s="35"/>
      <c r="AT1271" s="35"/>
      <c r="AU1271" s="35"/>
      <c r="AV1271" s="35"/>
      <c r="AW1271" s="35"/>
      <c r="AX1271" s="35"/>
      <c r="AY1271" s="35"/>
      <c r="AZ1271" s="35"/>
      <c r="BA1271" s="35"/>
      <c r="BB1271" s="35"/>
      <c r="BC1271" s="35"/>
      <c r="BD1271" s="35"/>
      <c r="BE1271" s="35"/>
    </row>
    <row r="1272" spans="27:57" ht="15">
      <c r="AA1272" s="11"/>
      <c r="AB1272" s="11"/>
      <c r="AC1272" s="11"/>
      <c r="AD1272" s="11"/>
      <c r="AE1272" s="11"/>
      <c r="AL1272" s="35"/>
      <c r="AM1272" s="35"/>
      <c r="AN1272" s="35"/>
      <c r="AO1272" s="35"/>
      <c r="AP1272" s="35"/>
      <c r="AQ1272" s="35"/>
      <c r="AR1272" s="35"/>
      <c r="AS1272" s="35"/>
      <c r="AT1272" s="35"/>
      <c r="AU1272" s="35"/>
      <c r="AV1272" s="35"/>
      <c r="AW1272" s="35"/>
      <c r="AX1272" s="35"/>
      <c r="AY1272" s="35"/>
      <c r="AZ1272" s="35"/>
      <c r="BA1272" s="35"/>
      <c r="BB1272" s="35"/>
      <c r="BC1272" s="35"/>
      <c r="BD1272" s="35"/>
      <c r="BE1272" s="35"/>
    </row>
    <row r="1273" spans="27:57" ht="15">
      <c r="AA1273" s="11"/>
      <c r="AB1273" s="11"/>
      <c r="AC1273" s="11"/>
      <c r="AD1273" s="11"/>
      <c r="AE1273" s="11"/>
      <c r="AL1273" s="35"/>
      <c r="AM1273" s="35"/>
      <c r="AN1273" s="35"/>
      <c r="AO1273" s="35"/>
      <c r="AP1273" s="35"/>
      <c r="AQ1273" s="35"/>
      <c r="AR1273" s="35"/>
      <c r="AS1273" s="35"/>
      <c r="AT1273" s="35"/>
      <c r="AU1273" s="35"/>
      <c r="AV1273" s="35"/>
      <c r="AW1273" s="35"/>
      <c r="AX1273" s="35"/>
      <c r="AY1273" s="35"/>
      <c r="AZ1273" s="35"/>
      <c r="BA1273" s="35"/>
      <c r="BB1273" s="35"/>
      <c r="BC1273" s="35"/>
      <c r="BD1273" s="35"/>
      <c r="BE1273" s="35"/>
    </row>
    <row r="1274" spans="27:57" ht="15">
      <c r="AA1274" s="11"/>
      <c r="AB1274" s="11"/>
      <c r="AC1274" s="11"/>
      <c r="AD1274" s="11"/>
      <c r="AE1274" s="11"/>
      <c r="AL1274" s="35"/>
      <c r="AM1274" s="35"/>
      <c r="AN1274" s="35"/>
      <c r="AO1274" s="35"/>
      <c r="AP1274" s="35"/>
      <c r="AQ1274" s="35"/>
      <c r="AR1274" s="35"/>
      <c r="AS1274" s="35"/>
      <c r="AT1274" s="35"/>
      <c r="AU1274" s="35"/>
      <c r="AV1274" s="35"/>
      <c r="AW1274" s="35"/>
      <c r="AX1274" s="35"/>
      <c r="AY1274" s="35"/>
      <c r="AZ1274" s="35"/>
      <c r="BA1274" s="35"/>
      <c r="BB1274" s="35"/>
      <c r="BC1274" s="35"/>
      <c r="BD1274" s="35"/>
      <c r="BE1274" s="35"/>
    </row>
    <row r="1275" spans="27:57" ht="15">
      <c r="AA1275" s="11"/>
      <c r="AB1275" s="11"/>
      <c r="AC1275" s="11"/>
      <c r="AD1275" s="11"/>
      <c r="AE1275" s="11"/>
      <c r="AL1275" s="35"/>
      <c r="AM1275" s="35"/>
      <c r="AN1275" s="35"/>
      <c r="AO1275" s="35"/>
      <c r="AP1275" s="35"/>
      <c r="AQ1275" s="35"/>
      <c r="AR1275" s="35"/>
      <c r="AS1275" s="35"/>
      <c r="AT1275" s="35"/>
      <c r="AU1275" s="35"/>
      <c r="AV1275" s="35"/>
      <c r="AW1275" s="35"/>
      <c r="AX1275" s="35"/>
      <c r="AY1275" s="35"/>
      <c r="AZ1275" s="35"/>
      <c r="BA1275" s="35"/>
      <c r="BB1275" s="35"/>
      <c r="BC1275" s="35"/>
      <c r="BD1275" s="35"/>
      <c r="BE1275" s="35"/>
    </row>
    <row r="1276" spans="27:57" ht="15">
      <c r="AA1276" s="11"/>
      <c r="AB1276" s="11"/>
      <c r="AC1276" s="11"/>
      <c r="AD1276" s="11"/>
      <c r="AE1276" s="11"/>
      <c r="AL1276" s="35"/>
      <c r="AM1276" s="35"/>
      <c r="AN1276" s="35"/>
      <c r="AO1276" s="35"/>
      <c r="AP1276" s="35"/>
      <c r="AQ1276" s="35"/>
      <c r="AR1276" s="35"/>
      <c r="AS1276" s="35"/>
      <c r="AT1276" s="35"/>
      <c r="AU1276" s="35"/>
      <c r="AV1276" s="35"/>
      <c r="AW1276" s="35"/>
      <c r="AX1276" s="35"/>
      <c r="AY1276" s="35"/>
      <c r="AZ1276" s="35"/>
      <c r="BA1276" s="35"/>
      <c r="BB1276" s="35"/>
      <c r="BC1276" s="35"/>
      <c r="BD1276" s="35"/>
      <c r="BE1276" s="35"/>
    </row>
    <row r="1277" spans="27:57" ht="15">
      <c r="AA1277" s="11"/>
      <c r="AB1277" s="11"/>
      <c r="AC1277" s="11"/>
      <c r="AD1277" s="11"/>
      <c r="AE1277" s="11"/>
      <c r="AL1277" s="35"/>
      <c r="AM1277" s="35"/>
      <c r="AN1277" s="35"/>
      <c r="AO1277" s="35"/>
      <c r="AP1277" s="35"/>
      <c r="AQ1277" s="35"/>
      <c r="AR1277" s="35"/>
      <c r="AS1277" s="35"/>
      <c r="AT1277" s="35"/>
      <c r="AU1277" s="35"/>
      <c r="AV1277" s="35"/>
      <c r="AW1277" s="35"/>
      <c r="AX1277" s="35"/>
      <c r="AY1277" s="35"/>
      <c r="AZ1277" s="35"/>
      <c r="BA1277" s="35"/>
      <c r="BB1277" s="35"/>
      <c r="BC1277" s="35"/>
      <c r="BD1277" s="35"/>
      <c r="BE1277" s="35"/>
    </row>
    <row r="1278" spans="27:57" ht="15">
      <c r="AA1278" s="11"/>
      <c r="AB1278" s="11"/>
      <c r="AC1278" s="11"/>
      <c r="AD1278" s="11"/>
      <c r="AE1278" s="11"/>
      <c r="AL1278" s="35"/>
      <c r="AM1278" s="35"/>
      <c r="AN1278" s="35"/>
      <c r="AO1278" s="35"/>
      <c r="AP1278" s="35"/>
      <c r="AQ1278" s="35"/>
      <c r="AR1278" s="35"/>
      <c r="AS1278" s="35"/>
      <c r="AT1278" s="35"/>
      <c r="AU1278" s="35"/>
      <c r="AV1278" s="35"/>
      <c r="AW1278" s="35"/>
      <c r="AX1278" s="35"/>
      <c r="AY1278" s="35"/>
      <c r="AZ1278" s="35"/>
      <c r="BA1278" s="35"/>
      <c r="BB1278" s="35"/>
      <c r="BC1278" s="35"/>
      <c r="BD1278" s="35"/>
      <c r="BE1278" s="35"/>
    </row>
    <row r="1279" spans="27:57" ht="15">
      <c r="AA1279" s="11"/>
      <c r="AB1279" s="11"/>
      <c r="AC1279" s="11"/>
      <c r="AD1279" s="11"/>
      <c r="AE1279" s="11"/>
      <c r="AL1279" s="35"/>
      <c r="AM1279" s="35"/>
      <c r="AN1279" s="35"/>
      <c r="AO1279" s="35"/>
      <c r="AP1279" s="35"/>
      <c r="AQ1279" s="35"/>
      <c r="AR1279" s="35"/>
      <c r="AS1279" s="35"/>
      <c r="AT1279" s="35"/>
      <c r="AU1279" s="35"/>
      <c r="AV1279" s="35"/>
      <c r="AW1279" s="35"/>
      <c r="AX1279" s="35"/>
      <c r="AY1279" s="35"/>
      <c r="AZ1279" s="35"/>
      <c r="BA1279" s="35"/>
      <c r="BB1279" s="35"/>
      <c r="BC1279" s="35"/>
      <c r="BD1279" s="35"/>
      <c r="BE1279" s="35"/>
    </row>
    <row r="1280" spans="27:57" ht="15">
      <c r="AA1280" s="11"/>
      <c r="AB1280" s="11"/>
      <c r="AC1280" s="11"/>
      <c r="AD1280" s="11"/>
      <c r="AE1280" s="11"/>
      <c r="AL1280" s="35"/>
      <c r="AM1280" s="35"/>
      <c r="AN1280" s="35"/>
      <c r="AO1280" s="35"/>
      <c r="AP1280" s="35"/>
      <c r="AQ1280" s="35"/>
      <c r="AR1280" s="35"/>
      <c r="AS1280" s="35"/>
      <c r="AT1280" s="35"/>
      <c r="AU1280" s="35"/>
      <c r="AV1280" s="35"/>
      <c r="AW1280" s="35"/>
      <c r="AX1280" s="35"/>
      <c r="AY1280" s="35"/>
      <c r="AZ1280" s="35"/>
      <c r="BA1280" s="35"/>
      <c r="BB1280" s="35"/>
      <c r="BC1280" s="35"/>
      <c r="BD1280" s="35"/>
      <c r="BE1280" s="35"/>
    </row>
    <row r="1281" spans="27:57" ht="15">
      <c r="AA1281" s="11"/>
      <c r="AB1281" s="11"/>
      <c r="AC1281" s="11"/>
      <c r="AD1281" s="11"/>
      <c r="AE1281" s="11"/>
      <c r="AL1281" s="35"/>
      <c r="AM1281" s="35"/>
      <c r="AN1281" s="35"/>
      <c r="AO1281" s="35"/>
      <c r="AP1281" s="35"/>
      <c r="AQ1281" s="35"/>
      <c r="AR1281" s="35"/>
      <c r="AS1281" s="35"/>
      <c r="AT1281" s="35"/>
      <c r="AU1281" s="35"/>
      <c r="AV1281" s="35"/>
      <c r="AW1281" s="35"/>
      <c r="AX1281" s="35"/>
      <c r="AY1281" s="35"/>
      <c r="AZ1281" s="35"/>
      <c r="BA1281" s="35"/>
      <c r="BB1281" s="35"/>
      <c r="BC1281" s="35"/>
      <c r="BD1281" s="35"/>
      <c r="BE1281" s="35"/>
    </row>
    <row r="1282" spans="27:57" ht="15">
      <c r="AA1282" s="11"/>
      <c r="AB1282" s="11"/>
      <c r="AC1282" s="11"/>
      <c r="AD1282" s="11"/>
      <c r="AE1282" s="11"/>
      <c r="AL1282" s="35"/>
      <c r="AM1282" s="35"/>
      <c r="AN1282" s="35"/>
      <c r="AO1282" s="35"/>
      <c r="AP1282" s="35"/>
      <c r="AQ1282" s="35"/>
      <c r="AR1282" s="35"/>
      <c r="AS1282" s="35"/>
      <c r="AT1282" s="35"/>
      <c r="AU1282" s="35"/>
      <c r="AV1282" s="35"/>
      <c r="AW1282" s="35"/>
      <c r="AX1282" s="35"/>
      <c r="AY1282" s="35"/>
      <c r="AZ1282" s="35"/>
      <c r="BA1282" s="35"/>
      <c r="BB1282" s="35"/>
      <c r="BC1282" s="35"/>
      <c r="BD1282" s="35"/>
      <c r="BE1282" s="35"/>
    </row>
    <row r="1283" spans="27:57" ht="15">
      <c r="AA1283" s="11"/>
      <c r="AB1283" s="11"/>
      <c r="AC1283" s="11"/>
      <c r="AD1283" s="11"/>
      <c r="AE1283" s="11"/>
      <c r="AL1283" s="35"/>
      <c r="AM1283" s="35"/>
      <c r="AN1283" s="35"/>
      <c r="AO1283" s="35"/>
      <c r="AP1283" s="35"/>
      <c r="AQ1283" s="35"/>
      <c r="AR1283" s="35"/>
      <c r="AS1283" s="35"/>
      <c r="AT1283" s="35"/>
      <c r="AU1283" s="35"/>
      <c r="AV1283" s="35"/>
      <c r="AW1283" s="35"/>
      <c r="AX1283" s="35"/>
      <c r="AY1283" s="35"/>
      <c r="AZ1283" s="35"/>
      <c r="BA1283" s="35"/>
      <c r="BB1283" s="35"/>
      <c r="BC1283" s="35"/>
      <c r="BD1283" s="35"/>
      <c r="BE1283" s="35"/>
    </row>
    <row r="1284" spans="27:57" ht="15">
      <c r="AA1284" s="11"/>
      <c r="AB1284" s="11"/>
      <c r="AC1284" s="11"/>
      <c r="AD1284" s="11"/>
      <c r="AE1284" s="11"/>
      <c r="AL1284" s="35"/>
      <c r="AM1284" s="35"/>
      <c r="AN1284" s="35"/>
      <c r="AO1284" s="35"/>
      <c r="AP1284" s="35"/>
      <c r="AQ1284" s="35"/>
      <c r="AR1284" s="35"/>
      <c r="AS1284" s="35"/>
      <c r="AT1284" s="35"/>
      <c r="AU1284" s="35"/>
      <c r="AV1284" s="35"/>
      <c r="AW1284" s="35"/>
      <c r="AX1284" s="35"/>
      <c r="AY1284" s="35"/>
      <c r="AZ1284" s="35"/>
      <c r="BA1284" s="35"/>
      <c r="BB1284" s="35"/>
      <c r="BC1284" s="35"/>
      <c r="BD1284" s="35"/>
      <c r="BE1284" s="35"/>
    </row>
    <row r="1285" spans="27:57" ht="15">
      <c r="AA1285" s="11"/>
      <c r="AB1285" s="11"/>
      <c r="AC1285" s="11"/>
      <c r="AD1285" s="11"/>
      <c r="AE1285" s="11"/>
      <c r="AL1285" s="35"/>
      <c r="AM1285" s="35"/>
      <c r="AN1285" s="35"/>
      <c r="AO1285" s="35"/>
      <c r="AP1285" s="35"/>
      <c r="AQ1285" s="35"/>
      <c r="AR1285" s="35"/>
      <c r="AS1285" s="35"/>
      <c r="AT1285" s="35"/>
      <c r="AU1285" s="35"/>
      <c r="AV1285" s="35"/>
      <c r="AW1285" s="35"/>
      <c r="AX1285" s="35"/>
      <c r="AY1285" s="35"/>
      <c r="AZ1285" s="35"/>
      <c r="BA1285" s="35"/>
      <c r="BB1285" s="35"/>
      <c r="BC1285" s="35"/>
      <c r="BD1285" s="35"/>
      <c r="BE1285" s="35"/>
    </row>
    <row r="1286" spans="27:57" ht="15">
      <c r="AA1286" s="11"/>
      <c r="AB1286" s="11"/>
      <c r="AC1286" s="11"/>
      <c r="AD1286" s="11"/>
      <c r="AE1286" s="11"/>
      <c r="AL1286" s="35"/>
      <c r="AM1286" s="35"/>
      <c r="AN1286" s="35"/>
      <c r="AO1286" s="35"/>
      <c r="AP1286" s="35"/>
      <c r="AQ1286" s="35"/>
      <c r="AR1286" s="35"/>
      <c r="AS1286" s="35"/>
      <c r="AT1286" s="35"/>
      <c r="AU1286" s="35"/>
      <c r="AV1286" s="35"/>
      <c r="AW1286" s="35"/>
      <c r="AX1286" s="35"/>
      <c r="AY1286" s="35"/>
      <c r="AZ1286" s="35"/>
      <c r="BA1286" s="35"/>
      <c r="BB1286" s="35"/>
      <c r="BC1286" s="35"/>
      <c r="BD1286" s="35"/>
      <c r="BE1286" s="35"/>
    </row>
    <row r="1287" spans="27:57" ht="15">
      <c r="AA1287" s="11"/>
      <c r="AB1287" s="11"/>
      <c r="AC1287" s="11"/>
      <c r="AD1287" s="11"/>
      <c r="AE1287" s="11"/>
      <c r="AL1287" s="35"/>
      <c r="AM1287" s="35"/>
      <c r="AN1287" s="35"/>
      <c r="AO1287" s="35"/>
      <c r="AP1287" s="35"/>
      <c r="AQ1287" s="35"/>
      <c r="AR1287" s="35"/>
      <c r="AS1287" s="35"/>
      <c r="AT1287" s="35"/>
      <c r="AU1287" s="35"/>
      <c r="AV1287" s="35"/>
      <c r="AW1287" s="35"/>
      <c r="AX1287" s="35"/>
      <c r="AY1287" s="35"/>
      <c r="AZ1287" s="35"/>
      <c r="BA1287" s="35"/>
      <c r="BB1287" s="35"/>
      <c r="BC1287" s="35"/>
      <c r="BD1287" s="35"/>
      <c r="BE1287" s="35"/>
    </row>
    <row r="1288" spans="27:57" ht="15">
      <c r="AA1288" s="11"/>
      <c r="AB1288" s="11"/>
      <c r="AC1288" s="11"/>
      <c r="AD1288" s="11"/>
      <c r="AE1288" s="11"/>
      <c r="AL1288" s="35"/>
      <c r="AM1288" s="35"/>
      <c r="AN1288" s="35"/>
      <c r="AO1288" s="35"/>
      <c r="AP1288" s="35"/>
      <c r="AQ1288" s="35"/>
      <c r="AR1288" s="35"/>
      <c r="AS1288" s="35"/>
      <c r="AT1288" s="35"/>
      <c r="AU1288" s="35"/>
      <c r="AV1288" s="35"/>
      <c r="AW1288" s="35"/>
      <c r="AX1288" s="35"/>
      <c r="AY1288" s="35"/>
      <c r="AZ1288" s="35"/>
      <c r="BA1288" s="35"/>
      <c r="BB1288" s="35"/>
      <c r="BC1288" s="35"/>
      <c r="BD1288" s="35"/>
      <c r="BE1288" s="35"/>
    </row>
    <row r="1289" spans="27:57" ht="15">
      <c r="AA1289" s="11"/>
      <c r="AB1289" s="11"/>
      <c r="AC1289" s="11"/>
      <c r="AD1289" s="11"/>
      <c r="AE1289" s="11"/>
      <c r="AL1289" s="35"/>
      <c r="AM1289" s="35"/>
      <c r="AN1289" s="35"/>
      <c r="AO1289" s="35"/>
      <c r="AP1289" s="35"/>
      <c r="AQ1289" s="35"/>
      <c r="AR1289" s="35"/>
      <c r="AS1289" s="35"/>
      <c r="AT1289" s="35"/>
      <c r="AU1289" s="35"/>
      <c r="AV1289" s="35"/>
      <c r="AW1289" s="35"/>
      <c r="AX1289" s="35"/>
      <c r="AY1289" s="35"/>
      <c r="AZ1289" s="35"/>
      <c r="BA1289" s="35"/>
      <c r="BB1289" s="35"/>
      <c r="BC1289" s="35"/>
      <c r="BD1289" s="35"/>
      <c r="BE1289" s="35"/>
    </row>
    <row r="1290" spans="27:57" ht="15">
      <c r="AA1290" s="11"/>
      <c r="AB1290" s="11"/>
      <c r="AC1290" s="11"/>
      <c r="AD1290" s="11"/>
      <c r="AE1290" s="11"/>
      <c r="AL1290" s="35"/>
      <c r="AM1290" s="35"/>
      <c r="AN1290" s="35"/>
      <c r="AO1290" s="35"/>
      <c r="AP1290" s="35"/>
      <c r="AQ1290" s="35"/>
      <c r="AR1290" s="35"/>
      <c r="AS1290" s="35"/>
      <c r="AT1290" s="35"/>
      <c r="AU1290" s="35"/>
      <c r="AV1290" s="35"/>
      <c r="AW1290" s="35"/>
      <c r="AX1290" s="35"/>
      <c r="AY1290" s="35"/>
      <c r="AZ1290" s="35"/>
      <c r="BA1290" s="35"/>
      <c r="BB1290" s="35"/>
      <c r="BC1290" s="35"/>
      <c r="BD1290" s="35"/>
      <c r="BE1290" s="35"/>
    </row>
    <row r="1291" spans="27:57" ht="15">
      <c r="AA1291" s="11"/>
      <c r="AB1291" s="11"/>
      <c r="AC1291" s="11"/>
      <c r="AD1291" s="11"/>
      <c r="AE1291" s="11"/>
      <c r="AL1291" s="35"/>
      <c r="AM1291" s="35"/>
      <c r="AN1291" s="35"/>
      <c r="AO1291" s="35"/>
      <c r="AP1291" s="35"/>
      <c r="AQ1291" s="35"/>
      <c r="AR1291" s="35"/>
      <c r="AS1291" s="35"/>
      <c r="AT1291" s="35"/>
      <c r="AU1291" s="35"/>
      <c r="AV1291" s="35"/>
      <c r="AW1291" s="35"/>
      <c r="AX1291" s="35"/>
      <c r="AY1291" s="35"/>
      <c r="AZ1291" s="35"/>
      <c r="BA1291" s="35"/>
      <c r="BB1291" s="35"/>
      <c r="BC1291" s="35"/>
      <c r="BD1291" s="35"/>
      <c r="BE1291" s="35"/>
    </row>
    <row r="1292" spans="27:57" ht="15">
      <c r="AA1292" s="11"/>
      <c r="AB1292" s="11"/>
      <c r="AC1292" s="11"/>
      <c r="AD1292" s="11"/>
      <c r="AE1292" s="11"/>
      <c r="AL1292" s="35"/>
      <c r="AM1292" s="35"/>
      <c r="AN1292" s="35"/>
      <c r="AO1292" s="35"/>
      <c r="AP1292" s="35"/>
      <c r="AQ1292" s="35"/>
      <c r="AR1292" s="35"/>
      <c r="AS1292" s="35"/>
      <c r="AT1292" s="35"/>
      <c r="AU1292" s="35"/>
      <c r="AV1292" s="35"/>
      <c r="AW1292" s="35"/>
      <c r="AX1292" s="35"/>
      <c r="AY1292" s="35"/>
      <c r="AZ1292" s="35"/>
      <c r="BA1292" s="35"/>
      <c r="BB1292" s="35"/>
      <c r="BC1292" s="35"/>
      <c r="BD1292" s="35"/>
      <c r="BE1292" s="35"/>
    </row>
    <row r="1293" spans="27:57" ht="15">
      <c r="AA1293" s="11"/>
      <c r="AB1293" s="11"/>
      <c r="AC1293" s="11"/>
      <c r="AD1293" s="11"/>
      <c r="AE1293" s="11"/>
      <c r="AL1293" s="35"/>
      <c r="AM1293" s="35"/>
      <c r="AN1293" s="35"/>
      <c r="AO1293" s="35"/>
      <c r="AP1293" s="35"/>
      <c r="AQ1293" s="35"/>
      <c r="AR1293" s="35"/>
      <c r="AS1293" s="35"/>
      <c r="AT1293" s="35"/>
      <c r="AU1293" s="35"/>
      <c r="AV1293" s="35"/>
      <c r="AW1293" s="35"/>
      <c r="AX1293" s="35"/>
      <c r="AY1293" s="35"/>
      <c r="AZ1293" s="35"/>
      <c r="BA1293" s="35"/>
      <c r="BB1293" s="35"/>
      <c r="BC1293" s="35"/>
      <c r="BD1293" s="35"/>
      <c r="BE1293" s="35"/>
    </row>
    <row r="1294" spans="27:57" ht="15">
      <c r="AA1294" s="11"/>
      <c r="AB1294" s="11"/>
      <c r="AC1294" s="11"/>
      <c r="AD1294" s="11"/>
      <c r="AE1294" s="11"/>
      <c r="AL1294" s="35"/>
      <c r="AM1294" s="35"/>
      <c r="AN1294" s="35"/>
      <c r="AO1294" s="35"/>
      <c r="AP1294" s="35"/>
      <c r="AQ1294" s="35"/>
      <c r="AR1294" s="35"/>
      <c r="AS1294" s="35"/>
      <c r="AT1294" s="35"/>
      <c r="AU1294" s="35"/>
      <c r="AV1294" s="35"/>
      <c r="AW1294" s="35"/>
      <c r="AX1294" s="35"/>
      <c r="AY1294" s="35"/>
      <c r="AZ1294" s="35"/>
      <c r="BA1294" s="35"/>
      <c r="BB1294" s="35"/>
      <c r="BC1294" s="35"/>
      <c r="BD1294" s="35"/>
      <c r="BE1294" s="35"/>
    </row>
    <row r="1295" spans="27:57" ht="15">
      <c r="AA1295" s="11"/>
      <c r="AB1295" s="11"/>
      <c r="AC1295" s="11"/>
      <c r="AD1295" s="11"/>
      <c r="AE1295" s="11"/>
      <c r="AL1295" s="35"/>
      <c r="AM1295" s="35"/>
      <c r="AN1295" s="35"/>
      <c r="AO1295" s="35"/>
      <c r="AP1295" s="35"/>
      <c r="AQ1295" s="35"/>
      <c r="AR1295" s="35"/>
      <c r="AS1295" s="35"/>
      <c r="AT1295" s="35"/>
      <c r="AU1295" s="35"/>
      <c r="AV1295" s="35"/>
      <c r="AW1295" s="35"/>
      <c r="AX1295" s="35"/>
      <c r="AY1295" s="35"/>
      <c r="AZ1295" s="35"/>
      <c r="BA1295" s="35"/>
      <c r="BB1295" s="35"/>
      <c r="BC1295" s="35"/>
      <c r="BD1295" s="35"/>
      <c r="BE1295" s="35"/>
    </row>
    <row r="1296" spans="27:57" ht="15">
      <c r="AA1296" s="11"/>
      <c r="AB1296" s="11"/>
      <c r="AC1296" s="11"/>
      <c r="AD1296" s="11"/>
      <c r="AE1296" s="11"/>
      <c r="AL1296" s="35"/>
      <c r="AM1296" s="35"/>
      <c r="AN1296" s="35"/>
      <c r="AO1296" s="35"/>
      <c r="AP1296" s="35"/>
      <c r="AQ1296" s="35"/>
      <c r="AR1296" s="35"/>
      <c r="AS1296" s="35"/>
      <c r="AT1296" s="35"/>
      <c r="AU1296" s="35"/>
      <c r="AV1296" s="35"/>
      <c r="AW1296" s="35"/>
      <c r="AX1296" s="35"/>
      <c r="AY1296" s="35"/>
      <c r="AZ1296" s="35"/>
      <c r="BA1296" s="35"/>
      <c r="BB1296" s="35"/>
      <c r="BC1296" s="35"/>
      <c r="BD1296" s="35"/>
      <c r="BE1296" s="35"/>
    </row>
    <row r="1297" spans="27:57" ht="15">
      <c r="AA1297" s="11"/>
      <c r="AB1297" s="11"/>
      <c r="AC1297" s="11"/>
      <c r="AD1297" s="11"/>
      <c r="AE1297" s="11"/>
      <c r="AL1297" s="35"/>
      <c r="AM1297" s="35"/>
      <c r="AN1297" s="35"/>
      <c r="AO1297" s="35"/>
      <c r="AP1297" s="35"/>
      <c r="AQ1297" s="35"/>
      <c r="AR1297" s="35"/>
      <c r="AS1297" s="35"/>
      <c r="AT1297" s="35"/>
      <c r="AU1297" s="35"/>
      <c r="AV1297" s="35"/>
      <c r="AW1297" s="35"/>
      <c r="AX1297" s="35"/>
      <c r="AY1297" s="35"/>
      <c r="AZ1297" s="35"/>
      <c r="BA1297" s="35"/>
      <c r="BB1297" s="35"/>
      <c r="BC1297" s="35"/>
      <c r="BD1297" s="35"/>
      <c r="BE1297" s="35"/>
    </row>
    <row r="1298" spans="27:57" ht="15">
      <c r="AA1298" s="11"/>
      <c r="AB1298" s="11"/>
      <c r="AC1298" s="11"/>
      <c r="AD1298" s="11"/>
      <c r="AE1298" s="11"/>
      <c r="AL1298" s="35"/>
      <c r="AM1298" s="35"/>
      <c r="AN1298" s="35"/>
      <c r="AO1298" s="35"/>
      <c r="AP1298" s="35"/>
      <c r="AQ1298" s="35"/>
      <c r="AR1298" s="35"/>
      <c r="AS1298" s="35"/>
      <c r="AT1298" s="35"/>
      <c r="AU1298" s="35"/>
      <c r="AV1298" s="35"/>
      <c r="AW1298" s="35"/>
      <c r="AX1298" s="35"/>
      <c r="AY1298" s="35"/>
      <c r="AZ1298" s="35"/>
      <c r="BA1298" s="35"/>
      <c r="BB1298" s="35"/>
      <c r="BC1298" s="35"/>
      <c r="BD1298" s="35"/>
      <c r="BE1298" s="35"/>
    </row>
    <row r="1299" spans="27:57" ht="15">
      <c r="AA1299" s="11"/>
      <c r="AB1299" s="11"/>
      <c r="AC1299" s="11"/>
      <c r="AD1299" s="11"/>
      <c r="AE1299" s="11"/>
      <c r="AL1299" s="35"/>
      <c r="AM1299" s="35"/>
      <c r="AN1299" s="35"/>
      <c r="AO1299" s="35"/>
      <c r="AP1299" s="35"/>
      <c r="AQ1299" s="35"/>
      <c r="AR1299" s="35"/>
      <c r="AS1299" s="35"/>
      <c r="AT1299" s="35"/>
      <c r="AU1299" s="35"/>
      <c r="AV1299" s="35"/>
      <c r="AW1299" s="35"/>
      <c r="AX1299" s="35"/>
      <c r="AY1299" s="35"/>
      <c r="AZ1299" s="35"/>
      <c r="BA1299" s="35"/>
      <c r="BB1299" s="35"/>
      <c r="BC1299" s="35"/>
      <c r="BD1299" s="35"/>
      <c r="BE1299" s="35"/>
    </row>
    <row r="1300" spans="27:57" ht="15">
      <c r="AA1300" s="11"/>
      <c r="AB1300" s="11"/>
      <c r="AC1300" s="11"/>
      <c r="AD1300" s="11"/>
      <c r="AE1300" s="11"/>
      <c r="AL1300" s="35"/>
      <c r="AM1300" s="35"/>
      <c r="AN1300" s="35"/>
      <c r="AO1300" s="35"/>
      <c r="AP1300" s="35"/>
      <c r="AQ1300" s="35"/>
      <c r="AR1300" s="35"/>
      <c r="AS1300" s="35"/>
      <c r="AT1300" s="35"/>
      <c r="AU1300" s="35"/>
      <c r="AV1300" s="35"/>
      <c r="AW1300" s="35"/>
      <c r="AX1300" s="35"/>
      <c r="AY1300" s="35"/>
      <c r="AZ1300" s="35"/>
      <c r="BA1300" s="35"/>
      <c r="BB1300" s="35"/>
      <c r="BC1300" s="35"/>
      <c r="BD1300" s="35"/>
      <c r="BE1300" s="35"/>
    </row>
    <row r="1301" spans="27:57" ht="15">
      <c r="AA1301" s="11"/>
      <c r="AB1301" s="11"/>
      <c r="AC1301" s="11"/>
      <c r="AD1301" s="11"/>
      <c r="AE1301" s="11"/>
      <c r="AL1301" s="35"/>
      <c r="AM1301" s="35"/>
      <c r="AN1301" s="35"/>
      <c r="AO1301" s="35"/>
      <c r="AP1301" s="35"/>
      <c r="AQ1301" s="35"/>
      <c r="AR1301" s="35"/>
      <c r="AS1301" s="35"/>
      <c r="AT1301" s="35"/>
      <c r="AU1301" s="35"/>
      <c r="AV1301" s="35"/>
      <c r="AW1301" s="35"/>
      <c r="AX1301" s="35"/>
      <c r="AY1301" s="35"/>
      <c r="AZ1301" s="35"/>
      <c r="BA1301" s="35"/>
      <c r="BB1301" s="35"/>
      <c r="BC1301" s="35"/>
      <c r="BD1301" s="35"/>
      <c r="BE1301" s="35"/>
    </row>
    <row r="1302" spans="27:57" ht="15">
      <c r="AA1302" s="11"/>
      <c r="AB1302" s="11"/>
      <c r="AC1302" s="11"/>
      <c r="AD1302" s="11"/>
      <c r="AE1302" s="11"/>
      <c r="AL1302" s="35"/>
      <c r="AM1302" s="35"/>
      <c r="AN1302" s="35"/>
      <c r="AO1302" s="35"/>
      <c r="AP1302" s="35"/>
      <c r="AQ1302" s="35"/>
      <c r="AR1302" s="35"/>
      <c r="AS1302" s="35"/>
      <c r="AT1302" s="35"/>
      <c r="AU1302" s="35"/>
      <c r="AV1302" s="35"/>
      <c r="AW1302" s="35"/>
      <c r="AX1302" s="35"/>
      <c r="AY1302" s="35"/>
      <c r="AZ1302" s="35"/>
      <c r="BA1302" s="35"/>
      <c r="BB1302" s="35"/>
      <c r="BC1302" s="35"/>
      <c r="BD1302" s="35"/>
      <c r="BE1302" s="35"/>
    </row>
    <row r="1303" spans="27:57" ht="15">
      <c r="AA1303" s="11"/>
      <c r="AB1303" s="11"/>
      <c r="AC1303" s="11"/>
      <c r="AD1303" s="11"/>
      <c r="AE1303" s="11"/>
      <c r="AL1303" s="35"/>
      <c r="AM1303" s="35"/>
      <c r="AN1303" s="35"/>
      <c r="AO1303" s="35"/>
      <c r="AP1303" s="35"/>
      <c r="AQ1303" s="35"/>
      <c r="AR1303" s="35"/>
      <c r="AS1303" s="35"/>
      <c r="AT1303" s="35"/>
      <c r="AU1303" s="35"/>
      <c r="AV1303" s="35"/>
      <c r="AW1303" s="35"/>
      <c r="AX1303" s="35"/>
      <c r="AY1303" s="35"/>
      <c r="AZ1303" s="35"/>
      <c r="BA1303" s="35"/>
      <c r="BB1303" s="35"/>
      <c r="BC1303" s="35"/>
      <c r="BD1303" s="35"/>
      <c r="BE1303" s="35"/>
    </row>
    <row r="1304" spans="27:57" ht="15">
      <c r="AA1304" s="11"/>
      <c r="AB1304" s="11"/>
      <c r="AC1304" s="11"/>
      <c r="AD1304" s="11"/>
      <c r="AE1304" s="11"/>
      <c r="AL1304" s="35"/>
      <c r="AM1304" s="35"/>
      <c r="AN1304" s="35"/>
      <c r="AO1304" s="35"/>
      <c r="AP1304" s="35"/>
      <c r="AQ1304" s="35"/>
      <c r="AR1304" s="35"/>
      <c r="AS1304" s="35"/>
      <c r="AT1304" s="35"/>
      <c r="AU1304" s="35"/>
      <c r="AV1304" s="35"/>
      <c r="AW1304" s="35"/>
      <c r="AX1304" s="35"/>
      <c r="AY1304" s="35"/>
      <c r="AZ1304" s="35"/>
      <c r="BA1304" s="35"/>
      <c r="BB1304" s="35"/>
      <c r="BC1304" s="35"/>
      <c r="BD1304" s="35"/>
      <c r="BE1304" s="35"/>
    </row>
    <row r="1305" spans="27:57" ht="15">
      <c r="AA1305" s="11"/>
      <c r="AB1305" s="11"/>
      <c r="AC1305" s="11"/>
      <c r="AD1305" s="11"/>
      <c r="AE1305" s="11"/>
      <c r="AL1305" s="35"/>
      <c r="AM1305" s="35"/>
      <c r="AN1305" s="35"/>
      <c r="AO1305" s="35"/>
      <c r="AP1305" s="35"/>
      <c r="AQ1305" s="35"/>
      <c r="AR1305" s="35"/>
      <c r="AS1305" s="35"/>
      <c r="AT1305" s="35"/>
      <c r="AU1305" s="35"/>
      <c r="AV1305" s="35"/>
      <c r="AW1305" s="35"/>
      <c r="AX1305" s="35"/>
      <c r="AY1305" s="35"/>
      <c r="AZ1305" s="35"/>
      <c r="BA1305" s="35"/>
      <c r="BB1305" s="35"/>
      <c r="BC1305" s="35"/>
      <c r="BD1305" s="35"/>
      <c r="BE1305" s="35"/>
    </row>
    <row r="1306" spans="27:57" ht="15">
      <c r="AA1306" s="11"/>
      <c r="AB1306" s="11"/>
      <c r="AC1306" s="11"/>
      <c r="AD1306" s="11"/>
      <c r="AE1306" s="11"/>
      <c r="AL1306" s="35"/>
      <c r="AM1306" s="35"/>
      <c r="AN1306" s="35"/>
      <c r="AO1306" s="35"/>
      <c r="AP1306" s="35"/>
      <c r="AQ1306" s="35"/>
      <c r="AR1306" s="35"/>
      <c r="AS1306" s="35"/>
      <c r="AT1306" s="35"/>
      <c r="AU1306" s="35"/>
      <c r="AV1306" s="35"/>
      <c r="AW1306" s="35"/>
      <c r="AX1306" s="35"/>
      <c r="AY1306" s="35"/>
      <c r="AZ1306" s="35"/>
      <c r="BA1306" s="35"/>
      <c r="BB1306" s="35"/>
      <c r="BC1306" s="35"/>
      <c r="BD1306" s="35"/>
      <c r="BE1306" s="35"/>
    </row>
    <row r="1307" spans="27:57" ht="15">
      <c r="AA1307" s="11"/>
      <c r="AB1307" s="11"/>
      <c r="AC1307" s="11"/>
      <c r="AD1307" s="11"/>
      <c r="AE1307" s="11"/>
      <c r="AL1307" s="35"/>
      <c r="AM1307" s="35"/>
      <c r="AN1307" s="35"/>
      <c r="AO1307" s="35"/>
      <c r="AP1307" s="35"/>
      <c r="AQ1307" s="35"/>
      <c r="AR1307" s="35"/>
      <c r="AS1307" s="35"/>
      <c r="AT1307" s="35"/>
      <c r="AU1307" s="35"/>
      <c r="AV1307" s="35"/>
      <c r="AW1307" s="35"/>
      <c r="AX1307" s="35"/>
      <c r="AY1307" s="35"/>
      <c r="AZ1307" s="35"/>
      <c r="BA1307" s="35"/>
      <c r="BB1307" s="35"/>
      <c r="BC1307" s="35"/>
      <c r="BD1307" s="35"/>
      <c r="BE1307" s="35"/>
    </row>
    <row r="1308" spans="27:57" ht="15">
      <c r="AA1308" s="11"/>
      <c r="AB1308" s="11"/>
      <c r="AC1308" s="11"/>
      <c r="AD1308" s="11"/>
      <c r="AE1308" s="11"/>
      <c r="AL1308" s="35"/>
      <c r="AM1308" s="35"/>
      <c r="AN1308" s="35"/>
      <c r="AO1308" s="35"/>
      <c r="AP1308" s="35"/>
      <c r="AQ1308" s="35"/>
      <c r="AR1308" s="35"/>
      <c r="AS1308" s="35"/>
      <c r="AT1308" s="35"/>
      <c r="AU1308" s="35"/>
      <c r="AV1308" s="35"/>
      <c r="AW1308" s="35"/>
      <c r="AX1308" s="35"/>
      <c r="AY1308" s="35"/>
      <c r="AZ1308" s="35"/>
      <c r="BA1308" s="35"/>
      <c r="BB1308" s="35"/>
      <c r="BC1308" s="35"/>
      <c r="BD1308" s="35"/>
      <c r="BE1308" s="35"/>
    </row>
    <row r="1309" spans="27:57" ht="15">
      <c r="AA1309" s="11"/>
      <c r="AB1309" s="11"/>
      <c r="AC1309" s="11"/>
      <c r="AD1309" s="11"/>
      <c r="AE1309" s="11"/>
      <c r="AL1309" s="35"/>
      <c r="AM1309" s="35"/>
      <c r="AN1309" s="35"/>
      <c r="AO1309" s="35"/>
      <c r="AP1309" s="35"/>
      <c r="AQ1309" s="35"/>
      <c r="AR1309" s="35"/>
      <c r="AS1309" s="35"/>
      <c r="AT1309" s="35"/>
      <c r="AU1309" s="35"/>
      <c r="AV1309" s="35"/>
      <c r="AW1309" s="35"/>
      <c r="AX1309" s="35"/>
      <c r="AY1309" s="35"/>
      <c r="AZ1309" s="35"/>
      <c r="BA1309" s="35"/>
      <c r="BB1309" s="35"/>
      <c r="BC1309" s="35"/>
      <c r="BD1309" s="35"/>
      <c r="BE1309" s="35"/>
    </row>
    <row r="1310" spans="27:57" ht="15">
      <c r="AA1310" s="11"/>
      <c r="AB1310" s="11"/>
      <c r="AC1310" s="11"/>
      <c r="AD1310" s="11"/>
      <c r="AE1310" s="11"/>
      <c r="AL1310" s="35"/>
      <c r="AM1310" s="35"/>
      <c r="AN1310" s="35"/>
      <c r="AO1310" s="35"/>
      <c r="AP1310" s="35"/>
      <c r="AQ1310" s="35"/>
      <c r="AR1310" s="35"/>
      <c r="AS1310" s="35"/>
      <c r="AT1310" s="35"/>
      <c r="AU1310" s="35"/>
      <c r="AV1310" s="35"/>
      <c r="AW1310" s="35"/>
      <c r="AX1310" s="35"/>
      <c r="AY1310" s="35"/>
      <c r="AZ1310" s="35"/>
      <c r="BA1310" s="35"/>
      <c r="BB1310" s="35"/>
      <c r="BC1310" s="35"/>
      <c r="BD1310" s="35"/>
      <c r="BE1310" s="35"/>
    </row>
    <row r="1311" spans="27:57" ht="15">
      <c r="AA1311" s="11"/>
      <c r="AB1311" s="11"/>
      <c r="AC1311" s="11"/>
      <c r="AD1311" s="11"/>
      <c r="AE1311" s="11"/>
      <c r="AL1311" s="35"/>
      <c r="AM1311" s="35"/>
      <c r="AN1311" s="35"/>
      <c r="AO1311" s="35"/>
      <c r="AP1311" s="35"/>
      <c r="AQ1311" s="35"/>
      <c r="AR1311" s="35"/>
      <c r="AS1311" s="35"/>
      <c r="AT1311" s="35"/>
      <c r="AU1311" s="35"/>
      <c r="AV1311" s="35"/>
      <c r="AW1311" s="35"/>
      <c r="AX1311" s="35"/>
      <c r="AY1311" s="35"/>
      <c r="AZ1311" s="35"/>
      <c r="BA1311" s="35"/>
      <c r="BB1311" s="35"/>
      <c r="BC1311" s="35"/>
      <c r="BD1311" s="35"/>
      <c r="BE1311" s="35"/>
    </row>
    <row r="1312" spans="27:57" ht="15">
      <c r="AA1312" s="11"/>
      <c r="AB1312" s="11"/>
      <c r="AC1312" s="11"/>
      <c r="AD1312" s="11"/>
      <c r="AE1312" s="11"/>
      <c r="AL1312" s="35"/>
      <c r="AM1312" s="35"/>
      <c r="AN1312" s="35"/>
      <c r="AO1312" s="35"/>
      <c r="AP1312" s="35"/>
      <c r="AQ1312" s="35"/>
      <c r="AR1312" s="35"/>
      <c r="AS1312" s="35"/>
      <c r="AT1312" s="35"/>
      <c r="AU1312" s="35"/>
      <c r="AV1312" s="35"/>
      <c r="AW1312" s="35"/>
      <c r="AX1312" s="35"/>
      <c r="AY1312" s="35"/>
      <c r="AZ1312" s="35"/>
      <c r="BA1312" s="35"/>
      <c r="BB1312" s="35"/>
      <c r="BC1312" s="35"/>
      <c r="BD1312" s="35"/>
      <c r="BE1312" s="35"/>
    </row>
    <row r="1313" spans="27:57" ht="15">
      <c r="AA1313" s="11"/>
      <c r="AB1313" s="11"/>
      <c r="AC1313" s="11"/>
      <c r="AD1313" s="11"/>
      <c r="AE1313" s="11"/>
      <c r="AL1313" s="35"/>
      <c r="AM1313" s="35"/>
      <c r="AN1313" s="35"/>
      <c r="AO1313" s="35"/>
      <c r="AP1313" s="35"/>
      <c r="AQ1313" s="35"/>
      <c r="AR1313" s="35"/>
      <c r="AS1313" s="35"/>
      <c r="AT1313" s="35"/>
      <c r="AU1313" s="35"/>
      <c r="AV1313" s="35"/>
      <c r="AW1313" s="35"/>
      <c r="AX1313" s="35"/>
      <c r="AY1313" s="35"/>
      <c r="AZ1313" s="35"/>
      <c r="BA1313" s="35"/>
      <c r="BB1313" s="35"/>
      <c r="BC1313" s="35"/>
      <c r="BD1313" s="35"/>
      <c r="BE1313" s="35"/>
    </row>
    <row r="1314" spans="27:57" ht="15">
      <c r="AA1314" s="11"/>
      <c r="AB1314" s="11"/>
      <c r="AC1314" s="11"/>
      <c r="AD1314" s="11"/>
      <c r="AE1314" s="11"/>
      <c r="AL1314" s="35"/>
      <c r="AM1314" s="35"/>
      <c r="AN1314" s="35"/>
      <c r="AO1314" s="35"/>
      <c r="AP1314" s="35"/>
      <c r="AQ1314" s="35"/>
      <c r="AR1314" s="35"/>
      <c r="AS1314" s="35"/>
      <c r="AT1314" s="35"/>
      <c r="AU1314" s="35"/>
      <c r="AV1314" s="35"/>
      <c r="AW1314" s="35"/>
      <c r="AX1314" s="35"/>
      <c r="AY1314" s="35"/>
      <c r="AZ1314" s="35"/>
      <c r="BA1314" s="35"/>
      <c r="BB1314" s="35"/>
      <c r="BC1314" s="35"/>
      <c r="BD1314" s="35"/>
      <c r="BE1314" s="35"/>
    </row>
    <row r="1315" spans="27:57" ht="15">
      <c r="AA1315" s="11"/>
      <c r="AB1315" s="11"/>
      <c r="AC1315" s="11"/>
      <c r="AD1315" s="11"/>
      <c r="AE1315" s="11"/>
      <c r="AL1315" s="35"/>
      <c r="AM1315" s="35"/>
      <c r="AN1315" s="35"/>
      <c r="AO1315" s="35"/>
      <c r="AP1315" s="35"/>
      <c r="AQ1315" s="35"/>
      <c r="AR1315" s="35"/>
      <c r="AS1315" s="35"/>
      <c r="AT1315" s="35"/>
      <c r="AU1315" s="35"/>
      <c r="AV1315" s="35"/>
      <c r="AW1315" s="35"/>
      <c r="AX1315" s="35"/>
      <c r="AY1315" s="35"/>
      <c r="AZ1315" s="35"/>
      <c r="BA1315" s="35"/>
      <c r="BB1315" s="35"/>
      <c r="BC1315" s="35"/>
      <c r="BD1315" s="35"/>
      <c r="BE1315" s="35"/>
    </row>
    <row r="1316" spans="27:57" ht="15">
      <c r="AA1316" s="11"/>
      <c r="AB1316" s="11"/>
      <c r="AC1316" s="11"/>
      <c r="AD1316" s="11"/>
      <c r="AE1316" s="11"/>
      <c r="AL1316" s="35"/>
      <c r="AM1316" s="35"/>
      <c r="AN1316" s="35"/>
      <c r="AO1316" s="35"/>
      <c r="AP1316" s="35"/>
      <c r="AQ1316" s="35"/>
      <c r="AR1316" s="35"/>
      <c r="AS1316" s="35"/>
      <c r="AT1316" s="35"/>
      <c r="AU1316" s="35"/>
      <c r="AV1316" s="35"/>
      <c r="AW1316" s="35"/>
      <c r="AX1316" s="35"/>
      <c r="AY1316" s="35"/>
      <c r="AZ1316" s="35"/>
      <c r="BA1316" s="35"/>
      <c r="BB1316" s="35"/>
      <c r="BC1316" s="35"/>
      <c r="BD1316" s="35"/>
      <c r="BE1316" s="35"/>
    </row>
    <row r="1317" spans="27:57" ht="15">
      <c r="AA1317" s="11"/>
      <c r="AB1317" s="11"/>
      <c r="AC1317" s="11"/>
      <c r="AD1317" s="11"/>
      <c r="AE1317" s="11"/>
      <c r="AL1317" s="35"/>
      <c r="AM1317" s="35"/>
      <c r="AN1317" s="35"/>
      <c r="AO1317" s="35"/>
      <c r="AP1317" s="35"/>
      <c r="AQ1317" s="35"/>
      <c r="AR1317" s="35"/>
      <c r="AS1317" s="35"/>
      <c r="AT1317" s="35"/>
      <c r="AU1317" s="35"/>
      <c r="AV1317" s="35"/>
      <c r="AW1317" s="35"/>
      <c r="AX1317" s="35"/>
      <c r="AY1317" s="35"/>
      <c r="AZ1317" s="35"/>
      <c r="BA1317" s="35"/>
      <c r="BB1317" s="35"/>
      <c r="BC1317" s="35"/>
      <c r="BD1317" s="35"/>
      <c r="BE1317" s="35"/>
    </row>
    <row r="1318" spans="27:57" ht="15">
      <c r="AA1318" s="11"/>
      <c r="AB1318" s="11"/>
      <c r="AC1318" s="11"/>
      <c r="AD1318" s="11"/>
      <c r="AE1318" s="11"/>
      <c r="AL1318" s="35"/>
      <c r="AM1318" s="35"/>
      <c r="AN1318" s="35"/>
      <c r="AO1318" s="35"/>
      <c r="AP1318" s="35"/>
      <c r="AQ1318" s="35"/>
      <c r="AR1318" s="35"/>
      <c r="AS1318" s="35"/>
      <c r="AT1318" s="35"/>
      <c r="AU1318" s="35"/>
      <c r="AV1318" s="35"/>
      <c r="AW1318" s="35"/>
      <c r="AX1318" s="35"/>
      <c r="AY1318" s="35"/>
      <c r="AZ1318" s="35"/>
      <c r="BA1318" s="35"/>
      <c r="BB1318" s="35"/>
      <c r="BC1318" s="35"/>
      <c r="BD1318" s="35"/>
      <c r="BE1318" s="35"/>
    </row>
    <row r="1319" spans="27:57" ht="15">
      <c r="AA1319" s="11"/>
      <c r="AB1319" s="11"/>
      <c r="AC1319" s="11"/>
      <c r="AD1319" s="11"/>
      <c r="AE1319" s="11"/>
      <c r="AL1319" s="35"/>
      <c r="AM1319" s="35"/>
      <c r="AN1319" s="35"/>
      <c r="AO1319" s="35"/>
      <c r="AP1319" s="35"/>
      <c r="AQ1319" s="35"/>
      <c r="AR1319" s="35"/>
      <c r="AS1319" s="35"/>
      <c r="AT1319" s="35"/>
      <c r="AU1319" s="35"/>
      <c r="AV1319" s="35"/>
      <c r="AW1319" s="35"/>
      <c r="AX1319" s="35"/>
      <c r="AY1319" s="35"/>
      <c r="AZ1319" s="35"/>
      <c r="BA1319" s="35"/>
      <c r="BB1319" s="35"/>
      <c r="BC1319" s="35"/>
      <c r="BD1319" s="35"/>
      <c r="BE1319" s="35"/>
    </row>
    <row r="1320" spans="27:57" ht="15">
      <c r="AA1320" s="11"/>
      <c r="AB1320" s="11"/>
      <c r="AC1320" s="11"/>
      <c r="AD1320" s="11"/>
      <c r="AE1320" s="11"/>
      <c r="AL1320" s="35"/>
      <c r="AM1320" s="35"/>
      <c r="AN1320" s="35"/>
      <c r="AO1320" s="35"/>
      <c r="AP1320" s="35"/>
      <c r="AQ1320" s="35"/>
      <c r="AR1320" s="35"/>
      <c r="AS1320" s="35"/>
      <c r="AT1320" s="35"/>
      <c r="AU1320" s="35"/>
      <c r="AV1320" s="35"/>
      <c r="AW1320" s="35"/>
      <c r="AX1320" s="35"/>
      <c r="AY1320" s="35"/>
      <c r="AZ1320" s="35"/>
      <c r="BA1320" s="35"/>
      <c r="BB1320" s="35"/>
      <c r="BC1320" s="35"/>
      <c r="BD1320" s="35"/>
      <c r="BE1320" s="35"/>
    </row>
    <row r="1321" spans="27:57" ht="15">
      <c r="AA1321" s="11"/>
      <c r="AB1321" s="11"/>
      <c r="AC1321" s="11"/>
      <c r="AD1321" s="11"/>
      <c r="AE1321" s="11"/>
      <c r="AL1321" s="35"/>
      <c r="AM1321" s="35"/>
      <c r="AN1321" s="35"/>
      <c r="AO1321" s="35"/>
      <c r="AP1321" s="35"/>
      <c r="AQ1321" s="35"/>
      <c r="AR1321" s="35"/>
      <c r="AS1321" s="35"/>
      <c r="AT1321" s="35"/>
      <c r="AU1321" s="35"/>
      <c r="AV1321" s="35"/>
      <c r="AW1321" s="35"/>
      <c r="AX1321" s="35"/>
      <c r="AY1321" s="35"/>
      <c r="AZ1321" s="35"/>
      <c r="BA1321" s="35"/>
      <c r="BB1321" s="35"/>
      <c r="BC1321" s="35"/>
      <c r="BD1321" s="35"/>
      <c r="BE1321" s="35"/>
    </row>
    <row r="1322" spans="27:57" ht="15">
      <c r="AA1322" s="11"/>
      <c r="AB1322" s="11"/>
      <c r="AC1322" s="11"/>
      <c r="AD1322" s="11"/>
      <c r="AE1322" s="11"/>
      <c r="AL1322" s="35"/>
      <c r="AM1322" s="35"/>
      <c r="AN1322" s="35"/>
      <c r="AO1322" s="35"/>
      <c r="AP1322" s="35"/>
      <c r="AQ1322" s="35"/>
      <c r="AR1322" s="35"/>
      <c r="AS1322" s="35"/>
      <c r="AT1322" s="35"/>
      <c r="AU1322" s="35"/>
      <c r="AV1322" s="35"/>
      <c r="AW1322" s="35"/>
      <c r="AX1322" s="35"/>
      <c r="AY1322" s="35"/>
      <c r="AZ1322" s="35"/>
      <c r="BA1322" s="35"/>
      <c r="BB1322" s="35"/>
      <c r="BC1322" s="35"/>
      <c r="BD1322" s="35"/>
      <c r="BE1322" s="35"/>
    </row>
    <row r="1323" spans="27:57" ht="15">
      <c r="AA1323" s="11"/>
      <c r="AB1323" s="11"/>
      <c r="AC1323" s="11"/>
      <c r="AD1323" s="11"/>
      <c r="AE1323" s="11"/>
      <c r="AL1323" s="35"/>
      <c r="AM1323" s="35"/>
      <c r="AN1323" s="35"/>
      <c r="AO1323" s="35"/>
      <c r="AP1323" s="35"/>
      <c r="AQ1323" s="35"/>
      <c r="AR1323" s="35"/>
      <c r="AS1323" s="35"/>
      <c r="AT1323" s="35"/>
      <c r="AU1323" s="35"/>
      <c r="AV1323" s="35"/>
      <c r="AW1323" s="35"/>
      <c r="AX1323" s="35"/>
      <c r="AY1323" s="35"/>
      <c r="AZ1323" s="35"/>
      <c r="BA1323" s="35"/>
      <c r="BB1323" s="35"/>
      <c r="BC1323" s="35"/>
      <c r="BD1323" s="35"/>
      <c r="BE1323" s="35"/>
    </row>
    <row r="1324" spans="27:57" ht="15">
      <c r="AA1324" s="11"/>
      <c r="AB1324" s="11"/>
      <c r="AC1324" s="11"/>
      <c r="AD1324" s="11"/>
      <c r="AE1324" s="11"/>
      <c r="AL1324" s="35"/>
      <c r="AM1324" s="35"/>
      <c r="AN1324" s="35"/>
      <c r="AO1324" s="35"/>
      <c r="AP1324" s="35"/>
      <c r="AQ1324" s="35"/>
      <c r="AR1324" s="35"/>
      <c r="AS1324" s="35"/>
      <c r="AT1324" s="35"/>
      <c r="AU1324" s="35"/>
      <c r="AV1324" s="35"/>
      <c r="AW1324" s="35"/>
      <c r="AX1324" s="35"/>
      <c r="AY1324" s="35"/>
      <c r="AZ1324" s="35"/>
      <c r="BA1324" s="35"/>
      <c r="BB1324" s="35"/>
      <c r="BC1324" s="35"/>
      <c r="BD1324" s="35"/>
      <c r="BE1324" s="35"/>
    </row>
    <row r="1325" spans="27:57" ht="15">
      <c r="AA1325" s="11"/>
      <c r="AB1325" s="11"/>
      <c r="AC1325" s="11"/>
      <c r="AD1325" s="11"/>
      <c r="AE1325" s="11"/>
      <c r="AL1325" s="35"/>
      <c r="AM1325" s="35"/>
      <c r="AN1325" s="35"/>
      <c r="AO1325" s="35"/>
      <c r="AP1325" s="35"/>
      <c r="AQ1325" s="35"/>
      <c r="AR1325" s="35"/>
      <c r="AS1325" s="35"/>
      <c r="AT1325" s="35"/>
      <c r="AU1325" s="35"/>
      <c r="AV1325" s="35"/>
      <c r="AW1325" s="35"/>
      <c r="AX1325" s="35"/>
      <c r="AY1325" s="35"/>
      <c r="AZ1325" s="35"/>
      <c r="BA1325" s="35"/>
      <c r="BB1325" s="35"/>
      <c r="BC1325" s="35"/>
      <c r="BD1325" s="35"/>
      <c r="BE1325" s="35"/>
    </row>
    <row r="1326" spans="27:57" ht="15">
      <c r="AA1326" s="11"/>
      <c r="AB1326" s="11"/>
      <c r="AC1326" s="11"/>
      <c r="AD1326" s="11"/>
      <c r="AE1326" s="11"/>
      <c r="AL1326" s="35"/>
      <c r="AM1326" s="35"/>
      <c r="AN1326" s="35"/>
      <c r="AO1326" s="35"/>
      <c r="AP1326" s="35"/>
      <c r="AQ1326" s="35"/>
      <c r="AR1326" s="35"/>
      <c r="AS1326" s="35"/>
      <c r="AT1326" s="35"/>
      <c r="AU1326" s="35"/>
      <c r="AV1326" s="35"/>
      <c r="AW1326" s="35"/>
      <c r="AX1326" s="35"/>
      <c r="AY1326" s="35"/>
      <c r="AZ1326" s="35"/>
      <c r="BA1326" s="35"/>
      <c r="BB1326" s="35"/>
      <c r="BC1326" s="35"/>
      <c r="BD1326" s="35"/>
      <c r="BE1326" s="35"/>
    </row>
    <row r="1327" spans="27:57" ht="15">
      <c r="AA1327" s="11"/>
      <c r="AB1327" s="11"/>
      <c r="AC1327" s="11"/>
      <c r="AD1327" s="11"/>
      <c r="AE1327" s="11"/>
      <c r="AL1327" s="35"/>
      <c r="AM1327" s="35"/>
      <c r="AN1327" s="35"/>
      <c r="AO1327" s="35"/>
      <c r="AP1327" s="35"/>
      <c r="AQ1327" s="35"/>
      <c r="AR1327" s="35"/>
      <c r="AS1327" s="35"/>
      <c r="AT1327" s="35"/>
      <c r="AU1327" s="35"/>
      <c r="AV1327" s="35"/>
      <c r="AW1327" s="35"/>
      <c r="AX1327" s="35"/>
      <c r="AY1327" s="35"/>
      <c r="AZ1327" s="35"/>
      <c r="BA1327" s="35"/>
      <c r="BB1327" s="35"/>
      <c r="BC1327" s="35"/>
      <c r="BD1327" s="35"/>
      <c r="BE1327" s="35"/>
    </row>
    <row r="1328" spans="27:57" ht="15">
      <c r="AA1328" s="11"/>
      <c r="AB1328" s="11"/>
      <c r="AC1328" s="11"/>
      <c r="AD1328" s="11"/>
      <c r="AE1328" s="11"/>
      <c r="AL1328" s="35"/>
      <c r="AM1328" s="35"/>
      <c r="AN1328" s="35"/>
      <c r="AO1328" s="35"/>
      <c r="AP1328" s="35"/>
      <c r="AQ1328" s="35"/>
      <c r="AR1328" s="35"/>
      <c r="AS1328" s="35"/>
      <c r="AT1328" s="35"/>
      <c r="AU1328" s="35"/>
      <c r="AV1328" s="35"/>
      <c r="AW1328" s="35"/>
      <c r="AX1328" s="35"/>
      <c r="AY1328" s="35"/>
      <c r="AZ1328" s="35"/>
      <c r="BA1328" s="35"/>
      <c r="BB1328" s="35"/>
      <c r="BC1328" s="35"/>
      <c r="BD1328" s="35"/>
      <c r="BE1328" s="35"/>
    </row>
    <row r="1329" spans="27:57" ht="15">
      <c r="AA1329" s="11"/>
      <c r="AB1329" s="11"/>
      <c r="AC1329" s="11"/>
      <c r="AD1329" s="11"/>
      <c r="AE1329" s="11"/>
      <c r="AL1329" s="35"/>
      <c r="AM1329" s="35"/>
      <c r="AN1329" s="35"/>
      <c r="AO1329" s="35"/>
      <c r="AP1329" s="35"/>
      <c r="AQ1329" s="35"/>
      <c r="AR1329" s="35"/>
      <c r="AS1329" s="35"/>
      <c r="AT1329" s="35"/>
      <c r="AU1329" s="35"/>
      <c r="AV1329" s="35"/>
      <c r="AW1329" s="35"/>
      <c r="AX1329" s="35"/>
      <c r="AY1329" s="35"/>
      <c r="AZ1329" s="35"/>
      <c r="BA1329" s="35"/>
      <c r="BB1329" s="35"/>
      <c r="BC1329" s="35"/>
      <c r="BD1329" s="35"/>
      <c r="BE1329" s="35"/>
    </row>
    <row r="1330" spans="27:57" ht="15">
      <c r="AA1330" s="11"/>
      <c r="AB1330" s="11"/>
      <c r="AC1330" s="11"/>
      <c r="AD1330" s="11"/>
      <c r="AE1330" s="11"/>
      <c r="AL1330" s="35"/>
      <c r="AM1330" s="35"/>
      <c r="AN1330" s="35"/>
      <c r="AO1330" s="35"/>
      <c r="AP1330" s="35"/>
      <c r="AQ1330" s="35"/>
      <c r="AR1330" s="35"/>
      <c r="AS1330" s="35"/>
      <c r="AT1330" s="35"/>
      <c r="AU1330" s="35"/>
      <c r="AV1330" s="35"/>
      <c r="AW1330" s="35"/>
      <c r="AX1330" s="35"/>
      <c r="AY1330" s="35"/>
      <c r="AZ1330" s="35"/>
      <c r="BA1330" s="35"/>
      <c r="BB1330" s="35"/>
      <c r="BC1330" s="35"/>
      <c r="BD1330" s="35"/>
      <c r="BE1330" s="35"/>
    </row>
    <row r="1331" spans="27:57" ht="15">
      <c r="AA1331" s="11"/>
      <c r="AB1331" s="11"/>
      <c r="AC1331" s="11"/>
      <c r="AD1331" s="11"/>
      <c r="AE1331" s="11"/>
      <c r="AL1331" s="35"/>
      <c r="AM1331" s="35"/>
      <c r="AN1331" s="35"/>
      <c r="AO1331" s="35"/>
      <c r="AP1331" s="35"/>
      <c r="AQ1331" s="35"/>
      <c r="AR1331" s="35"/>
      <c r="AS1331" s="35"/>
      <c r="AT1331" s="35"/>
      <c r="AU1331" s="35"/>
      <c r="AV1331" s="35"/>
      <c r="AW1331" s="35"/>
      <c r="AX1331" s="35"/>
      <c r="AY1331" s="35"/>
      <c r="AZ1331" s="35"/>
      <c r="BA1331" s="35"/>
      <c r="BB1331" s="35"/>
      <c r="BC1331" s="35"/>
      <c r="BD1331" s="35"/>
      <c r="BE1331" s="35"/>
    </row>
    <row r="1332" spans="27:57" ht="15">
      <c r="AA1332" s="11"/>
      <c r="AB1332" s="11"/>
      <c r="AC1332" s="11"/>
      <c r="AD1332" s="11"/>
      <c r="AE1332" s="11"/>
      <c r="AL1332" s="35"/>
      <c r="AM1332" s="35"/>
      <c r="AN1332" s="35"/>
      <c r="AO1332" s="35"/>
      <c r="AP1332" s="35"/>
      <c r="AQ1332" s="35"/>
      <c r="AR1332" s="35"/>
      <c r="AS1332" s="35"/>
      <c r="AT1332" s="35"/>
      <c r="AU1332" s="35"/>
      <c r="AV1332" s="35"/>
      <c r="AW1332" s="35"/>
      <c r="AX1332" s="35"/>
      <c r="AY1332" s="35"/>
      <c r="AZ1332" s="35"/>
      <c r="BA1332" s="35"/>
      <c r="BB1332" s="35"/>
      <c r="BC1332" s="35"/>
      <c r="BD1332" s="35"/>
      <c r="BE1332" s="35"/>
    </row>
    <row r="1333" spans="27:57" ht="15">
      <c r="AA1333" s="11"/>
      <c r="AB1333" s="11"/>
      <c r="AC1333" s="11"/>
      <c r="AD1333" s="11"/>
      <c r="AE1333" s="11"/>
      <c r="AL1333" s="35"/>
      <c r="AM1333" s="35"/>
      <c r="AN1333" s="35"/>
      <c r="AO1333" s="35"/>
      <c r="AP1333" s="35"/>
      <c r="AQ1333" s="35"/>
      <c r="AR1333" s="35"/>
      <c r="AS1333" s="35"/>
      <c r="AT1333" s="35"/>
      <c r="AU1333" s="35"/>
      <c r="AV1333" s="35"/>
      <c r="AW1333" s="35"/>
      <c r="AX1333" s="35"/>
      <c r="AY1333" s="35"/>
      <c r="AZ1333" s="35"/>
      <c r="BA1333" s="35"/>
      <c r="BB1333" s="35"/>
      <c r="BC1333" s="35"/>
      <c r="BD1333" s="35"/>
      <c r="BE1333" s="35"/>
    </row>
    <row r="1334" spans="27:57" ht="15">
      <c r="AA1334" s="11"/>
      <c r="AB1334" s="11"/>
      <c r="AC1334" s="11"/>
      <c r="AD1334" s="11"/>
      <c r="AE1334" s="11"/>
      <c r="AL1334" s="35"/>
      <c r="AM1334" s="35"/>
      <c r="AN1334" s="35"/>
      <c r="AO1334" s="35"/>
      <c r="AP1334" s="35"/>
      <c r="AQ1334" s="35"/>
      <c r="AR1334" s="35"/>
      <c r="AS1334" s="35"/>
      <c r="AT1334" s="35"/>
      <c r="AU1334" s="35"/>
      <c r="AV1334" s="35"/>
      <c r="AW1334" s="35"/>
      <c r="AX1334" s="35"/>
      <c r="AY1334" s="35"/>
      <c r="AZ1334" s="35"/>
      <c r="BA1334" s="35"/>
      <c r="BB1334" s="35"/>
      <c r="BC1334" s="35"/>
      <c r="BD1334" s="35"/>
      <c r="BE1334" s="35"/>
    </row>
    <row r="1335" spans="27:57" ht="15">
      <c r="AA1335" s="11"/>
      <c r="AB1335" s="11"/>
      <c r="AC1335" s="11"/>
      <c r="AD1335" s="11"/>
      <c r="AE1335" s="11"/>
      <c r="AL1335" s="35"/>
      <c r="AM1335" s="35"/>
      <c r="AN1335" s="35"/>
      <c r="AO1335" s="35"/>
      <c r="AP1335" s="35"/>
      <c r="AQ1335" s="35"/>
      <c r="AR1335" s="35"/>
      <c r="AS1335" s="35"/>
      <c r="AT1335" s="35"/>
      <c r="AU1335" s="35"/>
      <c r="AV1335" s="35"/>
      <c r="AW1335" s="35"/>
      <c r="AX1335" s="35"/>
      <c r="AY1335" s="35"/>
      <c r="AZ1335" s="35"/>
      <c r="BA1335" s="35"/>
      <c r="BB1335" s="35"/>
      <c r="BC1335" s="35"/>
      <c r="BD1335" s="35"/>
      <c r="BE1335" s="35"/>
    </row>
    <row r="1336" spans="27:57" ht="15">
      <c r="AA1336" s="11"/>
      <c r="AB1336" s="11"/>
      <c r="AC1336" s="11"/>
      <c r="AD1336" s="11"/>
      <c r="AE1336" s="11"/>
      <c r="AL1336" s="35"/>
      <c r="AM1336" s="35"/>
      <c r="AN1336" s="35"/>
      <c r="AO1336" s="35"/>
      <c r="AP1336" s="35"/>
      <c r="AQ1336" s="35"/>
      <c r="AR1336" s="35"/>
      <c r="AS1336" s="35"/>
      <c r="AT1336" s="35"/>
      <c r="AU1336" s="35"/>
      <c r="AV1336" s="35"/>
      <c r="AW1336" s="35"/>
      <c r="AX1336" s="35"/>
      <c r="AY1336" s="35"/>
      <c r="AZ1336" s="35"/>
      <c r="BA1336" s="35"/>
      <c r="BB1336" s="35"/>
      <c r="BC1336" s="35"/>
      <c r="BD1336" s="35"/>
      <c r="BE1336" s="35"/>
    </row>
    <row r="1337" spans="27:57" ht="15">
      <c r="AA1337" s="11"/>
      <c r="AB1337" s="11"/>
      <c r="AC1337" s="11"/>
      <c r="AD1337" s="11"/>
      <c r="AE1337" s="11"/>
      <c r="AL1337" s="35"/>
      <c r="AM1337" s="35"/>
      <c r="AN1337" s="35"/>
      <c r="AO1337" s="35"/>
      <c r="AP1337" s="35"/>
      <c r="AQ1337" s="35"/>
      <c r="AR1337" s="35"/>
      <c r="AS1337" s="35"/>
      <c r="AT1337" s="35"/>
      <c r="AU1337" s="35"/>
      <c r="AV1337" s="35"/>
      <c r="AW1337" s="35"/>
      <c r="AX1337" s="35"/>
      <c r="AY1337" s="35"/>
      <c r="AZ1337" s="35"/>
      <c r="BA1337" s="35"/>
      <c r="BB1337" s="35"/>
      <c r="BC1337" s="35"/>
      <c r="BD1337" s="35"/>
      <c r="BE1337" s="35"/>
    </row>
    <row r="1338" spans="27:57" ht="15">
      <c r="AA1338" s="11"/>
      <c r="AB1338" s="11"/>
      <c r="AC1338" s="11"/>
      <c r="AD1338" s="11"/>
      <c r="AE1338" s="11"/>
      <c r="AL1338" s="35"/>
      <c r="AM1338" s="35"/>
      <c r="AN1338" s="35"/>
      <c r="AO1338" s="35"/>
      <c r="AP1338" s="35"/>
      <c r="AQ1338" s="35"/>
      <c r="AR1338" s="35"/>
      <c r="AS1338" s="35"/>
      <c r="AT1338" s="35"/>
      <c r="AU1338" s="35"/>
      <c r="AV1338" s="35"/>
      <c r="AW1338" s="35"/>
      <c r="AX1338" s="35"/>
      <c r="AY1338" s="35"/>
      <c r="AZ1338" s="35"/>
      <c r="BA1338" s="35"/>
      <c r="BB1338" s="35"/>
      <c r="BC1338" s="35"/>
      <c r="BD1338" s="35"/>
      <c r="BE1338" s="35"/>
    </row>
    <row r="1339" spans="27:57" ht="15">
      <c r="AA1339" s="11"/>
      <c r="AB1339" s="11"/>
      <c r="AC1339" s="11"/>
      <c r="AD1339" s="11"/>
      <c r="AE1339" s="11"/>
      <c r="AL1339" s="35"/>
      <c r="AM1339" s="35"/>
      <c r="AN1339" s="35"/>
      <c r="AO1339" s="35"/>
      <c r="AP1339" s="35"/>
      <c r="AQ1339" s="35"/>
      <c r="AR1339" s="35"/>
      <c r="AS1339" s="35"/>
      <c r="AT1339" s="35"/>
      <c r="AU1339" s="35"/>
      <c r="AV1339" s="35"/>
      <c r="AW1339" s="35"/>
      <c r="AX1339" s="35"/>
      <c r="AY1339" s="35"/>
      <c r="AZ1339" s="35"/>
      <c r="BA1339" s="35"/>
      <c r="BB1339" s="35"/>
      <c r="BC1339" s="35"/>
      <c r="BD1339" s="35"/>
      <c r="BE1339" s="35"/>
    </row>
    <row r="1340" spans="27:57" ht="15">
      <c r="AA1340" s="11"/>
      <c r="AB1340" s="11"/>
      <c r="AC1340" s="11"/>
      <c r="AD1340" s="11"/>
      <c r="AE1340" s="11"/>
      <c r="AL1340" s="35"/>
      <c r="AM1340" s="35"/>
      <c r="AN1340" s="35"/>
      <c r="AO1340" s="35"/>
      <c r="AP1340" s="35"/>
      <c r="AQ1340" s="35"/>
      <c r="AR1340" s="35"/>
      <c r="AS1340" s="35"/>
      <c r="AT1340" s="35"/>
      <c r="AU1340" s="35"/>
      <c r="AV1340" s="35"/>
      <c r="AW1340" s="35"/>
      <c r="AX1340" s="35"/>
      <c r="AY1340" s="35"/>
      <c r="AZ1340" s="35"/>
      <c r="BA1340" s="35"/>
      <c r="BB1340" s="35"/>
      <c r="BC1340" s="35"/>
      <c r="BD1340" s="35"/>
      <c r="BE1340" s="35"/>
    </row>
    <row r="1341" spans="27:57" ht="15">
      <c r="AA1341" s="11"/>
      <c r="AB1341" s="11"/>
      <c r="AC1341" s="11"/>
      <c r="AD1341" s="11"/>
      <c r="AE1341" s="11"/>
      <c r="AL1341" s="35"/>
      <c r="AM1341" s="35"/>
      <c r="AN1341" s="35"/>
      <c r="AO1341" s="35"/>
      <c r="AP1341" s="35"/>
      <c r="AQ1341" s="35"/>
      <c r="AR1341" s="35"/>
      <c r="AS1341" s="35"/>
      <c r="AT1341" s="35"/>
      <c r="AU1341" s="35"/>
      <c r="AV1341" s="35"/>
      <c r="AW1341" s="35"/>
      <c r="AX1341" s="35"/>
      <c r="AY1341" s="35"/>
      <c r="AZ1341" s="35"/>
      <c r="BA1341" s="35"/>
      <c r="BB1341" s="35"/>
      <c r="BC1341" s="35"/>
      <c r="BD1341" s="35"/>
      <c r="BE1341" s="35"/>
    </row>
    <row r="1342" spans="27:57" ht="15">
      <c r="AA1342" s="11"/>
      <c r="AB1342" s="11"/>
      <c r="AC1342" s="11"/>
      <c r="AD1342" s="11"/>
      <c r="AE1342" s="11"/>
      <c r="AL1342" s="35"/>
      <c r="AM1342" s="35"/>
      <c r="AN1342" s="35"/>
      <c r="AO1342" s="35"/>
      <c r="AP1342" s="35"/>
      <c r="AQ1342" s="35"/>
      <c r="AR1342" s="35"/>
      <c r="AS1342" s="35"/>
      <c r="AT1342" s="35"/>
      <c r="AU1342" s="35"/>
      <c r="AV1342" s="35"/>
      <c r="AW1342" s="35"/>
      <c r="AX1342" s="35"/>
      <c r="AY1342" s="35"/>
      <c r="AZ1342" s="35"/>
      <c r="BA1342" s="35"/>
      <c r="BB1342" s="35"/>
      <c r="BC1342" s="35"/>
      <c r="BD1342" s="35"/>
      <c r="BE1342" s="35"/>
    </row>
    <row r="1343" spans="27:57" ht="15">
      <c r="AA1343" s="11"/>
      <c r="AB1343" s="11"/>
      <c r="AC1343" s="11"/>
      <c r="AD1343" s="11"/>
      <c r="AE1343" s="11"/>
      <c r="AL1343" s="35"/>
      <c r="AM1343" s="35"/>
      <c r="AN1343" s="35"/>
      <c r="AO1343" s="35"/>
      <c r="AP1343" s="35"/>
      <c r="AQ1343" s="35"/>
      <c r="AR1343" s="35"/>
      <c r="AS1343" s="35"/>
      <c r="AT1343" s="35"/>
      <c r="AU1343" s="35"/>
      <c r="AV1343" s="35"/>
      <c r="AW1343" s="35"/>
      <c r="AX1343" s="35"/>
      <c r="AY1343" s="35"/>
      <c r="AZ1343" s="35"/>
      <c r="BA1343" s="35"/>
      <c r="BB1343" s="35"/>
      <c r="BC1343" s="35"/>
      <c r="BD1343" s="35"/>
      <c r="BE1343" s="35"/>
    </row>
    <row r="1344" spans="27:57" ht="15">
      <c r="AA1344" s="11"/>
      <c r="AB1344" s="11"/>
      <c r="AC1344" s="11"/>
      <c r="AD1344" s="11"/>
      <c r="AE1344" s="11"/>
      <c r="AL1344" s="35"/>
      <c r="AM1344" s="35"/>
      <c r="AN1344" s="35"/>
      <c r="AO1344" s="35"/>
      <c r="AP1344" s="35"/>
      <c r="AQ1344" s="35"/>
      <c r="AR1344" s="35"/>
      <c r="AS1344" s="35"/>
      <c r="AT1344" s="35"/>
      <c r="AU1344" s="35"/>
      <c r="AV1344" s="35"/>
      <c r="AW1344" s="35"/>
      <c r="AX1344" s="35"/>
      <c r="AY1344" s="35"/>
      <c r="AZ1344" s="35"/>
      <c r="BA1344" s="35"/>
      <c r="BB1344" s="35"/>
      <c r="BC1344" s="35"/>
      <c r="BD1344" s="35"/>
      <c r="BE1344" s="35"/>
    </row>
    <row r="1345" spans="27:57" ht="15">
      <c r="AA1345" s="11"/>
      <c r="AB1345" s="11"/>
      <c r="AC1345" s="11"/>
      <c r="AD1345" s="11"/>
      <c r="AE1345" s="11"/>
      <c r="AL1345" s="35"/>
      <c r="AM1345" s="35"/>
      <c r="AN1345" s="35"/>
      <c r="AO1345" s="35"/>
      <c r="AP1345" s="35"/>
      <c r="AQ1345" s="35"/>
      <c r="AR1345" s="35"/>
      <c r="AS1345" s="35"/>
      <c r="AT1345" s="35"/>
      <c r="AU1345" s="35"/>
      <c r="AV1345" s="35"/>
      <c r="AW1345" s="35"/>
      <c r="AX1345" s="35"/>
      <c r="AY1345" s="35"/>
      <c r="AZ1345" s="35"/>
      <c r="BA1345" s="35"/>
      <c r="BB1345" s="35"/>
      <c r="BC1345" s="35"/>
      <c r="BD1345" s="35"/>
      <c r="BE1345" s="35"/>
    </row>
    <row r="1346" spans="27:57" ht="15">
      <c r="AA1346" s="11"/>
      <c r="AB1346" s="11"/>
      <c r="AC1346" s="11"/>
      <c r="AD1346" s="11"/>
      <c r="AE1346" s="11"/>
      <c r="AL1346" s="35"/>
      <c r="AM1346" s="35"/>
      <c r="AN1346" s="35"/>
      <c r="AO1346" s="35"/>
      <c r="AP1346" s="35"/>
      <c r="AQ1346" s="35"/>
      <c r="AR1346" s="35"/>
      <c r="AS1346" s="35"/>
      <c r="AT1346" s="35"/>
      <c r="AU1346" s="35"/>
      <c r="AV1346" s="35"/>
      <c r="AW1346" s="35"/>
      <c r="AX1346" s="35"/>
      <c r="AY1346" s="35"/>
      <c r="AZ1346" s="35"/>
      <c r="BA1346" s="35"/>
      <c r="BB1346" s="35"/>
      <c r="BC1346" s="35"/>
      <c r="BD1346" s="35"/>
      <c r="BE1346" s="35"/>
    </row>
    <row r="1347" spans="27:57" ht="15">
      <c r="AA1347" s="11"/>
      <c r="AB1347" s="11"/>
      <c r="AC1347" s="11"/>
      <c r="AD1347" s="11"/>
      <c r="AE1347" s="11"/>
      <c r="AL1347" s="35"/>
      <c r="AM1347" s="35"/>
      <c r="AN1347" s="35"/>
      <c r="AO1347" s="35"/>
      <c r="AP1347" s="35"/>
      <c r="AQ1347" s="35"/>
      <c r="AR1347" s="35"/>
      <c r="AS1347" s="35"/>
      <c r="AT1347" s="35"/>
      <c r="AU1347" s="35"/>
      <c r="AV1347" s="35"/>
      <c r="AW1347" s="35"/>
      <c r="AX1347" s="35"/>
      <c r="AY1347" s="35"/>
      <c r="AZ1347" s="35"/>
      <c r="BA1347" s="35"/>
      <c r="BB1347" s="35"/>
      <c r="BC1347" s="35"/>
      <c r="BD1347" s="35"/>
      <c r="BE1347" s="35"/>
    </row>
    <row r="1348" spans="27:57" ht="15">
      <c r="AA1348" s="11"/>
      <c r="AB1348" s="11"/>
      <c r="AC1348" s="11"/>
      <c r="AD1348" s="11"/>
      <c r="AE1348" s="11"/>
      <c r="AL1348" s="35"/>
      <c r="AM1348" s="35"/>
      <c r="AN1348" s="35"/>
      <c r="AO1348" s="35"/>
      <c r="AP1348" s="35"/>
      <c r="AQ1348" s="35"/>
      <c r="AR1348" s="35"/>
      <c r="AS1348" s="35"/>
      <c r="AT1348" s="35"/>
      <c r="AU1348" s="35"/>
      <c r="AV1348" s="35"/>
      <c r="AW1348" s="35"/>
      <c r="AX1348" s="35"/>
      <c r="AY1348" s="35"/>
      <c r="AZ1348" s="35"/>
      <c r="BA1348" s="35"/>
      <c r="BB1348" s="35"/>
      <c r="BC1348" s="35"/>
      <c r="BD1348" s="35"/>
      <c r="BE1348" s="35"/>
    </row>
    <row r="1349" spans="27:57" ht="15">
      <c r="AA1349" s="11"/>
      <c r="AB1349" s="11"/>
      <c r="AC1349" s="11"/>
      <c r="AD1349" s="11"/>
      <c r="AE1349" s="11"/>
      <c r="AL1349" s="35"/>
      <c r="AM1349" s="35"/>
      <c r="AN1349" s="35"/>
      <c r="AO1349" s="35"/>
      <c r="AP1349" s="35"/>
      <c r="AQ1349" s="35"/>
      <c r="AR1349" s="35"/>
      <c r="AS1349" s="35"/>
      <c r="AT1349" s="35"/>
      <c r="AU1349" s="35"/>
      <c r="AV1349" s="35"/>
      <c r="AW1349" s="35"/>
      <c r="AX1349" s="35"/>
      <c r="AY1349" s="35"/>
      <c r="AZ1349" s="35"/>
      <c r="BA1349" s="35"/>
      <c r="BB1349" s="35"/>
      <c r="BC1349" s="35"/>
      <c r="BD1349" s="35"/>
      <c r="BE1349" s="35"/>
    </row>
    <row r="1350" spans="27:57" ht="15">
      <c r="AA1350" s="11"/>
      <c r="AB1350" s="11"/>
      <c r="AC1350" s="11"/>
      <c r="AD1350" s="11"/>
      <c r="AE1350" s="11"/>
      <c r="AL1350" s="35"/>
      <c r="AM1350" s="35"/>
      <c r="AN1350" s="35"/>
      <c r="AO1350" s="35"/>
      <c r="AP1350" s="35"/>
      <c r="AQ1350" s="35"/>
      <c r="AR1350" s="35"/>
      <c r="AS1350" s="35"/>
      <c r="AT1350" s="35"/>
      <c r="AU1350" s="35"/>
      <c r="AV1350" s="35"/>
      <c r="AW1350" s="35"/>
      <c r="AX1350" s="35"/>
      <c r="AY1350" s="35"/>
      <c r="AZ1350" s="35"/>
      <c r="BA1350" s="35"/>
      <c r="BB1350" s="35"/>
      <c r="BC1350" s="35"/>
      <c r="BD1350" s="35"/>
      <c r="BE1350" s="35"/>
    </row>
    <row r="1351" spans="27:57" ht="15">
      <c r="AA1351" s="11"/>
      <c r="AB1351" s="11"/>
      <c r="AC1351" s="11"/>
      <c r="AD1351" s="11"/>
      <c r="AE1351" s="11"/>
      <c r="AL1351" s="35"/>
      <c r="AM1351" s="35"/>
      <c r="AN1351" s="35"/>
      <c r="AO1351" s="35"/>
      <c r="AP1351" s="35"/>
      <c r="AQ1351" s="35"/>
      <c r="AR1351" s="35"/>
      <c r="AS1351" s="35"/>
      <c r="AT1351" s="35"/>
      <c r="AU1351" s="35"/>
      <c r="AV1351" s="35"/>
      <c r="AW1351" s="35"/>
      <c r="AX1351" s="35"/>
      <c r="AY1351" s="35"/>
      <c r="AZ1351" s="35"/>
      <c r="BA1351" s="35"/>
      <c r="BB1351" s="35"/>
      <c r="BC1351" s="35"/>
      <c r="BD1351" s="35"/>
      <c r="BE1351" s="35"/>
    </row>
    <row r="1352" spans="27:57" ht="15">
      <c r="AA1352" s="11"/>
      <c r="AB1352" s="11"/>
      <c r="AC1352" s="11"/>
      <c r="AD1352" s="11"/>
      <c r="AE1352" s="11"/>
      <c r="AL1352" s="35"/>
      <c r="AM1352" s="35"/>
      <c r="AN1352" s="35"/>
      <c r="AO1352" s="35"/>
      <c r="AP1352" s="35"/>
      <c r="AQ1352" s="35"/>
      <c r="AR1352" s="35"/>
      <c r="AS1352" s="35"/>
      <c r="AT1352" s="35"/>
      <c r="AU1352" s="35"/>
      <c r="AV1352" s="35"/>
      <c r="AW1352" s="35"/>
      <c r="AX1352" s="35"/>
      <c r="AY1352" s="35"/>
      <c r="AZ1352" s="35"/>
      <c r="BA1352" s="35"/>
      <c r="BB1352" s="35"/>
      <c r="BC1352" s="35"/>
      <c r="BD1352" s="35"/>
      <c r="BE1352" s="35"/>
    </row>
    <row r="1353" spans="27:57" ht="15">
      <c r="AA1353" s="11"/>
      <c r="AB1353" s="11"/>
      <c r="AC1353" s="11"/>
      <c r="AD1353" s="11"/>
      <c r="AE1353" s="11"/>
      <c r="AL1353" s="35"/>
      <c r="AM1353" s="35"/>
      <c r="AN1353" s="35"/>
      <c r="AO1353" s="35"/>
      <c r="AP1353" s="35"/>
      <c r="AQ1353" s="35"/>
      <c r="AR1353" s="35"/>
      <c r="AS1353" s="35"/>
      <c r="AT1353" s="35"/>
      <c r="AU1353" s="35"/>
      <c r="AV1353" s="35"/>
      <c r="AW1353" s="35"/>
      <c r="AX1353" s="35"/>
      <c r="AY1353" s="35"/>
      <c r="AZ1353" s="35"/>
      <c r="BA1353" s="35"/>
      <c r="BB1353" s="35"/>
      <c r="BC1353" s="35"/>
      <c r="BD1353" s="35"/>
      <c r="BE1353" s="35"/>
    </row>
    <row r="1354" spans="27:57" ht="15">
      <c r="AA1354" s="11"/>
      <c r="AB1354" s="11"/>
      <c r="AC1354" s="11"/>
      <c r="AD1354" s="11"/>
      <c r="AE1354" s="11"/>
      <c r="AL1354" s="35"/>
      <c r="AM1354" s="35"/>
      <c r="AN1354" s="35"/>
      <c r="AO1354" s="35"/>
      <c r="AP1354" s="35"/>
      <c r="AQ1354" s="35"/>
      <c r="AR1354" s="35"/>
      <c r="AS1354" s="35"/>
      <c r="AT1354" s="35"/>
      <c r="AU1354" s="35"/>
      <c r="AV1354" s="35"/>
      <c r="AW1354" s="35"/>
      <c r="AX1354" s="35"/>
      <c r="AY1354" s="35"/>
      <c r="AZ1354" s="35"/>
      <c r="BA1354" s="35"/>
      <c r="BB1354" s="35"/>
      <c r="BC1354" s="35"/>
      <c r="BD1354" s="35"/>
      <c r="BE1354" s="35"/>
    </row>
    <row r="1355" spans="27:57" ht="15">
      <c r="AA1355" s="11"/>
      <c r="AB1355" s="11"/>
      <c r="AC1355" s="11"/>
      <c r="AD1355" s="11"/>
      <c r="AE1355" s="11"/>
      <c r="AL1355" s="35"/>
      <c r="AM1355" s="35"/>
      <c r="AN1355" s="35"/>
      <c r="AO1355" s="35"/>
      <c r="AP1355" s="35"/>
      <c r="AQ1355" s="35"/>
      <c r="AR1355" s="35"/>
      <c r="AS1355" s="35"/>
      <c r="AT1355" s="35"/>
      <c r="AU1355" s="35"/>
      <c r="AV1355" s="35"/>
      <c r="AW1355" s="35"/>
      <c r="AX1355" s="35"/>
      <c r="AY1355" s="35"/>
      <c r="AZ1355" s="35"/>
      <c r="BA1355" s="35"/>
      <c r="BB1355" s="35"/>
      <c r="BC1355" s="35"/>
      <c r="BD1355" s="35"/>
      <c r="BE1355" s="35"/>
    </row>
    <row r="1356" spans="27:57" ht="15">
      <c r="AA1356" s="11"/>
      <c r="AB1356" s="11"/>
      <c r="AC1356" s="11"/>
      <c r="AD1356" s="11"/>
      <c r="AE1356" s="11"/>
      <c r="AL1356" s="35"/>
      <c r="AM1356" s="35"/>
      <c r="AN1356" s="35"/>
      <c r="AO1356" s="35"/>
      <c r="AP1356" s="35"/>
      <c r="AQ1356" s="35"/>
      <c r="AR1356" s="35"/>
      <c r="AS1356" s="35"/>
      <c r="AT1356" s="35"/>
      <c r="AU1356" s="35"/>
      <c r="AV1356" s="35"/>
      <c r="AW1356" s="35"/>
      <c r="AX1356" s="35"/>
      <c r="AY1356" s="35"/>
      <c r="AZ1356" s="35"/>
      <c r="BA1356" s="35"/>
      <c r="BB1356" s="35"/>
      <c r="BC1356" s="35"/>
      <c r="BD1356" s="35"/>
      <c r="BE1356" s="35"/>
    </row>
    <row r="1357" spans="27:57" ht="15">
      <c r="AA1357" s="11"/>
      <c r="AB1357" s="11"/>
      <c r="AC1357" s="11"/>
      <c r="AD1357" s="11"/>
      <c r="AE1357" s="11"/>
      <c r="AL1357" s="35"/>
      <c r="AM1357" s="35"/>
      <c r="AN1357" s="35"/>
      <c r="AO1357" s="35"/>
      <c r="AP1357" s="35"/>
      <c r="AQ1357" s="35"/>
      <c r="AR1357" s="35"/>
      <c r="AS1357" s="35"/>
      <c r="AT1357" s="35"/>
      <c r="AU1357" s="35"/>
      <c r="AV1357" s="35"/>
      <c r="AW1357" s="35"/>
      <c r="AX1357" s="35"/>
      <c r="AY1357" s="35"/>
      <c r="AZ1357" s="35"/>
      <c r="BA1357" s="35"/>
      <c r="BB1357" s="35"/>
      <c r="BC1357" s="35"/>
      <c r="BD1357" s="35"/>
      <c r="BE1357" s="35"/>
    </row>
    <row r="1358" spans="27:57" ht="15">
      <c r="AA1358" s="11"/>
      <c r="AB1358" s="11"/>
      <c r="AC1358" s="11"/>
      <c r="AD1358" s="11"/>
      <c r="AE1358" s="11"/>
      <c r="AL1358" s="35"/>
      <c r="AM1358" s="35"/>
      <c r="AN1358" s="35"/>
      <c r="AO1358" s="35"/>
      <c r="AP1358" s="35"/>
      <c r="AQ1358" s="35"/>
      <c r="AR1358" s="35"/>
      <c r="AS1358" s="35"/>
      <c r="AT1358" s="35"/>
      <c r="AU1358" s="35"/>
      <c r="AV1358" s="35"/>
      <c r="AW1358" s="35"/>
      <c r="AX1358" s="35"/>
      <c r="AY1358" s="35"/>
      <c r="AZ1358" s="35"/>
      <c r="BA1358" s="35"/>
      <c r="BB1358" s="35"/>
      <c r="BC1358" s="35"/>
      <c r="BD1358" s="35"/>
      <c r="BE1358" s="35"/>
    </row>
    <row r="1359" spans="27:57" ht="15">
      <c r="AA1359" s="11"/>
      <c r="AB1359" s="11"/>
      <c r="AC1359" s="11"/>
      <c r="AD1359" s="11"/>
      <c r="AE1359" s="11"/>
      <c r="AL1359" s="35"/>
      <c r="AM1359" s="35"/>
      <c r="AN1359" s="35"/>
      <c r="AO1359" s="35"/>
      <c r="AP1359" s="35"/>
      <c r="AQ1359" s="35"/>
      <c r="AR1359" s="35"/>
      <c r="AS1359" s="35"/>
      <c r="AT1359" s="35"/>
      <c r="AU1359" s="35"/>
      <c r="AV1359" s="35"/>
      <c r="AW1359" s="35"/>
      <c r="AX1359" s="35"/>
      <c r="AY1359" s="35"/>
      <c r="AZ1359" s="35"/>
      <c r="BA1359" s="35"/>
      <c r="BB1359" s="35"/>
      <c r="BC1359" s="35"/>
      <c r="BD1359" s="35"/>
      <c r="BE1359" s="35"/>
    </row>
    <row r="1360" spans="27:57" ht="15">
      <c r="AA1360" s="11"/>
      <c r="AB1360" s="11"/>
      <c r="AC1360" s="11"/>
      <c r="AD1360" s="11"/>
      <c r="AE1360" s="11"/>
      <c r="AL1360" s="35"/>
      <c r="AM1360" s="35"/>
      <c r="AN1360" s="35"/>
      <c r="AO1360" s="35"/>
      <c r="AP1360" s="35"/>
      <c r="AQ1360" s="35"/>
      <c r="AR1360" s="35"/>
      <c r="AS1360" s="35"/>
      <c r="AT1360" s="35"/>
      <c r="AU1360" s="35"/>
      <c r="AV1360" s="35"/>
      <c r="AW1360" s="35"/>
      <c r="AX1360" s="35"/>
      <c r="AY1360" s="35"/>
      <c r="AZ1360" s="35"/>
      <c r="BA1360" s="35"/>
      <c r="BB1360" s="35"/>
      <c r="BC1360" s="35"/>
      <c r="BD1360" s="35"/>
      <c r="BE1360" s="35"/>
    </row>
    <row r="1361" spans="27:57" ht="15">
      <c r="AA1361" s="11"/>
      <c r="AB1361" s="11"/>
      <c r="AC1361" s="11"/>
      <c r="AD1361" s="11"/>
      <c r="AE1361" s="11"/>
      <c r="AL1361" s="35"/>
      <c r="AM1361" s="35"/>
      <c r="AN1361" s="35"/>
      <c r="AO1361" s="35"/>
      <c r="AP1361" s="35"/>
      <c r="AQ1361" s="35"/>
      <c r="AR1361" s="35"/>
      <c r="AS1361" s="35"/>
      <c r="AT1361" s="35"/>
      <c r="AU1361" s="35"/>
      <c r="AV1361" s="35"/>
      <c r="AW1361" s="35"/>
      <c r="AX1361" s="35"/>
      <c r="AY1361" s="35"/>
      <c r="AZ1361" s="35"/>
      <c r="BA1361" s="35"/>
      <c r="BB1361" s="35"/>
      <c r="BC1361" s="35"/>
      <c r="BD1361" s="35"/>
      <c r="BE1361" s="35"/>
    </row>
    <row r="1362" spans="27:57" ht="15">
      <c r="AA1362" s="11"/>
      <c r="AB1362" s="11"/>
      <c r="AC1362" s="11"/>
      <c r="AD1362" s="11"/>
      <c r="AE1362" s="11"/>
      <c r="AL1362" s="35"/>
      <c r="AM1362" s="35"/>
      <c r="AN1362" s="35"/>
      <c r="AO1362" s="35"/>
      <c r="AP1362" s="35"/>
      <c r="AQ1362" s="35"/>
      <c r="AR1362" s="35"/>
      <c r="AS1362" s="35"/>
      <c r="AT1362" s="35"/>
      <c r="AU1362" s="35"/>
      <c r="AV1362" s="35"/>
      <c r="AW1362" s="35"/>
      <c r="AX1362" s="35"/>
      <c r="AY1362" s="35"/>
      <c r="AZ1362" s="35"/>
      <c r="BA1362" s="35"/>
      <c r="BB1362" s="35"/>
      <c r="BC1362" s="35"/>
      <c r="BD1362" s="35"/>
      <c r="BE1362" s="35"/>
    </row>
    <row r="1363" spans="27:57" ht="15">
      <c r="AA1363" s="11"/>
      <c r="AB1363" s="11"/>
      <c r="AC1363" s="11"/>
      <c r="AD1363" s="11"/>
      <c r="AE1363" s="11"/>
      <c r="AL1363" s="35"/>
      <c r="AM1363" s="35"/>
      <c r="AN1363" s="35"/>
      <c r="AO1363" s="35"/>
      <c r="AP1363" s="35"/>
      <c r="AQ1363" s="35"/>
      <c r="AR1363" s="35"/>
      <c r="AS1363" s="35"/>
      <c r="AT1363" s="35"/>
      <c r="AU1363" s="35"/>
      <c r="AV1363" s="35"/>
      <c r="AW1363" s="35"/>
      <c r="AX1363" s="35"/>
      <c r="AY1363" s="35"/>
      <c r="AZ1363" s="35"/>
      <c r="BA1363" s="35"/>
      <c r="BB1363" s="35"/>
      <c r="BC1363" s="35"/>
      <c r="BD1363" s="35"/>
      <c r="BE1363" s="35"/>
    </row>
    <row r="1364" spans="27:57" ht="15">
      <c r="AA1364" s="11"/>
      <c r="AB1364" s="11"/>
      <c r="AC1364" s="11"/>
      <c r="AD1364" s="11"/>
      <c r="AE1364" s="11"/>
      <c r="AL1364" s="35"/>
      <c r="AM1364" s="35"/>
      <c r="AN1364" s="35"/>
      <c r="AO1364" s="35"/>
      <c r="AP1364" s="35"/>
      <c r="AQ1364" s="35"/>
      <c r="AR1364" s="35"/>
      <c r="AS1364" s="35"/>
      <c r="AT1364" s="35"/>
      <c r="AU1364" s="35"/>
      <c r="AV1364" s="35"/>
      <c r="AW1364" s="35"/>
      <c r="AX1364" s="35"/>
      <c r="AY1364" s="35"/>
      <c r="AZ1364" s="35"/>
      <c r="BA1364" s="35"/>
      <c r="BB1364" s="35"/>
      <c r="BC1364" s="35"/>
      <c r="BD1364" s="35"/>
      <c r="BE1364" s="35"/>
    </row>
    <row r="1365" spans="27:57" ht="15">
      <c r="AA1365" s="11"/>
      <c r="AB1365" s="11"/>
      <c r="AC1365" s="11"/>
      <c r="AD1365" s="11"/>
      <c r="AE1365" s="11"/>
      <c r="AL1365" s="35"/>
      <c r="AM1365" s="35"/>
      <c r="AN1365" s="35"/>
      <c r="AO1365" s="35"/>
      <c r="AP1365" s="35"/>
      <c r="AQ1365" s="35"/>
      <c r="AR1365" s="35"/>
      <c r="AS1365" s="35"/>
      <c r="AT1365" s="35"/>
      <c r="AU1365" s="35"/>
      <c r="AV1365" s="35"/>
      <c r="AW1365" s="35"/>
      <c r="AX1365" s="35"/>
      <c r="AY1365" s="35"/>
      <c r="AZ1365" s="35"/>
      <c r="BA1365" s="35"/>
      <c r="BB1365" s="35"/>
      <c r="BC1365" s="35"/>
      <c r="BD1365" s="35"/>
      <c r="BE1365" s="35"/>
    </row>
    <row r="1366" spans="27:57" ht="15">
      <c r="AA1366" s="11"/>
      <c r="AB1366" s="11"/>
      <c r="AC1366" s="11"/>
      <c r="AD1366" s="11"/>
      <c r="AE1366" s="11"/>
      <c r="AL1366" s="35"/>
      <c r="AM1366" s="35"/>
      <c r="AN1366" s="35"/>
      <c r="AO1366" s="35"/>
      <c r="AP1366" s="35"/>
      <c r="AQ1366" s="35"/>
      <c r="AR1366" s="35"/>
      <c r="AS1366" s="35"/>
      <c r="AT1366" s="35"/>
      <c r="AU1366" s="35"/>
      <c r="AV1366" s="35"/>
      <c r="AW1366" s="35"/>
      <c r="AX1366" s="35"/>
      <c r="AY1366" s="35"/>
      <c r="AZ1366" s="35"/>
      <c r="BA1366" s="35"/>
      <c r="BB1366" s="35"/>
      <c r="BC1366" s="35"/>
      <c r="BD1366" s="35"/>
      <c r="BE1366" s="35"/>
    </row>
    <row r="1367" spans="27:57" ht="15">
      <c r="AA1367" s="11"/>
      <c r="AB1367" s="11"/>
      <c r="AC1367" s="11"/>
      <c r="AD1367" s="11"/>
      <c r="AE1367" s="11"/>
      <c r="AL1367" s="35"/>
      <c r="AM1367" s="35"/>
      <c r="AN1367" s="35"/>
      <c r="AO1367" s="35"/>
      <c r="AP1367" s="35"/>
      <c r="AQ1367" s="35"/>
      <c r="AR1367" s="35"/>
      <c r="AS1367" s="35"/>
      <c r="AT1367" s="35"/>
      <c r="AU1367" s="35"/>
      <c r="AV1367" s="35"/>
      <c r="AW1367" s="35"/>
      <c r="AX1367" s="35"/>
      <c r="AY1367" s="35"/>
      <c r="AZ1367" s="35"/>
      <c r="BA1367" s="35"/>
      <c r="BB1367" s="35"/>
      <c r="BC1367" s="35"/>
      <c r="BD1367" s="35"/>
      <c r="BE1367" s="35"/>
    </row>
    <row r="1368" spans="27:57" ht="15">
      <c r="AA1368" s="11"/>
      <c r="AB1368" s="11"/>
      <c r="AC1368" s="11"/>
      <c r="AD1368" s="11"/>
      <c r="AE1368" s="11"/>
      <c r="AL1368" s="35"/>
      <c r="AM1368" s="35"/>
      <c r="AN1368" s="35"/>
      <c r="AO1368" s="35"/>
      <c r="AP1368" s="35"/>
      <c r="AQ1368" s="35"/>
      <c r="AR1368" s="35"/>
      <c r="AS1368" s="35"/>
      <c r="AT1368" s="35"/>
      <c r="AU1368" s="35"/>
      <c r="AV1368" s="35"/>
      <c r="AW1368" s="35"/>
      <c r="AX1368" s="35"/>
      <c r="AY1368" s="35"/>
      <c r="AZ1368" s="35"/>
      <c r="BA1368" s="35"/>
      <c r="BB1368" s="35"/>
      <c r="BC1368" s="35"/>
      <c r="BD1368" s="35"/>
      <c r="BE1368" s="35"/>
    </row>
    <row r="1369" spans="27:57" ht="15">
      <c r="AA1369" s="11"/>
      <c r="AB1369" s="11"/>
      <c r="AC1369" s="11"/>
      <c r="AD1369" s="11"/>
      <c r="AE1369" s="11"/>
      <c r="AL1369" s="35"/>
      <c r="AM1369" s="35"/>
      <c r="AN1369" s="35"/>
      <c r="AO1369" s="35"/>
      <c r="AP1369" s="35"/>
      <c r="AQ1369" s="35"/>
      <c r="AR1369" s="35"/>
      <c r="AS1369" s="35"/>
      <c r="AT1369" s="35"/>
      <c r="AU1369" s="35"/>
      <c r="AV1369" s="35"/>
      <c r="AW1369" s="35"/>
      <c r="AX1369" s="35"/>
      <c r="AY1369" s="35"/>
      <c r="AZ1369" s="35"/>
      <c r="BA1369" s="35"/>
      <c r="BB1369" s="35"/>
      <c r="BC1369" s="35"/>
      <c r="BD1369" s="35"/>
      <c r="BE1369" s="35"/>
    </row>
    <row r="1370" spans="27:57" ht="15">
      <c r="AA1370" s="11"/>
      <c r="AB1370" s="11"/>
      <c r="AC1370" s="11"/>
      <c r="AD1370" s="11"/>
      <c r="AE1370" s="11"/>
      <c r="AL1370" s="35"/>
      <c r="AM1370" s="35"/>
      <c r="AN1370" s="35"/>
      <c r="AO1370" s="35"/>
      <c r="AP1370" s="35"/>
      <c r="AQ1370" s="35"/>
      <c r="AR1370" s="35"/>
      <c r="AS1370" s="35"/>
      <c r="AT1370" s="35"/>
      <c r="AU1370" s="35"/>
      <c r="AV1370" s="35"/>
      <c r="AW1370" s="35"/>
      <c r="AX1370" s="35"/>
      <c r="AY1370" s="35"/>
      <c r="AZ1370" s="35"/>
      <c r="BA1370" s="35"/>
      <c r="BB1370" s="35"/>
      <c r="BC1370" s="35"/>
      <c r="BD1370" s="35"/>
      <c r="BE1370" s="35"/>
    </row>
    <row r="1371" spans="27:57" ht="15">
      <c r="AA1371" s="11"/>
      <c r="AB1371" s="11"/>
      <c r="AC1371" s="11"/>
      <c r="AD1371" s="11"/>
      <c r="AE1371" s="11"/>
      <c r="AL1371" s="35"/>
      <c r="AM1371" s="35"/>
      <c r="AN1371" s="35"/>
      <c r="AO1371" s="35"/>
      <c r="AP1371" s="35"/>
      <c r="AQ1371" s="35"/>
      <c r="AR1371" s="35"/>
      <c r="AS1371" s="35"/>
      <c r="AT1371" s="35"/>
      <c r="AU1371" s="35"/>
      <c r="AV1371" s="35"/>
      <c r="AW1371" s="35"/>
      <c r="AX1371" s="35"/>
      <c r="AY1371" s="35"/>
      <c r="AZ1371" s="35"/>
      <c r="BA1371" s="35"/>
      <c r="BB1371" s="35"/>
      <c r="BC1371" s="35"/>
      <c r="BD1371" s="35"/>
      <c r="BE1371" s="35"/>
    </row>
    <row r="1372" spans="27:57" ht="15">
      <c r="AA1372" s="11"/>
      <c r="AB1372" s="11"/>
      <c r="AC1372" s="11"/>
      <c r="AD1372" s="11"/>
      <c r="AE1372" s="11"/>
      <c r="AL1372" s="35"/>
      <c r="AM1372" s="35"/>
      <c r="AN1372" s="35"/>
      <c r="AO1372" s="35"/>
      <c r="AP1372" s="35"/>
      <c r="AQ1372" s="35"/>
      <c r="AR1372" s="35"/>
      <c r="AS1372" s="35"/>
      <c r="AT1372" s="35"/>
      <c r="AU1372" s="35"/>
      <c r="AV1372" s="35"/>
      <c r="AW1372" s="35"/>
      <c r="AX1372" s="35"/>
      <c r="AY1372" s="35"/>
      <c r="AZ1372" s="35"/>
      <c r="BA1372" s="35"/>
      <c r="BB1372" s="35"/>
      <c r="BC1372" s="35"/>
      <c r="BD1372" s="35"/>
      <c r="BE1372" s="35"/>
    </row>
    <row r="1373" spans="27:57" ht="15">
      <c r="AA1373" s="11"/>
      <c r="AB1373" s="11"/>
      <c r="AC1373" s="11"/>
      <c r="AD1373" s="11"/>
      <c r="AE1373" s="11"/>
      <c r="AL1373" s="35"/>
      <c r="AM1373" s="35"/>
      <c r="AN1373" s="35"/>
      <c r="AO1373" s="35"/>
      <c r="AP1373" s="35"/>
      <c r="AQ1373" s="35"/>
      <c r="AR1373" s="35"/>
      <c r="AS1373" s="35"/>
      <c r="AT1373" s="35"/>
      <c r="AU1373" s="35"/>
      <c r="AV1373" s="35"/>
      <c r="AW1373" s="35"/>
      <c r="AX1373" s="35"/>
      <c r="AY1373" s="35"/>
      <c r="AZ1373" s="35"/>
      <c r="BA1373" s="35"/>
      <c r="BB1373" s="35"/>
      <c r="BC1373" s="35"/>
      <c r="BD1373" s="35"/>
      <c r="BE1373" s="35"/>
    </row>
    <row r="1374" spans="27:57" ht="15">
      <c r="AA1374" s="11"/>
      <c r="AB1374" s="11"/>
      <c r="AC1374" s="11"/>
      <c r="AD1374" s="11"/>
      <c r="AE1374" s="11"/>
      <c r="AL1374" s="35"/>
      <c r="AM1374" s="35"/>
      <c r="AN1374" s="35"/>
      <c r="AO1374" s="35"/>
      <c r="AP1374" s="35"/>
      <c r="AQ1374" s="35"/>
      <c r="AR1374" s="35"/>
      <c r="AS1374" s="35"/>
      <c r="AT1374" s="35"/>
      <c r="AU1374" s="35"/>
      <c r="AV1374" s="35"/>
      <c r="AW1374" s="35"/>
      <c r="AX1374" s="35"/>
      <c r="AY1374" s="35"/>
      <c r="AZ1374" s="35"/>
      <c r="BA1374" s="35"/>
      <c r="BB1374" s="35"/>
      <c r="BC1374" s="35"/>
      <c r="BD1374" s="35"/>
      <c r="BE1374" s="35"/>
    </row>
    <row r="1375" spans="27:57" ht="15">
      <c r="AA1375" s="11"/>
      <c r="AB1375" s="11"/>
      <c r="AC1375" s="11"/>
      <c r="AD1375" s="11"/>
      <c r="AE1375" s="11"/>
      <c r="AL1375" s="35"/>
      <c r="AM1375" s="35"/>
      <c r="AN1375" s="35"/>
      <c r="AO1375" s="35"/>
      <c r="AP1375" s="35"/>
      <c r="AQ1375" s="35"/>
      <c r="AR1375" s="35"/>
      <c r="AS1375" s="35"/>
      <c r="AT1375" s="35"/>
      <c r="AU1375" s="35"/>
      <c r="AV1375" s="35"/>
      <c r="AW1375" s="35"/>
      <c r="AX1375" s="35"/>
      <c r="AY1375" s="35"/>
      <c r="AZ1375" s="35"/>
      <c r="BA1375" s="35"/>
      <c r="BB1375" s="35"/>
      <c r="BC1375" s="35"/>
      <c r="BD1375" s="35"/>
      <c r="BE1375" s="35"/>
    </row>
    <row r="1376" spans="27:57" ht="15">
      <c r="AA1376" s="11"/>
      <c r="AB1376" s="11"/>
      <c r="AC1376" s="11"/>
      <c r="AD1376" s="11"/>
      <c r="AE1376" s="11"/>
      <c r="AL1376" s="35"/>
      <c r="AM1376" s="35"/>
      <c r="AN1376" s="35"/>
      <c r="AO1376" s="35"/>
      <c r="AP1376" s="35"/>
      <c r="AQ1376" s="35"/>
      <c r="AR1376" s="35"/>
      <c r="AS1376" s="35"/>
      <c r="AT1376" s="35"/>
      <c r="AU1376" s="35"/>
      <c r="AV1376" s="35"/>
      <c r="AW1376" s="35"/>
      <c r="AX1376" s="35"/>
      <c r="AY1376" s="35"/>
      <c r="AZ1376" s="35"/>
      <c r="BA1376" s="35"/>
      <c r="BB1376" s="35"/>
      <c r="BC1376" s="35"/>
      <c r="BD1376" s="35"/>
      <c r="BE1376" s="35"/>
    </row>
    <row r="1377" spans="27:57" ht="15">
      <c r="AA1377" s="11"/>
      <c r="AB1377" s="11"/>
      <c r="AC1377" s="11"/>
      <c r="AD1377" s="11"/>
      <c r="AE1377" s="11"/>
      <c r="AL1377" s="35"/>
      <c r="AM1377" s="35"/>
      <c r="AN1377" s="35"/>
      <c r="AO1377" s="35"/>
      <c r="AP1377" s="35"/>
      <c r="AQ1377" s="35"/>
      <c r="AR1377" s="35"/>
      <c r="AS1377" s="35"/>
      <c r="AT1377" s="35"/>
      <c r="AU1377" s="35"/>
      <c r="AV1377" s="35"/>
      <c r="AW1377" s="35"/>
      <c r="AX1377" s="35"/>
      <c r="AY1377" s="35"/>
      <c r="AZ1377" s="35"/>
      <c r="BA1377" s="35"/>
      <c r="BB1377" s="35"/>
      <c r="BC1377" s="35"/>
      <c r="BD1377" s="35"/>
      <c r="BE1377" s="35"/>
    </row>
    <row r="1378" spans="27:57" ht="15">
      <c r="AA1378" s="11"/>
      <c r="AB1378" s="11"/>
      <c r="AC1378" s="11"/>
      <c r="AD1378" s="11"/>
      <c r="AE1378" s="11"/>
      <c r="AL1378" s="35"/>
      <c r="AM1378" s="35"/>
      <c r="AN1378" s="35"/>
      <c r="AO1378" s="35"/>
      <c r="AP1378" s="35"/>
      <c r="AQ1378" s="35"/>
      <c r="AR1378" s="35"/>
      <c r="AS1378" s="35"/>
      <c r="AT1378" s="35"/>
      <c r="AU1378" s="35"/>
      <c r="AV1378" s="35"/>
      <c r="AW1378" s="35"/>
      <c r="AX1378" s="35"/>
      <c r="AY1378" s="35"/>
      <c r="AZ1378" s="35"/>
      <c r="BA1378" s="35"/>
      <c r="BB1378" s="35"/>
      <c r="BC1378" s="35"/>
      <c r="BD1378" s="35"/>
      <c r="BE1378" s="35"/>
    </row>
    <row r="1379" spans="27:57" ht="15">
      <c r="AA1379" s="11"/>
      <c r="AB1379" s="11"/>
      <c r="AC1379" s="11"/>
      <c r="AD1379" s="11"/>
      <c r="AE1379" s="11"/>
      <c r="AL1379" s="35"/>
      <c r="AM1379" s="35"/>
      <c r="AN1379" s="35"/>
      <c r="AO1379" s="35"/>
      <c r="AP1379" s="35"/>
      <c r="AQ1379" s="35"/>
      <c r="AR1379" s="35"/>
      <c r="AS1379" s="35"/>
      <c r="AT1379" s="35"/>
      <c r="AU1379" s="35"/>
      <c r="AV1379" s="35"/>
      <c r="AW1379" s="35"/>
      <c r="AX1379" s="35"/>
      <c r="AY1379" s="35"/>
      <c r="AZ1379" s="35"/>
      <c r="BA1379" s="35"/>
      <c r="BB1379" s="35"/>
      <c r="BC1379" s="35"/>
      <c r="BD1379" s="35"/>
      <c r="BE1379" s="35"/>
    </row>
    <row r="1380" spans="27:57" ht="15">
      <c r="AA1380" s="11"/>
      <c r="AB1380" s="11"/>
      <c r="AC1380" s="11"/>
      <c r="AD1380" s="11"/>
      <c r="AE1380" s="11"/>
      <c r="AL1380" s="35"/>
      <c r="AM1380" s="35"/>
      <c r="AN1380" s="35"/>
      <c r="AO1380" s="35"/>
      <c r="AP1380" s="35"/>
      <c r="AQ1380" s="35"/>
      <c r="AR1380" s="35"/>
      <c r="AS1380" s="35"/>
      <c r="AT1380" s="35"/>
      <c r="AU1380" s="35"/>
      <c r="AV1380" s="35"/>
      <c r="AW1380" s="35"/>
      <c r="AX1380" s="35"/>
      <c r="AY1380" s="35"/>
      <c r="AZ1380" s="35"/>
      <c r="BA1380" s="35"/>
      <c r="BB1380" s="35"/>
      <c r="BC1380" s="35"/>
      <c r="BD1380" s="35"/>
      <c r="BE1380" s="35"/>
    </row>
    <row r="1381" spans="27:57" ht="15">
      <c r="AA1381" s="11"/>
      <c r="AB1381" s="11"/>
      <c r="AC1381" s="11"/>
      <c r="AD1381" s="11"/>
      <c r="AE1381" s="11"/>
      <c r="AL1381" s="35"/>
      <c r="AM1381" s="35"/>
      <c r="AN1381" s="35"/>
      <c r="AO1381" s="35"/>
      <c r="AP1381" s="35"/>
      <c r="AQ1381" s="35"/>
      <c r="AR1381" s="35"/>
      <c r="AS1381" s="35"/>
      <c r="AT1381" s="35"/>
      <c r="AU1381" s="35"/>
      <c r="AV1381" s="35"/>
      <c r="AW1381" s="35"/>
      <c r="AX1381" s="35"/>
      <c r="AY1381" s="35"/>
      <c r="AZ1381" s="35"/>
      <c r="BA1381" s="35"/>
      <c r="BB1381" s="35"/>
      <c r="BC1381" s="35"/>
      <c r="BD1381" s="35"/>
      <c r="BE1381" s="35"/>
    </row>
    <row r="1382" spans="27:57" ht="15">
      <c r="AA1382" s="11"/>
      <c r="AB1382" s="11"/>
      <c r="AC1382" s="11"/>
      <c r="AD1382" s="11"/>
      <c r="AE1382" s="11"/>
      <c r="AL1382" s="35"/>
      <c r="AM1382" s="35"/>
      <c r="AN1382" s="35"/>
      <c r="AO1382" s="35"/>
      <c r="AP1382" s="35"/>
      <c r="AQ1382" s="35"/>
      <c r="AR1382" s="35"/>
      <c r="AS1382" s="35"/>
      <c r="AT1382" s="35"/>
      <c r="AU1382" s="35"/>
      <c r="AV1382" s="35"/>
      <c r="AW1382" s="35"/>
      <c r="AX1382" s="35"/>
      <c r="AY1382" s="35"/>
      <c r="AZ1382" s="35"/>
      <c r="BA1382" s="35"/>
      <c r="BB1382" s="35"/>
      <c r="BC1382" s="35"/>
      <c r="BD1382" s="35"/>
      <c r="BE1382" s="35"/>
    </row>
    <row r="1383" spans="27:57" ht="15">
      <c r="AA1383" s="11"/>
      <c r="AB1383" s="11"/>
      <c r="AC1383" s="11"/>
      <c r="AD1383" s="11"/>
      <c r="AE1383" s="11"/>
      <c r="AL1383" s="35"/>
      <c r="AM1383" s="35"/>
      <c r="AN1383" s="35"/>
      <c r="AO1383" s="35"/>
      <c r="AP1383" s="35"/>
      <c r="AQ1383" s="35"/>
      <c r="AR1383" s="35"/>
      <c r="AS1383" s="35"/>
      <c r="AT1383" s="35"/>
      <c r="AU1383" s="35"/>
      <c r="AV1383" s="35"/>
      <c r="AW1383" s="35"/>
      <c r="AX1383" s="35"/>
      <c r="AY1383" s="35"/>
      <c r="AZ1383" s="35"/>
      <c r="BA1383" s="35"/>
      <c r="BB1383" s="35"/>
      <c r="BC1383" s="35"/>
      <c r="BD1383" s="35"/>
      <c r="BE1383" s="35"/>
    </row>
    <row r="1384" spans="27:57" ht="15">
      <c r="AA1384" s="11"/>
      <c r="AB1384" s="11"/>
      <c r="AC1384" s="11"/>
      <c r="AD1384" s="11"/>
      <c r="AE1384" s="11"/>
      <c r="AL1384" s="35"/>
      <c r="AM1384" s="35"/>
      <c r="AN1384" s="35"/>
      <c r="AO1384" s="35"/>
      <c r="AP1384" s="35"/>
      <c r="AQ1384" s="35"/>
      <c r="AR1384" s="35"/>
      <c r="AS1384" s="35"/>
      <c r="AT1384" s="35"/>
      <c r="AU1384" s="35"/>
      <c r="AV1384" s="35"/>
      <c r="AW1384" s="35"/>
      <c r="AX1384" s="35"/>
      <c r="AY1384" s="35"/>
      <c r="AZ1384" s="35"/>
      <c r="BA1384" s="35"/>
      <c r="BB1384" s="35"/>
      <c r="BC1384" s="35"/>
      <c r="BD1384" s="35"/>
      <c r="BE1384" s="35"/>
    </row>
    <row r="1385" spans="27:57" ht="15">
      <c r="AA1385" s="11"/>
      <c r="AB1385" s="11"/>
      <c r="AC1385" s="11"/>
      <c r="AD1385" s="11"/>
      <c r="AE1385" s="11"/>
      <c r="AL1385" s="35"/>
      <c r="AM1385" s="35"/>
      <c r="AN1385" s="35"/>
      <c r="AO1385" s="35"/>
      <c r="AP1385" s="35"/>
      <c r="AQ1385" s="35"/>
      <c r="AR1385" s="35"/>
      <c r="AS1385" s="35"/>
      <c r="AT1385" s="35"/>
      <c r="AU1385" s="35"/>
      <c r="AV1385" s="35"/>
      <c r="AW1385" s="35"/>
      <c r="AX1385" s="35"/>
      <c r="AY1385" s="35"/>
      <c r="AZ1385" s="35"/>
      <c r="BA1385" s="35"/>
      <c r="BB1385" s="35"/>
      <c r="BC1385" s="35"/>
      <c r="BD1385" s="35"/>
      <c r="BE1385" s="35"/>
    </row>
    <row r="1386" spans="27:57" ht="15">
      <c r="AA1386" s="11"/>
      <c r="AB1386" s="11"/>
      <c r="AC1386" s="11"/>
      <c r="AD1386" s="11"/>
      <c r="AE1386" s="11"/>
      <c r="AL1386" s="35"/>
      <c r="AM1386" s="35"/>
      <c r="AN1386" s="35"/>
      <c r="AO1386" s="35"/>
      <c r="AP1386" s="35"/>
      <c r="AQ1386" s="35"/>
      <c r="AR1386" s="35"/>
      <c r="AS1386" s="35"/>
      <c r="AT1386" s="35"/>
      <c r="AU1386" s="35"/>
      <c r="AV1386" s="35"/>
      <c r="AW1386" s="35"/>
      <c r="AX1386" s="35"/>
      <c r="AY1386" s="35"/>
      <c r="AZ1386" s="35"/>
      <c r="BA1386" s="35"/>
      <c r="BB1386" s="35"/>
      <c r="BC1386" s="35"/>
      <c r="BD1386" s="35"/>
      <c r="BE1386" s="35"/>
    </row>
    <row r="1387" spans="27:57" ht="15">
      <c r="AA1387" s="11"/>
      <c r="AB1387" s="11"/>
      <c r="AC1387" s="11"/>
      <c r="AD1387" s="11"/>
      <c r="AE1387" s="11"/>
      <c r="AL1387" s="35"/>
      <c r="AM1387" s="35"/>
      <c r="AN1387" s="35"/>
      <c r="AO1387" s="35"/>
      <c r="AP1387" s="35"/>
      <c r="AQ1387" s="35"/>
      <c r="AR1387" s="35"/>
      <c r="AS1387" s="35"/>
      <c r="AT1387" s="35"/>
      <c r="AU1387" s="35"/>
      <c r="AV1387" s="35"/>
      <c r="AW1387" s="35"/>
      <c r="AX1387" s="35"/>
      <c r="AY1387" s="35"/>
      <c r="AZ1387" s="35"/>
      <c r="BA1387" s="35"/>
      <c r="BB1387" s="35"/>
      <c r="BC1387" s="35"/>
      <c r="BD1387" s="35"/>
      <c r="BE1387" s="35"/>
    </row>
    <row r="1388" spans="27:57" ht="15">
      <c r="AA1388" s="11"/>
      <c r="AB1388" s="11"/>
      <c r="AC1388" s="11"/>
      <c r="AD1388" s="11"/>
      <c r="AE1388" s="11"/>
      <c r="AL1388" s="35"/>
      <c r="AM1388" s="35"/>
      <c r="AN1388" s="35"/>
      <c r="AO1388" s="35"/>
      <c r="AP1388" s="35"/>
      <c r="AQ1388" s="35"/>
      <c r="AR1388" s="35"/>
      <c r="AS1388" s="35"/>
      <c r="AT1388" s="35"/>
      <c r="AU1388" s="35"/>
      <c r="AV1388" s="35"/>
      <c r="AW1388" s="35"/>
      <c r="AX1388" s="35"/>
      <c r="AY1388" s="35"/>
      <c r="AZ1388" s="35"/>
      <c r="BA1388" s="35"/>
      <c r="BB1388" s="35"/>
      <c r="BC1388" s="35"/>
      <c r="BD1388" s="35"/>
      <c r="BE1388" s="35"/>
    </row>
    <row r="1389" spans="27:57" ht="15">
      <c r="AA1389" s="11"/>
      <c r="AB1389" s="11"/>
      <c r="AC1389" s="11"/>
      <c r="AD1389" s="11"/>
      <c r="AE1389" s="11"/>
      <c r="AL1389" s="35"/>
      <c r="AM1389" s="35"/>
      <c r="AN1389" s="35"/>
      <c r="AO1389" s="35"/>
      <c r="AP1389" s="35"/>
      <c r="AQ1389" s="35"/>
      <c r="AR1389" s="35"/>
      <c r="AS1389" s="35"/>
      <c r="AT1389" s="35"/>
      <c r="AU1389" s="35"/>
      <c r="AV1389" s="35"/>
      <c r="AW1389" s="35"/>
      <c r="AX1389" s="35"/>
      <c r="AY1389" s="35"/>
      <c r="AZ1389" s="35"/>
      <c r="BA1389" s="35"/>
      <c r="BB1389" s="35"/>
      <c r="BC1389" s="35"/>
      <c r="BD1389" s="35"/>
      <c r="BE1389" s="35"/>
    </row>
    <row r="1390" spans="27:57" ht="15">
      <c r="AA1390" s="11"/>
      <c r="AB1390" s="11"/>
      <c r="AC1390" s="11"/>
      <c r="AD1390" s="11"/>
      <c r="AE1390" s="11"/>
      <c r="AL1390" s="35"/>
      <c r="AM1390" s="35"/>
      <c r="AN1390" s="35"/>
      <c r="AO1390" s="35"/>
      <c r="AP1390" s="35"/>
      <c r="AQ1390" s="35"/>
      <c r="AR1390" s="35"/>
      <c r="AS1390" s="35"/>
      <c r="AT1390" s="35"/>
      <c r="AU1390" s="35"/>
      <c r="AV1390" s="35"/>
      <c r="AW1390" s="35"/>
      <c r="AX1390" s="35"/>
      <c r="AY1390" s="35"/>
      <c r="AZ1390" s="35"/>
      <c r="BA1390" s="35"/>
      <c r="BB1390" s="35"/>
      <c r="BC1390" s="35"/>
      <c r="BD1390" s="35"/>
      <c r="BE1390" s="35"/>
    </row>
    <row r="1391" spans="27:57" ht="15">
      <c r="AA1391" s="11"/>
      <c r="AB1391" s="11"/>
      <c r="AC1391" s="11"/>
      <c r="AD1391" s="11"/>
      <c r="AE1391" s="11"/>
      <c r="AL1391" s="35"/>
      <c r="AM1391" s="35"/>
      <c r="AN1391" s="35"/>
      <c r="AO1391" s="35"/>
      <c r="AP1391" s="35"/>
      <c r="AQ1391" s="35"/>
      <c r="AR1391" s="35"/>
      <c r="AS1391" s="35"/>
      <c r="AT1391" s="35"/>
      <c r="AU1391" s="35"/>
      <c r="AV1391" s="35"/>
      <c r="AW1391" s="35"/>
      <c r="AX1391" s="35"/>
      <c r="AY1391" s="35"/>
      <c r="AZ1391" s="35"/>
      <c r="BA1391" s="35"/>
      <c r="BB1391" s="35"/>
      <c r="BC1391" s="35"/>
      <c r="BD1391" s="35"/>
      <c r="BE1391" s="35"/>
    </row>
    <row r="1392" spans="27:57" ht="15">
      <c r="AA1392" s="11"/>
      <c r="AB1392" s="11"/>
      <c r="AC1392" s="11"/>
      <c r="AD1392" s="11"/>
      <c r="AE1392" s="11"/>
      <c r="AL1392" s="35"/>
      <c r="AM1392" s="35"/>
      <c r="AN1392" s="35"/>
      <c r="AO1392" s="35"/>
      <c r="AP1392" s="35"/>
      <c r="AQ1392" s="35"/>
      <c r="AR1392" s="35"/>
      <c r="AS1392" s="35"/>
      <c r="AT1392" s="35"/>
      <c r="AU1392" s="35"/>
      <c r="AV1392" s="35"/>
      <c r="AW1392" s="35"/>
      <c r="AX1392" s="35"/>
      <c r="AY1392" s="35"/>
      <c r="AZ1392" s="35"/>
      <c r="BA1392" s="35"/>
      <c r="BB1392" s="35"/>
      <c r="BC1392" s="35"/>
      <c r="BD1392" s="35"/>
      <c r="BE1392" s="35"/>
    </row>
    <row r="1393" spans="27:57" ht="15">
      <c r="AA1393" s="11"/>
      <c r="AB1393" s="11"/>
      <c r="AC1393" s="11"/>
      <c r="AD1393" s="11"/>
      <c r="AE1393" s="11"/>
      <c r="AL1393" s="35"/>
      <c r="AM1393" s="35"/>
      <c r="AN1393" s="35"/>
      <c r="AO1393" s="35"/>
      <c r="AP1393" s="35"/>
      <c r="AQ1393" s="35"/>
      <c r="AR1393" s="35"/>
      <c r="AS1393" s="35"/>
      <c r="AT1393" s="35"/>
      <c r="AU1393" s="35"/>
      <c r="AV1393" s="35"/>
      <c r="AW1393" s="35"/>
      <c r="AX1393" s="35"/>
      <c r="AY1393" s="35"/>
      <c r="AZ1393" s="35"/>
      <c r="BA1393" s="35"/>
      <c r="BB1393" s="35"/>
      <c r="BC1393" s="35"/>
      <c r="BD1393" s="35"/>
      <c r="BE1393" s="35"/>
    </row>
    <row r="1394" spans="27:57" ht="15">
      <c r="AA1394" s="11"/>
      <c r="AB1394" s="11"/>
      <c r="AC1394" s="11"/>
      <c r="AD1394" s="11"/>
      <c r="AE1394" s="11"/>
      <c r="AL1394" s="35"/>
      <c r="AM1394" s="35"/>
      <c r="AN1394" s="35"/>
      <c r="AO1394" s="35"/>
      <c r="AP1394" s="35"/>
      <c r="AQ1394" s="35"/>
      <c r="AR1394" s="35"/>
      <c r="AS1394" s="35"/>
      <c r="AT1394" s="35"/>
      <c r="AU1394" s="35"/>
      <c r="AV1394" s="35"/>
      <c r="AW1394" s="35"/>
      <c r="AX1394" s="35"/>
      <c r="AY1394" s="35"/>
      <c r="AZ1394" s="35"/>
      <c r="BA1394" s="35"/>
      <c r="BB1394" s="35"/>
      <c r="BC1394" s="35"/>
      <c r="BD1394" s="35"/>
      <c r="BE1394" s="35"/>
    </row>
    <row r="1395" spans="27:57" ht="15">
      <c r="AA1395" s="11"/>
      <c r="AB1395" s="11"/>
      <c r="AC1395" s="11"/>
      <c r="AD1395" s="11"/>
      <c r="AE1395" s="11"/>
      <c r="AL1395" s="35"/>
      <c r="AM1395" s="35"/>
      <c r="AN1395" s="35"/>
      <c r="AO1395" s="35"/>
      <c r="AP1395" s="35"/>
      <c r="AQ1395" s="35"/>
      <c r="AR1395" s="35"/>
      <c r="AS1395" s="35"/>
      <c r="AT1395" s="35"/>
      <c r="AU1395" s="35"/>
      <c r="AV1395" s="35"/>
      <c r="AW1395" s="35"/>
      <c r="AX1395" s="35"/>
      <c r="AY1395" s="35"/>
      <c r="AZ1395" s="35"/>
      <c r="BA1395" s="35"/>
      <c r="BB1395" s="35"/>
      <c r="BC1395" s="35"/>
      <c r="BD1395" s="35"/>
      <c r="BE1395" s="35"/>
    </row>
    <row r="1396" spans="27:57" ht="15">
      <c r="AA1396" s="11"/>
      <c r="AB1396" s="11"/>
      <c r="AC1396" s="11"/>
      <c r="AD1396" s="11"/>
      <c r="AE1396" s="11"/>
      <c r="AL1396" s="35"/>
      <c r="AM1396" s="35"/>
      <c r="AN1396" s="35"/>
      <c r="AO1396" s="35"/>
      <c r="AP1396" s="35"/>
      <c r="AQ1396" s="35"/>
      <c r="AR1396" s="35"/>
      <c r="AS1396" s="35"/>
      <c r="AT1396" s="35"/>
      <c r="AU1396" s="35"/>
      <c r="AV1396" s="35"/>
      <c r="AW1396" s="35"/>
      <c r="AX1396" s="35"/>
      <c r="AY1396" s="35"/>
      <c r="AZ1396" s="35"/>
      <c r="BA1396" s="35"/>
      <c r="BB1396" s="35"/>
      <c r="BC1396" s="35"/>
      <c r="BD1396" s="35"/>
      <c r="BE1396" s="35"/>
    </row>
    <row r="1397" spans="27:57" ht="15">
      <c r="AA1397" s="11"/>
      <c r="AB1397" s="11"/>
      <c r="AC1397" s="11"/>
      <c r="AD1397" s="11"/>
      <c r="AE1397" s="11"/>
      <c r="AL1397" s="35"/>
      <c r="AM1397" s="35"/>
      <c r="AN1397" s="35"/>
      <c r="AO1397" s="35"/>
      <c r="AP1397" s="35"/>
      <c r="AQ1397" s="35"/>
      <c r="AR1397" s="35"/>
      <c r="AS1397" s="35"/>
      <c r="AT1397" s="35"/>
      <c r="AU1397" s="35"/>
      <c r="AV1397" s="35"/>
      <c r="AW1397" s="35"/>
      <c r="AX1397" s="35"/>
      <c r="AY1397" s="35"/>
      <c r="AZ1397" s="35"/>
      <c r="BA1397" s="35"/>
      <c r="BB1397" s="35"/>
      <c r="BC1397" s="35"/>
      <c r="BD1397" s="35"/>
      <c r="BE1397" s="35"/>
    </row>
    <row r="1398" spans="27:57" ht="15">
      <c r="AA1398" s="11"/>
      <c r="AB1398" s="11"/>
      <c r="AC1398" s="11"/>
      <c r="AD1398" s="11"/>
      <c r="AE1398" s="11"/>
      <c r="AL1398" s="35"/>
      <c r="AM1398" s="35"/>
      <c r="AN1398" s="35"/>
      <c r="AO1398" s="35"/>
      <c r="AP1398" s="35"/>
      <c r="AQ1398" s="35"/>
      <c r="AR1398" s="35"/>
      <c r="AS1398" s="35"/>
      <c r="AT1398" s="35"/>
      <c r="AU1398" s="35"/>
      <c r="AV1398" s="35"/>
      <c r="AW1398" s="35"/>
      <c r="AX1398" s="35"/>
      <c r="AY1398" s="35"/>
      <c r="AZ1398" s="35"/>
      <c r="BA1398" s="35"/>
      <c r="BB1398" s="35"/>
      <c r="BC1398" s="35"/>
      <c r="BD1398" s="35"/>
      <c r="BE1398" s="35"/>
    </row>
    <row r="1399" spans="27:57" ht="15">
      <c r="AA1399" s="11"/>
      <c r="AB1399" s="11"/>
      <c r="AC1399" s="11"/>
      <c r="AD1399" s="11"/>
      <c r="AE1399" s="11"/>
      <c r="AL1399" s="35"/>
      <c r="AM1399" s="35"/>
      <c r="AN1399" s="35"/>
      <c r="AO1399" s="35"/>
      <c r="AP1399" s="35"/>
      <c r="AQ1399" s="35"/>
      <c r="AR1399" s="35"/>
      <c r="AS1399" s="35"/>
      <c r="AT1399" s="35"/>
      <c r="AU1399" s="35"/>
      <c r="AV1399" s="35"/>
      <c r="AW1399" s="35"/>
      <c r="AX1399" s="35"/>
      <c r="AY1399" s="35"/>
      <c r="AZ1399" s="35"/>
      <c r="BA1399" s="35"/>
      <c r="BB1399" s="35"/>
      <c r="BC1399" s="35"/>
      <c r="BD1399" s="35"/>
      <c r="BE1399" s="35"/>
    </row>
    <row r="1400" spans="27:57" ht="15">
      <c r="AA1400" s="11"/>
      <c r="AB1400" s="11"/>
      <c r="AC1400" s="11"/>
      <c r="AD1400" s="11"/>
      <c r="AE1400" s="11"/>
      <c r="AL1400" s="35"/>
      <c r="AM1400" s="35"/>
      <c r="AN1400" s="35"/>
      <c r="AO1400" s="35"/>
      <c r="AP1400" s="35"/>
      <c r="AQ1400" s="35"/>
      <c r="AR1400" s="35"/>
      <c r="AS1400" s="35"/>
      <c r="AT1400" s="35"/>
      <c r="AU1400" s="35"/>
      <c r="AV1400" s="35"/>
      <c r="AW1400" s="35"/>
      <c r="AX1400" s="35"/>
      <c r="AY1400" s="35"/>
      <c r="AZ1400" s="35"/>
      <c r="BA1400" s="35"/>
      <c r="BB1400" s="35"/>
      <c r="BC1400" s="35"/>
      <c r="BD1400" s="35"/>
      <c r="BE1400" s="35"/>
    </row>
    <row r="1401" spans="27:57" ht="15">
      <c r="AA1401" s="11"/>
      <c r="AB1401" s="11"/>
      <c r="AC1401" s="11"/>
      <c r="AD1401" s="11"/>
      <c r="AE1401" s="11"/>
      <c r="AL1401" s="35"/>
      <c r="AM1401" s="35"/>
      <c r="AN1401" s="35"/>
      <c r="AO1401" s="35"/>
      <c r="AP1401" s="35"/>
      <c r="AQ1401" s="35"/>
      <c r="AR1401" s="35"/>
      <c r="AS1401" s="35"/>
      <c r="AT1401" s="35"/>
      <c r="AU1401" s="35"/>
      <c r="AV1401" s="35"/>
      <c r="AW1401" s="35"/>
      <c r="AX1401" s="35"/>
      <c r="AY1401" s="35"/>
      <c r="AZ1401" s="35"/>
      <c r="BA1401" s="35"/>
      <c r="BB1401" s="35"/>
      <c r="BC1401" s="35"/>
      <c r="BD1401" s="35"/>
      <c r="BE1401" s="35"/>
    </row>
    <row r="1402" spans="27:57" ht="15">
      <c r="AA1402" s="11"/>
      <c r="AB1402" s="11"/>
      <c r="AC1402" s="11"/>
      <c r="AD1402" s="11"/>
      <c r="AE1402" s="11"/>
      <c r="AL1402" s="35"/>
      <c r="AM1402" s="35"/>
      <c r="AN1402" s="35"/>
      <c r="AO1402" s="35"/>
      <c r="AP1402" s="35"/>
      <c r="AQ1402" s="35"/>
      <c r="AR1402" s="35"/>
      <c r="AS1402" s="35"/>
      <c r="AT1402" s="35"/>
      <c r="AU1402" s="35"/>
      <c r="AV1402" s="35"/>
      <c r="AW1402" s="35"/>
      <c r="AX1402" s="35"/>
      <c r="AY1402" s="35"/>
      <c r="AZ1402" s="35"/>
      <c r="BA1402" s="35"/>
      <c r="BB1402" s="35"/>
      <c r="BC1402" s="35"/>
      <c r="BD1402" s="35"/>
      <c r="BE1402" s="35"/>
    </row>
    <row r="1403" spans="27:57" ht="15">
      <c r="AA1403" s="11"/>
      <c r="AB1403" s="11"/>
      <c r="AC1403" s="11"/>
      <c r="AD1403" s="11"/>
      <c r="AE1403" s="11"/>
      <c r="AL1403" s="35"/>
      <c r="AM1403" s="35"/>
      <c r="AN1403" s="35"/>
      <c r="AO1403" s="35"/>
      <c r="AP1403" s="35"/>
      <c r="AQ1403" s="35"/>
      <c r="AR1403" s="35"/>
      <c r="AS1403" s="35"/>
      <c r="AT1403" s="35"/>
      <c r="AU1403" s="35"/>
      <c r="AV1403" s="35"/>
      <c r="AW1403" s="35"/>
      <c r="AX1403" s="35"/>
      <c r="AY1403" s="35"/>
      <c r="AZ1403" s="35"/>
      <c r="BA1403" s="35"/>
      <c r="BB1403" s="35"/>
      <c r="BC1403" s="35"/>
      <c r="BD1403" s="35"/>
      <c r="BE1403" s="35"/>
    </row>
    <row r="1404" spans="27:57" ht="15">
      <c r="AA1404" s="11"/>
      <c r="AB1404" s="11"/>
      <c r="AC1404" s="11"/>
      <c r="AD1404" s="11"/>
      <c r="AE1404" s="11"/>
      <c r="AL1404" s="35"/>
      <c r="AM1404" s="35"/>
      <c r="AN1404" s="35"/>
      <c r="AO1404" s="35"/>
      <c r="AP1404" s="35"/>
      <c r="AQ1404" s="35"/>
      <c r="AR1404" s="35"/>
      <c r="AS1404" s="35"/>
      <c r="AT1404" s="35"/>
      <c r="AU1404" s="35"/>
      <c r="AV1404" s="35"/>
      <c r="AW1404" s="35"/>
      <c r="AX1404" s="35"/>
      <c r="AY1404" s="35"/>
      <c r="AZ1404" s="35"/>
      <c r="BA1404" s="35"/>
      <c r="BB1404" s="35"/>
      <c r="BC1404" s="35"/>
      <c r="BD1404" s="35"/>
      <c r="BE1404" s="35"/>
    </row>
    <row r="1405" spans="27:57" ht="15">
      <c r="AA1405" s="11"/>
      <c r="AB1405" s="11"/>
      <c r="AC1405" s="11"/>
      <c r="AD1405" s="11"/>
      <c r="AE1405" s="11"/>
      <c r="AL1405" s="35"/>
      <c r="AM1405" s="35"/>
      <c r="AN1405" s="35"/>
      <c r="AO1405" s="35"/>
      <c r="AP1405" s="35"/>
      <c r="AQ1405" s="35"/>
      <c r="AR1405" s="35"/>
      <c r="AS1405" s="35"/>
      <c r="AT1405" s="35"/>
      <c r="AU1405" s="35"/>
      <c r="AV1405" s="35"/>
      <c r="AW1405" s="35"/>
      <c r="AX1405" s="35"/>
      <c r="AY1405" s="35"/>
      <c r="AZ1405" s="35"/>
      <c r="BA1405" s="35"/>
      <c r="BB1405" s="35"/>
      <c r="BC1405" s="35"/>
      <c r="BD1405" s="35"/>
      <c r="BE1405" s="35"/>
    </row>
    <row r="1406" spans="27:57" ht="15">
      <c r="AA1406" s="11"/>
      <c r="AB1406" s="11"/>
      <c r="AC1406" s="11"/>
      <c r="AD1406" s="11"/>
      <c r="AE1406" s="11"/>
      <c r="AL1406" s="35"/>
      <c r="AM1406" s="35"/>
      <c r="AN1406" s="35"/>
      <c r="AO1406" s="35"/>
      <c r="AP1406" s="35"/>
      <c r="AQ1406" s="35"/>
      <c r="AR1406" s="35"/>
      <c r="AS1406" s="35"/>
      <c r="AT1406" s="35"/>
      <c r="AU1406" s="35"/>
      <c r="AV1406" s="35"/>
      <c r="AW1406" s="35"/>
      <c r="AX1406" s="35"/>
      <c r="AY1406" s="35"/>
      <c r="AZ1406" s="35"/>
      <c r="BA1406" s="35"/>
      <c r="BB1406" s="35"/>
      <c r="BC1406" s="35"/>
      <c r="BD1406" s="35"/>
      <c r="BE1406" s="35"/>
    </row>
    <row r="1407" spans="27:57" ht="15">
      <c r="AA1407" s="11"/>
      <c r="AB1407" s="11"/>
      <c r="AC1407" s="11"/>
      <c r="AD1407" s="11"/>
      <c r="AE1407" s="11"/>
      <c r="AL1407" s="35"/>
      <c r="AM1407" s="35"/>
      <c r="AN1407" s="35"/>
      <c r="AO1407" s="35"/>
      <c r="AP1407" s="35"/>
      <c r="AQ1407" s="35"/>
      <c r="AR1407" s="35"/>
      <c r="AS1407" s="35"/>
      <c r="AT1407" s="35"/>
      <c r="AU1407" s="35"/>
      <c r="AV1407" s="35"/>
      <c r="AW1407" s="35"/>
      <c r="AX1407" s="35"/>
      <c r="AY1407" s="35"/>
      <c r="AZ1407" s="35"/>
      <c r="BA1407" s="35"/>
      <c r="BB1407" s="35"/>
      <c r="BC1407" s="35"/>
      <c r="BD1407" s="35"/>
      <c r="BE1407" s="35"/>
    </row>
    <row r="1408" spans="27:57" ht="15">
      <c r="AA1408" s="11"/>
      <c r="AB1408" s="11"/>
      <c r="AC1408" s="11"/>
      <c r="AD1408" s="11"/>
      <c r="AE1408" s="11"/>
      <c r="AL1408" s="35"/>
      <c r="AM1408" s="35"/>
      <c r="AN1408" s="35"/>
      <c r="AO1408" s="35"/>
      <c r="AP1408" s="35"/>
      <c r="AQ1408" s="35"/>
      <c r="AR1408" s="35"/>
      <c r="AS1408" s="35"/>
      <c r="AT1408" s="35"/>
      <c r="AU1408" s="35"/>
      <c r="AV1408" s="35"/>
      <c r="AW1408" s="35"/>
      <c r="AX1408" s="35"/>
      <c r="AY1408" s="35"/>
      <c r="AZ1408" s="35"/>
      <c r="BA1408" s="35"/>
      <c r="BB1408" s="35"/>
      <c r="BC1408" s="35"/>
      <c r="BD1408" s="35"/>
      <c r="BE1408" s="35"/>
    </row>
    <row r="1409" spans="27:57" ht="15">
      <c r="AA1409" s="11"/>
      <c r="AB1409" s="11"/>
      <c r="AC1409" s="11"/>
      <c r="AD1409" s="11"/>
      <c r="AE1409" s="11"/>
      <c r="AL1409" s="35"/>
      <c r="AM1409" s="35"/>
      <c r="AN1409" s="35"/>
      <c r="AO1409" s="35"/>
      <c r="AP1409" s="35"/>
      <c r="AQ1409" s="35"/>
      <c r="AR1409" s="35"/>
      <c r="AS1409" s="35"/>
      <c r="AT1409" s="35"/>
      <c r="AU1409" s="35"/>
      <c r="AV1409" s="35"/>
      <c r="AW1409" s="35"/>
      <c r="AX1409" s="35"/>
      <c r="AY1409" s="35"/>
      <c r="AZ1409" s="35"/>
      <c r="BA1409" s="35"/>
      <c r="BB1409" s="35"/>
      <c r="BC1409" s="35"/>
      <c r="BD1409" s="35"/>
      <c r="BE1409" s="35"/>
    </row>
    <row r="1410" spans="27:57" ht="15">
      <c r="AA1410" s="11"/>
      <c r="AB1410" s="11"/>
      <c r="AC1410" s="11"/>
      <c r="AD1410" s="11"/>
      <c r="AE1410" s="11"/>
      <c r="AL1410" s="35"/>
      <c r="AM1410" s="35"/>
      <c r="AN1410" s="35"/>
      <c r="AO1410" s="35"/>
      <c r="AP1410" s="35"/>
      <c r="AQ1410" s="35"/>
      <c r="AR1410" s="35"/>
      <c r="AS1410" s="35"/>
      <c r="AT1410" s="35"/>
      <c r="AU1410" s="35"/>
      <c r="AV1410" s="35"/>
      <c r="AW1410" s="35"/>
      <c r="AX1410" s="35"/>
      <c r="AY1410" s="35"/>
      <c r="AZ1410" s="35"/>
      <c r="BA1410" s="35"/>
      <c r="BB1410" s="35"/>
      <c r="BC1410" s="35"/>
      <c r="BD1410" s="35"/>
      <c r="BE1410" s="35"/>
    </row>
    <row r="1411" spans="27:57" ht="15">
      <c r="AA1411" s="11"/>
      <c r="AB1411" s="11"/>
      <c r="AC1411" s="11"/>
      <c r="AD1411" s="11"/>
      <c r="AE1411" s="11"/>
      <c r="AL1411" s="35"/>
      <c r="AM1411" s="35"/>
      <c r="AN1411" s="35"/>
      <c r="AO1411" s="35"/>
      <c r="AP1411" s="35"/>
      <c r="AQ1411" s="35"/>
      <c r="AR1411" s="35"/>
      <c r="AS1411" s="35"/>
      <c r="AT1411" s="35"/>
      <c r="AU1411" s="35"/>
      <c r="AV1411" s="35"/>
      <c r="AW1411" s="35"/>
      <c r="AX1411" s="35"/>
      <c r="AY1411" s="35"/>
      <c r="AZ1411" s="35"/>
      <c r="BA1411" s="35"/>
      <c r="BB1411" s="35"/>
      <c r="BC1411" s="35"/>
      <c r="BD1411" s="35"/>
      <c r="BE1411" s="35"/>
    </row>
    <row r="1412" spans="27:57" ht="15">
      <c r="AA1412" s="11"/>
      <c r="AB1412" s="11"/>
      <c r="AC1412" s="11"/>
      <c r="AD1412" s="11"/>
      <c r="AE1412" s="11"/>
      <c r="AL1412" s="35"/>
      <c r="AM1412" s="35"/>
      <c r="AN1412" s="35"/>
      <c r="AO1412" s="35"/>
      <c r="AP1412" s="35"/>
      <c r="AQ1412" s="35"/>
      <c r="AR1412" s="35"/>
      <c r="AS1412" s="35"/>
      <c r="AT1412" s="35"/>
      <c r="AU1412" s="35"/>
      <c r="AV1412" s="35"/>
      <c r="AW1412" s="35"/>
      <c r="AX1412" s="35"/>
      <c r="AY1412" s="35"/>
      <c r="AZ1412" s="35"/>
      <c r="BA1412" s="35"/>
      <c r="BB1412" s="35"/>
      <c r="BC1412" s="35"/>
      <c r="BD1412" s="35"/>
      <c r="BE1412" s="35"/>
    </row>
    <row r="1413" spans="27:57" ht="15">
      <c r="AA1413" s="11"/>
      <c r="AB1413" s="11"/>
      <c r="AC1413" s="11"/>
      <c r="AD1413" s="11"/>
      <c r="AE1413" s="11"/>
      <c r="AL1413" s="35"/>
      <c r="AM1413" s="35"/>
      <c r="AN1413" s="35"/>
      <c r="AO1413" s="35"/>
      <c r="AP1413" s="35"/>
      <c r="AQ1413" s="35"/>
      <c r="AR1413" s="35"/>
      <c r="AS1413" s="35"/>
      <c r="AT1413" s="35"/>
      <c r="AU1413" s="35"/>
      <c r="AV1413" s="35"/>
      <c r="AW1413" s="35"/>
      <c r="AX1413" s="35"/>
      <c r="AY1413" s="35"/>
      <c r="AZ1413" s="35"/>
      <c r="BA1413" s="35"/>
      <c r="BB1413" s="35"/>
      <c r="BC1413" s="35"/>
      <c r="BD1413" s="35"/>
      <c r="BE1413" s="35"/>
    </row>
    <row r="1414" spans="27:57" ht="15">
      <c r="AA1414" s="11"/>
      <c r="AB1414" s="11"/>
      <c r="AC1414" s="11"/>
      <c r="AD1414" s="11"/>
      <c r="AE1414" s="11"/>
      <c r="AL1414" s="35"/>
      <c r="AM1414" s="35"/>
      <c r="AN1414" s="35"/>
      <c r="AO1414" s="35"/>
      <c r="AP1414" s="35"/>
      <c r="AQ1414" s="35"/>
      <c r="AR1414" s="35"/>
      <c r="AS1414" s="35"/>
      <c r="AT1414" s="35"/>
      <c r="AU1414" s="35"/>
      <c r="AV1414" s="35"/>
      <c r="AW1414" s="35"/>
      <c r="AX1414" s="35"/>
      <c r="AY1414" s="35"/>
      <c r="AZ1414" s="35"/>
      <c r="BA1414" s="35"/>
      <c r="BB1414" s="35"/>
      <c r="BC1414" s="35"/>
      <c r="BD1414" s="35"/>
      <c r="BE1414" s="35"/>
    </row>
    <row r="1415" spans="27:57" ht="15">
      <c r="AA1415" s="11"/>
      <c r="AB1415" s="11"/>
      <c r="AC1415" s="11"/>
      <c r="AD1415" s="11"/>
      <c r="AE1415" s="11"/>
      <c r="AL1415" s="35"/>
      <c r="AM1415" s="35"/>
      <c r="AN1415" s="35"/>
      <c r="AO1415" s="35"/>
      <c r="AP1415" s="35"/>
      <c r="AQ1415" s="35"/>
      <c r="AR1415" s="35"/>
      <c r="AS1415" s="35"/>
      <c r="AT1415" s="35"/>
      <c r="AU1415" s="35"/>
      <c r="AV1415" s="35"/>
      <c r="AW1415" s="35"/>
      <c r="AX1415" s="35"/>
      <c r="AY1415" s="35"/>
      <c r="AZ1415" s="35"/>
      <c r="BA1415" s="35"/>
      <c r="BB1415" s="35"/>
      <c r="BC1415" s="35"/>
      <c r="BD1415" s="35"/>
      <c r="BE1415" s="35"/>
    </row>
    <row r="1416" spans="27:57" ht="15">
      <c r="AA1416" s="11"/>
      <c r="AB1416" s="11"/>
      <c r="AC1416" s="11"/>
      <c r="AD1416" s="11"/>
      <c r="AE1416" s="11"/>
      <c r="AL1416" s="35"/>
      <c r="AM1416" s="35"/>
      <c r="AN1416" s="35"/>
      <c r="AO1416" s="35"/>
      <c r="AP1416" s="35"/>
      <c r="AQ1416" s="35"/>
      <c r="AR1416" s="35"/>
      <c r="AS1416" s="35"/>
      <c r="AT1416" s="35"/>
      <c r="AU1416" s="35"/>
      <c r="AV1416" s="35"/>
      <c r="AW1416" s="35"/>
      <c r="AX1416" s="35"/>
      <c r="AY1416" s="35"/>
      <c r="AZ1416" s="35"/>
      <c r="BA1416" s="35"/>
      <c r="BB1416" s="35"/>
      <c r="BC1416" s="35"/>
      <c r="BD1416" s="35"/>
      <c r="BE1416" s="35"/>
    </row>
    <row r="1417" spans="27:57" ht="15">
      <c r="AA1417" s="11"/>
      <c r="AB1417" s="11"/>
      <c r="AC1417" s="11"/>
      <c r="AD1417" s="11"/>
      <c r="AE1417" s="11"/>
      <c r="AL1417" s="35"/>
      <c r="AM1417" s="35"/>
      <c r="AN1417" s="35"/>
      <c r="AO1417" s="35"/>
      <c r="AP1417" s="35"/>
      <c r="AQ1417" s="35"/>
      <c r="AR1417" s="35"/>
      <c r="AS1417" s="35"/>
      <c r="AT1417" s="35"/>
      <c r="AU1417" s="35"/>
      <c r="AV1417" s="35"/>
      <c r="AW1417" s="35"/>
      <c r="AX1417" s="35"/>
      <c r="AY1417" s="35"/>
      <c r="AZ1417" s="35"/>
      <c r="BA1417" s="35"/>
      <c r="BB1417" s="35"/>
      <c r="BC1417" s="35"/>
      <c r="BD1417" s="35"/>
      <c r="BE1417" s="35"/>
    </row>
    <row r="1418" spans="27:57" ht="15">
      <c r="AA1418" s="11"/>
      <c r="AB1418" s="11"/>
      <c r="AC1418" s="11"/>
      <c r="AD1418" s="11"/>
      <c r="AE1418" s="11"/>
      <c r="AL1418" s="35"/>
      <c r="AM1418" s="35"/>
      <c r="AN1418" s="35"/>
      <c r="AO1418" s="35"/>
      <c r="AP1418" s="35"/>
      <c r="AQ1418" s="35"/>
      <c r="AR1418" s="35"/>
      <c r="AS1418" s="35"/>
      <c r="AT1418" s="35"/>
      <c r="AU1418" s="35"/>
      <c r="AV1418" s="35"/>
      <c r="AW1418" s="35"/>
      <c r="AX1418" s="35"/>
      <c r="AY1418" s="35"/>
      <c r="AZ1418" s="35"/>
      <c r="BA1418" s="35"/>
      <c r="BB1418" s="35"/>
      <c r="BC1418" s="35"/>
      <c r="BD1418" s="35"/>
      <c r="BE1418" s="35"/>
    </row>
    <row r="1419" spans="27:57" ht="15">
      <c r="AA1419" s="11"/>
      <c r="AB1419" s="11"/>
      <c r="AC1419" s="11"/>
      <c r="AD1419" s="11"/>
      <c r="AE1419" s="11"/>
      <c r="AL1419" s="35"/>
      <c r="AM1419" s="35"/>
      <c r="AN1419" s="35"/>
      <c r="AO1419" s="35"/>
      <c r="AP1419" s="35"/>
      <c r="AQ1419" s="35"/>
      <c r="AR1419" s="35"/>
      <c r="AS1419" s="35"/>
      <c r="AT1419" s="35"/>
      <c r="AU1419" s="35"/>
      <c r="AV1419" s="35"/>
      <c r="AW1419" s="35"/>
      <c r="AX1419" s="35"/>
      <c r="AY1419" s="35"/>
      <c r="AZ1419" s="35"/>
      <c r="BA1419" s="35"/>
      <c r="BB1419" s="35"/>
      <c r="BC1419" s="35"/>
      <c r="BD1419" s="35"/>
      <c r="BE1419" s="35"/>
    </row>
    <row r="1420" spans="27:57" ht="15">
      <c r="AA1420" s="11"/>
      <c r="AB1420" s="11"/>
      <c r="AC1420" s="11"/>
      <c r="AD1420" s="11"/>
      <c r="AE1420" s="11"/>
      <c r="AL1420" s="35"/>
      <c r="AM1420" s="35"/>
      <c r="AN1420" s="35"/>
      <c r="AO1420" s="35"/>
      <c r="AP1420" s="35"/>
      <c r="AQ1420" s="35"/>
      <c r="AR1420" s="35"/>
      <c r="AS1420" s="35"/>
      <c r="AT1420" s="35"/>
      <c r="AU1420" s="35"/>
      <c r="AV1420" s="35"/>
      <c r="AW1420" s="35"/>
      <c r="AX1420" s="35"/>
      <c r="AY1420" s="35"/>
      <c r="AZ1420" s="35"/>
      <c r="BA1420" s="35"/>
      <c r="BB1420" s="35"/>
      <c r="BC1420" s="35"/>
      <c r="BD1420" s="35"/>
      <c r="BE1420" s="35"/>
    </row>
    <row r="1421" spans="27:57" ht="15">
      <c r="AA1421" s="11"/>
      <c r="AB1421" s="11"/>
      <c r="AC1421" s="11"/>
      <c r="AD1421" s="11"/>
      <c r="AE1421" s="11"/>
      <c r="AL1421" s="35"/>
      <c r="AM1421" s="35"/>
      <c r="AN1421" s="35"/>
      <c r="AO1421" s="35"/>
      <c r="AP1421" s="35"/>
      <c r="AQ1421" s="35"/>
      <c r="AR1421" s="35"/>
      <c r="AS1421" s="35"/>
      <c r="AT1421" s="35"/>
      <c r="AU1421" s="35"/>
      <c r="AV1421" s="35"/>
      <c r="AW1421" s="35"/>
      <c r="AX1421" s="35"/>
      <c r="AY1421" s="35"/>
      <c r="AZ1421" s="35"/>
      <c r="BA1421" s="35"/>
      <c r="BB1421" s="35"/>
      <c r="BC1421" s="35"/>
      <c r="BD1421" s="35"/>
      <c r="BE1421" s="35"/>
    </row>
    <row r="1422" spans="27:57" ht="15">
      <c r="AA1422" s="11"/>
      <c r="AB1422" s="11"/>
      <c r="AC1422" s="11"/>
      <c r="AD1422" s="11"/>
      <c r="AE1422" s="11"/>
      <c r="AL1422" s="35"/>
      <c r="AM1422" s="35"/>
      <c r="AN1422" s="35"/>
      <c r="AO1422" s="35"/>
      <c r="AP1422" s="35"/>
      <c r="AQ1422" s="35"/>
      <c r="AR1422" s="35"/>
      <c r="AS1422" s="35"/>
      <c r="AT1422" s="35"/>
      <c r="AU1422" s="35"/>
      <c r="AV1422" s="35"/>
      <c r="AW1422" s="35"/>
      <c r="AX1422" s="35"/>
      <c r="AY1422" s="35"/>
      <c r="AZ1422" s="35"/>
      <c r="BA1422" s="35"/>
      <c r="BB1422" s="35"/>
      <c r="BC1422" s="35"/>
      <c r="BD1422" s="35"/>
      <c r="BE1422" s="35"/>
    </row>
    <row r="1423" spans="27:57" ht="15">
      <c r="AA1423" s="11"/>
      <c r="AB1423" s="11"/>
      <c r="AC1423" s="11"/>
      <c r="AD1423" s="11"/>
      <c r="AE1423" s="11"/>
      <c r="AL1423" s="35"/>
      <c r="AM1423" s="35"/>
      <c r="AN1423" s="35"/>
      <c r="AO1423" s="35"/>
      <c r="AP1423" s="35"/>
      <c r="AQ1423" s="35"/>
      <c r="AR1423" s="35"/>
      <c r="AS1423" s="35"/>
      <c r="AT1423" s="35"/>
      <c r="AU1423" s="35"/>
      <c r="AV1423" s="35"/>
      <c r="AW1423" s="35"/>
      <c r="AX1423" s="35"/>
      <c r="AY1423" s="35"/>
      <c r="AZ1423" s="35"/>
      <c r="BA1423" s="35"/>
      <c r="BB1423" s="35"/>
      <c r="BC1423" s="35"/>
      <c r="BD1423" s="35"/>
      <c r="BE1423" s="35"/>
    </row>
    <row r="1424" spans="27:57" ht="15">
      <c r="AA1424" s="11"/>
      <c r="AB1424" s="11"/>
      <c r="AC1424" s="11"/>
      <c r="AD1424" s="11"/>
      <c r="AE1424" s="11"/>
      <c r="AL1424" s="35"/>
      <c r="AM1424" s="35"/>
      <c r="AN1424" s="35"/>
      <c r="AO1424" s="35"/>
      <c r="AP1424" s="35"/>
      <c r="AQ1424" s="35"/>
      <c r="AR1424" s="35"/>
      <c r="AS1424" s="35"/>
      <c r="AT1424" s="35"/>
      <c r="AU1424" s="35"/>
      <c r="AV1424" s="35"/>
      <c r="AW1424" s="35"/>
      <c r="AX1424" s="35"/>
      <c r="AY1424" s="35"/>
      <c r="AZ1424" s="35"/>
      <c r="BA1424" s="35"/>
      <c r="BB1424" s="35"/>
      <c r="BC1424" s="35"/>
      <c r="BD1424" s="35"/>
      <c r="BE1424" s="35"/>
    </row>
    <row r="1425" spans="27:57" ht="15">
      <c r="AA1425" s="11"/>
      <c r="AB1425" s="11"/>
      <c r="AC1425" s="11"/>
      <c r="AD1425" s="11"/>
      <c r="AE1425" s="11"/>
      <c r="AL1425" s="35"/>
      <c r="AM1425" s="35"/>
      <c r="AN1425" s="35"/>
      <c r="AO1425" s="35"/>
      <c r="AP1425" s="35"/>
      <c r="AQ1425" s="35"/>
      <c r="AR1425" s="35"/>
      <c r="AS1425" s="35"/>
      <c r="AT1425" s="35"/>
      <c r="AU1425" s="35"/>
      <c r="AV1425" s="35"/>
      <c r="AW1425" s="35"/>
      <c r="AX1425" s="35"/>
      <c r="AY1425" s="35"/>
      <c r="AZ1425" s="35"/>
      <c r="BA1425" s="35"/>
      <c r="BB1425" s="35"/>
      <c r="BC1425" s="35"/>
      <c r="BD1425" s="35"/>
      <c r="BE1425" s="35"/>
    </row>
    <row r="1426" spans="27:57" ht="15">
      <c r="AA1426" s="11"/>
      <c r="AB1426" s="11"/>
      <c r="AC1426" s="11"/>
      <c r="AD1426" s="11"/>
      <c r="AE1426" s="11"/>
      <c r="AL1426" s="35"/>
      <c r="AM1426" s="35"/>
      <c r="AN1426" s="35"/>
      <c r="AO1426" s="35"/>
      <c r="AP1426" s="35"/>
      <c r="AQ1426" s="35"/>
      <c r="AR1426" s="35"/>
      <c r="AS1426" s="35"/>
      <c r="AT1426" s="35"/>
      <c r="AU1426" s="35"/>
      <c r="AV1426" s="35"/>
      <c r="AW1426" s="35"/>
      <c r="AX1426" s="35"/>
      <c r="AY1426" s="35"/>
      <c r="AZ1426" s="35"/>
      <c r="BA1426" s="35"/>
      <c r="BB1426" s="35"/>
      <c r="BC1426" s="35"/>
      <c r="BD1426" s="35"/>
      <c r="BE1426" s="35"/>
    </row>
    <row r="1427" spans="27:57" ht="15">
      <c r="AA1427" s="11"/>
      <c r="AB1427" s="11"/>
      <c r="AC1427" s="11"/>
      <c r="AD1427" s="11"/>
      <c r="AE1427" s="11"/>
      <c r="AL1427" s="35"/>
      <c r="AM1427" s="35"/>
      <c r="AN1427" s="35"/>
      <c r="AO1427" s="35"/>
      <c r="AP1427" s="35"/>
      <c r="AQ1427" s="35"/>
      <c r="AR1427" s="35"/>
      <c r="AS1427" s="35"/>
      <c r="AT1427" s="35"/>
      <c r="AU1427" s="35"/>
      <c r="AV1427" s="35"/>
      <c r="AW1427" s="35"/>
      <c r="AX1427" s="35"/>
      <c r="AY1427" s="35"/>
      <c r="AZ1427" s="35"/>
      <c r="BA1427" s="35"/>
      <c r="BB1427" s="35"/>
      <c r="BC1427" s="35"/>
      <c r="BD1427" s="35"/>
      <c r="BE1427" s="35"/>
    </row>
    <row r="1428" spans="27:57" ht="15">
      <c r="AA1428" s="11"/>
      <c r="AB1428" s="11"/>
      <c r="AC1428" s="11"/>
      <c r="AD1428" s="11"/>
      <c r="AE1428" s="11"/>
      <c r="AL1428" s="35"/>
      <c r="AM1428" s="35"/>
      <c r="AN1428" s="35"/>
      <c r="AO1428" s="35"/>
      <c r="AP1428" s="35"/>
      <c r="AQ1428" s="35"/>
      <c r="AR1428" s="35"/>
      <c r="AS1428" s="35"/>
      <c r="AT1428" s="35"/>
      <c r="AU1428" s="35"/>
      <c r="AV1428" s="35"/>
      <c r="AW1428" s="35"/>
      <c r="AX1428" s="35"/>
      <c r="AY1428" s="35"/>
      <c r="AZ1428" s="35"/>
      <c r="BA1428" s="35"/>
      <c r="BB1428" s="35"/>
      <c r="BC1428" s="35"/>
      <c r="BD1428" s="35"/>
      <c r="BE1428" s="35"/>
    </row>
    <row r="1429" spans="27:57" ht="15">
      <c r="AA1429" s="11"/>
      <c r="AB1429" s="11"/>
      <c r="AC1429" s="11"/>
      <c r="AD1429" s="11"/>
      <c r="AE1429" s="11"/>
      <c r="AL1429" s="35"/>
      <c r="AM1429" s="35"/>
      <c r="AN1429" s="35"/>
      <c r="AO1429" s="35"/>
      <c r="AP1429" s="35"/>
      <c r="AQ1429" s="35"/>
      <c r="AR1429" s="35"/>
      <c r="AS1429" s="35"/>
      <c r="AT1429" s="35"/>
      <c r="AU1429" s="35"/>
      <c r="AV1429" s="35"/>
      <c r="AW1429" s="35"/>
      <c r="AX1429" s="35"/>
      <c r="AY1429" s="35"/>
      <c r="AZ1429" s="35"/>
      <c r="BA1429" s="35"/>
      <c r="BB1429" s="35"/>
      <c r="BC1429" s="35"/>
      <c r="BD1429" s="35"/>
      <c r="BE1429" s="35"/>
    </row>
    <row r="1430" spans="27:57" ht="15">
      <c r="AA1430" s="11"/>
      <c r="AB1430" s="11"/>
      <c r="AC1430" s="11"/>
      <c r="AD1430" s="11"/>
      <c r="AE1430" s="11"/>
      <c r="AL1430" s="35"/>
      <c r="AM1430" s="35"/>
      <c r="AN1430" s="35"/>
      <c r="AO1430" s="35"/>
      <c r="AP1430" s="35"/>
      <c r="AQ1430" s="35"/>
      <c r="AR1430" s="35"/>
      <c r="AS1430" s="35"/>
      <c r="AT1430" s="35"/>
      <c r="AU1430" s="35"/>
      <c r="AV1430" s="35"/>
      <c r="AW1430" s="35"/>
      <c r="AX1430" s="35"/>
      <c r="AY1430" s="35"/>
      <c r="AZ1430" s="35"/>
      <c r="BA1430" s="35"/>
      <c r="BB1430" s="35"/>
      <c r="BC1430" s="35"/>
      <c r="BD1430" s="35"/>
      <c r="BE1430" s="35"/>
    </row>
    <row r="1431" spans="27:57" ht="15">
      <c r="AA1431" s="11"/>
      <c r="AB1431" s="11"/>
      <c r="AC1431" s="11"/>
      <c r="AD1431" s="11"/>
      <c r="AE1431" s="11"/>
      <c r="AL1431" s="35"/>
      <c r="AM1431" s="35"/>
      <c r="AN1431" s="35"/>
      <c r="AO1431" s="35"/>
      <c r="AP1431" s="35"/>
      <c r="AQ1431" s="35"/>
      <c r="AR1431" s="35"/>
      <c r="AS1431" s="35"/>
      <c r="AT1431" s="35"/>
      <c r="AU1431" s="35"/>
      <c r="AV1431" s="35"/>
      <c r="AW1431" s="35"/>
      <c r="AX1431" s="35"/>
      <c r="AY1431" s="35"/>
      <c r="AZ1431" s="35"/>
      <c r="BA1431" s="35"/>
      <c r="BB1431" s="35"/>
      <c r="BC1431" s="35"/>
      <c r="BD1431" s="35"/>
      <c r="BE1431" s="35"/>
    </row>
    <row r="1432" spans="27:57" ht="15">
      <c r="AA1432" s="11"/>
      <c r="AB1432" s="11"/>
      <c r="AC1432" s="11"/>
      <c r="AD1432" s="11"/>
      <c r="AE1432" s="11"/>
      <c r="AL1432" s="35"/>
      <c r="AM1432" s="35"/>
      <c r="AN1432" s="35"/>
      <c r="AO1432" s="35"/>
      <c r="AP1432" s="35"/>
      <c r="AQ1432" s="35"/>
      <c r="AR1432" s="35"/>
      <c r="AS1432" s="35"/>
      <c r="AT1432" s="35"/>
      <c r="AU1432" s="35"/>
      <c r="AV1432" s="35"/>
      <c r="AW1432" s="35"/>
      <c r="AX1432" s="35"/>
      <c r="AY1432" s="35"/>
      <c r="AZ1432" s="35"/>
      <c r="BA1432" s="35"/>
      <c r="BB1432" s="35"/>
      <c r="BC1432" s="35"/>
      <c r="BD1432" s="35"/>
      <c r="BE1432" s="35"/>
    </row>
    <row r="1433" spans="27:57" ht="15">
      <c r="AA1433" s="11"/>
      <c r="AB1433" s="11"/>
      <c r="AC1433" s="11"/>
      <c r="AD1433" s="11"/>
      <c r="AE1433" s="11"/>
      <c r="AL1433" s="35"/>
      <c r="AM1433" s="35"/>
      <c r="AN1433" s="35"/>
      <c r="AO1433" s="35"/>
      <c r="AP1433" s="35"/>
      <c r="AQ1433" s="35"/>
      <c r="AR1433" s="35"/>
      <c r="AS1433" s="35"/>
      <c r="AT1433" s="35"/>
      <c r="AU1433" s="35"/>
      <c r="AV1433" s="35"/>
      <c r="AW1433" s="35"/>
      <c r="AX1433" s="35"/>
      <c r="AY1433" s="35"/>
      <c r="AZ1433" s="35"/>
      <c r="BA1433" s="35"/>
      <c r="BB1433" s="35"/>
      <c r="BC1433" s="35"/>
      <c r="BD1433" s="35"/>
      <c r="BE1433" s="35"/>
    </row>
    <row r="1434" spans="27:57" ht="15">
      <c r="AA1434" s="11"/>
      <c r="AB1434" s="11"/>
      <c r="AC1434" s="11"/>
      <c r="AD1434" s="11"/>
      <c r="AE1434" s="11"/>
      <c r="AL1434" s="35"/>
      <c r="AM1434" s="35"/>
      <c r="AN1434" s="35"/>
      <c r="AO1434" s="35"/>
      <c r="AP1434" s="35"/>
      <c r="AQ1434" s="35"/>
      <c r="AR1434" s="35"/>
      <c r="AS1434" s="35"/>
      <c r="AT1434" s="35"/>
      <c r="AU1434" s="35"/>
      <c r="AV1434" s="35"/>
      <c r="AW1434" s="35"/>
      <c r="AX1434" s="35"/>
      <c r="AY1434" s="35"/>
      <c r="AZ1434" s="35"/>
      <c r="BA1434" s="35"/>
      <c r="BB1434" s="35"/>
      <c r="BC1434" s="35"/>
      <c r="BD1434" s="35"/>
      <c r="BE1434" s="35"/>
    </row>
    <row r="1435" spans="27:57" ht="15">
      <c r="AA1435" s="11"/>
      <c r="AB1435" s="11"/>
      <c r="AC1435" s="11"/>
      <c r="AD1435" s="11"/>
      <c r="AE1435" s="11"/>
      <c r="AL1435" s="35"/>
      <c r="AM1435" s="35"/>
      <c r="AN1435" s="35"/>
      <c r="AO1435" s="35"/>
      <c r="AP1435" s="35"/>
      <c r="AQ1435" s="35"/>
      <c r="AR1435" s="35"/>
      <c r="AS1435" s="35"/>
      <c r="AT1435" s="35"/>
      <c r="AU1435" s="35"/>
      <c r="AV1435" s="35"/>
      <c r="AW1435" s="35"/>
      <c r="AX1435" s="35"/>
      <c r="AY1435" s="35"/>
      <c r="AZ1435" s="35"/>
      <c r="BA1435" s="35"/>
      <c r="BB1435" s="35"/>
      <c r="BC1435" s="35"/>
      <c r="BD1435" s="35"/>
      <c r="BE1435" s="35"/>
    </row>
    <row r="1436" spans="27:57" ht="15">
      <c r="AA1436" s="11"/>
      <c r="AB1436" s="11"/>
      <c r="AC1436" s="11"/>
      <c r="AD1436" s="11"/>
      <c r="AE1436" s="11"/>
      <c r="AL1436" s="35"/>
      <c r="AM1436" s="35"/>
      <c r="AN1436" s="35"/>
      <c r="AO1436" s="35"/>
      <c r="AP1436" s="35"/>
      <c r="AQ1436" s="35"/>
      <c r="AR1436" s="35"/>
      <c r="AS1436" s="35"/>
      <c r="AT1436" s="35"/>
      <c r="AU1436" s="35"/>
      <c r="AV1436" s="35"/>
      <c r="AW1436" s="35"/>
      <c r="AX1436" s="35"/>
      <c r="AY1436" s="35"/>
      <c r="AZ1436" s="35"/>
      <c r="BA1436" s="35"/>
      <c r="BB1436" s="35"/>
      <c r="BC1436" s="35"/>
      <c r="BD1436" s="35"/>
      <c r="BE1436" s="35"/>
    </row>
    <row r="1437" spans="27:57" ht="15">
      <c r="AA1437" s="11"/>
      <c r="AB1437" s="11"/>
      <c r="AC1437" s="11"/>
      <c r="AD1437" s="11"/>
      <c r="AE1437" s="11"/>
      <c r="AL1437" s="35"/>
      <c r="AM1437" s="35"/>
      <c r="AN1437" s="35"/>
      <c r="AO1437" s="35"/>
      <c r="AP1437" s="35"/>
      <c r="AQ1437" s="35"/>
      <c r="AR1437" s="35"/>
      <c r="AS1437" s="35"/>
      <c r="AT1437" s="35"/>
      <c r="AU1437" s="35"/>
      <c r="AV1437" s="35"/>
      <c r="AW1437" s="35"/>
      <c r="AX1437" s="35"/>
      <c r="AY1437" s="35"/>
      <c r="AZ1437" s="35"/>
      <c r="BA1437" s="35"/>
      <c r="BB1437" s="35"/>
      <c r="BC1437" s="35"/>
      <c r="BD1437" s="35"/>
      <c r="BE1437" s="35"/>
    </row>
    <row r="1438" spans="27:57" ht="15">
      <c r="AA1438" s="11"/>
      <c r="AB1438" s="11"/>
      <c r="AC1438" s="11"/>
      <c r="AD1438" s="11"/>
      <c r="AE1438" s="11"/>
      <c r="AL1438" s="35"/>
      <c r="AM1438" s="35"/>
      <c r="AN1438" s="35"/>
      <c r="AO1438" s="35"/>
      <c r="AP1438" s="35"/>
      <c r="AQ1438" s="35"/>
      <c r="AR1438" s="35"/>
      <c r="AS1438" s="35"/>
      <c r="AT1438" s="35"/>
      <c r="AU1438" s="35"/>
      <c r="AV1438" s="35"/>
      <c r="AW1438" s="35"/>
      <c r="AX1438" s="35"/>
      <c r="AY1438" s="35"/>
      <c r="AZ1438" s="35"/>
      <c r="BA1438" s="35"/>
      <c r="BB1438" s="35"/>
      <c r="BC1438" s="35"/>
      <c r="BD1438" s="35"/>
      <c r="BE1438" s="35"/>
    </row>
    <row r="1439" spans="27:57" ht="15">
      <c r="AA1439" s="11"/>
      <c r="AB1439" s="11"/>
      <c r="AC1439" s="11"/>
      <c r="AD1439" s="11"/>
      <c r="AE1439" s="11"/>
      <c r="AL1439" s="35"/>
      <c r="AM1439" s="35"/>
      <c r="AN1439" s="35"/>
      <c r="AO1439" s="35"/>
      <c r="AP1439" s="35"/>
      <c r="AQ1439" s="35"/>
      <c r="AR1439" s="35"/>
      <c r="AS1439" s="35"/>
      <c r="AT1439" s="35"/>
      <c r="AU1439" s="35"/>
      <c r="AV1439" s="35"/>
      <c r="AW1439" s="35"/>
      <c r="AX1439" s="35"/>
      <c r="AY1439" s="35"/>
      <c r="AZ1439" s="35"/>
      <c r="BA1439" s="35"/>
      <c r="BB1439" s="35"/>
      <c r="BC1439" s="35"/>
      <c r="BD1439" s="35"/>
      <c r="BE1439" s="35"/>
    </row>
    <row r="1440" spans="27:57" ht="15">
      <c r="AA1440" s="11"/>
      <c r="AB1440" s="11"/>
      <c r="AC1440" s="11"/>
      <c r="AD1440" s="11"/>
      <c r="AE1440" s="11"/>
      <c r="AL1440" s="35"/>
      <c r="AM1440" s="35"/>
      <c r="AN1440" s="35"/>
      <c r="AO1440" s="35"/>
      <c r="AP1440" s="35"/>
      <c r="AQ1440" s="35"/>
      <c r="AR1440" s="35"/>
      <c r="AS1440" s="35"/>
      <c r="AT1440" s="35"/>
      <c r="AU1440" s="35"/>
      <c r="AV1440" s="35"/>
      <c r="AW1440" s="35"/>
      <c r="AX1440" s="35"/>
      <c r="AY1440" s="35"/>
      <c r="AZ1440" s="35"/>
      <c r="BA1440" s="35"/>
      <c r="BB1440" s="35"/>
      <c r="BC1440" s="35"/>
      <c r="BD1440" s="35"/>
      <c r="BE1440" s="35"/>
    </row>
    <row r="1441" spans="27:57" ht="15">
      <c r="AA1441" s="11"/>
      <c r="AB1441" s="11"/>
      <c r="AC1441" s="11"/>
      <c r="AD1441" s="11"/>
      <c r="AE1441" s="11"/>
      <c r="AL1441" s="35"/>
      <c r="AM1441" s="35"/>
      <c r="AN1441" s="35"/>
      <c r="AO1441" s="35"/>
      <c r="AP1441" s="35"/>
      <c r="AQ1441" s="35"/>
      <c r="AR1441" s="35"/>
      <c r="AS1441" s="35"/>
      <c r="AT1441" s="35"/>
      <c r="AU1441" s="35"/>
      <c r="AV1441" s="35"/>
      <c r="AW1441" s="35"/>
      <c r="AX1441" s="35"/>
      <c r="AY1441" s="35"/>
      <c r="AZ1441" s="35"/>
      <c r="BA1441" s="35"/>
      <c r="BB1441" s="35"/>
      <c r="BC1441" s="35"/>
      <c r="BD1441" s="35"/>
      <c r="BE1441" s="35"/>
    </row>
    <row r="1442" spans="27:57" ht="15">
      <c r="AA1442" s="11"/>
      <c r="AB1442" s="11"/>
      <c r="AC1442" s="11"/>
      <c r="AD1442" s="11"/>
      <c r="AE1442" s="11"/>
      <c r="AL1442" s="35"/>
      <c r="AM1442" s="35"/>
      <c r="AN1442" s="35"/>
      <c r="AO1442" s="35"/>
      <c r="AP1442" s="35"/>
      <c r="AQ1442" s="35"/>
      <c r="AR1442" s="35"/>
      <c r="AS1442" s="35"/>
      <c r="AT1442" s="35"/>
      <c r="AU1442" s="35"/>
      <c r="AV1442" s="35"/>
      <c r="AW1442" s="35"/>
      <c r="AX1442" s="35"/>
      <c r="AY1442" s="35"/>
      <c r="AZ1442" s="35"/>
      <c r="BA1442" s="35"/>
      <c r="BB1442" s="35"/>
      <c r="BC1442" s="35"/>
      <c r="BD1442" s="35"/>
      <c r="BE1442" s="35"/>
    </row>
    <row r="1443" spans="27:57" ht="15">
      <c r="AA1443" s="11"/>
      <c r="AB1443" s="11"/>
      <c r="AC1443" s="11"/>
      <c r="AD1443" s="11"/>
      <c r="AE1443" s="11"/>
      <c r="AL1443" s="35"/>
      <c r="AM1443" s="35"/>
      <c r="AN1443" s="35"/>
      <c r="AO1443" s="35"/>
      <c r="AP1443" s="35"/>
      <c r="AQ1443" s="35"/>
      <c r="AR1443" s="35"/>
      <c r="AS1443" s="35"/>
      <c r="AT1443" s="35"/>
      <c r="AU1443" s="35"/>
      <c r="AV1443" s="35"/>
      <c r="AW1443" s="35"/>
      <c r="AX1443" s="35"/>
      <c r="AY1443" s="35"/>
      <c r="AZ1443" s="35"/>
      <c r="BA1443" s="35"/>
      <c r="BB1443" s="35"/>
      <c r="BC1443" s="35"/>
      <c r="BD1443" s="35"/>
      <c r="BE1443" s="35"/>
    </row>
    <row r="1444" spans="27:57" ht="15">
      <c r="AA1444" s="11"/>
      <c r="AB1444" s="11"/>
      <c r="AC1444" s="11"/>
      <c r="AD1444" s="11"/>
      <c r="AE1444" s="11"/>
      <c r="AL1444" s="35"/>
      <c r="AM1444" s="35"/>
      <c r="AN1444" s="35"/>
      <c r="AO1444" s="35"/>
      <c r="AP1444" s="35"/>
      <c r="AQ1444" s="35"/>
      <c r="AR1444" s="35"/>
      <c r="AS1444" s="35"/>
      <c r="AT1444" s="35"/>
      <c r="AU1444" s="35"/>
      <c r="AV1444" s="35"/>
      <c r="AW1444" s="35"/>
      <c r="AX1444" s="35"/>
      <c r="AY1444" s="35"/>
      <c r="AZ1444" s="35"/>
      <c r="BA1444" s="35"/>
      <c r="BB1444" s="35"/>
      <c r="BC1444" s="35"/>
      <c r="BD1444" s="35"/>
      <c r="BE1444" s="35"/>
    </row>
    <row r="1445" spans="27:57" ht="15">
      <c r="AA1445" s="11"/>
      <c r="AB1445" s="11"/>
      <c r="AC1445" s="11"/>
      <c r="AD1445" s="11"/>
      <c r="AE1445" s="11"/>
      <c r="AL1445" s="35"/>
      <c r="AM1445" s="35"/>
      <c r="AN1445" s="35"/>
      <c r="AO1445" s="35"/>
      <c r="AP1445" s="35"/>
      <c r="AQ1445" s="35"/>
      <c r="AR1445" s="35"/>
      <c r="AS1445" s="35"/>
      <c r="AT1445" s="35"/>
      <c r="AU1445" s="35"/>
      <c r="AV1445" s="35"/>
      <c r="AW1445" s="35"/>
      <c r="AX1445" s="35"/>
      <c r="AY1445" s="35"/>
      <c r="AZ1445" s="35"/>
      <c r="BA1445" s="35"/>
      <c r="BB1445" s="35"/>
      <c r="BC1445" s="35"/>
      <c r="BD1445" s="35"/>
      <c r="BE1445" s="35"/>
    </row>
    <row r="1446" spans="27:57" ht="15">
      <c r="AA1446" s="11"/>
      <c r="AB1446" s="11"/>
      <c r="AC1446" s="11"/>
      <c r="AD1446" s="11"/>
      <c r="AE1446" s="11"/>
      <c r="AL1446" s="35"/>
      <c r="AM1446" s="35"/>
      <c r="AN1446" s="35"/>
      <c r="AO1446" s="35"/>
      <c r="AP1446" s="35"/>
      <c r="AQ1446" s="35"/>
      <c r="AR1446" s="35"/>
      <c r="AS1446" s="35"/>
      <c r="AT1446" s="35"/>
      <c r="AU1446" s="35"/>
      <c r="AV1446" s="35"/>
      <c r="AW1446" s="35"/>
      <c r="AX1446" s="35"/>
      <c r="AY1446" s="35"/>
      <c r="AZ1446" s="35"/>
      <c r="BA1446" s="35"/>
      <c r="BB1446" s="35"/>
      <c r="BC1446" s="35"/>
      <c r="BD1446" s="35"/>
      <c r="BE1446" s="35"/>
    </row>
    <row r="1447" spans="27:57" ht="15">
      <c r="AA1447" s="11"/>
      <c r="AB1447" s="11"/>
      <c r="AC1447" s="11"/>
      <c r="AD1447" s="11"/>
      <c r="AE1447" s="11"/>
      <c r="AL1447" s="35"/>
      <c r="AM1447" s="35"/>
      <c r="AN1447" s="35"/>
      <c r="AO1447" s="35"/>
      <c r="AP1447" s="35"/>
      <c r="AQ1447" s="35"/>
      <c r="AR1447" s="35"/>
      <c r="AS1447" s="35"/>
      <c r="AT1447" s="35"/>
      <c r="AU1447" s="35"/>
      <c r="AV1447" s="35"/>
      <c r="AW1447" s="35"/>
      <c r="AX1447" s="35"/>
      <c r="AY1447" s="35"/>
      <c r="AZ1447" s="35"/>
      <c r="BA1447" s="35"/>
      <c r="BB1447" s="35"/>
      <c r="BC1447" s="35"/>
      <c r="BD1447" s="35"/>
      <c r="BE1447" s="35"/>
    </row>
    <row r="1448" spans="27:57" ht="15">
      <c r="AA1448" s="11"/>
      <c r="AB1448" s="11"/>
      <c r="AC1448" s="11"/>
      <c r="AD1448" s="11"/>
      <c r="AE1448" s="11"/>
      <c r="AL1448" s="35"/>
      <c r="AM1448" s="35"/>
      <c r="AN1448" s="35"/>
      <c r="AO1448" s="35"/>
      <c r="AP1448" s="35"/>
      <c r="AQ1448" s="35"/>
      <c r="AR1448" s="35"/>
      <c r="AS1448" s="35"/>
      <c r="AT1448" s="35"/>
      <c r="AU1448" s="35"/>
      <c r="AV1448" s="35"/>
      <c r="AW1448" s="35"/>
      <c r="AX1448" s="35"/>
      <c r="AY1448" s="35"/>
      <c r="AZ1448" s="35"/>
      <c r="BA1448" s="35"/>
      <c r="BB1448" s="35"/>
      <c r="BC1448" s="35"/>
      <c r="BD1448" s="35"/>
      <c r="BE1448" s="35"/>
    </row>
    <row r="1449" spans="27:57" ht="15">
      <c r="AA1449" s="11"/>
      <c r="AB1449" s="11"/>
      <c r="AC1449" s="11"/>
      <c r="AD1449" s="11"/>
      <c r="AE1449" s="11"/>
      <c r="AL1449" s="35"/>
      <c r="AM1449" s="35"/>
      <c r="AN1449" s="35"/>
      <c r="AO1449" s="35"/>
      <c r="AP1449" s="35"/>
      <c r="AQ1449" s="35"/>
      <c r="AR1449" s="35"/>
      <c r="AS1449" s="35"/>
      <c r="AT1449" s="35"/>
      <c r="AU1449" s="35"/>
      <c r="AV1449" s="35"/>
      <c r="AW1449" s="35"/>
      <c r="AX1449" s="35"/>
      <c r="AY1449" s="35"/>
      <c r="AZ1449" s="35"/>
      <c r="BA1449" s="35"/>
      <c r="BB1449" s="35"/>
      <c r="BC1449" s="35"/>
      <c r="BD1449" s="35"/>
      <c r="BE1449" s="35"/>
    </row>
    <row r="1450" spans="27:57" ht="15">
      <c r="AA1450" s="11"/>
      <c r="AB1450" s="11"/>
      <c r="AC1450" s="11"/>
      <c r="AD1450" s="11"/>
      <c r="AE1450" s="11"/>
      <c r="AL1450" s="35"/>
      <c r="AM1450" s="35"/>
      <c r="AN1450" s="35"/>
      <c r="AO1450" s="35"/>
      <c r="AP1450" s="35"/>
      <c r="AQ1450" s="35"/>
      <c r="AR1450" s="35"/>
      <c r="AS1450" s="35"/>
      <c r="AT1450" s="35"/>
      <c r="AU1450" s="35"/>
      <c r="AV1450" s="35"/>
      <c r="AW1450" s="35"/>
      <c r="AX1450" s="35"/>
      <c r="AY1450" s="35"/>
      <c r="AZ1450" s="35"/>
      <c r="BA1450" s="35"/>
      <c r="BB1450" s="35"/>
      <c r="BC1450" s="35"/>
      <c r="BD1450" s="35"/>
      <c r="BE1450" s="35"/>
    </row>
    <row r="1451" spans="27:57" ht="15">
      <c r="AA1451" s="11"/>
      <c r="AB1451" s="11"/>
      <c r="AC1451" s="11"/>
      <c r="AD1451" s="11"/>
      <c r="AE1451" s="11"/>
      <c r="AL1451" s="35"/>
      <c r="AM1451" s="35"/>
      <c r="AN1451" s="35"/>
      <c r="AO1451" s="35"/>
      <c r="AP1451" s="35"/>
      <c r="AQ1451" s="35"/>
      <c r="AR1451" s="35"/>
      <c r="AS1451" s="35"/>
      <c r="AT1451" s="35"/>
      <c r="AU1451" s="35"/>
      <c r="AV1451" s="35"/>
      <c r="AW1451" s="35"/>
      <c r="AX1451" s="35"/>
      <c r="AY1451" s="35"/>
      <c r="AZ1451" s="35"/>
      <c r="BA1451" s="35"/>
      <c r="BB1451" s="35"/>
      <c r="BC1451" s="35"/>
      <c r="BD1451" s="35"/>
      <c r="BE1451" s="35"/>
    </row>
    <row r="1452" spans="27:57" ht="15">
      <c r="AA1452" s="11"/>
      <c r="AB1452" s="11"/>
      <c r="AC1452" s="11"/>
      <c r="AD1452" s="11"/>
      <c r="AE1452" s="11"/>
      <c r="AL1452" s="35"/>
      <c r="AM1452" s="35"/>
      <c r="AN1452" s="35"/>
      <c r="AO1452" s="35"/>
      <c r="AP1452" s="35"/>
      <c r="AQ1452" s="35"/>
      <c r="AR1452" s="35"/>
      <c r="AS1452" s="35"/>
      <c r="AT1452" s="35"/>
      <c r="AU1452" s="35"/>
      <c r="AV1452" s="35"/>
      <c r="AW1452" s="35"/>
      <c r="AX1452" s="35"/>
      <c r="AY1452" s="35"/>
      <c r="AZ1452" s="35"/>
      <c r="BA1452" s="35"/>
      <c r="BB1452" s="35"/>
      <c r="BC1452" s="35"/>
      <c r="BD1452" s="35"/>
      <c r="BE1452" s="35"/>
    </row>
    <row r="1453" spans="27:57" ht="15">
      <c r="AA1453" s="11"/>
      <c r="AB1453" s="11"/>
      <c r="AC1453" s="11"/>
      <c r="AD1453" s="11"/>
      <c r="AE1453" s="11"/>
      <c r="AL1453" s="35"/>
      <c r="AM1453" s="35"/>
      <c r="AN1453" s="35"/>
      <c r="AO1453" s="35"/>
      <c r="AP1453" s="35"/>
      <c r="AQ1453" s="35"/>
      <c r="AR1453" s="35"/>
      <c r="AS1453" s="35"/>
      <c r="AT1453" s="35"/>
      <c r="AU1453" s="35"/>
      <c r="AV1453" s="35"/>
      <c r="AW1453" s="35"/>
      <c r="AX1453" s="35"/>
      <c r="AY1453" s="35"/>
      <c r="AZ1453" s="35"/>
      <c r="BA1453" s="35"/>
      <c r="BB1453" s="35"/>
      <c r="BC1453" s="35"/>
      <c r="BD1453" s="35"/>
      <c r="BE1453" s="35"/>
    </row>
    <row r="1454" spans="27:57" ht="15">
      <c r="AA1454" s="11"/>
      <c r="AB1454" s="11"/>
      <c r="AC1454" s="11"/>
      <c r="AD1454" s="11"/>
      <c r="AE1454" s="11"/>
      <c r="AL1454" s="35"/>
      <c r="AM1454" s="35"/>
      <c r="AN1454" s="35"/>
      <c r="AO1454" s="35"/>
      <c r="AP1454" s="35"/>
      <c r="AQ1454" s="35"/>
      <c r="AR1454" s="35"/>
      <c r="AS1454" s="35"/>
      <c r="AT1454" s="35"/>
      <c r="AU1454" s="35"/>
      <c r="AV1454" s="35"/>
      <c r="AW1454" s="35"/>
      <c r="AX1454" s="35"/>
      <c r="AY1454" s="35"/>
      <c r="AZ1454" s="35"/>
      <c r="BA1454" s="35"/>
      <c r="BB1454" s="35"/>
      <c r="BC1454" s="35"/>
      <c r="BD1454" s="35"/>
      <c r="BE1454" s="35"/>
    </row>
    <row r="1455" spans="27:57" ht="15">
      <c r="AA1455" s="11"/>
      <c r="AB1455" s="11"/>
      <c r="AC1455" s="11"/>
      <c r="AD1455" s="11"/>
      <c r="AE1455" s="11"/>
      <c r="AL1455" s="35"/>
      <c r="AM1455" s="35"/>
      <c r="AN1455" s="35"/>
      <c r="AO1455" s="35"/>
      <c r="AP1455" s="35"/>
      <c r="AQ1455" s="35"/>
      <c r="AR1455" s="35"/>
      <c r="AS1455" s="35"/>
      <c r="AT1455" s="35"/>
      <c r="AU1455" s="35"/>
      <c r="AV1455" s="35"/>
      <c r="AW1455" s="35"/>
      <c r="AX1455" s="35"/>
      <c r="AY1455" s="35"/>
      <c r="AZ1455" s="35"/>
      <c r="BA1455" s="35"/>
      <c r="BB1455" s="35"/>
      <c r="BC1455" s="35"/>
      <c r="BD1455" s="35"/>
      <c r="BE1455" s="35"/>
    </row>
    <row r="1456" spans="27:57" ht="15">
      <c r="AA1456" s="11"/>
      <c r="AB1456" s="11"/>
      <c r="AC1456" s="11"/>
      <c r="AD1456" s="11"/>
      <c r="AE1456" s="11"/>
      <c r="AL1456" s="35"/>
      <c r="AM1456" s="35"/>
      <c r="AN1456" s="35"/>
      <c r="AO1456" s="35"/>
      <c r="AP1456" s="35"/>
      <c r="AQ1456" s="35"/>
      <c r="AR1456" s="35"/>
      <c r="AS1456" s="35"/>
      <c r="AT1456" s="35"/>
      <c r="AU1456" s="35"/>
      <c r="AV1456" s="35"/>
      <c r="AW1456" s="35"/>
      <c r="AX1456" s="35"/>
      <c r="AY1456" s="35"/>
      <c r="AZ1456" s="35"/>
      <c r="BA1456" s="35"/>
      <c r="BB1456" s="35"/>
      <c r="BC1456" s="35"/>
      <c r="BD1456" s="35"/>
      <c r="BE1456" s="35"/>
    </row>
    <row r="1457" spans="27:57" ht="15">
      <c r="AA1457" s="11"/>
      <c r="AB1457" s="11"/>
      <c r="AC1457" s="11"/>
      <c r="AD1457" s="11"/>
      <c r="AE1457" s="11"/>
      <c r="AL1457" s="35"/>
      <c r="AM1457" s="35"/>
      <c r="AN1457" s="35"/>
      <c r="AO1457" s="35"/>
      <c r="AP1457" s="35"/>
      <c r="AQ1457" s="35"/>
      <c r="AR1457" s="35"/>
      <c r="AS1457" s="35"/>
      <c r="AT1457" s="35"/>
      <c r="AU1457" s="35"/>
      <c r="AV1457" s="35"/>
      <c r="AW1457" s="35"/>
      <c r="AX1457" s="35"/>
      <c r="AY1457" s="35"/>
      <c r="AZ1457" s="35"/>
      <c r="BA1457" s="35"/>
      <c r="BB1457" s="35"/>
      <c r="BC1457" s="35"/>
      <c r="BD1457" s="35"/>
      <c r="BE1457" s="35"/>
    </row>
    <row r="1458" spans="27:57" ht="15">
      <c r="AA1458" s="11"/>
      <c r="AB1458" s="11"/>
      <c r="AC1458" s="11"/>
      <c r="AD1458" s="11"/>
      <c r="AE1458" s="11"/>
      <c r="AL1458" s="35"/>
      <c r="AM1458" s="35"/>
      <c r="AN1458" s="35"/>
      <c r="AO1458" s="35"/>
      <c r="AP1458" s="35"/>
      <c r="AQ1458" s="35"/>
      <c r="AR1458" s="35"/>
      <c r="AS1458" s="35"/>
      <c r="AT1458" s="35"/>
      <c r="AU1458" s="35"/>
      <c r="AV1458" s="35"/>
      <c r="AW1458" s="35"/>
      <c r="AX1458" s="35"/>
      <c r="AY1458" s="35"/>
      <c r="AZ1458" s="35"/>
      <c r="BA1458" s="35"/>
      <c r="BB1458" s="35"/>
      <c r="BC1458" s="35"/>
      <c r="BD1458" s="35"/>
      <c r="BE1458" s="35"/>
    </row>
    <row r="1459" spans="27:57" ht="15">
      <c r="AA1459" s="11"/>
      <c r="AB1459" s="11"/>
      <c r="AC1459" s="11"/>
      <c r="AD1459" s="11"/>
      <c r="AE1459" s="11"/>
      <c r="AL1459" s="35"/>
      <c r="AM1459" s="35"/>
      <c r="AN1459" s="35"/>
      <c r="AO1459" s="35"/>
      <c r="AP1459" s="35"/>
      <c r="AQ1459" s="35"/>
      <c r="AR1459" s="35"/>
      <c r="AS1459" s="35"/>
      <c r="AT1459" s="35"/>
      <c r="AU1459" s="35"/>
      <c r="AV1459" s="35"/>
      <c r="AW1459" s="35"/>
      <c r="AX1459" s="35"/>
      <c r="AY1459" s="35"/>
      <c r="AZ1459" s="35"/>
      <c r="BA1459" s="35"/>
      <c r="BB1459" s="35"/>
      <c r="BC1459" s="35"/>
      <c r="BD1459" s="35"/>
      <c r="BE1459" s="35"/>
    </row>
    <row r="1460" spans="27:57" ht="15">
      <c r="AA1460" s="11"/>
      <c r="AB1460" s="11"/>
      <c r="AC1460" s="11"/>
      <c r="AD1460" s="11"/>
      <c r="AE1460" s="11"/>
      <c r="AL1460" s="35"/>
      <c r="AM1460" s="35"/>
      <c r="AN1460" s="35"/>
      <c r="AO1460" s="35"/>
      <c r="AP1460" s="35"/>
      <c r="AQ1460" s="35"/>
      <c r="AR1460" s="35"/>
      <c r="AS1460" s="35"/>
      <c r="AT1460" s="35"/>
      <c r="AU1460" s="35"/>
      <c r="AV1460" s="35"/>
      <c r="AW1460" s="35"/>
      <c r="AX1460" s="35"/>
      <c r="AY1460" s="35"/>
      <c r="AZ1460" s="35"/>
      <c r="BA1460" s="35"/>
      <c r="BB1460" s="35"/>
      <c r="BC1460" s="35"/>
      <c r="BD1460" s="35"/>
      <c r="BE1460" s="35"/>
    </row>
    <row r="1461" spans="27:57" ht="15">
      <c r="AA1461" s="11"/>
      <c r="AB1461" s="11"/>
      <c r="AC1461" s="11"/>
      <c r="AD1461" s="11"/>
      <c r="AE1461" s="11"/>
      <c r="AL1461" s="35"/>
      <c r="AM1461" s="35"/>
      <c r="AN1461" s="35"/>
      <c r="AO1461" s="35"/>
      <c r="AP1461" s="35"/>
      <c r="AQ1461" s="35"/>
      <c r="AR1461" s="35"/>
      <c r="AS1461" s="35"/>
      <c r="AT1461" s="35"/>
      <c r="AU1461" s="35"/>
      <c r="AV1461" s="35"/>
      <c r="AW1461" s="35"/>
      <c r="AX1461" s="35"/>
      <c r="AY1461" s="35"/>
      <c r="AZ1461" s="35"/>
      <c r="BA1461" s="35"/>
      <c r="BB1461" s="35"/>
      <c r="BC1461" s="35"/>
      <c r="BD1461" s="35"/>
      <c r="BE1461" s="35"/>
    </row>
    <row r="1462" spans="27:57" ht="15">
      <c r="AA1462" s="11"/>
      <c r="AB1462" s="11"/>
      <c r="AC1462" s="11"/>
      <c r="AD1462" s="11"/>
      <c r="AE1462" s="11"/>
      <c r="AL1462" s="35"/>
      <c r="AM1462" s="35"/>
      <c r="AN1462" s="35"/>
      <c r="AO1462" s="35"/>
      <c r="AP1462" s="35"/>
      <c r="AQ1462" s="35"/>
      <c r="AR1462" s="35"/>
      <c r="AS1462" s="35"/>
      <c r="AT1462" s="35"/>
      <c r="AU1462" s="35"/>
      <c r="AV1462" s="35"/>
      <c r="AW1462" s="35"/>
      <c r="AX1462" s="35"/>
      <c r="AY1462" s="35"/>
      <c r="AZ1462" s="35"/>
      <c r="BA1462" s="35"/>
      <c r="BB1462" s="35"/>
      <c r="BC1462" s="35"/>
      <c r="BD1462" s="35"/>
      <c r="BE1462" s="35"/>
    </row>
    <row r="1463" spans="27:57" ht="15">
      <c r="AA1463" s="11"/>
      <c r="AB1463" s="11"/>
      <c r="AC1463" s="11"/>
      <c r="AD1463" s="11"/>
      <c r="AE1463" s="11"/>
      <c r="AL1463" s="35"/>
      <c r="AM1463" s="35"/>
      <c r="AN1463" s="35"/>
      <c r="AO1463" s="35"/>
      <c r="AP1463" s="35"/>
      <c r="AQ1463" s="35"/>
      <c r="AR1463" s="35"/>
      <c r="AS1463" s="35"/>
      <c r="AT1463" s="35"/>
      <c r="AU1463" s="35"/>
      <c r="AV1463" s="35"/>
      <c r="AW1463" s="35"/>
      <c r="AX1463" s="35"/>
      <c r="AY1463" s="35"/>
      <c r="AZ1463" s="35"/>
      <c r="BA1463" s="35"/>
      <c r="BB1463" s="35"/>
      <c r="BC1463" s="35"/>
      <c r="BD1463" s="35"/>
      <c r="BE1463" s="35"/>
    </row>
    <row r="1464" spans="27:57" ht="15">
      <c r="AA1464" s="11"/>
      <c r="AB1464" s="11"/>
      <c r="AC1464" s="11"/>
      <c r="AD1464" s="11"/>
      <c r="AE1464" s="11"/>
      <c r="AL1464" s="35"/>
      <c r="AM1464" s="35"/>
      <c r="AN1464" s="35"/>
      <c r="AO1464" s="35"/>
      <c r="AP1464" s="35"/>
      <c r="AQ1464" s="35"/>
      <c r="AR1464" s="35"/>
      <c r="AS1464" s="35"/>
      <c r="AT1464" s="35"/>
      <c r="AU1464" s="35"/>
      <c r="AV1464" s="35"/>
      <c r="AW1464" s="35"/>
      <c r="AX1464" s="35"/>
      <c r="AY1464" s="35"/>
      <c r="AZ1464" s="35"/>
      <c r="BA1464" s="35"/>
      <c r="BB1464" s="35"/>
      <c r="BC1464" s="35"/>
      <c r="BD1464" s="35"/>
      <c r="BE1464" s="35"/>
    </row>
    <row r="1465" spans="27:57" ht="15">
      <c r="AA1465" s="11"/>
      <c r="AB1465" s="11"/>
      <c r="AC1465" s="11"/>
      <c r="AD1465" s="11"/>
      <c r="AE1465" s="11"/>
      <c r="AL1465" s="35"/>
      <c r="AM1465" s="35"/>
      <c r="AN1465" s="35"/>
      <c r="AO1465" s="35"/>
      <c r="AP1465" s="35"/>
      <c r="AQ1465" s="35"/>
      <c r="AR1465" s="35"/>
      <c r="AS1465" s="35"/>
      <c r="AT1465" s="35"/>
      <c r="AU1465" s="35"/>
      <c r="AV1465" s="35"/>
      <c r="AW1465" s="35"/>
      <c r="AX1465" s="35"/>
      <c r="AY1465" s="35"/>
      <c r="AZ1465" s="35"/>
      <c r="BA1465" s="35"/>
      <c r="BB1465" s="35"/>
      <c r="BC1465" s="35"/>
      <c r="BD1465" s="35"/>
      <c r="BE1465" s="35"/>
    </row>
    <row r="1466" spans="27:57" ht="15">
      <c r="AA1466" s="11"/>
      <c r="AB1466" s="11"/>
      <c r="AC1466" s="11"/>
      <c r="AD1466" s="11"/>
      <c r="AE1466" s="11"/>
      <c r="AL1466" s="35"/>
      <c r="AM1466" s="35"/>
      <c r="AN1466" s="35"/>
      <c r="AO1466" s="35"/>
      <c r="AP1466" s="35"/>
      <c r="AQ1466" s="35"/>
      <c r="AR1466" s="35"/>
      <c r="AS1466" s="35"/>
      <c r="AT1466" s="35"/>
      <c r="AU1466" s="35"/>
      <c r="AV1466" s="35"/>
      <c r="AW1466" s="35"/>
      <c r="AX1466" s="35"/>
      <c r="AY1466" s="35"/>
      <c r="AZ1466" s="35"/>
      <c r="BA1466" s="35"/>
      <c r="BB1466" s="35"/>
      <c r="BC1466" s="35"/>
      <c r="BD1466" s="35"/>
      <c r="BE1466" s="35"/>
    </row>
    <row r="1467" spans="27:57" ht="15">
      <c r="AA1467" s="11"/>
      <c r="AB1467" s="11"/>
      <c r="AC1467" s="11"/>
      <c r="AD1467" s="11"/>
      <c r="AE1467" s="11"/>
      <c r="AL1467" s="35"/>
      <c r="AM1467" s="35"/>
      <c r="AN1467" s="35"/>
      <c r="AO1467" s="35"/>
      <c r="AP1467" s="35"/>
      <c r="AQ1467" s="35"/>
      <c r="AR1467" s="35"/>
      <c r="AS1467" s="35"/>
      <c r="AT1467" s="35"/>
      <c r="AU1467" s="35"/>
      <c r="AV1467" s="35"/>
      <c r="AW1467" s="35"/>
      <c r="AX1467" s="35"/>
      <c r="AY1467" s="35"/>
      <c r="AZ1467" s="35"/>
      <c r="BA1467" s="35"/>
      <c r="BB1467" s="35"/>
      <c r="BC1467" s="35"/>
      <c r="BD1467" s="35"/>
      <c r="BE1467" s="35"/>
    </row>
    <row r="1468" spans="27:57" ht="15">
      <c r="AA1468" s="11"/>
      <c r="AB1468" s="11"/>
      <c r="AC1468" s="11"/>
      <c r="AD1468" s="11"/>
      <c r="AE1468" s="11"/>
      <c r="AL1468" s="35"/>
      <c r="AM1468" s="35"/>
      <c r="AN1468" s="35"/>
      <c r="AO1468" s="35"/>
      <c r="AP1468" s="35"/>
      <c r="AQ1468" s="35"/>
      <c r="AR1468" s="35"/>
      <c r="AS1468" s="35"/>
      <c r="AT1468" s="35"/>
      <c r="AU1468" s="35"/>
      <c r="AV1468" s="35"/>
      <c r="AW1468" s="35"/>
      <c r="AX1468" s="35"/>
      <c r="AY1468" s="35"/>
      <c r="AZ1468" s="35"/>
      <c r="BA1468" s="35"/>
      <c r="BB1468" s="35"/>
      <c r="BC1468" s="35"/>
      <c r="BD1468" s="35"/>
      <c r="BE1468" s="35"/>
    </row>
    <row r="1469" spans="27:57" ht="15">
      <c r="AA1469" s="11"/>
      <c r="AB1469" s="11"/>
      <c r="AC1469" s="11"/>
      <c r="AD1469" s="11"/>
      <c r="AE1469" s="11"/>
      <c r="AL1469" s="35"/>
      <c r="AM1469" s="35"/>
      <c r="AN1469" s="35"/>
      <c r="AO1469" s="35"/>
      <c r="AP1469" s="35"/>
      <c r="AQ1469" s="35"/>
      <c r="AR1469" s="35"/>
      <c r="AS1469" s="35"/>
      <c r="AT1469" s="35"/>
      <c r="AU1469" s="35"/>
      <c r="AV1469" s="35"/>
      <c r="AW1469" s="35"/>
      <c r="AX1469" s="35"/>
      <c r="AY1469" s="35"/>
      <c r="AZ1469" s="35"/>
      <c r="BA1469" s="35"/>
      <c r="BB1469" s="35"/>
      <c r="BC1469" s="35"/>
      <c r="BD1469" s="35"/>
      <c r="BE1469" s="35"/>
    </row>
    <row r="1470" spans="27:57" ht="15">
      <c r="AA1470" s="11"/>
      <c r="AB1470" s="11"/>
      <c r="AC1470" s="11"/>
      <c r="AD1470" s="11"/>
      <c r="AE1470" s="11"/>
      <c r="AL1470" s="35"/>
      <c r="AM1470" s="35"/>
      <c r="AN1470" s="35"/>
      <c r="AO1470" s="35"/>
      <c r="AP1470" s="35"/>
      <c r="AQ1470" s="35"/>
      <c r="AR1470" s="35"/>
      <c r="AS1470" s="35"/>
      <c r="AT1470" s="35"/>
      <c r="AU1470" s="35"/>
      <c r="AV1470" s="35"/>
      <c r="AW1470" s="35"/>
      <c r="AX1470" s="35"/>
      <c r="AY1470" s="35"/>
      <c r="AZ1470" s="35"/>
      <c r="BA1470" s="35"/>
      <c r="BB1470" s="35"/>
      <c r="BC1470" s="35"/>
      <c r="BD1470" s="35"/>
      <c r="BE1470" s="35"/>
    </row>
    <row r="1471" spans="27:57" ht="15">
      <c r="AA1471" s="11"/>
      <c r="AB1471" s="11"/>
      <c r="AC1471" s="11"/>
      <c r="AD1471" s="11"/>
      <c r="AE1471" s="11"/>
      <c r="AL1471" s="35"/>
      <c r="AM1471" s="35"/>
      <c r="AN1471" s="35"/>
      <c r="AO1471" s="35"/>
      <c r="AP1471" s="35"/>
      <c r="AQ1471" s="35"/>
      <c r="AR1471" s="35"/>
      <c r="AS1471" s="35"/>
      <c r="AT1471" s="35"/>
      <c r="AU1471" s="35"/>
      <c r="AV1471" s="35"/>
      <c r="AW1471" s="35"/>
      <c r="AX1471" s="35"/>
      <c r="AY1471" s="35"/>
      <c r="AZ1471" s="35"/>
      <c r="BA1471" s="35"/>
      <c r="BB1471" s="35"/>
      <c r="BC1471" s="35"/>
      <c r="BD1471" s="35"/>
      <c r="BE1471" s="35"/>
    </row>
    <row r="1472" spans="27:57" ht="15">
      <c r="AA1472" s="11"/>
      <c r="AB1472" s="11"/>
      <c r="AC1472" s="11"/>
      <c r="AD1472" s="11"/>
      <c r="AE1472" s="11"/>
      <c r="AL1472" s="35"/>
      <c r="AM1472" s="35"/>
      <c r="AN1472" s="35"/>
      <c r="AO1472" s="35"/>
      <c r="AP1472" s="35"/>
      <c r="AQ1472" s="35"/>
      <c r="AR1472" s="35"/>
      <c r="AS1472" s="35"/>
      <c r="AT1472" s="35"/>
      <c r="AU1472" s="35"/>
      <c r="AV1472" s="35"/>
      <c r="AW1472" s="35"/>
      <c r="AX1472" s="35"/>
      <c r="AY1472" s="35"/>
      <c r="AZ1472" s="35"/>
      <c r="BA1472" s="35"/>
      <c r="BB1472" s="35"/>
      <c r="BC1472" s="35"/>
      <c r="BD1472" s="35"/>
      <c r="BE1472" s="35"/>
    </row>
    <row r="1473" spans="27:57" ht="15">
      <c r="AA1473" s="11"/>
      <c r="AB1473" s="11"/>
      <c r="AC1473" s="11"/>
      <c r="AD1473" s="11"/>
      <c r="AE1473" s="11"/>
      <c r="AL1473" s="35"/>
      <c r="AM1473" s="35"/>
      <c r="AN1473" s="35"/>
      <c r="AO1473" s="35"/>
      <c r="AP1473" s="35"/>
      <c r="AQ1473" s="35"/>
      <c r="AR1473" s="35"/>
      <c r="AS1473" s="35"/>
      <c r="AT1473" s="35"/>
      <c r="AU1473" s="35"/>
      <c r="AV1473" s="35"/>
      <c r="AW1473" s="35"/>
      <c r="AX1473" s="35"/>
      <c r="AY1473" s="35"/>
      <c r="AZ1473" s="35"/>
      <c r="BA1473" s="35"/>
      <c r="BB1473" s="35"/>
      <c r="BC1473" s="35"/>
      <c r="BD1473" s="35"/>
      <c r="BE1473" s="35"/>
    </row>
    <row r="1474" spans="27:57" ht="15">
      <c r="AA1474" s="11"/>
      <c r="AB1474" s="11"/>
      <c r="AC1474" s="11"/>
      <c r="AD1474" s="11"/>
      <c r="AE1474" s="11"/>
      <c r="AL1474" s="35"/>
      <c r="AM1474" s="35"/>
      <c r="AN1474" s="35"/>
      <c r="AO1474" s="35"/>
      <c r="AP1474" s="35"/>
      <c r="AQ1474" s="35"/>
      <c r="AR1474" s="35"/>
      <c r="AS1474" s="35"/>
      <c r="AT1474" s="35"/>
      <c r="AU1474" s="35"/>
      <c r="AV1474" s="35"/>
      <c r="AW1474" s="35"/>
      <c r="AX1474" s="35"/>
      <c r="AY1474" s="35"/>
      <c r="AZ1474" s="35"/>
      <c r="BA1474" s="35"/>
      <c r="BB1474" s="35"/>
      <c r="BC1474" s="35"/>
      <c r="BD1474" s="35"/>
      <c r="BE1474" s="35"/>
    </row>
    <row r="1475" spans="27:57" ht="15">
      <c r="AA1475" s="11"/>
      <c r="AB1475" s="11"/>
      <c r="AC1475" s="11"/>
      <c r="AD1475" s="11"/>
      <c r="AE1475" s="11"/>
      <c r="AL1475" s="35"/>
      <c r="AM1475" s="35"/>
      <c r="AN1475" s="35"/>
      <c r="AO1475" s="35"/>
      <c r="AP1475" s="35"/>
      <c r="AQ1475" s="35"/>
      <c r="AR1475" s="35"/>
      <c r="AS1475" s="35"/>
      <c r="AT1475" s="35"/>
      <c r="AU1475" s="35"/>
      <c r="AV1475" s="35"/>
      <c r="AW1475" s="35"/>
      <c r="AX1475" s="35"/>
      <c r="AY1475" s="35"/>
      <c r="AZ1475" s="35"/>
      <c r="BA1475" s="35"/>
      <c r="BB1475" s="35"/>
      <c r="BC1475" s="35"/>
      <c r="BD1475" s="35"/>
      <c r="BE1475" s="35"/>
    </row>
    <row r="1476" spans="27:57" ht="15">
      <c r="AA1476" s="11"/>
      <c r="AB1476" s="11"/>
      <c r="AC1476" s="11"/>
      <c r="AD1476" s="11"/>
      <c r="AE1476" s="11"/>
      <c r="AL1476" s="35"/>
      <c r="AM1476" s="35"/>
      <c r="AN1476" s="35"/>
      <c r="AO1476" s="35"/>
      <c r="AP1476" s="35"/>
      <c r="AQ1476" s="35"/>
      <c r="AR1476" s="35"/>
      <c r="AS1476" s="35"/>
      <c r="AT1476" s="35"/>
      <c r="AU1476" s="35"/>
      <c r="AV1476" s="35"/>
      <c r="AW1476" s="35"/>
      <c r="AX1476" s="35"/>
      <c r="AY1476" s="35"/>
      <c r="AZ1476" s="35"/>
      <c r="BA1476" s="35"/>
      <c r="BB1476" s="35"/>
      <c r="BC1476" s="35"/>
      <c r="BD1476" s="35"/>
      <c r="BE1476" s="35"/>
    </row>
    <row r="1477" spans="27:57" ht="15">
      <c r="AA1477" s="11"/>
      <c r="AB1477" s="11"/>
      <c r="AC1477" s="11"/>
      <c r="AD1477" s="11"/>
      <c r="AE1477" s="11"/>
      <c r="AL1477" s="35"/>
      <c r="AM1477" s="35"/>
      <c r="AN1477" s="35"/>
      <c r="AO1477" s="35"/>
      <c r="AP1477" s="35"/>
      <c r="AQ1477" s="35"/>
      <c r="AR1477" s="35"/>
      <c r="AS1477" s="35"/>
      <c r="AT1477" s="35"/>
      <c r="AU1477" s="35"/>
      <c r="AV1477" s="35"/>
      <c r="AW1477" s="35"/>
      <c r="AX1477" s="35"/>
      <c r="AY1477" s="35"/>
      <c r="AZ1477" s="35"/>
      <c r="BA1477" s="35"/>
      <c r="BB1477" s="35"/>
      <c r="BC1477" s="35"/>
      <c r="BD1477" s="35"/>
      <c r="BE1477" s="35"/>
    </row>
    <row r="1478" spans="27:57" ht="15">
      <c r="AA1478" s="11"/>
      <c r="AB1478" s="11"/>
      <c r="AC1478" s="11"/>
      <c r="AD1478" s="11"/>
      <c r="AE1478" s="11"/>
      <c r="AL1478" s="35"/>
      <c r="AM1478" s="35"/>
      <c r="AN1478" s="35"/>
      <c r="AO1478" s="35"/>
      <c r="AP1478" s="35"/>
      <c r="AQ1478" s="35"/>
      <c r="AR1478" s="35"/>
      <c r="AS1478" s="35"/>
      <c r="AT1478" s="35"/>
      <c r="AU1478" s="35"/>
      <c r="AV1478" s="35"/>
      <c r="AW1478" s="35"/>
      <c r="AX1478" s="35"/>
      <c r="AY1478" s="35"/>
      <c r="AZ1478" s="35"/>
      <c r="BA1478" s="35"/>
      <c r="BB1478" s="35"/>
      <c r="BC1478" s="35"/>
      <c r="BD1478" s="35"/>
      <c r="BE1478" s="35"/>
    </row>
    <row r="1479" spans="27:57" ht="15">
      <c r="AA1479" s="11"/>
      <c r="AB1479" s="11"/>
      <c r="AC1479" s="11"/>
      <c r="AD1479" s="11"/>
      <c r="AE1479" s="11"/>
      <c r="AL1479" s="35"/>
      <c r="AM1479" s="35"/>
      <c r="AN1479" s="35"/>
      <c r="AO1479" s="35"/>
      <c r="AP1479" s="35"/>
      <c r="AQ1479" s="35"/>
      <c r="AR1479" s="35"/>
      <c r="AS1479" s="35"/>
      <c r="AT1479" s="35"/>
      <c r="AU1479" s="35"/>
      <c r="AV1479" s="35"/>
      <c r="AW1479" s="35"/>
      <c r="AX1479" s="35"/>
      <c r="AY1479" s="35"/>
      <c r="AZ1479" s="35"/>
      <c r="BA1479" s="35"/>
      <c r="BB1479" s="35"/>
      <c r="BC1479" s="35"/>
      <c r="BD1479" s="35"/>
      <c r="BE1479" s="35"/>
    </row>
    <row r="1480" spans="27:57" ht="15">
      <c r="AA1480" s="11"/>
      <c r="AB1480" s="11"/>
      <c r="AC1480" s="11"/>
      <c r="AD1480" s="11"/>
      <c r="AE1480" s="11"/>
      <c r="AL1480" s="35"/>
      <c r="AM1480" s="35"/>
      <c r="AN1480" s="35"/>
      <c r="AO1480" s="35"/>
      <c r="AP1480" s="35"/>
      <c r="AQ1480" s="35"/>
      <c r="AR1480" s="35"/>
      <c r="AS1480" s="35"/>
      <c r="AT1480" s="35"/>
      <c r="AU1480" s="35"/>
      <c r="AV1480" s="35"/>
      <c r="AW1480" s="35"/>
      <c r="AX1480" s="35"/>
      <c r="AY1480" s="35"/>
      <c r="AZ1480" s="35"/>
      <c r="BA1480" s="35"/>
      <c r="BB1480" s="35"/>
      <c r="BC1480" s="35"/>
      <c r="BD1480" s="35"/>
      <c r="BE1480" s="35"/>
    </row>
    <row r="1481" spans="27:57" ht="15">
      <c r="AA1481" s="11"/>
      <c r="AB1481" s="11"/>
      <c r="AC1481" s="11"/>
      <c r="AD1481" s="11"/>
      <c r="AE1481" s="11"/>
      <c r="AL1481" s="35"/>
      <c r="AM1481" s="35"/>
      <c r="AN1481" s="35"/>
      <c r="AO1481" s="35"/>
      <c r="AP1481" s="35"/>
      <c r="AQ1481" s="35"/>
      <c r="AR1481" s="35"/>
      <c r="AS1481" s="35"/>
      <c r="AT1481" s="35"/>
      <c r="AU1481" s="35"/>
      <c r="AV1481" s="35"/>
      <c r="AW1481" s="35"/>
      <c r="AX1481" s="35"/>
      <c r="AY1481" s="35"/>
      <c r="AZ1481" s="35"/>
      <c r="BA1481" s="35"/>
      <c r="BB1481" s="35"/>
      <c r="BC1481" s="35"/>
      <c r="BD1481" s="35"/>
      <c r="BE1481" s="35"/>
    </row>
    <row r="1482" spans="27:57" ht="15">
      <c r="AA1482" s="11"/>
      <c r="AB1482" s="11"/>
      <c r="AC1482" s="11"/>
      <c r="AD1482" s="11"/>
      <c r="AE1482" s="11"/>
      <c r="AL1482" s="35"/>
      <c r="AM1482" s="35"/>
      <c r="AN1482" s="35"/>
      <c r="AO1482" s="35"/>
      <c r="AP1482" s="35"/>
      <c r="AQ1482" s="35"/>
      <c r="AR1482" s="35"/>
      <c r="AS1482" s="35"/>
      <c r="AT1482" s="35"/>
      <c r="AU1482" s="35"/>
      <c r="AV1482" s="35"/>
      <c r="AW1482" s="35"/>
      <c r="AX1482" s="35"/>
      <c r="AY1482" s="35"/>
      <c r="AZ1482" s="35"/>
      <c r="BA1482" s="35"/>
      <c r="BB1482" s="35"/>
      <c r="BC1482" s="35"/>
      <c r="BD1482" s="35"/>
      <c r="BE1482" s="35"/>
    </row>
    <row r="1483" spans="27:57" ht="15">
      <c r="AA1483" s="11"/>
      <c r="AB1483" s="11"/>
      <c r="AC1483" s="11"/>
      <c r="AD1483" s="11"/>
      <c r="AE1483" s="11"/>
      <c r="AL1483" s="35"/>
      <c r="AM1483" s="35"/>
      <c r="AN1483" s="35"/>
      <c r="AO1483" s="35"/>
      <c r="AP1483" s="35"/>
      <c r="AQ1483" s="35"/>
      <c r="AR1483" s="35"/>
      <c r="AS1483" s="35"/>
      <c r="AT1483" s="35"/>
      <c r="AU1483" s="35"/>
      <c r="AV1483" s="35"/>
      <c r="AW1483" s="35"/>
      <c r="AX1483" s="35"/>
      <c r="AY1483" s="35"/>
      <c r="AZ1483" s="35"/>
      <c r="BA1483" s="35"/>
      <c r="BB1483" s="35"/>
      <c r="BC1483" s="35"/>
      <c r="BD1483" s="35"/>
      <c r="BE1483" s="35"/>
    </row>
    <row r="1484" spans="27:57" ht="15">
      <c r="AA1484" s="11"/>
      <c r="AB1484" s="11"/>
      <c r="AC1484" s="11"/>
      <c r="AD1484" s="11"/>
      <c r="AE1484" s="11"/>
      <c r="AL1484" s="35"/>
      <c r="AM1484" s="35"/>
      <c r="AN1484" s="35"/>
      <c r="AO1484" s="35"/>
      <c r="AP1484" s="35"/>
      <c r="AQ1484" s="35"/>
      <c r="AR1484" s="35"/>
      <c r="AS1484" s="35"/>
      <c r="AT1484" s="35"/>
      <c r="AU1484" s="35"/>
      <c r="AV1484" s="35"/>
      <c r="AW1484" s="35"/>
      <c r="AX1484" s="35"/>
      <c r="AY1484" s="35"/>
      <c r="AZ1484" s="35"/>
      <c r="BA1484" s="35"/>
      <c r="BB1484" s="35"/>
      <c r="BC1484" s="35"/>
      <c r="BD1484" s="35"/>
      <c r="BE1484" s="35"/>
    </row>
    <row r="1485" spans="27:57" ht="15">
      <c r="AA1485" s="11"/>
      <c r="AB1485" s="11"/>
      <c r="AC1485" s="11"/>
      <c r="AD1485" s="11"/>
      <c r="AE1485" s="11"/>
      <c r="AL1485" s="35"/>
      <c r="AM1485" s="35"/>
      <c r="AN1485" s="35"/>
      <c r="AO1485" s="35"/>
      <c r="AP1485" s="35"/>
      <c r="AQ1485" s="35"/>
      <c r="AR1485" s="35"/>
      <c r="AS1485" s="35"/>
      <c r="AT1485" s="35"/>
      <c r="AU1485" s="35"/>
      <c r="AV1485" s="35"/>
      <c r="AW1485" s="35"/>
      <c r="AX1485" s="35"/>
      <c r="AY1485" s="35"/>
      <c r="AZ1485" s="35"/>
      <c r="BA1485" s="35"/>
      <c r="BB1485" s="35"/>
      <c r="BC1485" s="35"/>
      <c r="BD1485" s="35"/>
      <c r="BE1485" s="35"/>
    </row>
    <row r="1486" spans="27:57" ht="15">
      <c r="AA1486" s="11"/>
      <c r="AB1486" s="11"/>
      <c r="AC1486" s="11"/>
      <c r="AD1486" s="11"/>
      <c r="AE1486" s="11"/>
      <c r="AL1486" s="35"/>
      <c r="AM1486" s="35"/>
      <c r="AN1486" s="35"/>
      <c r="AO1486" s="35"/>
      <c r="AP1486" s="35"/>
      <c r="AQ1486" s="35"/>
      <c r="AR1486" s="35"/>
      <c r="AS1486" s="35"/>
      <c r="AT1486" s="35"/>
      <c r="AU1486" s="35"/>
      <c r="AV1486" s="35"/>
      <c r="AW1486" s="35"/>
      <c r="AX1486" s="35"/>
      <c r="AY1486" s="35"/>
      <c r="AZ1486" s="35"/>
      <c r="BA1486" s="35"/>
      <c r="BB1486" s="35"/>
      <c r="BC1486" s="35"/>
      <c r="BD1486" s="35"/>
      <c r="BE1486" s="35"/>
    </row>
    <row r="1487" spans="27:57" ht="15">
      <c r="AA1487" s="11"/>
      <c r="AB1487" s="11"/>
      <c r="AC1487" s="11"/>
      <c r="AD1487" s="11"/>
      <c r="AE1487" s="11"/>
      <c r="AL1487" s="35"/>
      <c r="AM1487" s="35"/>
      <c r="AN1487" s="35"/>
      <c r="AO1487" s="35"/>
      <c r="AP1487" s="35"/>
      <c r="AQ1487" s="35"/>
      <c r="AR1487" s="35"/>
      <c r="AS1487" s="35"/>
      <c r="AT1487" s="35"/>
      <c r="AU1487" s="35"/>
      <c r="AV1487" s="35"/>
      <c r="AW1487" s="35"/>
      <c r="AX1487" s="35"/>
      <c r="AY1487" s="35"/>
      <c r="AZ1487" s="35"/>
      <c r="BA1487" s="35"/>
      <c r="BB1487" s="35"/>
      <c r="BC1487" s="35"/>
      <c r="BD1487" s="35"/>
      <c r="BE1487" s="35"/>
    </row>
    <row r="1488" spans="27:57" ht="15">
      <c r="AA1488" s="11"/>
      <c r="AB1488" s="11"/>
      <c r="AC1488" s="11"/>
      <c r="AD1488" s="11"/>
      <c r="AE1488" s="11"/>
      <c r="AL1488" s="35"/>
      <c r="AM1488" s="35"/>
      <c r="AN1488" s="35"/>
      <c r="AO1488" s="35"/>
      <c r="AP1488" s="35"/>
      <c r="AQ1488" s="35"/>
      <c r="AR1488" s="35"/>
      <c r="AS1488" s="35"/>
      <c r="AT1488" s="35"/>
      <c r="AU1488" s="35"/>
      <c r="AV1488" s="35"/>
      <c r="AW1488" s="35"/>
      <c r="AX1488" s="35"/>
      <c r="AY1488" s="35"/>
      <c r="AZ1488" s="35"/>
      <c r="BA1488" s="35"/>
      <c r="BB1488" s="35"/>
      <c r="BC1488" s="35"/>
      <c r="BD1488" s="35"/>
      <c r="BE1488" s="35"/>
    </row>
    <row r="1489" spans="27:57" ht="15">
      <c r="AA1489" s="11"/>
      <c r="AB1489" s="11"/>
      <c r="AC1489" s="11"/>
      <c r="AD1489" s="11"/>
      <c r="AE1489" s="11"/>
      <c r="AL1489" s="35"/>
      <c r="AM1489" s="35"/>
      <c r="AN1489" s="35"/>
      <c r="AO1489" s="35"/>
      <c r="AP1489" s="35"/>
      <c r="AQ1489" s="35"/>
      <c r="AR1489" s="35"/>
      <c r="AS1489" s="35"/>
      <c r="AT1489" s="35"/>
      <c r="AU1489" s="35"/>
      <c r="AV1489" s="35"/>
      <c r="AW1489" s="35"/>
      <c r="AX1489" s="35"/>
      <c r="AY1489" s="35"/>
      <c r="AZ1489" s="35"/>
      <c r="BA1489" s="35"/>
      <c r="BB1489" s="35"/>
      <c r="BC1489" s="35"/>
      <c r="BD1489" s="35"/>
      <c r="BE1489" s="35"/>
    </row>
    <row r="1490" spans="27:57" ht="15">
      <c r="AA1490" s="11"/>
      <c r="AB1490" s="11"/>
      <c r="AC1490" s="11"/>
      <c r="AD1490" s="11"/>
      <c r="AE1490" s="11"/>
      <c r="AL1490" s="35"/>
      <c r="AM1490" s="35"/>
      <c r="AN1490" s="35"/>
      <c r="AO1490" s="35"/>
      <c r="AP1490" s="35"/>
      <c r="AQ1490" s="35"/>
      <c r="AR1490" s="35"/>
      <c r="AS1490" s="35"/>
      <c r="AT1490" s="35"/>
      <c r="AU1490" s="35"/>
      <c r="AV1490" s="35"/>
      <c r="AW1490" s="35"/>
      <c r="AX1490" s="35"/>
      <c r="AY1490" s="35"/>
      <c r="AZ1490" s="35"/>
      <c r="BA1490" s="35"/>
      <c r="BB1490" s="35"/>
      <c r="BC1490" s="35"/>
      <c r="BD1490" s="35"/>
      <c r="BE1490" s="35"/>
    </row>
    <row r="1491" spans="27:57" ht="15">
      <c r="AA1491" s="11"/>
      <c r="AB1491" s="11"/>
      <c r="AC1491" s="11"/>
      <c r="AD1491" s="11"/>
      <c r="AE1491" s="11"/>
      <c r="AL1491" s="35"/>
      <c r="AM1491" s="35"/>
      <c r="AN1491" s="35"/>
      <c r="AO1491" s="35"/>
      <c r="AP1491" s="35"/>
      <c r="AQ1491" s="35"/>
      <c r="AR1491" s="35"/>
      <c r="AS1491" s="35"/>
      <c r="AT1491" s="35"/>
      <c r="AU1491" s="35"/>
      <c r="AV1491" s="35"/>
      <c r="AW1491" s="35"/>
      <c r="AX1491" s="35"/>
      <c r="AY1491" s="35"/>
      <c r="AZ1491" s="35"/>
      <c r="BA1491" s="35"/>
      <c r="BB1491" s="35"/>
      <c r="BC1491" s="35"/>
      <c r="BD1491" s="35"/>
      <c r="BE1491" s="35"/>
    </row>
    <row r="1492" spans="27:57" ht="15">
      <c r="AA1492" s="11"/>
      <c r="AB1492" s="11"/>
      <c r="AC1492" s="11"/>
      <c r="AD1492" s="11"/>
      <c r="AE1492" s="11"/>
      <c r="AL1492" s="35"/>
      <c r="AM1492" s="35"/>
      <c r="AN1492" s="35"/>
      <c r="AO1492" s="35"/>
      <c r="AP1492" s="35"/>
      <c r="AQ1492" s="35"/>
      <c r="AR1492" s="35"/>
      <c r="AS1492" s="35"/>
      <c r="AT1492" s="35"/>
      <c r="AU1492" s="35"/>
      <c r="AV1492" s="35"/>
      <c r="AW1492" s="35"/>
      <c r="AX1492" s="35"/>
      <c r="AY1492" s="35"/>
      <c r="AZ1492" s="35"/>
      <c r="BA1492" s="35"/>
      <c r="BB1492" s="35"/>
      <c r="BC1492" s="35"/>
      <c r="BD1492" s="35"/>
      <c r="BE1492" s="35"/>
    </row>
    <row r="1493" spans="27:57" ht="15">
      <c r="AA1493" s="11"/>
      <c r="AB1493" s="11"/>
      <c r="AC1493" s="11"/>
      <c r="AD1493" s="11"/>
      <c r="AE1493" s="11"/>
      <c r="AL1493" s="35"/>
      <c r="AM1493" s="35"/>
      <c r="AN1493" s="35"/>
      <c r="AO1493" s="35"/>
      <c r="AP1493" s="35"/>
      <c r="AQ1493" s="35"/>
      <c r="AR1493" s="35"/>
      <c r="AS1493" s="35"/>
      <c r="AT1493" s="35"/>
      <c r="AU1493" s="35"/>
      <c r="AV1493" s="35"/>
      <c r="AW1493" s="35"/>
      <c r="AX1493" s="35"/>
      <c r="AY1493" s="35"/>
      <c r="AZ1493" s="35"/>
      <c r="BA1493" s="35"/>
      <c r="BB1493" s="35"/>
      <c r="BC1493" s="35"/>
      <c r="BD1493" s="35"/>
      <c r="BE1493" s="35"/>
    </row>
    <row r="1494" spans="27:57" ht="15">
      <c r="AA1494" s="11"/>
      <c r="AB1494" s="11"/>
      <c r="AC1494" s="11"/>
      <c r="AD1494" s="11"/>
      <c r="AE1494" s="11"/>
      <c r="AL1494" s="35"/>
      <c r="AM1494" s="35"/>
      <c r="AN1494" s="35"/>
      <c r="AO1494" s="35"/>
      <c r="AP1494" s="35"/>
      <c r="AQ1494" s="35"/>
      <c r="AR1494" s="35"/>
      <c r="AS1494" s="35"/>
      <c r="AT1494" s="35"/>
      <c r="AU1494" s="35"/>
      <c r="AV1494" s="35"/>
      <c r="AW1494" s="35"/>
      <c r="AX1494" s="35"/>
      <c r="AY1494" s="35"/>
      <c r="AZ1494" s="35"/>
      <c r="BA1494" s="35"/>
      <c r="BB1494" s="35"/>
      <c r="BC1494" s="35"/>
      <c r="BD1494" s="35"/>
      <c r="BE1494" s="35"/>
    </row>
    <row r="1495" spans="27:57" ht="15">
      <c r="AA1495" s="11"/>
      <c r="AB1495" s="11"/>
      <c r="AC1495" s="11"/>
      <c r="AD1495" s="11"/>
      <c r="AE1495" s="11"/>
      <c r="AL1495" s="35"/>
      <c r="AM1495" s="35"/>
      <c r="AN1495" s="35"/>
      <c r="AO1495" s="35"/>
      <c r="AP1495" s="35"/>
      <c r="AQ1495" s="35"/>
      <c r="AR1495" s="35"/>
      <c r="AS1495" s="35"/>
      <c r="AT1495" s="35"/>
      <c r="AU1495" s="35"/>
      <c r="AV1495" s="35"/>
      <c r="AW1495" s="35"/>
      <c r="AX1495" s="35"/>
      <c r="AY1495" s="35"/>
      <c r="AZ1495" s="35"/>
      <c r="BA1495" s="35"/>
      <c r="BB1495" s="35"/>
      <c r="BC1495" s="35"/>
      <c r="BD1495" s="35"/>
      <c r="BE1495" s="35"/>
    </row>
    <row r="1496" spans="27:57" ht="15">
      <c r="AA1496" s="11"/>
      <c r="AB1496" s="11"/>
      <c r="AC1496" s="11"/>
      <c r="AD1496" s="11"/>
      <c r="AE1496" s="11"/>
      <c r="AL1496" s="35"/>
      <c r="AM1496" s="35"/>
      <c r="AN1496" s="35"/>
      <c r="AO1496" s="35"/>
      <c r="AP1496" s="35"/>
      <c r="AQ1496" s="35"/>
      <c r="AR1496" s="35"/>
      <c r="AS1496" s="35"/>
      <c r="AT1496" s="35"/>
      <c r="AU1496" s="35"/>
      <c r="AV1496" s="35"/>
      <c r="AW1496" s="35"/>
      <c r="AX1496" s="35"/>
      <c r="AY1496" s="35"/>
      <c r="AZ1496" s="35"/>
      <c r="BA1496" s="35"/>
      <c r="BB1496" s="35"/>
      <c r="BC1496" s="35"/>
      <c r="BD1496" s="35"/>
      <c r="BE1496" s="35"/>
    </row>
    <row r="1497" spans="27:57" ht="15">
      <c r="AA1497" s="11"/>
      <c r="AB1497" s="11"/>
      <c r="AC1497" s="11"/>
      <c r="AD1497" s="11"/>
      <c r="AE1497" s="11"/>
      <c r="AL1497" s="35"/>
      <c r="AM1497" s="35"/>
      <c r="AN1497" s="35"/>
      <c r="AO1497" s="35"/>
      <c r="AP1497" s="35"/>
      <c r="AQ1497" s="35"/>
      <c r="AR1497" s="35"/>
      <c r="AS1497" s="35"/>
      <c r="AT1497" s="35"/>
      <c r="AU1497" s="35"/>
      <c r="AV1497" s="35"/>
      <c r="AW1497" s="35"/>
      <c r="AX1497" s="35"/>
      <c r="AY1497" s="35"/>
      <c r="AZ1497" s="35"/>
      <c r="BA1497" s="35"/>
      <c r="BB1497" s="35"/>
      <c r="BC1497" s="35"/>
      <c r="BD1497" s="35"/>
      <c r="BE1497" s="35"/>
    </row>
    <row r="1498" spans="27:57" ht="15">
      <c r="AA1498" s="11"/>
      <c r="AB1498" s="11"/>
      <c r="AC1498" s="11"/>
      <c r="AD1498" s="11"/>
      <c r="AE1498" s="11"/>
      <c r="AL1498" s="35"/>
      <c r="AM1498" s="35"/>
      <c r="AN1498" s="35"/>
      <c r="AO1498" s="35"/>
      <c r="AP1498" s="35"/>
      <c r="AQ1498" s="35"/>
      <c r="AR1498" s="35"/>
      <c r="AS1498" s="35"/>
      <c r="AT1498" s="35"/>
      <c r="AU1498" s="35"/>
      <c r="AV1498" s="35"/>
      <c r="AW1498" s="35"/>
      <c r="AX1498" s="35"/>
      <c r="AY1498" s="35"/>
      <c r="AZ1498" s="35"/>
      <c r="BA1498" s="35"/>
      <c r="BB1498" s="35"/>
      <c r="BC1498" s="35"/>
      <c r="BD1498" s="35"/>
      <c r="BE1498" s="35"/>
    </row>
    <row r="1499" spans="27:57" ht="15">
      <c r="AA1499" s="11"/>
      <c r="AB1499" s="11"/>
      <c r="AC1499" s="11"/>
      <c r="AD1499" s="11"/>
      <c r="AE1499" s="11"/>
      <c r="AL1499" s="35"/>
      <c r="AM1499" s="35"/>
      <c r="AN1499" s="35"/>
      <c r="AO1499" s="35"/>
      <c r="AP1499" s="35"/>
      <c r="AQ1499" s="35"/>
      <c r="AR1499" s="35"/>
      <c r="AS1499" s="35"/>
      <c r="AT1499" s="35"/>
      <c r="AU1499" s="35"/>
      <c r="AV1499" s="35"/>
      <c r="AW1499" s="35"/>
      <c r="AX1499" s="35"/>
      <c r="AY1499" s="35"/>
      <c r="AZ1499" s="35"/>
      <c r="BA1499" s="35"/>
      <c r="BB1499" s="35"/>
      <c r="BC1499" s="35"/>
      <c r="BD1499" s="35"/>
      <c r="BE1499" s="35"/>
    </row>
    <row r="1500" spans="27:57" ht="15">
      <c r="AA1500" s="11"/>
      <c r="AB1500" s="11"/>
      <c r="AC1500" s="11"/>
      <c r="AD1500" s="11"/>
      <c r="AE1500" s="11"/>
      <c r="AL1500" s="35"/>
      <c r="AM1500" s="35"/>
      <c r="AN1500" s="35"/>
      <c r="AO1500" s="35"/>
      <c r="AP1500" s="35"/>
      <c r="AQ1500" s="35"/>
      <c r="AR1500" s="35"/>
      <c r="AS1500" s="35"/>
      <c r="AT1500" s="35"/>
      <c r="AU1500" s="35"/>
      <c r="AV1500" s="35"/>
      <c r="AW1500" s="35"/>
      <c r="AX1500" s="35"/>
      <c r="AY1500" s="35"/>
      <c r="AZ1500" s="35"/>
      <c r="BA1500" s="35"/>
      <c r="BB1500" s="35"/>
      <c r="BC1500" s="35"/>
      <c r="BD1500" s="35"/>
      <c r="BE1500" s="35"/>
    </row>
    <row r="1501" spans="27:57" ht="15">
      <c r="AA1501" s="11"/>
      <c r="AB1501" s="11"/>
      <c r="AC1501" s="11"/>
      <c r="AD1501" s="11"/>
      <c r="AE1501" s="11"/>
      <c r="AL1501" s="35"/>
      <c r="AM1501" s="35"/>
      <c r="AN1501" s="35"/>
      <c r="AO1501" s="35"/>
      <c r="AP1501" s="35"/>
      <c r="AQ1501" s="35"/>
      <c r="AR1501" s="35"/>
      <c r="AS1501" s="35"/>
      <c r="AT1501" s="35"/>
      <c r="AU1501" s="35"/>
      <c r="AV1501" s="35"/>
      <c r="AW1501" s="35"/>
      <c r="AX1501" s="35"/>
      <c r="AY1501" s="35"/>
      <c r="AZ1501" s="35"/>
      <c r="BA1501" s="35"/>
      <c r="BB1501" s="35"/>
      <c r="BC1501" s="35"/>
      <c r="BD1501" s="35"/>
      <c r="BE1501" s="35"/>
    </row>
    <row r="1502" spans="27:57" ht="15">
      <c r="AA1502" s="11"/>
      <c r="AB1502" s="11"/>
      <c r="AC1502" s="11"/>
      <c r="AD1502" s="11"/>
      <c r="AE1502" s="11"/>
      <c r="AL1502" s="35"/>
      <c r="AM1502" s="35"/>
      <c r="AN1502" s="35"/>
      <c r="AO1502" s="35"/>
      <c r="AP1502" s="35"/>
      <c r="AQ1502" s="35"/>
      <c r="AR1502" s="35"/>
      <c r="AS1502" s="35"/>
      <c r="AT1502" s="35"/>
      <c r="AU1502" s="35"/>
      <c r="AV1502" s="35"/>
      <c r="AW1502" s="35"/>
      <c r="AX1502" s="35"/>
      <c r="AY1502" s="35"/>
      <c r="AZ1502" s="35"/>
      <c r="BA1502" s="35"/>
      <c r="BB1502" s="35"/>
      <c r="BC1502" s="35"/>
      <c r="BD1502" s="35"/>
      <c r="BE1502" s="35"/>
    </row>
    <row r="1503" spans="27:57" ht="15">
      <c r="AA1503" s="11"/>
      <c r="AB1503" s="11"/>
      <c r="AC1503" s="11"/>
      <c r="AD1503" s="11"/>
      <c r="AE1503" s="11"/>
      <c r="AL1503" s="35"/>
      <c r="AM1503" s="35"/>
      <c r="AN1503" s="35"/>
      <c r="AO1503" s="35"/>
      <c r="AP1503" s="35"/>
      <c r="AQ1503" s="35"/>
      <c r="AR1503" s="35"/>
      <c r="AS1503" s="35"/>
      <c r="AT1503" s="35"/>
      <c r="AU1503" s="35"/>
      <c r="AV1503" s="35"/>
      <c r="AW1503" s="35"/>
      <c r="AX1503" s="35"/>
      <c r="AY1503" s="35"/>
      <c r="AZ1503" s="35"/>
      <c r="BA1503" s="35"/>
      <c r="BB1503" s="35"/>
      <c r="BC1503" s="35"/>
      <c r="BD1503" s="35"/>
      <c r="BE1503" s="35"/>
    </row>
    <row r="1504" spans="27:57" ht="15">
      <c r="AA1504" s="11"/>
      <c r="AB1504" s="11"/>
      <c r="AC1504" s="11"/>
      <c r="AD1504" s="11"/>
      <c r="AE1504" s="11"/>
      <c r="AL1504" s="35"/>
      <c r="AM1504" s="35"/>
      <c r="AN1504" s="35"/>
      <c r="AO1504" s="35"/>
      <c r="AP1504" s="35"/>
      <c r="AQ1504" s="35"/>
      <c r="AR1504" s="35"/>
      <c r="AS1504" s="35"/>
      <c r="AT1504" s="35"/>
      <c r="AU1504" s="35"/>
      <c r="AV1504" s="35"/>
      <c r="AW1504" s="35"/>
      <c r="AX1504" s="35"/>
      <c r="AY1504" s="35"/>
      <c r="AZ1504" s="35"/>
      <c r="BA1504" s="35"/>
      <c r="BB1504" s="35"/>
      <c r="BC1504" s="35"/>
      <c r="BD1504" s="35"/>
      <c r="BE1504" s="35"/>
    </row>
    <row r="1505" spans="27:57" ht="15">
      <c r="AA1505" s="11"/>
      <c r="AB1505" s="11"/>
      <c r="AC1505" s="11"/>
      <c r="AD1505" s="11"/>
      <c r="AE1505" s="11"/>
      <c r="AL1505" s="35"/>
      <c r="AM1505" s="35"/>
      <c r="AN1505" s="35"/>
      <c r="AO1505" s="35"/>
      <c r="AP1505" s="35"/>
      <c r="AQ1505" s="35"/>
      <c r="AR1505" s="35"/>
      <c r="AS1505" s="35"/>
      <c r="AT1505" s="35"/>
      <c r="AU1505" s="35"/>
      <c r="AV1505" s="35"/>
      <c r="AW1505" s="35"/>
      <c r="AX1505" s="35"/>
      <c r="AY1505" s="35"/>
      <c r="AZ1505" s="35"/>
      <c r="BA1505" s="35"/>
      <c r="BB1505" s="35"/>
      <c r="BC1505" s="35"/>
      <c r="BD1505" s="35"/>
      <c r="BE1505" s="35"/>
    </row>
    <row r="1506" spans="27:57" ht="15">
      <c r="AA1506" s="11"/>
      <c r="AB1506" s="11"/>
      <c r="AC1506" s="11"/>
      <c r="AD1506" s="11"/>
      <c r="AE1506" s="11"/>
      <c r="AL1506" s="35"/>
      <c r="AM1506" s="35"/>
      <c r="AN1506" s="35"/>
      <c r="AO1506" s="35"/>
      <c r="AP1506" s="35"/>
      <c r="AQ1506" s="35"/>
      <c r="AR1506" s="35"/>
      <c r="AS1506" s="35"/>
      <c r="AT1506" s="35"/>
      <c r="AU1506" s="35"/>
      <c r="AV1506" s="35"/>
      <c r="AW1506" s="35"/>
      <c r="AX1506" s="35"/>
      <c r="AY1506" s="35"/>
      <c r="AZ1506" s="35"/>
      <c r="BA1506" s="35"/>
      <c r="BB1506" s="35"/>
      <c r="BC1506" s="35"/>
      <c r="BD1506" s="35"/>
      <c r="BE1506" s="35"/>
    </row>
    <row r="1507" spans="27:57" ht="15">
      <c r="AA1507" s="11"/>
      <c r="AB1507" s="11"/>
      <c r="AC1507" s="11"/>
      <c r="AD1507" s="11"/>
      <c r="AE1507" s="11"/>
      <c r="AL1507" s="35"/>
      <c r="AM1507" s="35"/>
      <c r="AN1507" s="35"/>
      <c r="AO1507" s="35"/>
      <c r="AP1507" s="35"/>
      <c r="AQ1507" s="35"/>
      <c r="AR1507" s="35"/>
      <c r="AS1507" s="35"/>
      <c r="AT1507" s="35"/>
      <c r="AU1507" s="35"/>
      <c r="AV1507" s="35"/>
      <c r="AW1507" s="35"/>
      <c r="AX1507" s="35"/>
      <c r="AY1507" s="35"/>
      <c r="AZ1507" s="35"/>
      <c r="BA1507" s="35"/>
      <c r="BB1507" s="35"/>
      <c r="BC1507" s="35"/>
      <c r="BD1507" s="35"/>
      <c r="BE1507" s="35"/>
    </row>
    <row r="1508" spans="27:57" ht="15">
      <c r="AA1508" s="11"/>
      <c r="AB1508" s="11"/>
      <c r="AC1508" s="11"/>
      <c r="AD1508" s="11"/>
      <c r="AE1508" s="11"/>
      <c r="AL1508" s="35"/>
      <c r="AM1508" s="35"/>
      <c r="AN1508" s="35"/>
      <c r="AO1508" s="35"/>
      <c r="AP1508" s="35"/>
      <c r="AQ1508" s="35"/>
      <c r="AR1508" s="35"/>
      <c r="AS1508" s="35"/>
      <c r="AT1508" s="35"/>
      <c r="AU1508" s="35"/>
      <c r="AV1508" s="35"/>
      <c r="AW1508" s="35"/>
      <c r="AX1508" s="35"/>
      <c r="AY1508" s="35"/>
      <c r="AZ1508" s="35"/>
      <c r="BA1508" s="35"/>
      <c r="BB1508" s="35"/>
      <c r="BC1508" s="35"/>
      <c r="BD1508" s="35"/>
      <c r="BE1508" s="35"/>
    </row>
    <row r="1509" spans="27:57" ht="15">
      <c r="AA1509" s="11"/>
      <c r="AB1509" s="11"/>
      <c r="AC1509" s="11"/>
      <c r="AD1509" s="11"/>
      <c r="AE1509" s="11"/>
      <c r="AL1509" s="35"/>
      <c r="AM1509" s="35"/>
      <c r="AN1509" s="35"/>
      <c r="AO1509" s="35"/>
      <c r="AP1509" s="35"/>
      <c r="AQ1509" s="35"/>
      <c r="AR1509" s="35"/>
      <c r="AS1509" s="35"/>
      <c r="AT1509" s="35"/>
      <c r="AU1509" s="35"/>
      <c r="AV1509" s="35"/>
      <c r="AW1509" s="35"/>
      <c r="AX1509" s="35"/>
      <c r="AY1509" s="35"/>
      <c r="AZ1509" s="35"/>
      <c r="BA1509" s="35"/>
      <c r="BB1509" s="35"/>
      <c r="BC1509" s="35"/>
      <c r="BD1509" s="35"/>
      <c r="BE1509" s="35"/>
    </row>
    <row r="1510" spans="27:57" ht="15">
      <c r="AA1510" s="11"/>
      <c r="AB1510" s="11"/>
      <c r="AC1510" s="11"/>
      <c r="AD1510" s="11"/>
      <c r="AE1510" s="11"/>
      <c r="AL1510" s="35"/>
      <c r="AM1510" s="35"/>
      <c r="AN1510" s="35"/>
      <c r="AO1510" s="35"/>
      <c r="AP1510" s="35"/>
      <c r="AQ1510" s="35"/>
      <c r="AR1510" s="35"/>
      <c r="AS1510" s="35"/>
      <c r="AT1510" s="35"/>
      <c r="AU1510" s="35"/>
      <c r="AV1510" s="35"/>
      <c r="AW1510" s="35"/>
      <c r="AX1510" s="35"/>
      <c r="AY1510" s="35"/>
      <c r="AZ1510" s="35"/>
      <c r="BA1510" s="35"/>
      <c r="BB1510" s="35"/>
      <c r="BC1510" s="35"/>
      <c r="BD1510" s="35"/>
      <c r="BE1510" s="35"/>
    </row>
    <row r="1511" spans="27:57" ht="15">
      <c r="AA1511" s="11"/>
      <c r="AB1511" s="11"/>
      <c r="AC1511" s="11"/>
      <c r="AD1511" s="11"/>
      <c r="AE1511" s="11"/>
      <c r="AL1511" s="35"/>
      <c r="AM1511" s="35"/>
      <c r="AN1511" s="35"/>
      <c r="AO1511" s="35"/>
      <c r="AP1511" s="35"/>
      <c r="AQ1511" s="35"/>
      <c r="AR1511" s="35"/>
      <c r="AS1511" s="35"/>
      <c r="AT1511" s="35"/>
      <c r="AU1511" s="35"/>
      <c r="AV1511" s="35"/>
      <c r="AW1511" s="35"/>
      <c r="AX1511" s="35"/>
      <c r="AY1511" s="35"/>
      <c r="AZ1511" s="35"/>
      <c r="BA1511" s="35"/>
      <c r="BB1511" s="35"/>
      <c r="BC1511" s="35"/>
      <c r="BD1511" s="35"/>
      <c r="BE1511" s="35"/>
    </row>
    <row r="1512" spans="27:57" ht="15">
      <c r="AA1512" s="11"/>
      <c r="AB1512" s="11"/>
      <c r="AC1512" s="11"/>
      <c r="AD1512" s="11"/>
      <c r="AE1512" s="11"/>
      <c r="AL1512" s="35"/>
      <c r="AM1512" s="35"/>
      <c r="AN1512" s="35"/>
      <c r="AO1512" s="35"/>
      <c r="AP1512" s="35"/>
      <c r="AQ1512" s="35"/>
      <c r="AR1512" s="35"/>
      <c r="AS1512" s="35"/>
      <c r="AT1512" s="35"/>
      <c r="AU1512" s="35"/>
      <c r="AV1512" s="35"/>
      <c r="AW1512" s="35"/>
      <c r="AX1512" s="35"/>
      <c r="AY1512" s="35"/>
      <c r="AZ1512" s="35"/>
      <c r="BA1512" s="35"/>
      <c r="BB1512" s="35"/>
      <c r="BC1512" s="35"/>
      <c r="BD1512" s="35"/>
      <c r="BE1512" s="35"/>
    </row>
    <row r="1513" spans="27:57" ht="15">
      <c r="AA1513" s="11"/>
      <c r="AB1513" s="11"/>
      <c r="AC1513" s="11"/>
      <c r="AD1513" s="11"/>
      <c r="AE1513" s="11"/>
      <c r="AL1513" s="35"/>
      <c r="AM1513" s="35"/>
      <c r="AN1513" s="35"/>
      <c r="AO1513" s="35"/>
      <c r="AP1513" s="35"/>
      <c r="AQ1513" s="35"/>
      <c r="AR1513" s="35"/>
      <c r="AS1513" s="35"/>
      <c r="AT1513" s="35"/>
      <c r="AU1513" s="35"/>
      <c r="AV1513" s="35"/>
      <c r="AW1513" s="35"/>
      <c r="AX1513" s="35"/>
      <c r="AY1513" s="35"/>
      <c r="AZ1513" s="35"/>
      <c r="BA1513" s="35"/>
      <c r="BB1513" s="35"/>
      <c r="BC1513" s="35"/>
      <c r="BD1513" s="35"/>
      <c r="BE1513" s="35"/>
    </row>
    <row r="1514" spans="27:57" ht="15">
      <c r="AA1514" s="11"/>
      <c r="AB1514" s="11"/>
      <c r="AC1514" s="11"/>
      <c r="AD1514" s="11"/>
      <c r="AE1514" s="11"/>
      <c r="AL1514" s="35"/>
      <c r="AM1514" s="35"/>
      <c r="AN1514" s="35"/>
      <c r="AO1514" s="35"/>
      <c r="AP1514" s="35"/>
      <c r="AQ1514" s="35"/>
      <c r="AR1514" s="35"/>
      <c r="AS1514" s="35"/>
      <c r="AT1514" s="35"/>
      <c r="AU1514" s="35"/>
      <c r="AV1514" s="35"/>
      <c r="AW1514" s="35"/>
      <c r="AX1514" s="35"/>
      <c r="AY1514" s="35"/>
      <c r="AZ1514" s="35"/>
      <c r="BA1514" s="35"/>
      <c r="BB1514" s="35"/>
      <c r="BC1514" s="35"/>
      <c r="BD1514" s="35"/>
      <c r="BE1514" s="35"/>
    </row>
    <row r="1515" spans="27:57" ht="15">
      <c r="AA1515" s="11"/>
      <c r="AB1515" s="11"/>
      <c r="AC1515" s="11"/>
      <c r="AD1515" s="11"/>
      <c r="AE1515" s="11"/>
      <c r="AL1515" s="35"/>
      <c r="AM1515" s="35"/>
      <c r="AN1515" s="35"/>
      <c r="AO1515" s="35"/>
      <c r="AP1515" s="35"/>
      <c r="AQ1515" s="35"/>
      <c r="AR1515" s="35"/>
      <c r="AS1515" s="35"/>
      <c r="AT1515" s="35"/>
      <c r="AU1515" s="35"/>
      <c r="AV1515" s="35"/>
      <c r="AW1515" s="35"/>
      <c r="AX1515" s="35"/>
      <c r="AY1515" s="35"/>
      <c r="AZ1515" s="35"/>
      <c r="BA1515" s="35"/>
      <c r="BB1515" s="35"/>
      <c r="BC1515" s="35"/>
      <c r="BD1515" s="35"/>
      <c r="BE1515" s="35"/>
    </row>
    <row r="1516" spans="27:57" ht="15">
      <c r="AA1516" s="11"/>
      <c r="AB1516" s="11"/>
      <c r="AC1516" s="11"/>
      <c r="AD1516" s="11"/>
      <c r="AE1516" s="11"/>
      <c r="AL1516" s="35"/>
      <c r="AM1516" s="35"/>
      <c r="AN1516" s="35"/>
      <c r="AO1516" s="35"/>
      <c r="AP1516" s="35"/>
      <c r="AQ1516" s="35"/>
      <c r="AR1516" s="35"/>
      <c r="AS1516" s="35"/>
      <c r="AT1516" s="35"/>
      <c r="AU1516" s="35"/>
      <c r="AV1516" s="35"/>
      <c r="AW1516" s="35"/>
      <c r="AX1516" s="35"/>
      <c r="AY1516" s="35"/>
      <c r="AZ1516" s="35"/>
      <c r="BA1516" s="35"/>
      <c r="BB1516" s="35"/>
      <c r="BC1516" s="35"/>
      <c r="BD1516" s="35"/>
      <c r="BE1516" s="35"/>
    </row>
    <row r="1517" spans="27:57" ht="15">
      <c r="AA1517" s="11"/>
      <c r="AB1517" s="11"/>
      <c r="AC1517" s="11"/>
      <c r="AD1517" s="11"/>
      <c r="AE1517" s="11"/>
      <c r="AL1517" s="35"/>
      <c r="AM1517" s="35"/>
      <c r="AN1517" s="35"/>
      <c r="AO1517" s="35"/>
      <c r="AP1517" s="35"/>
      <c r="AQ1517" s="35"/>
      <c r="AR1517" s="35"/>
      <c r="AS1517" s="35"/>
      <c r="AT1517" s="35"/>
      <c r="AU1517" s="35"/>
      <c r="AV1517" s="35"/>
      <c r="AW1517" s="35"/>
      <c r="AX1517" s="35"/>
      <c r="AY1517" s="35"/>
      <c r="AZ1517" s="35"/>
      <c r="BA1517" s="35"/>
      <c r="BB1517" s="35"/>
      <c r="BC1517" s="35"/>
      <c r="BD1517" s="35"/>
      <c r="BE1517" s="35"/>
    </row>
    <row r="1518" spans="27:57" ht="15">
      <c r="AA1518" s="11"/>
      <c r="AB1518" s="11"/>
      <c r="AC1518" s="11"/>
      <c r="AD1518" s="11"/>
      <c r="AE1518" s="11"/>
      <c r="AL1518" s="35"/>
      <c r="AM1518" s="35"/>
      <c r="AN1518" s="35"/>
      <c r="AO1518" s="35"/>
      <c r="AP1518" s="35"/>
      <c r="AQ1518" s="35"/>
      <c r="AR1518" s="35"/>
      <c r="AS1518" s="35"/>
      <c r="AT1518" s="35"/>
      <c r="AU1518" s="35"/>
      <c r="AV1518" s="35"/>
      <c r="AW1518" s="35"/>
      <c r="AX1518" s="35"/>
      <c r="AY1518" s="35"/>
      <c r="AZ1518" s="35"/>
      <c r="BA1518" s="35"/>
      <c r="BB1518" s="35"/>
      <c r="BC1518" s="35"/>
      <c r="BD1518" s="35"/>
      <c r="BE1518" s="35"/>
    </row>
    <row r="1519" spans="27:57" ht="15">
      <c r="AA1519" s="11"/>
      <c r="AB1519" s="11"/>
      <c r="AC1519" s="11"/>
      <c r="AD1519" s="11"/>
      <c r="AE1519" s="11"/>
      <c r="AL1519" s="35"/>
      <c r="AM1519" s="35"/>
      <c r="AN1519" s="35"/>
      <c r="AO1519" s="35"/>
      <c r="AP1519" s="35"/>
      <c r="AQ1519" s="35"/>
      <c r="AR1519" s="35"/>
      <c r="AS1519" s="35"/>
      <c r="AT1519" s="35"/>
      <c r="AU1519" s="35"/>
      <c r="AV1519" s="35"/>
      <c r="AW1519" s="35"/>
      <c r="AX1519" s="35"/>
      <c r="AY1519" s="35"/>
      <c r="AZ1519" s="35"/>
      <c r="BA1519" s="35"/>
      <c r="BB1519" s="35"/>
      <c r="BC1519" s="35"/>
      <c r="BD1519" s="35"/>
      <c r="BE1519" s="35"/>
    </row>
    <row r="1520" spans="27:57" ht="15">
      <c r="AA1520" s="11"/>
      <c r="AB1520" s="11"/>
      <c r="AC1520" s="11"/>
      <c r="AD1520" s="11"/>
      <c r="AE1520" s="11"/>
      <c r="AL1520" s="35"/>
      <c r="AM1520" s="35"/>
      <c r="AN1520" s="35"/>
      <c r="AO1520" s="35"/>
      <c r="AP1520" s="35"/>
      <c r="AQ1520" s="35"/>
      <c r="AR1520" s="35"/>
      <c r="AS1520" s="35"/>
      <c r="AT1520" s="35"/>
      <c r="AU1520" s="35"/>
      <c r="AV1520" s="35"/>
      <c r="AW1520" s="35"/>
      <c r="AX1520" s="35"/>
      <c r="AY1520" s="35"/>
      <c r="AZ1520" s="35"/>
      <c r="BA1520" s="35"/>
      <c r="BB1520" s="35"/>
      <c r="BC1520" s="35"/>
      <c r="BD1520" s="35"/>
      <c r="BE1520" s="35"/>
    </row>
    <row r="1521" spans="27:57" ht="15">
      <c r="AA1521" s="11"/>
      <c r="AB1521" s="11"/>
      <c r="AC1521" s="11"/>
      <c r="AD1521" s="11"/>
      <c r="AE1521" s="11"/>
      <c r="AL1521" s="35"/>
      <c r="AM1521" s="35"/>
      <c r="AN1521" s="35"/>
      <c r="AO1521" s="35"/>
      <c r="AP1521" s="35"/>
      <c r="AQ1521" s="35"/>
      <c r="AR1521" s="35"/>
      <c r="AS1521" s="35"/>
      <c r="AT1521" s="35"/>
      <c r="AU1521" s="35"/>
      <c r="AV1521" s="35"/>
      <c r="AW1521" s="35"/>
      <c r="AX1521" s="35"/>
      <c r="AY1521" s="35"/>
      <c r="AZ1521" s="35"/>
      <c r="BA1521" s="35"/>
      <c r="BB1521" s="35"/>
      <c r="BC1521" s="35"/>
      <c r="BD1521" s="35"/>
      <c r="BE1521" s="35"/>
    </row>
    <row r="1522" spans="27:57" ht="15">
      <c r="AA1522" s="11"/>
      <c r="AB1522" s="11"/>
      <c r="AC1522" s="11"/>
      <c r="AD1522" s="11"/>
      <c r="AE1522" s="11"/>
      <c r="AL1522" s="35"/>
      <c r="AM1522" s="35"/>
      <c r="AN1522" s="35"/>
      <c r="AO1522" s="35"/>
      <c r="AP1522" s="35"/>
      <c r="AQ1522" s="35"/>
      <c r="AR1522" s="35"/>
      <c r="AS1522" s="35"/>
      <c r="AT1522" s="35"/>
      <c r="AU1522" s="35"/>
      <c r="AV1522" s="35"/>
      <c r="AW1522" s="35"/>
      <c r="AX1522" s="35"/>
      <c r="AY1522" s="35"/>
      <c r="AZ1522" s="35"/>
      <c r="BA1522" s="35"/>
      <c r="BB1522" s="35"/>
      <c r="BC1522" s="35"/>
      <c r="BD1522" s="35"/>
      <c r="BE1522" s="35"/>
    </row>
    <row r="1523" spans="27:57" ht="15">
      <c r="AA1523" s="11"/>
      <c r="AB1523" s="11"/>
      <c r="AC1523" s="11"/>
      <c r="AD1523" s="11"/>
      <c r="AE1523" s="11"/>
      <c r="AL1523" s="35"/>
      <c r="AM1523" s="35"/>
      <c r="AN1523" s="35"/>
      <c r="AO1523" s="35"/>
      <c r="AP1523" s="35"/>
      <c r="AQ1523" s="35"/>
      <c r="AR1523" s="35"/>
      <c r="AS1523" s="35"/>
      <c r="AT1523" s="35"/>
      <c r="AU1523" s="35"/>
      <c r="AV1523" s="35"/>
      <c r="AW1523" s="35"/>
      <c r="AX1523" s="35"/>
      <c r="AY1523" s="35"/>
      <c r="AZ1523" s="35"/>
      <c r="BA1523" s="35"/>
      <c r="BB1523" s="35"/>
      <c r="BC1523" s="35"/>
      <c r="BD1523" s="35"/>
      <c r="BE1523" s="35"/>
    </row>
    <row r="1524" spans="27:57" ht="15">
      <c r="AA1524" s="11"/>
      <c r="AB1524" s="11"/>
      <c r="AC1524" s="11"/>
      <c r="AD1524" s="11"/>
      <c r="AE1524" s="11"/>
      <c r="AL1524" s="35"/>
      <c r="AM1524" s="35"/>
      <c r="AN1524" s="35"/>
      <c r="AO1524" s="35"/>
      <c r="AP1524" s="35"/>
      <c r="AQ1524" s="35"/>
      <c r="AR1524" s="35"/>
      <c r="AS1524" s="35"/>
      <c r="AT1524" s="35"/>
      <c r="AU1524" s="35"/>
      <c r="AV1524" s="35"/>
      <c r="AW1524" s="35"/>
      <c r="AX1524" s="35"/>
      <c r="AY1524" s="35"/>
      <c r="AZ1524" s="35"/>
      <c r="BA1524" s="35"/>
      <c r="BB1524" s="35"/>
      <c r="BC1524" s="35"/>
      <c r="BD1524" s="35"/>
      <c r="BE1524" s="35"/>
    </row>
    <row r="1525" spans="27:57" ht="15">
      <c r="AA1525" s="11"/>
      <c r="AB1525" s="11"/>
      <c r="AC1525" s="11"/>
      <c r="AD1525" s="11"/>
      <c r="AE1525" s="11"/>
      <c r="AL1525" s="35"/>
      <c r="AM1525" s="35"/>
      <c r="AN1525" s="35"/>
      <c r="AO1525" s="35"/>
      <c r="AP1525" s="35"/>
      <c r="AQ1525" s="35"/>
      <c r="AR1525" s="35"/>
      <c r="AS1525" s="35"/>
      <c r="AT1525" s="35"/>
      <c r="AU1525" s="35"/>
      <c r="AV1525" s="35"/>
      <c r="AW1525" s="35"/>
      <c r="AX1525" s="35"/>
      <c r="AY1525" s="35"/>
      <c r="AZ1525" s="35"/>
      <c r="BA1525" s="35"/>
      <c r="BB1525" s="35"/>
      <c r="BC1525" s="35"/>
      <c r="BD1525" s="35"/>
      <c r="BE1525" s="35"/>
    </row>
    <row r="1526" spans="27:57" ht="15">
      <c r="AA1526" s="11"/>
      <c r="AB1526" s="11"/>
      <c r="AC1526" s="11"/>
      <c r="AD1526" s="11"/>
      <c r="AE1526" s="11"/>
      <c r="AL1526" s="35"/>
      <c r="AM1526" s="35"/>
      <c r="AN1526" s="35"/>
      <c r="AO1526" s="35"/>
      <c r="AP1526" s="35"/>
      <c r="AQ1526" s="35"/>
      <c r="AR1526" s="35"/>
      <c r="AS1526" s="35"/>
      <c r="AT1526" s="35"/>
      <c r="AU1526" s="35"/>
      <c r="AV1526" s="35"/>
      <c r="AW1526" s="35"/>
      <c r="AX1526" s="35"/>
      <c r="AY1526" s="35"/>
      <c r="AZ1526" s="35"/>
      <c r="BA1526" s="35"/>
      <c r="BB1526" s="35"/>
      <c r="BC1526" s="35"/>
      <c r="BD1526" s="35"/>
      <c r="BE1526" s="35"/>
    </row>
    <row r="1527" spans="27:57" ht="15">
      <c r="AA1527" s="11"/>
      <c r="AB1527" s="11"/>
      <c r="AC1527" s="11"/>
      <c r="AD1527" s="11"/>
      <c r="AE1527" s="11"/>
      <c r="AL1527" s="35"/>
      <c r="AM1527" s="35"/>
      <c r="AN1527" s="35"/>
      <c r="AO1527" s="35"/>
      <c r="AP1527" s="35"/>
      <c r="AQ1527" s="35"/>
      <c r="AR1527" s="35"/>
      <c r="AS1527" s="35"/>
      <c r="AT1527" s="35"/>
      <c r="AU1527" s="35"/>
      <c r="AV1527" s="35"/>
      <c r="AW1527" s="35"/>
      <c r="AX1527" s="35"/>
      <c r="AY1527" s="35"/>
      <c r="AZ1527" s="35"/>
      <c r="BA1527" s="35"/>
      <c r="BB1527" s="35"/>
      <c r="BC1527" s="35"/>
      <c r="BD1527" s="35"/>
      <c r="BE1527" s="35"/>
    </row>
    <row r="1528" spans="27:57" ht="15">
      <c r="AA1528" s="11"/>
      <c r="AB1528" s="11"/>
      <c r="AC1528" s="11"/>
      <c r="AD1528" s="11"/>
      <c r="AE1528" s="11"/>
      <c r="AL1528" s="35"/>
      <c r="AM1528" s="35"/>
      <c r="AN1528" s="35"/>
      <c r="AO1528" s="35"/>
      <c r="AP1528" s="35"/>
      <c r="AQ1528" s="35"/>
      <c r="AR1528" s="35"/>
      <c r="AS1528" s="35"/>
      <c r="AT1528" s="35"/>
      <c r="AU1528" s="35"/>
      <c r="AV1528" s="35"/>
      <c r="AW1528" s="35"/>
      <c r="AX1528" s="35"/>
      <c r="AY1528" s="35"/>
      <c r="AZ1528" s="35"/>
      <c r="BA1528" s="35"/>
      <c r="BB1528" s="35"/>
      <c r="BC1528" s="35"/>
      <c r="BD1528" s="35"/>
      <c r="BE1528" s="35"/>
    </row>
    <row r="1529" spans="27:57" ht="15">
      <c r="AA1529" s="11"/>
      <c r="AB1529" s="11"/>
      <c r="AC1529" s="11"/>
      <c r="AD1529" s="11"/>
      <c r="AE1529" s="11"/>
      <c r="AL1529" s="35"/>
      <c r="AM1529" s="35"/>
      <c r="AN1529" s="35"/>
      <c r="AO1529" s="35"/>
      <c r="AP1529" s="35"/>
      <c r="AQ1529" s="35"/>
      <c r="AR1529" s="35"/>
      <c r="AS1529" s="35"/>
      <c r="AT1529" s="35"/>
      <c r="AU1529" s="35"/>
      <c r="AV1529" s="35"/>
      <c r="AW1529" s="35"/>
      <c r="AX1529" s="35"/>
      <c r="AY1529" s="35"/>
      <c r="AZ1529" s="35"/>
      <c r="BA1529" s="35"/>
      <c r="BB1529" s="35"/>
      <c r="BC1529" s="35"/>
      <c r="BD1529" s="35"/>
      <c r="BE1529" s="35"/>
    </row>
    <row r="1530" spans="27:57" ht="15">
      <c r="AA1530" s="11"/>
      <c r="AB1530" s="11"/>
      <c r="AC1530" s="11"/>
      <c r="AD1530" s="11"/>
      <c r="AE1530" s="11"/>
      <c r="AL1530" s="35"/>
      <c r="AM1530" s="35"/>
      <c r="AN1530" s="35"/>
      <c r="AO1530" s="35"/>
      <c r="AP1530" s="35"/>
      <c r="AQ1530" s="35"/>
      <c r="AR1530" s="35"/>
      <c r="AS1530" s="35"/>
      <c r="AT1530" s="35"/>
      <c r="AU1530" s="35"/>
      <c r="AV1530" s="35"/>
      <c r="AW1530" s="35"/>
      <c r="AX1530" s="35"/>
      <c r="AY1530" s="35"/>
      <c r="AZ1530" s="35"/>
      <c r="BA1530" s="35"/>
      <c r="BB1530" s="35"/>
      <c r="BC1530" s="35"/>
      <c r="BD1530" s="35"/>
      <c r="BE1530" s="35"/>
    </row>
    <row r="1531" spans="27:57" ht="15">
      <c r="AA1531" s="11"/>
      <c r="AB1531" s="11"/>
      <c r="AC1531" s="11"/>
      <c r="AD1531" s="11"/>
      <c r="AE1531" s="11"/>
      <c r="AL1531" s="35"/>
      <c r="AM1531" s="35"/>
      <c r="AN1531" s="35"/>
      <c r="AO1531" s="35"/>
      <c r="AP1531" s="35"/>
      <c r="AQ1531" s="35"/>
      <c r="AR1531" s="35"/>
      <c r="AS1531" s="35"/>
      <c r="AT1531" s="35"/>
      <c r="AU1531" s="35"/>
      <c r="AV1531" s="35"/>
      <c r="AW1531" s="35"/>
      <c r="AX1531" s="35"/>
      <c r="AY1531" s="35"/>
      <c r="AZ1531" s="35"/>
      <c r="BA1531" s="35"/>
      <c r="BB1531" s="35"/>
      <c r="BC1531" s="35"/>
      <c r="BD1531" s="35"/>
      <c r="BE1531" s="35"/>
    </row>
    <row r="1532" spans="27:57" ht="15">
      <c r="AA1532" s="11"/>
      <c r="AB1532" s="11"/>
      <c r="AC1532" s="11"/>
      <c r="AD1532" s="11"/>
      <c r="AE1532" s="11"/>
      <c r="AL1532" s="35"/>
      <c r="AM1532" s="35"/>
      <c r="AN1532" s="35"/>
      <c r="AO1532" s="35"/>
      <c r="AP1532" s="35"/>
      <c r="AQ1532" s="35"/>
      <c r="AR1532" s="35"/>
      <c r="AS1532" s="35"/>
      <c r="AT1532" s="35"/>
      <c r="AU1532" s="35"/>
      <c r="AV1532" s="35"/>
      <c r="AW1532" s="35"/>
      <c r="AX1532" s="35"/>
      <c r="AY1532" s="35"/>
      <c r="AZ1532" s="35"/>
      <c r="BA1532" s="35"/>
      <c r="BB1532" s="35"/>
      <c r="BC1532" s="35"/>
      <c r="BD1532" s="35"/>
      <c r="BE1532" s="35"/>
    </row>
    <row r="1533" spans="27:57" ht="15">
      <c r="AA1533" s="11"/>
      <c r="AB1533" s="11"/>
      <c r="AC1533" s="11"/>
      <c r="AD1533" s="11"/>
      <c r="AE1533" s="11"/>
      <c r="AL1533" s="35"/>
      <c r="AM1533" s="35"/>
      <c r="AN1533" s="35"/>
      <c r="AO1533" s="35"/>
      <c r="AP1533" s="35"/>
      <c r="AQ1533" s="35"/>
      <c r="AR1533" s="35"/>
      <c r="AS1533" s="35"/>
      <c r="AT1533" s="35"/>
      <c r="AU1533" s="35"/>
      <c r="AV1533" s="35"/>
      <c r="AW1533" s="35"/>
      <c r="AX1533" s="35"/>
      <c r="AY1533" s="35"/>
      <c r="AZ1533" s="35"/>
      <c r="BA1533" s="35"/>
      <c r="BB1533" s="35"/>
      <c r="BC1533" s="35"/>
      <c r="BD1533" s="35"/>
      <c r="BE1533" s="35"/>
    </row>
    <row r="1534" spans="27:57" ht="15">
      <c r="AA1534" s="11"/>
      <c r="AB1534" s="11"/>
      <c r="AC1534" s="11"/>
      <c r="AD1534" s="11"/>
      <c r="AE1534" s="11"/>
      <c r="AL1534" s="35"/>
      <c r="AM1534" s="35"/>
      <c r="AN1534" s="35"/>
      <c r="AO1534" s="35"/>
      <c r="AP1534" s="35"/>
      <c r="AQ1534" s="35"/>
      <c r="AR1534" s="35"/>
      <c r="AS1534" s="35"/>
      <c r="AT1534" s="35"/>
      <c r="AU1534" s="35"/>
      <c r="AV1534" s="35"/>
      <c r="AW1534" s="35"/>
      <c r="AX1534" s="35"/>
      <c r="AY1534" s="35"/>
      <c r="AZ1534" s="35"/>
      <c r="BA1534" s="35"/>
      <c r="BB1534" s="35"/>
      <c r="BC1534" s="35"/>
      <c r="BD1534" s="35"/>
      <c r="BE1534" s="35"/>
    </row>
    <row r="1535" spans="27:57" ht="15">
      <c r="AA1535" s="11"/>
      <c r="AB1535" s="11"/>
      <c r="AC1535" s="11"/>
      <c r="AD1535" s="11"/>
      <c r="AE1535" s="11"/>
      <c r="AL1535" s="35"/>
      <c r="AM1535" s="35"/>
      <c r="AN1535" s="35"/>
      <c r="AO1535" s="35"/>
      <c r="AP1535" s="35"/>
      <c r="AQ1535" s="35"/>
      <c r="AR1535" s="35"/>
      <c r="AS1535" s="35"/>
      <c r="AT1535" s="35"/>
      <c r="AU1535" s="35"/>
      <c r="AV1535" s="35"/>
      <c r="AW1535" s="35"/>
      <c r="AX1535" s="35"/>
      <c r="AY1535" s="35"/>
      <c r="AZ1535" s="35"/>
      <c r="BA1535" s="35"/>
      <c r="BB1535" s="35"/>
      <c r="BC1535" s="35"/>
      <c r="BD1535" s="35"/>
      <c r="BE1535" s="35"/>
    </row>
    <row r="1536" spans="27:57" ht="15">
      <c r="AA1536" s="11"/>
      <c r="AB1536" s="11"/>
      <c r="AC1536" s="11"/>
      <c r="AD1536" s="11"/>
      <c r="AE1536" s="11"/>
      <c r="AL1536" s="35"/>
      <c r="AM1536" s="35"/>
      <c r="AN1536" s="35"/>
      <c r="AO1536" s="35"/>
      <c r="AP1536" s="35"/>
      <c r="AQ1536" s="35"/>
      <c r="AR1536" s="35"/>
      <c r="AS1536" s="35"/>
      <c r="AT1536" s="35"/>
      <c r="AU1536" s="35"/>
      <c r="AV1536" s="35"/>
      <c r="AW1536" s="35"/>
      <c r="AX1536" s="35"/>
      <c r="AY1536" s="35"/>
      <c r="AZ1536" s="35"/>
      <c r="BA1536" s="35"/>
      <c r="BB1536" s="35"/>
      <c r="BC1536" s="35"/>
      <c r="BD1536" s="35"/>
      <c r="BE1536" s="35"/>
    </row>
    <row r="1537" spans="27:57" ht="15">
      <c r="AA1537" s="11"/>
      <c r="AB1537" s="11"/>
      <c r="AC1537" s="11"/>
      <c r="AD1537" s="11"/>
      <c r="AE1537" s="11"/>
      <c r="AL1537" s="35"/>
      <c r="AM1537" s="35"/>
      <c r="AN1537" s="35"/>
      <c r="AO1537" s="35"/>
      <c r="AP1537" s="35"/>
      <c r="AQ1537" s="35"/>
      <c r="AR1537" s="35"/>
      <c r="AS1537" s="35"/>
      <c r="AT1537" s="35"/>
      <c r="AU1537" s="35"/>
      <c r="AV1537" s="35"/>
      <c r="AW1537" s="35"/>
      <c r="AX1537" s="35"/>
      <c r="AY1537" s="35"/>
      <c r="AZ1537" s="35"/>
      <c r="BA1537" s="35"/>
      <c r="BB1537" s="35"/>
      <c r="BC1537" s="35"/>
      <c r="BD1537" s="35"/>
      <c r="BE1537" s="35"/>
    </row>
    <row r="1538" spans="27:57" ht="15">
      <c r="AA1538" s="11"/>
      <c r="AB1538" s="11"/>
      <c r="AC1538" s="11"/>
      <c r="AD1538" s="11"/>
      <c r="AE1538" s="11"/>
      <c r="AL1538" s="35"/>
      <c r="AM1538" s="35"/>
      <c r="AN1538" s="35"/>
      <c r="AO1538" s="35"/>
      <c r="AP1538" s="35"/>
      <c r="AQ1538" s="35"/>
      <c r="AR1538" s="35"/>
      <c r="AS1538" s="35"/>
      <c r="AT1538" s="35"/>
      <c r="AU1538" s="35"/>
      <c r="AV1538" s="35"/>
      <c r="AW1538" s="35"/>
      <c r="AX1538" s="35"/>
      <c r="AY1538" s="35"/>
      <c r="AZ1538" s="35"/>
      <c r="BA1538" s="35"/>
      <c r="BB1538" s="35"/>
      <c r="BC1538" s="35"/>
      <c r="BD1538" s="35"/>
      <c r="BE1538" s="35"/>
    </row>
    <row r="1539" spans="27:57" ht="15">
      <c r="AA1539" s="11"/>
      <c r="AB1539" s="11"/>
      <c r="AC1539" s="11"/>
      <c r="AD1539" s="11"/>
      <c r="AE1539" s="11"/>
      <c r="AL1539" s="35"/>
      <c r="AM1539" s="35"/>
      <c r="AN1539" s="35"/>
      <c r="AO1539" s="35"/>
      <c r="AP1539" s="35"/>
      <c r="AQ1539" s="35"/>
      <c r="AR1539" s="35"/>
      <c r="AS1539" s="35"/>
      <c r="AT1539" s="35"/>
      <c r="AU1539" s="35"/>
      <c r="AV1539" s="35"/>
      <c r="AW1539" s="35"/>
      <c r="AX1539" s="35"/>
      <c r="AY1539" s="35"/>
      <c r="AZ1539" s="35"/>
      <c r="BA1539" s="35"/>
      <c r="BB1539" s="35"/>
      <c r="BC1539" s="35"/>
      <c r="BD1539" s="35"/>
      <c r="BE1539" s="35"/>
    </row>
    <row r="1540" spans="27:57" ht="15">
      <c r="AA1540" s="11"/>
      <c r="AB1540" s="11"/>
      <c r="AC1540" s="11"/>
      <c r="AD1540" s="11"/>
      <c r="AE1540" s="11"/>
      <c r="AL1540" s="35"/>
      <c r="AM1540" s="35"/>
      <c r="AN1540" s="35"/>
      <c r="AO1540" s="35"/>
      <c r="AP1540" s="35"/>
      <c r="AQ1540" s="35"/>
      <c r="AR1540" s="35"/>
      <c r="AS1540" s="35"/>
      <c r="AT1540" s="35"/>
      <c r="AU1540" s="35"/>
      <c r="AV1540" s="35"/>
      <c r="AW1540" s="35"/>
      <c r="AX1540" s="35"/>
      <c r="AY1540" s="35"/>
      <c r="AZ1540" s="35"/>
      <c r="BA1540" s="35"/>
      <c r="BB1540" s="35"/>
      <c r="BC1540" s="35"/>
      <c r="BD1540" s="35"/>
      <c r="BE1540" s="35"/>
    </row>
    <row r="1541" spans="27:57" ht="15">
      <c r="AA1541" s="11"/>
      <c r="AB1541" s="11"/>
      <c r="AC1541" s="11"/>
      <c r="AD1541" s="11"/>
      <c r="AE1541" s="11"/>
      <c r="AL1541" s="35"/>
      <c r="AM1541" s="35"/>
      <c r="AN1541" s="35"/>
      <c r="AO1541" s="35"/>
      <c r="AP1541" s="35"/>
      <c r="AQ1541" s="35"/>
      <c r="AR1541" s="35"/>
      <c r="AS1541" s="35"/>
      <c r="AT1541" s="35"/>
      <c r="AU1541" s="35"/>
      <c r="AV1541" s="35"/>
      <c r="AW1541" s="35"/>
      <c r="AX1541" s="35"/>
      <c r="AY1541" s="35"/>
      <c r="AZ1541" s="35"/>
      <c r="BA1541" s="35"/>
      <c r="BB1541" s="35"/>
      <c r="BC1541" s="35"/>
      <c r="BD1541" s="35"/>
      <c r="BE1541" s="35"/>
    </row>
    <row r="1542" spans="27:57" ht="15">
      <c r="AA1542" s="11"/>
      <c r="AB1542" s="11"/>
      <c r="AC1542" s="11"/>
      <c r="AD1542" s="11"/>
      <c r="AE1542" s="11"/>
      <c r="AL1542" s="35"/>
      <c r="AM1542" s="35"/>
      <c r="AN1542" s="35"/>
      <c r="AO1542" s="35"/>
      <c r="AP1542" s="35"/>
      <c r="AQ1542" s="35"/>
      <c r="AR1542" s="35"/>
      <c r="AS1542" s="35"/>
      <c r="AT1542" s="35"/>
      <c r="AU1542" s="35"/>
      <c r="AV1542" s="35"/>
      <c r="AW1542" s="35"/>
      <c r="AX1542" s="35"/>
      <c r="AY1542" s="35"/>
      <c r="AZ1542" s="35"/>
      <c r="BA1542" s="35"/>
      <c r="BB1542" s="35"/>
      <c r="BC1542" s="35"/>
      <c r="BD1542" s="35"/>
      <c r="BE1542" s="35"/>
    </row>
    <row r="1543" spans="27:57" ht="15">
      <c r="AA1543" s="11"/>
      <c r="AB1543" s="11"/>
      <c r="AC1543" s="11"/>
      <c r="AD1543" s="11"/>
      <c r="AE1543" s="11"/>
      <c r="AL1543" s="35"/>
      <c r="AM1543" s="35"/>
      <c r="AN1543" s="35"/>
      <c r="AO1543" s="35"/>
      <c r="AP1543" s="35"/>
      <c r="AQ1543" s="35"/>
      <c r="AR1543" s="35"/>
      <c r="AS1543" s="35"/>
      <c r="AT1543" s="35"/>
      <c r="AU1543" s="35"/>
      <c r="AV1543" s="35"/>
      <c r="AW1543" s="35"/>
      <c r="AX1543" s="35"/>
      <c r="AY1543" s="35"/>
      <c r="AZ1543" s="35"/>
      <c r="BA1543" s="35"/>
      <c r="BB1543" s="35"/>
      <c r="BC1543" s="35"/>
      <c r="BD1543" s="35"/>
      <c r="BE1543" s="35"/>
    </row>
    <row r="1544" spans="27:57" ht="15">
      <c r="AA1544" s="11"/>
      <c r="AB1544" s="11"/>
      <c r="AC1544" s="11"/>
      <c r="AD1544" s="11"/>
      <c r="AE1544" s="11"/>
      <c r="AL1544" s="35"/>
      <c r="AM1544" s="35"/>
      <c r="AN1544" s="35"/>
      <c r="AO1544" s="35"/>
      <c r="AP1544" s="35"/>
      <c r="AQ1544" s="35"/>
      <c r="AR1544" s="35"/>
      <c r="AS1544" s="35"/>
      <c r="AT1544" s="35"/>
      <c r="AU1544" s="35"/>
      <c r="AV1544" s="35"/>
      <c r="AW1544" s="35"/>
      <c r="AX1544" s="35"/>
      <c r="AY1544" s="35"/>
      <c r="AZ1544" s="35"/>
      <c r="BA1544" s="35"/>
      <c r="BB1544" s="35"/>
      <c r="BC1544" s="35"/>
      <c r="BD1544" s="35"/>
      <c r="BE1544" s="35"/>
    </row>
    <row r="1545" spans="27:57" ht="15">
      <c r="AA1545" s="11"/>
      <c r="AB1545" s="11"/>
      <c r="AC1545" s="11"/>
      <c r="AD1545" s="11"/>
      <c r="AE1545" s="11"/>
      <c r="AL1545" s="35"/>
      <c r="AM1545" s="35"/>
      <c r="AN1545" s="35"/>
      <c r="AO1545" s="35"/>
      <c r="AP1545" s="35"/>
      <c r="AQ1545" s="35"/>
      <c r="AR1545" s="35"/>
      <c r="AS1545" s="35"/>
      <c r="AT1545" s="35"/>
      <c r="AU1545" s="35"/>
      <c r="AV1545" s="35"/>
      <c r="AW1545" s="35"/>
      <c r="AX1545" s="35"/>
      <c r="AY1545" s="35"/>
      <c r="AZ1545" s="35"/>
      <c r="BA1545" s="35"/>
      <c r="BB1545" s="35"/>
      <c r="BC1545" s="35"/>
      <c r="BD1545" s="35"/>
      <c r="BE1545" s="35"/>
    </row>
    <row r="1546" spans="27:57" ht="15">
      <c r="AA1546" s="11"/>
      <c r="AB1546" s="11"/>
      <c r="AC1546" s="11"/>
      <c r="AD1546" s="11"/>
      <c r="AE1546" s="11"/>
      <c r="AL1546" s="35"/>
      <c r="AM1546" s="35"/>
      <c r="AN1546" s="35"/>
      <c r="AO1546" s="35"/>
      <c r="AP1546" s="35"/>
      <c r="AQ1546" s="35"/>
      <c r="AR1546" s="35"/>
      <c r="AS1546" s="35"/>
      <c r="AT1546" s="35"/>
      <c r="AU1546" s="35"/>
      <c r="AV1546" s="35"/>
      <c r="AW1546" s="35"/>
      <c r="AX1546" s="35"/>
      <c r="AY1546" s="35"/>
      <c r="AZ1546" s="35"/>
      <c r="BA1546" s="35"/>
      <c r="BB1546" s="35"/>
      <c r="BC1546" s="35"/>
      <c r="BD1546" s="35"/>
      <c r="BE1546" s="35"/>
    </row>
    <row r="1547" spans="27:57" ht="15">
      <c r="AA1547" s="11"/>
      <c r="AB1547" s="11"/>
      <c r="AC1547" s="11"/>
      <c r="AD1547" s="11"/>
      <c r="AE1547" s="11"/>
      <c r="AL1547" s="35"/>
      <c r="AM1547" s="35"/>
      <c r="AN1547" s="35"/>
      <c r="AO1547" s="35"/>
      <c r="AP1547" s="35"/>
      <c r="AQ1547" s="35"/>
      <c r="AR1547" s="35"/>
      <c r="AS1547" s="35"/>
      <c r="AT1547" s="35"/>
      <c r="AU1547" s="35"/>
      <c r="AV1547" s="35"/>
      <c r="AW1547" s="35"/>
      <c r="AX1547" s="35"/>
      <c r="AY1547" s="35"/>
      <c r="AZ1547" s="35"/>
      <c r="BA1547" s="35"/>
      <c r="BB1547" s="35"/>
      <c r="BC1547" s="35"/>
      <c r="BD1547" s="35"/>
      <c r="BE1547" s="35"/>
    </row>
    <row r="1548" spans="27:57" ht="15">
      <c r="AA1548" s="11"/>
      <c r="AB1548" s="11"/>
      <c r="AC1548" s="11"/>
      <c r="AD1548" s="11"/>
      <c r="AE1548" s="11"/>
      <c r="AL1548" s="35"/>
      <c r="AM1548" s="35"/>
      <c r="AN1548" s="35"/>
      <c r="AO1548" s="35"/>
      <c r="AP1548" s="35"/>
      <c r="AQ1548" s="35"/>
      <c r="AR1548" s="35"/>
      <c r="AS1548" s="35"/>
      <c r="AT1548" s="35"/>
      <c r="AU1548" s="35"/>
      <c r="AV1548" s="35"/>
      <c r="AW1548" s="35"/>
      <c r="AX1548" s="35"/>
      <c r="AY1548" s="35"/>
      <c r="AZ1548" s="35"/>
      <c r="BA1548" s="35"/>
      <c r="BB1548" s="35"/>
      <c r="BC1548" s="35"/>
      <c r="BD1548" s="35"/>
      <c r="BE1548" s="35"/>
    </row>
    <row r="1549" spans="27:57" ht="15">
      <c r="AA1549" s="11"/>
      <c r="AB1549" s="11"/>
      <c r="AC1549" s="11"/>
      <c r="AD1549" s="11"/>
      <c r="AE1549" s="11"/>
      <c r="AL1549" s="35"/>
      <c r="AM1549" s="35"/>
      <c r="AN1549" s="35"/>
      <c r="AO1549" s="35"/>
      <c r="AP1549" s="35"/>
      <c r="AQ1549" s="35"/>
      <c r="AR1549" s="35"/>
      <c r="AS1549" s="35"/>
      <c r="AT1549" s="35"/>
      <c r="AU1549" s="35"/>
      <c r="AV1549" s="35"/>
      <c r="AW1549" s="35"/>
      <c r="AX1549" s="35"/>
      <c r="AY1549" s="35"/>
      <c r="AZ1549" s="35"/>
      <c r="BA1549" s="35"/>
      <c r="BB1549" s="35"/>
      <c r="BC1549" s="35"/>
      <c r="BD1549" s="35"/>
      <c r="BE1549" s="35"/>
    </row>
    <row r="1550" spans="27:57" ht="15">
      <c r="AA1550" s="11"/>
      <c r="AB1550" s="11"/>
      <c r="AC1550" s="11"/>
      <c r="AD1550" s="11"/>
      <c r="AE1550" s="11"/>
      <c r="AL1550" s="35"/>
      <c r="AM1550" s="35"/>
      <c r="AN1550" s="35"/>
      <c r="AO1550" s="35"/>
      <c r="AP1550" s="35"/>
      <c r="AQ1550" s="35"/>
      <c r="AR1550" s="35"/>
      <c r="AS1550" s="35"/>
      <c r="AT1550" s="35"/>
      <c r="AU1550" s="35"/>
      <c r="AV1550" s="35"/>
      <c r="AW1550" s="35"/>
      <c r="AX1550" s="35"/>
      <c r="AY1550" s="35"/>
      <c r="AZ1550" s="35"/>
      <c r="BA1550" s="35"/>
      <c r="BB1550" s="35"/>
      <c r="BC1550" s="35"/>
      <c r="BD1550" s="35"/>
      <c r="BE1550" s="35"/>
    </row>
    <row r="1551" spans="27:57" ht="15">
      <c r="AA1551" s="11"/>
      <c r="AB1551" s="11"/>
      <c r="AC1551" s="11"/>
      <c r="AD1551" s="11"/>
      <c r="AE1551" s="11"/>
      <c r="AL1551" s="35"/>
      <c r="AM1551" s="35"/>
      <c r="AN1551" s="35"/>
      <c r="AO1551" s="35"/>
      <c r="AP1551" s="35"/>
      <c r="AQ1551" s="35"/>
      <c r="AR1551" s="35"/>
      <c r="AS1551" s="35"/>
      <c r="AT1551" s="35"/>
      <c r="AU1551" s="35"/>
      <c r="AV1551" s="35"/>
      <c r="AW1551" s="35"/>
      <c r="AX1551" s="35"/>
      <c r="AY1551" s="35"/>
      <c r="AZ1551" s="35"/>
      <c r="BA1551" s="35"/>
      <c r="BB1551" s="35"/>
      <c r="BC1551" s="35"/>
      <c r="BD1551" s="35"/>
      <c r="BE1551" s="35"/>
    </row>
    <row r="1552" spans="27:57" ht="15">
      <c r="AA1552" s="11"/>
      <c r="AB1552" s="11"/>
      <c r="AC1552" s="11"/>
      <c r="AD1552" s="11"/>
      <c r="AE1552" s="11"/>
      <c r="AL1552" s="35"/>
      <c r="AM1552" s="35"/>
      <c r="AN1552" s="35"/>
      <c r="AO1552" s="35"/>
      <c r="AP1552" s="35"/>
      <c r="AQ1552" s="35"/>
      <c r="AR1552" s="35"/>
      <c r="AS1552" s="35"/>
      <c r="AT1552" s="35"/>
      <c r="AU1552" s="35"/>
      <c r="AV1552" s="35"/>
      <c r="AW1552" s="35"/>
      <c r="AX1552" s="35"/>
      <c r="AY1552" s="35"/>
      <c r="AZ1552" s="35"/>
      <c r="BA1552" s="35"/>
      <c r="BB1552" s="35"/>
      <c r="BC1552" s="35"/>
      <c r="BD1552" s="35"/>
      <c r="BE1552" s="35"/>
    </row>
    <row r="1553" spans="27:57" ht="15">
      <c r="AA1553" s="11"/>
      <c r="AB1553" s="11"/>
      <c r="AC1553" s="11"/>
      <c r="AD1553" s="11"/>
      <c r="AE1553" s="11"/>
      <c r="AL1553" s="35"/>
      <c r="AM1553" s="35"/>
      <c r="AN1553" s="35"/>
      <c r="AO1553" s="35"/>
      <c r="AP1553" s="35"/>
      <c r="AQ1553" s="35"/>
      <c r="AR1553" s="35"/>
      <c r="AS1553" s="35"/>
      <c r="AT1553" s="35"/>
      <c r="AU1553" s="35"/>
      <c r="AV1553" s="35"/>
      <c r="AW1553" s="35"/>
      <c r="AX1553" s="35"/>
      <c r="AY1553" s="35"/>
      <c r="AZ1553" s="35"/>
      <c r="BA1553" s="35"/>
      <c r="BB1553" s="35"/>
      <c r="BC1553" s="35"/>
      <c r="BD1553" s="35"/>
      <c r="BE1553" s="35"/>
    </row>
    <row r="1554" spans="27:57" ht="15">
      <c r="AA1554" s="11"/>
      <c r="AB1554" s="11"/>
      <c r="AC1554" s="11"/>
      <c r="AD1554" s="11"/>
      <c r="AE1554" s="11"/>
      <c r="AL1554" s="35"/>
      <c r="AM1554" s="35"/>
      <c r="AN1554" s="35"/>
      <c r="AO1554" s="35"/>
      <c r="AP1554" s="35"/>
      <c r="AQ1554" s="35"/>
      <c r="AR1554" s="35"/>
      <c r="AS1554" s="35"/>
      <c r="AT1554" s="35"/>
      <c r="AU1554" s="35"/>
      <c r="AV1554" s="35"/>
      <c r="AW1554" s="35"/>
      <c r="AX1554" s="35"/>
      <c r="AY1554" s="35"/>
      <c r="AZ1554" s="35"/>
      <c r="BA1554" s="35"/>
      <c r="BB1554" s="35"/>
      <c r="BC1554" s="35"/>
      <c r="BD1554" s="35"/>
      <c r="BE1554" s="35"/>
    </row>
    <row r="1555" spans="27:57" ht="15">
      <c r="AA1555" s="11"/>
      <c r="AB1555" s="11"/>
      <c r="AC1555" s="11"/>
      <c r="AD1555" s="11"/>
      <c r="AE1555" s="11"/>
      <c r="AL1555" s="35"/>
      <c r="AM1555" s="35"/>
      <c r="AN1555" s="35"/>
      <c r="AO1555" s="35"/>
      <c r="AP1555" s="35"/>
      <c r="AQ1555" s="35"/>
      <c r="AR1555" s="35"/>
      <c r="AS1555" s="35"/>
      <c r="AT1555" s="35"/>
      <c r="AU1555" s="35"/>
      <c r="AV1555" s="35"/>
      <c r="AW1555" s="35"/>
      <c r="AX1555" s="35"/>
      <c r="AY1555" s="35"/>
      <c r="AZ1555" s="35"/>
      <c r="BA1555" s="35"/>
      <c r="BB1555" s="35"/>
      <c r="BC1555" s="35"/>
      <c r="BD1555" s="35"/>
      <c r="BE1555" s="35"/>
    </row>
    <row r="1556" spans="27:57" ht="15">
      <c r="AA1556" s="11"/>
      <c r="AB1556" s="11"/>
      <c r="AC1556" s="11"/>
      <c r="AD1556" s="11"/>
      <c r="AE1556" s="11"/>
      <c r="AL1556" s="35"/>
      <c r="AM1556" s="35"/>
      <c r="AN1556" s="35"/>
      <c r="AO1556" s="35"/>
      <c r="AP1556" s="35"/>
      <c r="AQ1556" s="35"/>
      <c r="AR1556" s="35"/>
      <c r="AS1556" s="35"/>
      <c r="AT1556" s="35"/>
      <c r="AU1556" s="35"/>
      <c r="AV1556" s="35"/>
      <c r="AW1556" s="35"/>
      <c r="AX1556" s="35"/>
      <c r="AY1556" s="35"/>
      <c r="AZ1556" s="35"/>
      <c r="BA1556" s="35"/>
      <c r="BB1556" s="35"/>
      <c r="BC1556" s="35"/>
      <c r="BD1556" s="35"/>
      <c r="BE1556" s="35"/>
    </row>
    <row r="1557" spans="27:57" ht="15">
      <c r="AA1557" s="11"/>
      <c r="AB1557" s="11"/>
      <c r="AC1557" s="11"/>
      <c r="AD1557" s="11"/>
      <c r="AE1557" s="11"/>
      <c r="AL1557" s="35"/>
      <c r="AM1557" s="35"/>
      <c r="AN1557" s="35"/>
      <c r="AO1557" s="35"/>
      <c r="AP1557" s="35"/>
      <c r="AQ1557" s="35"/>
      <c r="AR1557" s="35"/>
      <c r="AS1557" s="35"/>
      <c r="AT1557" s="35"/>
      <c r="AU1557" s="35"/>
      <c r="AV1557" s="35"/>
      <c r="AW1557" s="35"/>
      <c r="AX1557" s="35"/>
      <c r="AY1557" s="35"/>
      <c r="AZ1557" s="35"/>
      <c r="BA1557" s="35"/>
      <c r="BB1557" s="35"/>
      <c r="BC1557" s="35"/>
      <c r="BD1557" s="35"/>
      <c r="BE1557" s="35"/>
    </row>
    <row r="1558" spans="27:57" ht="15">
      <c r="AA1558" s="11"/>
      <c r="AB1558" s="11"/>
      <c r="AC1558" s="11"/>
      <c r="AD1558" s="11"/>
      <c r="AE1558" s="11"/>
      <c r="AL1558" s="35"/>
      <c r="AM1558" s="35"/>
      <c r="AN1558" s="35"/>
      <c r="AO1558" s="35"/>
      <c r="AP1558" s="35"/>
      <c r="AQ1558" s="35"/>
      <c r="AR1558" s="35"/>
      <c r="AS1558" s="35"/>
      <c r="AT1558" s="35"/>
      <c r="AU1558" s="35"/>
      <c r="AV1558" s="35"/>
      <c r="AW1558" s="35"/>
      <c r="AX1558" s="35"/>
      <c r="AY1558" s="35"/>
      <c r="AZ1558" s="35"/>
      <c r="BA1558" s="35"/>
      <c r="BB1558" s="35"/>
      <c r="BC1558" s="35"/>
      <c r="BD1558" s="35"/>
      <c r="BE1558" s="35"/>
    </row>
    <row r="1559" spans="27:57" ht="15">
      <c r="AA1559" s="11"/>
      <c r="AB1559" s="11"/>
      <c r="AC1559" s="11"/>
      <c r="AD1559" s="11"/>
      <c r="AE1559" s="11"/>
      <c r="AL1559" s="35"/>
      <c r="AM1559" s="35"/>
      <c r="AN1559" s="35"/>
      <c r="AO1559" s="35"/>
      <c r="AP1559" s="35"/>
      <c r="AQ1559" s="35"/>
      <c r="AR1559" s="35"/>
      <c r="AS1559" s="35"/>
      <c r="AT1559" s="35"/>
      <c r="AU1559" s="35"/>
      <c r="AV1559" s="35"/>
      <c r="AW1559" s="35"/>
      <c r="AX1559" s="35"/>
      <c r="AY1559" s="35"/>
      <c r="AZ1559" s="35"/>
      <c r="BA1559" s="35"/>
      <c r="BB1559" s="35"/>
      <c r="BC1559" s="35"/>
      <c r="BD1559" s="35"/>
      <c r="BE1559" s="35"/>
    </row>
    <row r="1560" spans="27:57" ht="15">
      <c r="AA1560" s="11"/>
      <c r="AB1560" s="11"/>
      <c r="AC1560" s="11"/>
      <c r="AD1560" s="11"/>
      <c r="AE1560" s="11"/>
      <c r="AL1560" s="35"/>
      <c r="AM1560" s="35"/>
      <c r="AN1560" s="35"/>
      <c r="AO1560" s="35"/>
      <c r="AP1560" s="35"/>
      <c r="AQ1560" s="35"/>
      <c r="AR1560" s="35"/>
      <c r="AS1560" s="35"/>
      <c r="AT1560" s="35"/>
      <c r="AU1560" s="35"/>
      <c r="AV1560" s="35"/>
      <c r="AW1560" s="35"/>
      <c r="AX1560" s="35"/>
      <c r="AY1560" s="35"/>
      <c r="AZ1560" s="35"/>
      <c r="BA1560" s="35"/>
      <c r="BB1560" s="35"/>
      <c r="BC1560" s="35"/>
      <c r="BD1560" s="35"/>
      <c r="BE1560" s="35"/>
    </row>
    <row r="1561" spans="27:57" ht="15">
      <c r="AA1561" s="11"/>
      <c r="AB1561" s="11"/>
      <c r="AC1561" s="11"/>
      <c r="AD1561" s="11"/>
      <c r="AE1561" s="11"/>
      <c r="AL1561" s="35"/>
      <c r="AM1561" s="35"/>
      <c r="AN1561" s="35"/>
      <c r="AO1561" s="35"/>
      <c r="AP1561" s="35"/>
      <c r="AQ1561" s="35"/>
      <c r="AR1561" s="35"/>
      <c r="AS1561" s="35"/>
      <c r="AT1561" s="35"/>
      <c r="AU1561" s="35"/>
      <c r="AV1561" s="35"/>
      <c r="AW1561" s="35"/>
      <c r="AX1561" s="35"/>
      <c r="AY1561" s="35"/>
      <c r="AZ1561" s="35"/>
      <c r="BA1561" s="35"/>
      <c r="BB1561" s="35"/>
      <c r="BC1561" s="35"/>
      <c r="BD1561" s="35"/>
      <c r="BE1561" s="35"/>
    </row>
    <row r="1562" spans="27:57" ht="15">
      <c r="AA1562" s="11"/>
      <c r="AB1562" s="11"/>
      <c r="AC1562" s="11"/>
      <c r="AD1562" s="11"/>
      <c r="AE1562" s="11"/>
      <c r="AL1562" s="35"/>
      <c r="AM1562" s="35"/>
      <c r="AN1562" s="35"/>
      <c r="AO1562" s="35"/>
      <c r="AP1562" s="35"/>
      <c r="AQ1562" s="35"/>
      <c r="AR1562" s="35"/>
      <c r="AS1562" s="35"/>
      <c r="AT1562" s="35"/>
      <c r="AU1562" s="35"/>
      <c r="AV1562" s="35"/>
      <c r="AW1562" s="35"/>
      <c r="AX1562" s="35"/>
      <c r="AY1562" s="35"/>
      <c r="AZ1562" s="35"/>
      <c r="BA1562" s="35"/>
      <c r="BB1562" s="35"/>
      <c r="BC1562" s="35"/>
      <c r="BD1562" s="35"/>
      <c r="BE1562" s="35"/>
    </row>
    <row r="1563" spans="27:57" ht="15">
      <c r="AA1563" s="11"/>
      <c r="AB1563" s="11"/>
      <c r="AC1563" s="11"/>
      <c r="AD1563" s="11"/>
      <c r="AE1563" s="11"/>
      <c r="AL1563" s="35"/>
      <c r="AM1563" s="35"/>
      <c r="AN1563" s="35"/>
      <c r="AO1563" s="35"/>
      <c r="AP1563" s="35"/>
      <c r="AQ1563" s="35"/>
      <c r="AR1563" s="35"/>
      <c r="AS1563" s="35"/>
      <c r="AT1563" s="35"/>
      <c r="AU1563" s="35"/>
      <c r="AV1563" s="35"/>
      <c r="AW1563" s="35"/>
      <c r="AX1563" s="35"/>
      <c r="AY1563" s="35"/>
      <c r="AZ1563" s="35"/>
      <c r="BA1563" s="35"/>
      <c r="BB1563" s="35"/>
      <c r="BC1563" s="35"/>
      <c r="BD1563" s="35"/>
      <c r="BE1563" s="35"/>
    </row>
    <row r="1564" spans="27:57" ht="15">
      <c r="AA1564" s="11"/>
      <c r="AB1564" s="11"/>
      <c r="AC1564" s="11"/>
      <c r="AD1564" s="11"/>
      <c r="AE1564" s="11"/>
      <c r="AL1564" s="35"/>
      <c r="AM1564" s="35"/>
      <c r="AN1564" s="35"/>
      <c r="AO1564" s="35"/>
      <c r="AP1564" s="35"/>
      <c r="AQ1564" s="35"/>
      <c r="AR1564" s="35"/>
      <c r="AS1564" s="35"/>
      <c r="AT1564" s="35"/>
      <c r="AU1564" s="35"/>
      <c r="AV1564" s="35"/>
      <c r="AW1564" s="35"/>
      <c r="AX1564" s="35"/>
      <c r="AY1564" s="35"/>
      <c r="AZ1564" s="35"/>
      <c r="BA1564" s="35"/>
      <c r="BB1564" s="35"/>
      <c r="BC1564" s="35"/>
      <c r="BD1564" s="35"/>
      <c r="BE1564" s="35"/>
    </row>
    <row r="1565" spans="27:57" ht="15">
      <c r="AA1565" s="11"/>
      <c r="AB1565" s="11"/>
      <c r="AC1565" s="11"/>
      <c r="AD1565" s="11"/>
      <c r="AE1565" s="11"/>
      <c r="AL1565" s="35"/>
      <c r="AM1565" s="35"/>
      <c r="AN1565" s="35"/>
      <c r="AO1565" s="35"/>
      <c r="AP1565" s="35"/>
      <c r="AQ1565" s="35"/>
      <c r="AR1565" s="35"/>
      <c r="AS1565" s="35"/>
      <c r="AT1565" s="35"/>
      <c r="AU1565" s="35"/>
      <c r="AV1565" s="35"/>
      <c r="AW1565" s="35"/>
      <c r="AX1565" s="35"/>
      <c r="AY1565" s="35"/>
      <c r="AZ1565" s="35"/>
      <c r="BA1565" s="35"/>
      <c r="BB1565" s="35"/>
      <c r="BC1565" s="35"/>
      <c r="BD1565" s="35"/>
      <c r="BE1565" s="35"/>
    </row>
    <row r="1566" spans="27:57" ht="15">
      <c r="AA1566" s="11"/>
      <c r="AB1566" s="11"/>
      <c r="AC1566" s="11"/>
      <c r="AD1566" s="11"/>
      <c r="AE1566" s="11"/>
      <c r="AL1566" s="35"/>
      <c r="AM1566" s="35"/>
      <c r="AN1566" s="35"/>
      <c r="AO1566" s="35"/>
      <c r="AP1566" s="35"/>
      <c r="AQ1566" s="35"/>
      <c r="AR1566" s="35"/>
      <c r="AS1566" s="35"/>
      <c r="AT1566" s="35"/>
      <c r="AU1566" s="35"/>
      <c r="AV1566" s="35"/>
      <c r="AW1566" s="35"/>
      <c r="AX1566" s="35"/>
      <c r="AY1566" s="35"/>
      <c r="AZ1566" s="35"/>
      <c r="BA1566" s="35"/>
      <c r="BB1566" s="35"/>
      <c r="BC1566" s="35"/>
      <c r="BD1566" s="35"/>
      <c r="BE1566" s="35"/>
    </row>
    <row r="1567" spans="27:57" ht="15">
      <c r="AA1567" s="11"/>
      <c r="AB1567" s="11"/>
      <c r="AC1567" s="11"/>
      <c r="AD1567" s="11"/>
      <c r="AE1567" s="11"/>
      <c r="AL1567" s="35"/>
      <c r="AM1567" s="35"/>
      <c r="AN1567" s="35"/>
      <c r="AO1567" s="35"/>
      <c r="AP1567" s="35"/>
      <c r="AQ1567" s="35"/>
      <c r="AR1567" s="35"/>
      <c r="AS1567" s="35"/>
      <c r="AT1567" s="35"/>
      <c r="AU1567" s="35"/>
      <c r="AV1567" s="35"/>
      <c r="AW1567" s="35"/>
      <c r="AX1567" s="35"/>
      <c r="AY1567" s="35"/>
      <c r="AZ1567" s="35"/>
      <c r="BA1567" s="35"/>
      <c r="BB1567" s="35"/>
      <c r="BC1567" s="35"/>
      <c r="BD1567" s="35"/>
      <c r="BE1567" s="35"/>
    </row>
    <row r="1568" spans="27:57" ht="15">
      <c r="AA1568" s="11"/>
      <c r="AB1568" s="11"/>
      <c r="AC1568" s="11"/>
      <c r="AD1568" s="11"/>
      <c r="AE1568" s="11"/>
      <c r="AL1568" s="35"/>
      <c r="AM1568" s="35"/>
      <c r="AN1568" s="35"/>
      <c r="AO1568" s="35"/>
      <c r="AP1568" s="35"/>
      <c r="AQ1568" s="35"/>
      <c r="AR1568" s="35"/>
      <c r="AS1568" s="35"/>
      <c r="AT1568" s="35"/>
      <c r="AU1568" s="35"/>
      <c r="AV1568" s="35"/>
      <c r="AW1568" s="35"/>
      <c r="AX1568" s="35"/>
      <c r="AY1568" s="35"/>
      <c r="AZ1568" s="35"/>
      <c r="BA1568" s="35"/>
      <c r="BB1568" s="35"/>
      <c r="BC1568" s="35"/>
      <c r="BD1568" s="35"/>
      <c r="BE1568" s="35"/>
    </row>
    <row r="1569" spans="27:57" ht="15">
      <c r="AA1569" s="11"/>
      <c r="AB1569" s="11"/>
      <c r="AC1569" s="11"/>
      <c r="AD1569" s="11"/>
      <c r="AE1569" s="11"/>
      <c r="AL1569" s="35"/>
      <c r="AM1569" s="35"/>
      <c r="AN1569" s="35"/>
      <c r="AO1569" s="35"/>
      <c r="AP1569" s="35"/>
      <c r="AQ1569" s="35"/>
      <c r="AR1569" s="35"/>
      <c r="AS1569" s="35"/>
      <c r="AT1569" s="35"/>
      <c r="AU1569" s="35"/>
      <c r="AV1569" s="35"/>
      <c r="AW1569" s="35"/>
      <c r="AX1569" s="35"/>
      <c r="AY1569" s="35"/>
      <c r="AZ1569" s="35"/>
      <c r="BA1569" s="35"/>
      <c r="BB1569" s="35"/>
      <c r="BC1569" s="35"/>
      <c r="BD1569" s="35"/>
      <c r="BE1569" s="35"/>
    </row>
    <row r="1570" spans="27:57" ht="15">
      <c r="AA1570" s="11"/>
      <c r="AB1570" s="11"/>
      <c r="AC1570" s="11"/>
      <c r="AD1570" s="11"/>
      <c r="AE1570" s="11"/>
      <c r="AL1570" s="35"/>
      <c r="AM1570" s="35"/>
      <c r="AN1570" s="35"/>
      <c r="AO1570" s="35"/>
      <c r="AP1570" s="35"/>
      <c r="AQ1570" s="35"/>
      <c r="AR1570" s="35"/>
      <c r="AS1570" s="35"/>
      <c r="AT1570" s="35"/>
      <c r="AU1570" s="35"/>
      <c r="AV1570" s="35"/>
      <c r="AW1570" s="35"/>
      <c r="AX1570" s="35"/>
      <c r="AY1570" s="35"/>
      <c r="AZ1570" s="35"/>
      <c r="BA1570" s="35"/>
      <c r="BB1570" s="35"/>
      <c r="BC1570" s="35"/>
      <c r="BD1570" s="35"/>
      <c r="BE1570" s="35"/>
    </row>
    <row r="1571" spans="27:57" ht="15">
      <c r="AA1571" s="11"/>
      <c r="AB1571" s="11"/>
      <c r="AC1571" s="11"/>
      <c r="AD1571" s="11"/>
      <c r="AE1571" s="11"/>
      <c r="AL1571" s="35"/>
      <c r="AM1571" s="35"/>
      <c r="AN1571" s="35"/>
      <c r="AO1571" s="35"/>
      <c r="AP1571" s="35"/>
      <c r="AQ1571" s="35"/>
      <c r="AR1571" s="35"/>
      <c r="AS1571" s="35"/>
      <c r="AT1571" s="35"/>
      <c r="AU1571" s="35"/>
      <c r="AV1571" s="35"/>
      <c r="AW1571" s="35"/>
      <c r="AX1571" s="35"/>
      <c r="AY1571" s="35"/>
      <c r="AZ1571" s="35"/>
      <c r="BA1571" s="35"/>
      <c r="BB1571" s="35"/>
      <c r="BC1571" s="35"/>
      <c r="BD1571" s="35"/>
      <c r="BE1571" s="35"/>
    </row>
    <row r="1572" spans="27:57" ht="15">
      <c r="AA1572" s="11"/>
      <c r="AB1572" s="11"/>
      <c r="AC1572" s="11"/>
      <c r="AD1572" s="11"/>
      <c r="AE1572" s="11"/>
      <c r="AL1572" s="35"/>
      <c r="AM1572" s="35"/>
      <c r="AN1572" s="35"/>
      <c r="AO1572" s="35"/>
      <c r="AP1572" s="35"/>
      <c r="AQ1572" s="35"/>
      <c r="AR1572" s="35"/>
      <c r="AS1572" s="35"/>
      <c r="AT1572" s="35"/>
      <c r="AU1572" s="35"/>
      <c r="AV1572" s="35"/>
      <c r="AW1572" s="35"/>
      <c r="AX1572" s="35"/>
      <c r="AY1572" s="35"/>
      <c r="AZ1572" s="35"/>
      <c r="BA1572" s="35"/>
      <c r="BB1572" s="35"/>
      <c r="BC1572" s="35"/>
      <c r="BD1572" s="35"/>
      <c r="BE1572" s="35"/>
    </row>
    <row r="1573" spans="27:57" ht="15">
      <c r="AA1573" s="11"/>
      <c r="AB1573" s="11"/>
      <c r="AC1573" s="11"/>
      <c r="AD1573" s="11"/>
      <c r="AE1573" s="11"/>
      <c r="AL1573" s="35"/>
      <c r="AM1573" s="35"/>
      <c r="AN1573" s="35"/>
      <c r="AO1573" s="35"/>
      <c r="AP1573" s="35"/>
      <c r="AQ1573" s="35"/>
      <c r="AR1573" s="35"/>
      <c r="AS1573" s="35"/>
      <c r="AT1573" s="35"/>
      <c r="AU1573" s="35"/>
      <c r="AV1573" s="35"/>
      <c r="AW1573" s="35"/>
      <c r="AX1573" s="35"/>
      <c r="AY1573" s="35"/>
      <c r="AZ1573" s="35"/>
      <c r="BA1573" s="35"/>
      <c r="BB1573" s="35"/>
      <c r="BC1573" s="35"/>
      <c r="BD1573" s="35"/>
      <c r="BE1573" s="35"/>
    </row>
    <row r="1574" spans="27:57" ht="15">
      <c r="AA1574" s="11"/>
      <c r="AB1574" s="11"/>
      <c r="AC1574" s="11"/>
      <c r="AD1574" s="11"/>
      <c r="AE1574" s="11"/>
      <c r="AL1574" s="35"/>
      <c r="AM1574" s="35"/>
      <c r="AN1574" s="35"/>
      <c r="AO1574" s="35"/>
      <c r="AP1574" s="35"/>
      <c r="AQ1574" s="35"/>
      <c r="AR1574" s="35"/>
      <c r="AS1574" s="35"/>
      <c r="AT1574" s="35"/>
      <c r="AU1574" s="35"/>
      <c r="AV1574" s="35"/>
      <c r="AW1574" s="35"/>
      <c r="AX1574" s="35"/>
      <c r="AY1574" s="35"/>
      <c r="AZ1574" s="35"/>
      <c r="BA1574" s="35"/>
      <c r="BB1574" s="35"/>
      <c r="BC1574" s="35"/>
      <c r="BD1574" s="35"/>
      <c r="BE1574" s="35"/>
    </row>
    <row r="1575" spans="27:57" ht="15">
      <c r="AA1575" s="11"/>
      <c r="AB1575" s="11"/>
      <c r="AC1575" s="11"/>
      <c r="AD1575" s="11"/>
      <c r="AE1575" s="11"/>
      <c r="AL1575" s="35"/>
      <c r="AM1575" s="35"/>
      <c r="AN1575" s="35"/>
      <c r="AO1575" s="35"/>
      <c r="AP1575" s="35"/>
      <c r="AQ1575" s="35"/>
      <c r="AR1575" s="35"/>
      <c r="AS1575" s="35"/>
      <c r="AT1575" s="35"/>
      <c r="AU1575" s="35"/>
      <c r="AV1575" s="35"/>
      <c r="AW1575" s="35"/>
      <c r="AX1575" s="35"/>
      <c r="AY1575" s="35"/>
      <c r="AZ1575" s="35"/>
      <c r="BA1575" s="35"/>
      <c r="BB1575" s="35"/>
      <c r="BC1575" s="35"/>
      <c r="BD1575" s="35"/>
      <c r="BE1575" s="35"/>
    </row>
    <row r="1576" spans="27:57" ht="15">
      <c r="AA1576" s="11"/>
      <c r="AB1576" s="11"/>
      <c r="AC1576" s="11"/>
      <c r="AD1576" s="11"/>
      <c r="AE1576" s="11"/>
      <c r="AL1576" s="35"/>
      <c r="AM1576" s="35"/>
      <c r="AN1576" s="35"/>
      <c r="AO1576" s="35"/>
      <c r="AP1576" s="35"/>
      <c r="AQ1576" s="35"/>
      <c r="AR1576" s="35"/>
      <c r="AS1576" s="35"/>
      <c r="AT1576" s="35"/>
      <c r="AU1576" s="35"/>
      <c r="AV1576" s="35"/>
      <c r="AW1576" s="35"/>
      <c r="AX1576" s="35"/>
      <c r="AY1576" s="35"/>
      <c r="AZ1576" s="35"/>
      <c r="BA1576" s="35"/>
      <c r="BB1576" s="35"/>
      <c r="BC1576" s="35"/>
      <c r="BD1576" s="35"/>
      <c r="BE1576" s="35"/>
    </row>
    <row r="1577" spans="27:57" ht="15">
      <c r="AA1577" s="11"/>
      <c r="AB1577" s="11"/>
      <c r="AC1577" s="11"/>
      <c r="AD1577" s="11"/>
      <c r="AE1577" s="11"/>
      <c r="AL1577" s="35"/>
      <c r="AM1577" s="35"/>
      <c r="AN1577" s="35"/>
      <c r="AO1577" s="35"/>
      <c r="AP1577" s="35"/>
      <c r="AQ1577" s="35"/>
      <c r="AR1577" s="35"/>
      <c r="AS1577" s="35"/>
      <c r="AT1577" s="35"/>
      <c r="AU1577" s="35"/>
      <c r="AV1577" s="35"/>
      <c r="AW1577" s="35"/>
      <c r="AX1577" s="35"/>
      <c r="AY1577" s="35"/>
      <c r="AZ1577" s="35"/>
      <c r="BA1577" s="35"/>
      <c r="BB1577" s="35"/>
      <c r="BC1577" s="35"/>
      <c r="BD1577" s="35"/>
      <c r="BE1577" s="35"/>
    </row>
    <row r="1578" spans="27:57" ht="15">
      <c r="AA1578" s="11"/>
      <c r="AB1578" s="11"/>
      <c r="AC1578" s="11"/>
      <c r="AD1578" s="11"/>
      <c r="AE1578" s="11"/>
      <c r="AL1578" s="35"/>
      <c r="AM1578" s="35"/>
      <c r="AN1578" s="35"/>
      <c r="AO1578" s="35"/>
      <c r="AP1578" s="35"/>
      <c r="AQ1578" s="35"/>
      <c r="AR1578" s="35"/>
      <c r="AS1578" s="35"/>
      <c r="AT1578" s="35"/>
      <c r="AU1578" s="35"/>
      <c r="AV1578" s="35"/>
      <c r="AW1578" s="35"/>
      <c r="AX1578" s="35"/>
      <c r="AY1578" s="35"/>
      <c r="AZ1578" s="35"/>
      <c r="BA1578" s="35"/>
      <c r="BB1578" s="35"/>
      <c r="BC1578" s="35"/>
      <c r="BD1578" s="35"/>
      <c r="BE1578" s="35"/>
    </row>
    <row r="1579" spans="27:57" ht="15">
      <c r="AA1579" s="11"/>
      <c r="AB1579" s="11"/>
      <c r="AC1579" s="11"/>
      <c r="AD1579" s="11"/>
      <c r="AE1579" s="11"/>
      <c r="AL1579" s="35"/>
      <c r="AM1579" s="35"/>
      <c r="AN1579" s="35"/>
      <c r="AO1579" s="35"/>
      <c r="AP1579" s="35"/>
      <c r="AQ1579" s="35"/>
      <c r="AR1579" s="35"/>
      <c r="AS1579" s="35"/>
      <c r="AT1579" s="35"/>
      <c r="AU1579" s="35"/>
      <c r="AV1579" s="35"/>
      <c r="AW1579" s="35"/>
      <c r="AX1579" s="35"/>
      <c r="AY1579" s="35"/>
      <c r="AZ1579" s="35"/>
      <c r="BA1579" s="35"/>
      <c r="BB1579" s="35"/>
      <c r="BC1579" s="35"/>
      <c r="BD1579" s="35"/>
      <c r="BE1579" s="35"/>
    </row>
    <row r="1580" spans="27:57" ht="15">
      <c r="AA1580" s="11"/>
      <c r="AB1580" s="11"/>
      <c r="AC1580" s="11"/>
      <c r="AD1580" s="11"/>
      <c r="AE1580" s="11"/>
      <c r="AL1580" s="35"/>
      <c r="AM1580" s="35"/>
      <c r="AN1580" s="35"/>
      <c r="AO1580" s="35"/>
      <c r="AP1580" s="35"/>
      <c r="AQ1580" s="35"/>
      <c r="AR1580" s="35"/>
      <c r="AS1580" s="35"/>
      <c r="AT1580" s="35"/>
      <c r="AU1580" s="35"/>
      <c r="AV1580" s="35"/>
      <c r="AW1580" s="35"/>
      <c r="AX1580" s="35"/>
      <c r="AY1580" s="35"/>
      <c r="AZ1580" s="35"/>
      <c r="BA1580" s="35"/>
      <c r="BB1580" s="35"/>
      <c r="BC1580" s="35"/>
      <c r="BD1580" s="35"/>
      <c r="BE1580" s="35"/>
    </row>
    <row r="1581" spans="27:57" ht="15">
      <c r="AA1581" s="11"/>
      <c r="AB1581" s="11"/>
      <c r="AC1581" s="11"/>
      <c r="AD1581" s="11"/>
      <c r="AE1581" s="11"/>
      <c r="AL1581" s="35"/>
      <c r="AM1581" s="35"/>
      <c r="AN1581" s="35"/>
      <c r="AO1581" s="35"/>
      <c r="AP1581" s="35"/>
      <c r="AQ1581" s="35"/>
      <c r="AR1581" s="35"/>
      <c r="AS1581" s="35"/>
      <c r="AT1581" s="35"/>
      <c r="AU1581" s="35"/>
      <c r="AV1581" s="35"/>
      <c r="AW1581" s="35"/>
      <c r="AX1581" s="35"/>
      <c r="AY1581" s="35"/>
      <c r="AZ1581" s="35"/>
      <c r="BA1581" s="35"/>
      <c r="BB1581" s="35"/>
      <c r="BC1581" s="35"/>
      <c r="BD1581" s="35"/>
      <c r="BE1581" s="35"/>
    </row>
    <row r="1582" spans="27:57" ht="15">
      <c r="AA1582" s="11"/>
      <c r="AB1582" s="11"/>
      <c r="AC1582" s="11"/>
      <c r="AD1582" s="11"/>
      <c r="AE1582" s="11"/>
      <c r="AL1582" s="35"/>
      <c r="AM1582" s="35"/>
      <c r="AN1582" s="35"/>
      <c r="AO1582" s="35"/>
      <c r="AP1582" s="35"/>
      <c r="AQ1582" s="35"/>
      <c r="AR1582" s="35"/>
      <c r="AS1582" s="35"/>
      <c r="AT1582" s="35"/>
      <c r="AU1582" s="35"/>
      <c r="AV1582" s="35"/>
      <c r="AW1582" s="35"/>
      <c r="AX1582" s="35"/>
      <c r="AY1582" s="35"/>
      <c r="AZ1582" s="35"/>
      <c r="BA1582" s="35"/>
      <c r="BB1582" s="35"/>
      <c r="BC1582" s="35"/>
      <c r="BD1582" s="35"/>
      <c r="BE1582" s="35"/>
    </row>
    <row r="1583" spans="27:57" ht="15">
      <c r="AA1583" s="11"/>
      <c r="AB1583" s="11"/>
      <c r="AC1583" s="11"/>
      <c r="AD1583" s="11"/>
      <c r="AE1583" s="11"/>
      <c r="AL1583" s="35"/>
      <c r="AM1583" s="35"/>
      <c r="AN1583" s="35"/>
      <c r="AO1583" s="35"/>
      <c r="AP1583" s="35"/>
      <c r="AQ1583" s="35"/>
      <c r="AR1583" s="35"/>
      <c r="AS1583" s="35"/>
      <c r="AT1583" s="35"/>
      <c r="AU1583" s="35"/>
      <c r="AV1583" s="35"/>
      <c r="AW1583" s="35"/>
      <c r="AX1583" s="35"/>
      <c r="AY1583" s="35"/>
      <c r="AZ1583" s="35"/>
      <c r="BA1583" s="35"/>
      <c r="BB1583" s="35"/>
      <c r="BC1583" s="35"/>
      <c r="BD1583" s="35"/>
      <c r="BE1583" s="35"/>
    </row>
    <row r="1584" spans="27:57" ht="15">
      <c r="AA1584" s="11"/>
      <c r="AB1584" s="11"/>
      <c r="AC1584" s="11"/>
      <c r="AD1584" s="11"/>
      <c r="AE1584" s="11"/>
      <c r="AL1584" s="35"/>
      <c r="AM1584" s="35"/>
      <c r="AN1584" s="35"/>
      <c r="AO1584" s="35"/>
      <c r="AP1584" s="35"/>
      <c r="AQ1584" s="35"/>
      <c r="AR1584" s="35"/>
      <c r="AS1584" s="35"/>
      <c r="AT1584" s="35"/>
      <c r="AU1584" s="35"/>
      <c r="AV1584" s="35"/>
      <c r="AW1584" s="35"/>
      <c r="AX1584" s="35"/>
      <c r="AY1584" s="35"/>
      <c r="AZ1584" s="35"/>
      <c r="BA1584" s="35"/>
      <c r="BB1584" s="35"/>
      <c r="BC1584" s="35"/>
      <c r="BD1584" s="35"/>
      <c r="BE1584" s="35"/>
    </row>
    <row r="1585" spans="27:57" ht="15">
      <c r="AA1585" s="11"/>
      <c r="AB1585" s="11"/>
      <c r="AC1585" s="11"/>
      <c r="AD1585" s="11"/>
      <c r="AE1585" s="11"/>
      <c r="AL1585" s="35"/>
      <c r="AM1585" s="35"/>
      <c r="AN1585" s="35"/>
      <c r="AO1585" s="35"/>
      <c r="AP1585" s="35"/>
      <c r="AQ1585" s="35"/>
      <c r="AR1585" s="35"/>
      <c r="AS1585" s="35"/>
      <c r="AT1585" s="35"/>
      <c r="AU1585" s="35"/>
      <c r="AV1585" s="35"/>
      <c r="AW1585" s="35"/>
      <c r="AX1585" s="35"/>
      <c r="AY1585" s="35"/>
      <c r="AZ1585" s="35"/>
      <c r="BA1585" s="35"/>
      <c r="BB1585" s="35"/>
      <c r="BC1585" s="35"/>
      <c r="BD1585" s="35"/>
      <c r="BE1585" s="35"/>
    </row>
    <row r="1586" spans="27:57" ht="15">
      <c r="AA1586" s="11"/>
      <c r="AB1586" s="11"/>
      <c r="AC1586" s="11"/>
      <c r="AD1586" s="11"/>
      <c r="AE1586" s="11"/>
      <c r="AL1586" s="35"/>
      <c r="AM1586" s="35"/>
      <c r="AN1586" s="35"/>
      <c r="AO1586" s="35"/>
      <c r="AP1586" s="35"/>
      <c r="AQ1586" s="35"/>
      <c r="AR1586" s="35"/>
      <c r="AS1586" s="35"/>
      <c r="AT1586" s="35"/>
      <c r="AU1586" s="35"/>
      <c r="AV1586" s="35"/>
      <c r="AW1586" s="35"/>
      <c r="AX1586" s="35"/>
      <c r="AY1586" s="35"/>
      <c r="AZ1586" s="35"/>
      <c r="BA1586" s="35"/>
      <c r="BB1586" s="35"/>
      <c r="BC1586" s="35"/>
      <c r="BD1586" s="35"/>
      <c r="BE1586" s="35"/>
    </row>
    <row r="1587" spans="27:57" ht="15">
      <c r="AA1587" s="11"/>
      <c r="AB1587" s="11"/>
      <c r="AC1587" s="11"/>
      <c r="AD1587" s="11"/>
      <c r="AE1587" s="11"/>
      <c r="AL1587" s="35"/>
      <c r="AM1587" s="35"/>
      <c r="AN1587" s="35"/>
      <c r="AO1587" s="35"/>
      <c r="AP1587" s="35"/>
      <c r="AQ1587" s="35"/>
      <c r="AR1587" s="35"/>
      <c r="AS1587" s="35"/>
      <c r="AT1587" s="35"/>
      <c r="AU1587" s="35"/>
      <c r="AV1587" s="35"/>
      <c r="AW1587" s="35"/>
      <c r="AX1587" s="35"/>
      <c r="AY1587" s="35"/>
      <c r="AZ1587" s="35"/>
      <c r="BA1587" s="35"/>
      <c r="BB1587" s="35"/>
      <c r="BC1587" s="35"/>
      <c r="BD1587" s="35"/>
      <c r="BE1587" s="35"/>
    </row>
    <row r="1588" spans="27:57" ht="15">
      <c r="AA1588" s="11"/>
      <c r="AB1588" s="11"/>
      <c r="AC1588" s="11"/>
      <c r="AD1588" s="11"/>
      <c r="AE1588" s="11"/>
      <c r="AL1588" s="35"/>
      <c r="AM1588" s="35"/>
      <c r="AN1588" s="35"/>
      <c r="AO1588" s="35"/>
      <c r="AP1588" s="35"/>
      <c r="AQ1588" s="35"/>
      <c r="AR1588" s="35"/>
      <c r="AS1588" s="35"/>
      <c r="AT1588" s="35"/>
      <c r="AU1588" s="35"/>
      <c r="AV1588" s="35"/>
      <c r="AW1588" s="35"/>
      <c r="AX1588" s="35"/>
      <c r="AY1588" s="35"/>
      <c r="AZ1588" s="35"/>
      <c r="BA1588" s="35"/>
      <c r="BB1588" s="35"/>
      <c r="BC1588" s="35"/>
      <c r="BD1588" s="35"/>
      <c r="BE1588" s="35"/>
    </row>
    <row r="1589" spans="27:57" ht="15">
      <c r="AA1589" s="11"/>
      <c r="AB1589" s="11"/>
      <c r="AC1589" s="11"/>
      <c r="AD1589" s="11"/>
      <c r="AE1589" s="11"/>
      <c r="AL1589" s="35"/>
      <c r="AM1589" s="35"/>
      <c r="AN1589" s="35"/>
      <c r="AO1589" s="35"/>
      <c r="AP1589" s="35"/>
      <c r="AQ1589" s="35"/>
      <c r="AR1589" s="35"/>
      <c r="AS1589" s="35"/>
      <c r="AT1589" s="35"/>
      <c r="AU1589" s="35"/>
      <c r="AV1589" s="35"/>
      <c r="AW1589" s="35"/>
      <c r="AX1589" s="35"/>
      <c r="AY1589" s="35"/>
      <c r="AZ1589" s="35"/>
      <c r="BA1589" s="35"/>
      <c r="BB1589" s="35"/>
      <c r="BC1589" s="35"/>
      <c r="BD1589" s="35"/>
      <c r="BE1589" s="35"/>
    </row>
    <row r="1590" spans="27:57" ht="15">
      <c r="AA1590" s="11"/>
      <c r="AB1590" s="11"/>
      <c r="AC1590" s="11"/>
      <c r="AD1590" s="11"/>
      <c r="AE1590" s="11"/>
      <c r="AL1590" s="35"/>
      <c r="AM1590" s="35"/>
      <c r="AN1590" s="35"/>
      <c r="AO1590" s="35"/>
      <c r="AP1590" s="35"/>
      <c r="AQ1590" s="35"/>
      <c r="AR1590" s="35"/>
      <c r="AS1590" s="35"/>
      <c r="AT1590" s="35"/>
      <c r="AU1590" s="35"/>
      <c r="AV1590" s="35"/>
      <c r="AW1590" s="35"/>
      <c r="AX1590" s="35"/>
      <c r="AY1590" s="35"/>
      <c r="AZ1590" s="35"/>
      <c r="BA1590" s="35"/>
      <c r="BB1590" s="35"/>
      <c r="BC1590" s="35"/>
      <c r="BD1590" s="35"/>
      <c r="BE1590" s="35"/>
    </row>
    <row r="1591" spans="27:57" ht="15">
      <c r="AA1591" s="11"/>
      <c r="AB1591" s="11"/>
      <c r="AC1591" s="11"/>
      <c r="AD1591" s="11"/>
      <c r="AE1591" s="11"/>
      <c r="AL1591" s="35"/>
      <c r="AM1591" s="35"/>
      <c r="AN1591" s="35"/>
      <c r="AO1591" s="35"/>
      <c r="AP1591" s="35"/>
      <c r="AQ1591" s="35"/>
      <c r="AR1591" s="35"/>
      <c r="AS1591" s="35"/>
      <c r="AT1591" s="35"/>
      <c r="AU1591" s="35"/>
      <c r="AV1591" s="35"/>
      <c r="AW1591" s="35"/>
      <c r="AX1591" s="35"/>
      <c r="AY1591" s="35"/>
      <c r="AZ1591" s="35"/>
      <c r="BA1591" s="35"/>
      <c r="BB1591" s="35"/>
      <c r="BC1591" s="35"/>
      <c r="BD1591" s="35"/>
      <c r="BE1591" s="35"/>
    </row>
    <row r="1592" spans="27:57" ht="15">
      <c r="AA1592" s="11"/>
      <c r="AB1592" s="11"/>
      <c r="AC1592" s="11"/>
      <c r="AD1592" s="11"/>
      <c r="AE1592" s="11"/>
      <c r="AL1592" s="35"/>
      <c r="AM1592" s="35"/>
      <c r="AN1592" s="35"/>
      <c r="AO1592" s="35"/>
      <c r="AP1592" s="35"/>
      <c r="AQ1592" s="35"/>
      <c r="AR1592" s="35"/>
      <c r="AS1592" s="35"/>
      <c r="AT1592" s="35"/>
      <c r="AU1592" s="35"/>
      <c r="AV1592" s="35"/>
      <c r="AW1592" s="35"/>
      <c r="AX1592" s="35"/>
      <c r="AY1592" s="35"/>
      <c r="AZ1592" s="35"/>
      <c r="BA1592" s="35"/>
      <c r="BB1592" s="35"/>
      <c r="BC1592" s="35"/>
      <c r="BD1592" s="35"/>
      <c r="BE1592" s="35"/>
    </row>
    <row r="1593" spans="27:57" ht="15">
      <c r="AA1593" s="11"/>
      <c r="AB1593" s="11"/>
      <c r="AC1593" s="11"/>
      <c r="AD1593" s="11"/>
      <c r="AE1593" s="11"/>
      <c r="AL1593" s="35"/>
      <c r="AM1593" s="35"/>
      <c r="AN1593" s="35"/>
      <c r="AO1593" s="35"/>
      <c r="AP1593" s="35"/>
      <c r="AQ1593" s="35"/>
      <c r="AR1593" s="35"/>
      <c r="AS1593" s="35"/>
      <c r="AT1593" s="35"/>
      <c r="AU1593" s="35"/>
      <c r="AV1593" s="35"/>
      <c r="AW1593" s="35"/>
      <c r="AX1593" s="35"/>
      <c r="AY1593" s="35"/>
      <c r="AZ1593" s="35"/>
      <c r="BA1593" s="35"/>
      <c r="BB1593" s="35"/>
      <c r="BC1593" s="35"/>
      <c r="BD1593" s="35"/>
      <c r="BE1593" s="35"/>
    </row>
    <row r="1594" spans="27:57" ht="15">
      <c r="AA1594" s="11"/>
      <c r="AB1594" s="11"/>
      <c r="AC1594" s="11"/>
      <c r="AD1594" s="11"/>
      <c r="AE1594" s="11"/>
      <c r="AL1594" s="35"/>
      <c r="AM1594" s="35"/>
      <c r="AN1594" s="35"/>
      <c r="AO1594" s="35"/>
      <c r="AP1594" s="35"/>
      <c r="AQ1594" s="35"/>
      <c r="AR1594" s="35"/>
      <c r="AS1594" s="35"/>
      <c r="AT1594" s="35"/>
      <c r="AU1594" s="35"/>
      <c r="AV1594" s="35"/>
      <c r="AW1594" s="35"/>
      <c r="AX1594" s="35"/>
      <c r="AY1594" s="35"/>
      <c r="AZ1594" s="35"/>
      <c r="BA1594" s="35"/>
      <c r="BB1594" s="35"/>
      <c r="BC1594" s="35"/>
      <c r="BD1594" s="35"/>
      <c r="BE1594" s="35"/>
    </row>
    <row r="1595" spans="27:57" ht="15">
      <c r="AA1595" s="11"/>
      <c r="AB1595" s="11"/>
      <c r="AC1595" s="11"/>
      <c r="AD1595" s="11"/>
      <c r="AE1595" s="11"/>
      <c r="AL1595" s="35"/>
      <c r="AM1595" s="35"/>
      <c r="AN1595" s="35"/>
      <c r="AO1595" s="35"/>
      <c r="AP1595" s="35"/>
      <c r="AQ1595" s="35"/>
      <c r="AR1595" s="35"/>
      <c r="AS1595" s="35"/>
      <c r="AT1595" s="35"/>
      <c r="AU1595" s="35"/>
      <c r="AV1595" s="35"/>
      <c r="AW1595" s="35"/>
      <c r="AX1595" s="35"/>
      <c r="AY1595" s="35"/>
      <c r="AZ1595" s="35"/>
      <c r="BA1595" s="35"/>
      <c r="BB1595" s="35"/>
      <c r="BC1595" s="35"/>
      <c r="BD1595" s="35"/>
      <c r="BE1595" s="35"/>
    </row>
    <row r="1596" spans="27:57" ht="15">
      <c r="AA1596" s="11"/>
      <c r="AB1596" s="11"/>
      <c r="AC1596" s="11"/>
      <c r="AD1596" s="11"/>
      <c r="AE1596" s="11"/>
      <c r="AL1596" s="35"/>
      <c r="AM1596" s="35"/>
      <c r="AN1596" s="35"/>
      <c r="AO1596" s="35"/>
      <c r="AP1596" s="35"/>
      <c r="AQ1596" s="35"/>
      <c r="AR1596" s="35"/>
      <c r="AS1596" s="35"/>
      <c r="AT1596" s="35"/>
      <c r="AU1596" s="35"/>
      <c r="AV1596" s="35"/>
      <c r="AW1596" s="35"/>
      <c r="AX1596" s="35"/>
      <c r="AY1596" s="35"/>
      <c r="AZ1596" s="35"/>
      <c r="BA1596" s="35"/>
      <c r="BB1596" s="35"/>
      <c r="BC1596" s="35"/>
      <c r="BD1596" s="35"/>
      <c r="BE1596" s="35"/>
    </row>
    <row r="1597" spans="27:57" ht="15">
      <c r="AA1597" s="11"/>
      <c r="AB1597" s="11"/>
      <c r="AC1597" s="11"/>
      <c r="AD1597" s="11"/>
      <c r="AE1597" s="11"/>
      <c r="AL1597" s="35"/>
      <c r="AM1597" s="35"/>
      <c r="AN1597" s="35"/>
      <c r="AO1597" s="35"/>
      <c r="AP1597" s="35"/>
      <c r="AQ1597" s="35"/>
      <c r="AR1597" s="35"/>
      <c r="AS1597" s="35"/>
      <c r="AT1597" s="35"/>
      <c r="AU1597" s="35"/>
      <c r="AV1597" s="35"/>
      <c r="AW1597" s="35"/>
      <c r="AX1597" s="35"/>
      <c r="AY1597" s="35"/>
      <c r="AZ1597" s="35"/>
      <c r="BA1597" s="35"/>
      <c r="BB1597" s="35"/>
      <c r="BC1597" s="35"/>
      <c r="BD1597" s="35"/>
      <c r="BE1597" s="35"/>
    </row>
    <row r="1598" spans="27:57" ht="15">
      <c r="AA1598" s="11"/>
      <c r="AB1598" s="11"/>
      <c r="AC1598" s="11"/>
      <c r="AD1598" s="11"/>
      <c r="AE1598" s="11"/>
      <c r="AL1598" s="35"/>
      <c r="AM1598" s="35"/>
      <c r="AN1598" s="35"/>
      <c r="AO1598" s="35"/>
      <c r="AP1598" s="35"/>
      <c r="AQ1598" s="35"/>
      <c r="AR1598" s="35"/>
      <c r="AS1598" s="35"/>
      <c r="AT1598" s="35"/>
      <c r="AU1598" s="35"/>
      <c r="AV1598" s="35"/>
      <c r="AW1598" s="35"/>
      <c r="AX1598" s="35"/>
      <c r="AY1598" s="35"/>
      <c r="AZ1598" s="35"/>
      <c r="BA1598" s="35"/>
      <c r="BB1598" s="35"/>
      <c r="BC1598" s="35"/>
      <c r="BD1598" s="35"/>
      <c r="BE1598" s="35"/>
    </row>
    <row r="1599" spans="27:57" ht="15">
      <c r="AA1599" s="11"/>
      <c r="AB1599" s="11"/>
      <c r="AC1599" s="11"/>
      <c r="AD1599" s="11"/>
      <c r="AE1599" s="11"/>
      <c r="AL1599" s="35"/>
      <c r="AM1599" s="35"/>
      <c r="AN1599" s="35"/>
      <c r="AO1599" s="35"/>
      <c r="AP1599" s="35"/>
      <c r="AQ1599" s="35"/>
      <c r="AR1599" s="35"/>
      <c r="AS1599" s="35"/>
      <c r="AT1599" s="35"/>
      <c r="AU1599" s="35"/>
      <c r="AV1599" s="35"/>
      <c r="AW1599" s="35"/>
      <c r="AX1599" s="35"/>
      <c r="AY1599" s="35"/>
      <c r="AZ1599" s="35"/>
      <c r="BA1599" s="35"/>
      <c r="BB1599" s="35"/>
      <c r="BC1599" s="35"/>
      <c r="BD1599" s="35"/>
      <c r="BE1599" s="35"/>
    </row>
    <row r="1600" spans="27:57" ht="15">
      <c r="AA1600" s="11"/>
      <c r="AB1600" s="11"/>
      <c r="AC1600" s="11"/>
      <c r="AD1600" s="11"/>
      <c r="AE1600" s="11"/>
      <c r="AL1600" s="35"/>
      <c r="AM1600" s="35"/>
      <c r="AN1600" s="35"/>
      <c r="AO1600" s="35"/>
      <c r="AP1600" s="35"/>
      <c r="AQ1600" s="35"/>
      <c r="AR1600" s="35"/>
      <c r="AS1600" s="35"/>
      <c r="AT1600" s="35"/>
      <c r="AU1600" s="35"/>
      <c r="AV1600" s="35"/>
      <c r="AW1600" s="35"/>
      <c r="AX1600" s="35"/>
      <c r="AY1600" s="35"/>
      <c r="AZ1600" s="35"/>
      <c r="BA1600" s="35"/>
      <c r="BB1600" s="35"/>
      <c r="BC1600" s="35"/>
      <c r="BD1600" s="35"/>
      <c r="BE1600" s="35"/>
    </row>
    <row r="1601" spans="27:57" ht="15">
      <c r="AA1601" s="11"/>
      <c r="AB1601" s="11"/>
      <c r="AC1601" s="11"/>
      <c r="AD1601" s="11"/>
      <c r="AE1601" s="11"/>
      <c r="AL1601" s="35"/>
      <c r="AM1601" s="35"/>
      <c r="AN1601" s="35"/>
      <c r="AO1601" s="35"/>
      <c r="AP1601" s="35"/>
      <c r="AQ1601" s="35"/>
      <c r="AR1601" s="35"/>
      <c r="AS1601" s="35"/>
      <c r="AT1601" s="35"/>
      <c r="AU1601" s="35"/>
      <c r="AV1601" s="35"/>
      <c r="AW1601" s="35"/>
      <c r="AX1601" s="35"/>
      <c r="AY1601" s="35"/>
      <c r="AZ1601" s="35"/>
      <c r="BA1601" s="35"/>
      <c r="BB1601" s="35"/>
      <c r="BC1601" s="35"/>
      <c r="BD1601" s="35"/>
      <c r="BE1601" s="35"/>
    </row>
    <row r="1602" spans="27:57" ht="15">
      <c r="AA1602" s="11"/>
      <c r="AB1602" s="11"/>
      <c r="AC1602" s="11"/>
      <c r="AD1602" s="11"/>
      <c r="AE1602" s="11"/>
      <c r="AL1602" s="35"/>
      <c r="AM1602" s="35"/>
      <c r="AN1602" s="35"/>
      <c r="AO1602" s="35"/>
      <c r="AP1602" s="35"/>
      <c r="AQ1602" s="35"/>
      <c r="AR1602" s="35"/>
      <c r="AS1602" s="35"/>
      <c r="AT1602" s="35"/>
      <c r="AU1602" s="35"/>
      <c r="AV1602" s="35"/>
      <c r="AW1602" s="35"/>
      <c r="AX1602" s="35"/>
      <c r="AY1602" s="35"/>
      <c r="AZ1602" s="35"/>
      <c r="BA1602" s="35"/>
      <c r="BB1602" s="35"/>
      <c r="BC1602" s="35"/>
      <c r="BD1602" s="35"/>
      <c r="BE1602" s="35"/>
    </row>
    <row r="1603" spans="27:57" ht="15">
      <c r="AA1603" s="11"/>
      <c r="AB1603" s="11"/>
      <c r="AC1603" s="11"/>
      <c r="AD1603" s="11"/>
      <c r="AE1603" s="11"/>
      <c r="AL1603" s="35"/>
      <c r="AM1603" s="35"/>
      <c r="AN1603" s="35"/>
      <c r="AO1603" s="35"/>
      <c r="AP1603" s="35"/>
      <c r="AQ1603" s="35"/>
      <c r="AR1603" s="35"/>
      <c r="AS1603" s="35"/>
      <c r="AT1603" s="35"/>
      <c r="AU1603" s="35"/>
      <c r="AV1603" s="35"/>
      <c r="AW1603" s="35"/>
      <c r="AX1603" s="35"/>
      <c r="AY1603" s="35"/>
      <c r="AZ1603" s="35"/>
      <c r="BA1603" s="35"/>
      <c r="BB1603" s="35"/>
      <c r="BC1603" s="35"/>
      <c r="BD1603" s="35"/>
      <c r="BE1603" s="35"/>
    </row>
    <row r="1604" spans="27:57" ht="15">
      <c r="AA1604" s="11"/>
      <c r="AB1604" s="11"/>
      <c r="AC1604" s="11"/>
      <c r="AD1604" s="11"/>
      <c r="AE1604" s="11"/>
      <c r="AL1604" s="35"/>
      <c r="AM1604" s="35"/>
      <c r="AN1604" s="35"/>
      <c r="AO1604" s="35"/>
      <c r="AP1604" s="35"/>
      <c r="AQ1604" s="35"/>
      <c r="AR1604" s="35"/>
      <c r="AS1604" s="35"/>
      <c r="AT1604" s="35"/>
      <c r="AU1604" s="35"/>
      <c r="AV1604" s="35"/>
      <c r="AW1604" s="35"/>
      <c r="AX1604" s="35"/>
      <c r="AY1604" s="35"/>
      <c r="AZ1604" s="35"/>
      <c r="BA1604" s="35"/>
      <c r="BB1604" s="35"/>
      <c r="BC1604" s="35"/>
      <c r="BD1604" s="35"/>
      <c r="BE1604" s="35"/>
    </row>
    <row r="1605" spans="27:57" ht="15">
      <c r="AA1605" s="11"/>
      <c r="AB1605" s="11"/>
      <c r="AC1605" s="11"/>
      <c r="AD1605" s="11"/>
      <c r="AE1605" s="11"/>
      <c r="AL1605" s="35"/>
      <c r="AM1605" s="35"/>
      <c r="AN1605" s="35"/>
      <c r="AO1605" s="35"/>
      <c r="AP1605" s="35"/>
      <c r="AQ1605" s="35"/>
      <c r="AR1605" s="35"/>
      <c r="AS1605" s="35"/>
      <c r="AT1605" s="35"/>
      <c r="AU1605" s="35"/>
      <c r="AV1605" s="35"/>
      <c r="AW1605" s="35"/>
      <c r="AX1605" s="35"/>
      <c r="AY1605" s="35"/>
      <c r="AZ1605" s="35"/>
      <c r="BA1605" s="35"/>
      <c r="BB1605" s="35"/>
      <c r="BC1605" s="35"/>
      <c r="BD1605" s="35"/>
      <c r="BE1605" s="35"/>
    </row>
    <row r="1606" spans="27:57" ht="15">
      <c r="AA1606" s="11"/>
      <c r="AB1606" s="11"/>
      <c r="AC1606" s="11"/>
      <c r="AD1606" s="11"/>
      <c r="AE1606" s="11"/>
      <c r="AL1606" s="35"/>
      <c r="AM1606" s="35"/>
      <c r="AN1606" s="35"/>
      <c r="AO1606" s="35"/>
      <c r="AP1606" s="35"/>
      <c r="AQ1606" s="35"/>
      <c r="AR1606" s="35"/>
      <c r="AS1606" s="35"/>
      <c r="AT1606" s="35"/>
      <c r="AU1606" s="35"/>
      <c r="AV1606" s="35"/>
      <c r="AW1606" s="35"/>
      <c r="AX1606" s="35"/>
      <c r="AY1606" s="35"/>
      <c r="AZ1606" s="35"/>
      <c r="BA1606" s="35"/>
      <c r="BB1606" s="35"/>
      <c r="BC1606" s="35"/>
      <c r="BD1606" s="35"/>
      <c r="BE1606" s="35"/>
    </row>
    <row r="1607" spans="27:57" ht="15">
      <c r="AA1607" s="11"/>
      <c r="AB1607" s="11"/>
      <c r="AC1607" s="11"/>
      <c r="AD1607" s="11"/>
      <c r="AE1607" s="11"/>
      <c r="AL1607" s="35"/>
      <c r="AM1607" s="35"/>
      <c r="AN1607" s="35"/>
      <c r="AO1607" s="35"/>
      <c r="AP1607" s="35"/>
      <c r="AQ1607" s="35"/>
      <c r="AR1607" s="35"/>
      <c r="AS1607" s="35"/>
      <c r="AT1607" s="35"/>
      <c r="AU1607" s="35"/>
      <c r="AV1607" s="35"/>
      <c r="AW1607" s="35"/>
      <c r="AX1607" s="35"/>
      <c r="AY1607" s="35"/>
      <c r="AZ1607" s="35"/>
      <c r="BA1607" s="35"/>
      <c r="BB1607" s="35"/>
      <c r="BC1607" s="35"/>
      <c r="BD1607" s="35"/>
      <c r="BE1607" s="35"/>
    </row>
    <row r="1608" spans="27:57" ht="15">
      <c r="AA1608" s="11"/>
      <c r="AB1608" s="11"/>
      <c r="AC1608" s="11"/>
      <c r="AD1608" s="11"/>
      <c r="AE1608" s="11"/>
      <c r="AL1608" s="35"/>
      <c r="AM1608" s="35"/>
      <c r="AN1608" s="35"/>
      <c r="AO1608" s="35"/>
      <c r="AP1608" s="35"/>
      <c r="AQ1608" s="35"/>
      <c r="AR1608" s="35"/>
      <c r="AS1608" s="35"/>
      <c r="AT1608" s="35"/>
      <c r="AU1608" s="35"/>
      <c r="AV1608" s="35"/>
      <c r="AW1608" s="35"/>
      <c r="AX1608" s="35"/>
      <c r="AY1608" s="35"/>
      <c r="AZ1608" s="35"/>
      <c r="BA1608" s="35"/>
      <c r="BB1608" s="35"/>
      <c r="BC1608" s="35"/>
      <c r="BD1608" s="35"/>
      <c r="BE1608" s="35"/>
    </row>
    <row r="1609" spans="27:57" ht="15">
      <c r="AA1609" s="11"/>
      <c r="AB1609" s="11"/>
      <c r="AC1609" s="11"/>
      <c r="AD1609" s="11"/>
      <c r="AE1609" s="11"/>
      <c r="AL1609" s="35"/>
      <c r="AM1609" s="35"/>
      <c r="AN1609" s="35"/>
      <c r="AO1609" s="35"/>
      <c r="AP1609" s="35"/>
      <c r="AQ1609" s="35"/>
      <c r="AR1609" s="35"/>
      <c r="AS1609" s="35"/>
      <c r="AT1609" s="35"/>
      <c r="AU1609" s="35"/>
      <c r="AV1609" s="35"/>
      <c r="AW1609" s="35"/>
      <c r="AX1609" s="35"/>
      <c r="AY1609" s="35"/>
      <c r="AZ1609" s="35"/>
      <c r="BA1609" s="35"/>
      <c r="BB1609" s="35"/>
      <c r="BC1609" s="35"/>
      <c r="BD1609" s="35"/>
      <c r="BE1609" s="35"/>
    </row>
    <row r="1610" spans="27:57" ht="15">
      <c r="AA1610" s="11"/>
      <c r="AB1610" s="11"/>
      <c r="AC1610" s="11"/>
      <c r="AD1610" s="11"/>
      <c r="AE1610" s="11"/>
      <c r="AL1610" s="35"/>
      <c r="AM1610" s="35"/>
      <c r="AN1610" s="35"/>
      <c r="AO1610" s="35"/>
      <c r="AP1610" s="35"/>
      <c r="AQ1610" s="35"/>
      <c r="AR1610" s="35"/>
      <c r="AS1610" s="35"/>
      <c r="AT1610" s="35"/>
      <c r="AU1610" s="35"/>
      <c r="AV1610" s="35"/>
      <c r="AW1610" s="35"/>
      <c r="AX1610" s="35"/>
      <c r="AY1610" s="35"/>
      <c r="AZ1610" s="35"/>
      <c r="BA1610" s="35"/>
      <c r="BB1610" s="35"/>
      <c r="BC1610" s="35"/>
      <c r="BD1610" s="35"/>
      <c r="BE1610" s="35"/>
    </row>
    <row r="1611" spans="27:57" ht="15">
      <c r="AA1611" s="11"/>
      <c r="AB1611" s="11"/>
      <c r="AC1611" s="11"/>
      <c r="AD1611" s="11"/>
      <c r="AE1611" s="11"/>
      <c r="AL1611" s="35"/>
      <c r="AM1611" s="35"/>
      <c r="AN1611" s="35"/>
      <c r="AO1611" s="35"/>
      <c r="AP1611" s="35"/>
      <c r="AQ1611" s="35"/>
      <c r="AR1611" s="35"/>
      <c r="AS1611" s="35"/>
      <c r="AT1611" s="35"/>
      <c r="AU1611" s="35"/>
      <c r="AV1611" s="35"/>
      <c r="AW1611" s="35"/>
      <c r="AX1611" s="35"/>
      <c r="AY1611" s="35"/>
      <c r="AZ1611" s="35"/>
      <c r="BA1611" s="35"/>
      <c r="BB1611" s="35"/>
      <c r="BC1611" s="35"/>
      <c r="BD1611" s="35"/>
      <c r="BE1611" s="35"/>
    </row>
    <row r="1612" spans="27:57" ht="15">
      <c r="AA1612" s="11"/>
      <c r="AB1612" s="11"/>
      <c r="AC1612" s="11"/>
      <c r="AD1612" s="11"/>
      <c r="AE1612" s="11"/>
      <c r="AL1612" s="35"/>
      <c r="AM1612" s="35"/>
      <c r="AN1612" s="35"/>
      <c r="AO1612" s="35"/>
      <c r="AP1612" s="35"/>
      <c r="AQ1612" s="35"/>
      <c r="AR1612" s="35"/>
      <c r="AS1612" s="35"/>
      <c r="AT1612" s="35"/>
      <c r="AU1612" s="35"/>
      <c r="AV1612" s="35"/>
      <c r="AW1612" s="35"/>
      <c r="AX1612" s="35"/>
      <c r="AY1612" s="35"/>
      <c r="AZ1612" s="35"/>
      <c r="BA1612" s="35"/>
      <c r="BB1612" s="35"/>
      <c r="BC1612" s="35"/>
      <c r="BD1612" s="35"/>
      <c r="BE1612" s="35"/>
    </row>
    <row r="1613" spans="27:57" ht="15">
      <c r="AA1613" s="11"/>
      <c r="AB1613" s="11"/>
      <c r="AC1613" s="11"/>
      <c r="AD1613" s="11"/>
      <c r="AE1613" s="11"/>
      <c r="AL1613" s="35"/>
      <c r="AM1613" s="35"/>
      <c r="AN1613" s="35"/>
      <c r="AO1613" s="35"/>
      <c r="AP1613" s="35"/>
      <c r="AQ1613" s="35"/>
      <c r="AR1613" s="35"/>
      <c r="AS1613" s="35"/>
      <c r="AT1613" s="35"/>
      <c r="AU1613" s="35"/>
      <c r="AV1613" s="35"/>
      <c r="AW1613" s="35"/>
      <c r="AX1613" s="35"/>
      <c r="AY1613" s="35"/>
      <c r="AZ1613" s="35"/>
      <c r="BA1613" s="35"/>
      <c r="BB1613" s="35"/>
      <c r="BC1613" s="35"/>
      <c r="BD1613" s="35"/>
      <c r="BE1613" s="35"/>
    </row>
    <row r="1614" spans="27:57" ht="15">
      <c r="AA1614" s="11"/>
      <c r="AB1614" s="11"/>
      <c r="AC1614" s="11"/>
      <c r="AD1614" s="11"/>
      <c r="AE1614" s="11"/>
      <c r="AL1614" s="35"/>
      <c r="AM1614" s="35"/>
      <c r="AN1614" s="35"/>
      <c r="AO1614" s="35"/>
      <c r="AP1614" s="35"/>
      <c r="AQ1614" s="35"/>
      <c r="AR1614" s="35"/>
      <c r="AS1614" s="35"/>
      <c r="AT1614" s="35"/>
      <c r="AU1614" s="35"/>
      <c r="AV1614" s="35"/>
      <c r="AW1614" s="35"/>
      <c r="AX1614" s="35"/>
      <c r="AY1614" s="35"/>
      <c r="AZ1614" s="35"/>
      <c r="BA1614" s="35"/>
      <c r="BB1614" s="35"/>
      <c r="BC1614" s="35"/>
      <c r="BD1614" s="35"/>
      <c r="BE1614" s="35"/>
    </row>
    <row r="1615" spans="27:57" ht="15">
      <c r="AA1615" s="11"/>
      <c r="AB1615" s="11"/>
      <c r="AC1615" s="11"/>
      <c r="AD1615" s="11"/>
      <c r="AE1615" s="11"/>
      <c r="AL1615" s="35"/>
      <c r="AM1615" s="35"/>
      <c r="AN1615" s="35"/>
      <c r="AO1615" s="35"/>
      <c r="AP1615" s="35"/>
      <c r="AQ1615" s="35"/>
      <c r="AR1615" s="35"/>
      <c r="AS1615" s="35"/>
      <c r="AT1615" s="35"/>
      <c r="AU1615" s="35"/>
      <c r="AV1615" s="35"/>
      <c r="AW1615" s="35"/>
      <c r="AX1615" s="35"/>
      <c r="AY1615" s="35"/>
      <c r="AZ1615" s="35"/>
      <c r="BA1615" s="35"/>
      <c r="BB1615" s="35"/>
      <c r="BC1615" s="35"/>
      <c r="BD1615" s="35"/>
      <c r="BE1615" s="35"/>
    </row>
    <row r="1616" spans="27:57" ht="15">
      <c r="AA1616" s="11"/>
      <c r="AB1616" s="11"/>
      <c r="AC1616" s="11"/>
      <c r="AD1616" s="11"/>
      <c r="AE1616" s="11"/>
      <c r="AL1616" s="35"/>
      <c r="AM1616" s="35"/>
      <c r="AN1616" s="35"/>
      <c r="AO1616" s="35"/>
      <c r="AP1616" s="35"/>
      <c r="AQ1616" s="35"/>
      <c r="AR1616" s="35"/>
      <c r="AS1616" s="35"/>
      <c r="AT1616" s="35"/>
      <c r="AU1616" s="35"/>
      <c r="AV1616" s="35"/>
      <c r="AW1616" s="35"/>
      <c r="AX1616" s="35"/>
      <c r="AY1616" s="35"/>
      <c r="AZ1616" s="35"/>
      <c r="BA1616" s="35"/>
      <c r="BB1616" s="35"/>
      <c r="BC1616" s="35"/>
      <c r="BD1616" s="35"/>
      <c r="BE1616" s="35"/>
    </row>
    <row r="1617" spans="27:57" ht="15">
      <c r="AA1617" s="11"/>
      <c r="AB1617" s="11"/>
      <c r="AC1617" s="11"/>
      <c r="AD1617" s="11"/>
      <c r="AE1617" s="11"/>
      <c r="AL1617" s="35"/>
      <c r="AM1617" s="35"/>
      <c r="AN1617" s="35"/>
      <c r="AO1617" s="35"/>
      <c r="AP1617" s="35"/>
      <c r="AQ1617" s="35"/>
      <c r="AR1617" s="35"/>
      <c r="AS1617" s="35"/>
      <c r="AT1617" s="35"/>
      <c r="AU1617" s="35"/>
      <c r="AV1617" s="35"/>
      <c r="AW1617" s="35"/>
      <c r="AX1617" s="35"/>
      <c r="AY1617" s="35"/>
      <c r="AZ1617" s="35"/>
      <c r="BA1617" s="35"/>
      <c r="BB1617" s="35"/>
      <c r="BC1617" s="35"/>
      <c r="BD1617" s="35"/>
      <c r="BE1617" s="35"/>
    </row>
    <row r="1618" spans="27:57" ht="15">
      <c r="AA1618" s="11"/>
      <c r="AB1618" s="11"/>
      <c r="AC1618" s="11"/>
      <c r="AD1618" s="11"/>
      <c r="AE1618" s="11"/>
      <c r="AL1618" s="35"/>
      <c r="AM1618" s="35"/>
      <c r="AN1618" s="35"/>
      <c r="AO1618" s="35"/>
      <c r="AP1618" s="35"/>
      <c r="AQ1618" s="35"/>
      <c r="AR1618" s="35"/>
      <c r="AS1618" s="35"/>
      <c r="AT1618" s="35"/>
      <c r="AU1618" s="35"/>
      <c r="AV1618" s="35"/>
      <c r="AW1618" s="35"/>
      <c r="AX1618" s="35"/>
      <c r="AY1618" s="35"/>
      <c r="AZ1618" s="35"/>
      <c r="BA1618" s="35"/>
      <c r="BB1618" s="35"/>
      <c r="BC1618" s="35"/>
      <c r="BD1618" s="35"/>
      <c r="BE1618" s="35"/>
    </row>
    <row r="1619" spans="27:57" ht="15">
      <c r="AA1619" s="11"/>
      <c r="AB1619" s="11"/>
      <c r="AC1619" s="11"/>
      <c r="AD1619" s="11"/>
      <c r="AE1619" s="11"/>
      <c r="AL1619" s="35"/>
      <c r="AM1619" s="35"/>
      <c r="AN1619" s="35"/>
      <c r="AO1619" s="35"/>
      <c r="AP1619" s="35"/>
      <c r="AQ1619" s="35"/>
      <c r="AR1619" s="35"/>
      <c r="AS1619" s="35"/>
      <c r="AT1619" s="35"/>
      <c r="AU1619" s="35"/>
      <c r="AV1619" s="35"/>
      <c r="AW1619" s="35"/>
      <c r="AX1619" s="35"/>
      <c r="AY1619" s="35"/>
      <c r="AZ1619" s="35"/>
      <c r="BA1619" s="35"/>
      <c r="BB1619" s="35"/>
      <c r="BC1619" s="35"/>
      <c r="BD1619" s="35"/>
      <c r="BE1619" s="35"/>
    </row>
    <row r="1620" spans="27:57" ht="15">
      <c r="AA1620" s="11"/>
      <c r="AB1620" s="11"/>
      <c r="AC1620" s="11"/>
      <c r="AD1620" s="11"/>
      <c r="AE1620" s="11"/>
      <c r="AL1620" s="35"/>
      <c r="AM1620" s="35"/>
      <c r="AN1620" s="35"/>
      <c r="AO1620" s="35"/>
      <c r="AP1620" s="35"/>
      <c r="AQ1620" s="35"/>
      <c r="AR1620" s="35"/>
      <c r="AS1620" s="35"/>
      <c r="AT1620" s="35"/>
      <c r="AU1620" s="35"/>
      <c r="AV1620" s="35"/>
      <c r="AW1620" s="35"/>
      <c r="AX1620" s="35"/>
      <c r="AY1620" s="35"/>
      <c r="AZ1620" s="35"/>
      <c r="BA1620" s="35"/>
      <c r="BB1620" s="35"/>
      <c r="BC1620" s="35"/>
      <c r="BD1620" s="35"/>
      <c r="BE1620" s="35"/>
    </row>
    <row r="1621" spans="27:57" ht="15">
      <c r="AA1621" s="11"/>
      <c r="AB1621" s="11"/>
      <c r="AC1621" s="11"/>
      <c r="AD1621" s="11"/>
      <c r="AE1621" s="11"/>
      <c r="AL1621" s="35"/>
      <c r="AM1621" s="35"/>
      <c r="AN1621" s="35"/>
      <c r="AO1621" s="35"/>
      <c r="AP1621" s="35"/>
      <c r="AQ1621" s="35"/>
      <c r="AR1621" s="35"/>
      <c r="AS1621" s="35"/>
      <c r="AT1621" s="35"/>
      <c r="AU1621" s="35"/>
      <c r="AV1621" s="35"/>
      <c r="AW1621" s="35"/>
      <c r="AX1621" s="35"/>
      <c r="AY1621" s="35"/>
      <c r="AZ1621" s="35"/>
      <c r="BA1621" s="35"/>
      <c r="BB1621" s="35"/>
      <c r="BC1621" s="35"/>
      <c r="BD1621" s="35"/>
      <c r="BE1621" s="35"/>
    </row>
    <row r="1622" spans="27:57" ht="15">
      <c r="AA1622" s="11"/>
      <c r="AB1622" s="11"/>
      <c r="AC1622" s="11"/>
      <c r="AD1622" s="11"/>
      <c r="AE1622" s="11"/>
      <c r="AL1622" s="35"/>
      <c r="AM1622" s="35"/>
      <c r="AN1622" s="35"/>
      <c r="AO1622" s="35"/>
      <c r="AP1622" s="35"/>
      <c r="AQ1622" s="35"/>
      <c r="AR1622" s="35"/>
      <c r="AS1622" s="35"/>
      <c r="AT1622" s="35"/>
      <c r="AU1622" s="35"/>
      <c r="AV1622" s="35"/>
      <c r="AW1622" s="35"/>
      <c r="AX1622" s="35"/>
      <c r="AY1622" s="35"/>
      <c r="AZ1622" s="35"/>
      <c r="BA1622" s="35"/>
      <c r="BB1622" s="35"/>
      <c r="BC1622" s="35"/>
      <c r="BD1622" s="35"/>
      <c r="BE1622" s="35"/>
    </row>
    <row r="1623" spans="27:57" ht="15">
      <c r="AA1623" s="11"/>
      <c r="AB1623" s="11"/>
      <c r="AC1623" s="11"/>
      <c r="AD1623" s="11"/>
      <c r="AE1623" s="11"/>
      <c r="AL1623" s="35"/>
      <c r="AM1623" s="35"/>
      <c r="AN1623" s="35"/>
      <c r="AO1623" s="35"/>
      <c r="AP1623" s="35"/>
      <c r="AQ1623" s="35"/>
      <c r="AR1623" s="35"/>
      <c r="AS1623" s="35"/>
      <c r="AT1623" s="35"/>
      <c r="AU1623" s="35"/>
      <c r="AV1623" s="35"/>
      <c r="AW1623" s="35"/>
      <c r="AX1623" s="35"/>
      <c r="AY1623" s="35"/>
      <c r="AZ1623" s="35"/>
      <c r="BA1623" s="35"/>
      <c r="BB1623" s="35"/>
      <c r="BC1623" s="35"/>
      <c r="BD1623" s="35"/>
      <c r="BE1623" s="35"/>
    </row>
    <row r="1624" spans="27:57" ht="15">
      <c r="AA1624" s="11"/>
      <c r="AB1624" s="11"/>
      <c r="AC1624" s="11"/>
      <c r="AD1624" s="11"/>
      <c r="AE1624" s="11"/>
      <c r="AL1624" s="35"/>
      <c r="AM1624" s="35"/>
      <c r="AN1624" s="35"/>
      <c r="AO1624" s="35"/>
      <c r="AP1624" s="35"/>
      <c r="AQ1624" s="35"/>
      <c r="AR1624" s="35"/>
      <c r="AS1624" s="35"/>
      <c r="AT1624" s="35"/>
      <c r="AU1624" s="35"/>
      <c r="AV1624" s="35"/>
      <c r="AW1624" s="35"/>
      <c r="AX1624" s="35"/>
      <c r="AY1624" s="35"/>
      <c r="AZ1624" s="35"/>
      <c r="BA1624" s="35"/>
      <c r="BB1624" s="35"/>
      <c r="BC1624" s="35"/>
      <c r="BD1624" s="35"/>
      <c r="BE1624" s="35"/>
    </row>
    <row r="1625" spans="27:57" ht="15">
      <c r="AA1625" s="11"/>
      <c r="AB1625" s="11"/>
      <c r="AC1625" s="11"/>
      <c r="AD1625" s="11"/>
      <c r="AE1625" s="11"/>
      <c r="AL1625" s="35"/>
      <c r="AM1625" s="35"/>
      <c r="AN1625" s="35"/>
      <c r="AO1625" s="35"/>
      <c r="AP1625" s="35"/>
      <c r="AQ1625" s="35"/>
      <c r="AR1625" s="35"/>
      <c r="AS1625" s="35"/>
      <c r="AT1625" s="35"/>
      <c r="AU1625" s="35"/>
      <c r="AV1625" s="35"/>
      <c r="AW1625" s="35"/>
      <c r="AX1625" s="35"/>
      <c r="AY1625" s="35"/>
      <c r="AZ1625" s="35"/>
      <c r="BA1625" s="35"/>
      <c r="BB1625" s="35"/>
      <c r="BC1625" s="35"/>
      <c r="BD1625" s="35"/>
      <c r="BE1625" s="35"/>
    </row>
    <row r="1626" spans="27:57" ht="15">
      <c r="AA1626" s="11"/>
      <c r="AB1626" s="11"/>
      <c r="AC1626" s="11"/>
      <c r="AD1626" s="11"/>
      <c r="AE1626" s="11"/>
      <c r="AL1626" s="35"/>
      <c r="AM1626" s="35"/>
      <c r="AN1626" s="35"/>
      <c r="AO1626" s="35"/>
      <c r="AP1626" s="35"/>
      <c r="AQ1626" s="35"/>
      <c r="AR1626" s="35"/>
      <c r="AS1626" s="35"/>
      <c r="AT1626" s="35"/>
      <c r="AU1626" s="35"/>
      <c r="AV1626" s="35"/>
      <c r="AW1626" s="35"/>
      <c r="AX1626" s="35"/>
      <c r="AY1626" s="35"/>
      <c r="AZ1626" s="35"/>
      <c r="BA1626" s="35"/>
      <c r="BB1626" s="35"/>
      <c r="BC1626" s="35"/>
      <c r="BD1626" s="35"/>
      <c r="BE1626" s="35"/>
    </row>
    <row r="1627" spans="27:57" ht="15">
      <c r="AA1627" s="11"/>
      <c r="AB1627" s="11"/>
      <c r="AC1627" s="11"/>
      <c r="AD1627" s="11"/>
      <c r="AE1627" s="11"/>
      <c r="AL1627" s="35"/>
      <c r="AM1627" s="35"/>
      <c r="AN1627" s="35"/>
      <c r="AO1627" s="35"/>
      <c r="AP1627" s="35"/>
      <c r="AQ1627" s="35"/>
      <c r="AR1627" s="35"/>
      <c r="AS1627" s="35"/>
      <c r="AT1627" s="35"/>
      <c r="AU1627" s="35"/>
      <c r="AV1627" s="35"/>
      <c r="AW1627" s="35"/>
      <c r="AX1627" s="35"/>
      <c r="AY1627" s="35"/>
      <c r="AZ1627" s="35"/>
      <c r="BA1627" s="35"/>
      <c r="BB1627" s="35"/>
      <c r="BC1627" s="35"/>
      <c r="BD1627" s="35"/>
      <c r="BE1627" s="35"/>
    </row>
    <row r="1628" spans="27:57" ht="15">
      <c r="AA1628" s="11"/>
      <c r="AB1628" s="11"/>
      <c r="AC1628" s="11"/>
      <c r="AD1628" s="11"/>
      <c r="AE1628" s="11"/>
      <c r="AL1628" s="35"/>
      <c r="AM1628" s="35"/>
      <c r="AN1628" s="35"/>
      <c r="AO1628" s="35"/>
      <c r="AP1628" s="35"/>
      <c r="AQ1628" s="35"/>
      <c r="AR1628" s="35"/>
      <c r="AS1628" s="35"/>
      <c r="AT1628" s="35"/>
      <c r="AU1628" s="35"/>
      <c r="AV1628" s="35"/>
      <c r="AW1628" s="35"/>
      <c r="AX1628" s="35"/>
      <c r="AY1628" s="35"/>
      <c r="AZ1628" s="35"/>
      <c r="BA1628" s="35"/>
      <c r="BB1628" s="35"/>
      <c r="BC1628" s="35"/>
      <c r="BD1628" s="35"/>
      <c r="BE1628" s="35"/>
    </row>
    <row r="1629" spans="27:57" ht="15">
      <c r="AA1629" s="11"/>
      <c r="AB1629" s="11"/>
      <c r="AC1629" s="11"/>
      <c r="AD1629" s="11"/>
      <c r="AE1629" s="11"/>
      <c r="AL1629" s="35"/>
      <c r="AM1629" s="35"/>
      <c r="AN1629" s="35"/>
      <c r="AO1629" s="35"/>
      <c r="AP1629" s="35"/>
      <c r="AQ1629" s="35"/>
      <c r="AR1629" s="35"/>
      <c r="AS1629" s="35"/>
      <c r="AT1629" s="35"/>
      <c r="AU1629" s="35"/>
      <c r="AV1629" s="35"/>
      <c r="AW1629" s="35"/>
      <c r="AX1629" s="35"/>
      <c r="AY1629" s="35"/>
      <c r="AZ1629" s="35"/>
      <c r="BA1629" s="35"/>
      <c r="BB1629" s="35"/>
      <c r="BC1629" s="35"/>
      <c r="BD1629" s="35"/>
      <c r="BE1629" s="35"/>
    </row>
    <row r="1630" spans="27:57" ht="15">
      <c r="AA1630" s="11"/>
      <c r="AB1630" s="11"/>
      <c r="AC1630" s="11"/>
      <c r="AD1630" s="11"/>
      <c r="AE1630" s="11"/>
      <c r="AL1630" s="35"/>
      <c r="AM1630" s="35"/>
      <c r="AN1630" s="35"/>
      <c r="AO1630" s="35"/>
      <c r="AP1630" s="35"/>
      <c r="AQ1630" s="35"/>
      <c r="AR1630" s="35"/>
      <c r="AS1630" s="35"/>
      <c r="AT1630" s="35"/>
      <c r="AU1630" s="35"/>
      <c r="AV1630" s="35"/>
      <c r="AW1630" s="35"/>
      <c r="AX1630" s="35"/>
      <c r="AY1630" s="35"/>
      <c r="AZ1630" s="35"/>
      <c r="BA1630" s="35"/>
      <c r="BB1630" s="35"/>
      <c r="BC1630" s="35"/>
      <c r="BD1630" s="35"/>
      <c r="BE1630" s="35"/>
    </row>
    <row r="1631" spans="27:57" ht="15">
      <c r="AA1631" s="11"/>
      <c r="AB1631" s="11"/>
      <c r="AC1631" s="11"/>
      <c r="AD1631" s="11"/>
      <c r="AE1631" s="11"/>
      <c r="AL1631" s="35"/>
      <c r="AM1631" s="35"/>
      <c r="AN1631" s="35"/>
      <c r="AO1631" s="35"/>
      <c r="AP1631" s="35"/>
      <c r="AQ1631" s="35"/>
      <c r="AR1631" s="35"/>
      <c r="AS1631" s="35"/>
      <c r="AT1631" s="35"/>
      <c r="AU1631" s="35"/>
      <c r="AV1631" s="35"/>
      <c r="AW1631" s="35"/>
      <c r="AX1631" s="35"/>
      <c r="AY1631" s="35"/>
      <c r="AZ1631" s="35"/>
      <c r="BA1631" s="35"/>
      <c r="BB1631" s="35"/>
      <c r="BC1631" s="35"/>
      <c r="BD1631" s="35"/>
      <c r="BE1631" s="35"/>
    </row>
    <row r="1632" spans="27:57" ht="15">
      <c r="AA1632" s="11"/>
      <c r="AB1632" s="11"/>
      <c r="AC1632" s="11"/>
      <c r="AD1632" s="11"/>
      <c r="AE1632" s="11"/>
      <c r="AL1632" s="35"/>
      <c r="AM1632" s="35"/>
      <c r="AN1632" s="35"/>
      <c r="AO1632" s="35"/>
      <c r="AP1632" s="35"/>
      <c r="AQ1632" s="35"/>
      <c r="AR1632" s="35"/>
      <c r="AS1632" s="35"/>
      <c r="AT1632" s="35"/>
      <c r="AU1632" s="35"/>
      <c r="AV1632" s="35"/>
      <c r="AW1632" s="35"/>
      <c r="AX1632" s="35"/>
      <c r="AY1632" s="35"/>
      <c r="AZ1632" s="35"/>
      <c r="BA1632" s="35"/>
      <c r="BB1632" s="35"/>
      <c r="BC1632" s="35"/>
      <c r="BD1632" s="35"/>
      <c r="BE1632" s="35"/>
    </row>
    <row r="1633" spans="27:57" ht="15">
      <c r="AA1633" s="11"/>
      <c r="AB1633" s="11"/>
      <c r="AC1633" s="11"/>
      <c r="AD1633" s="11"/>
      <c r="AE1633" s="11"/>
      <c r="AL1633" s="35"/>
      <c r="AM1633" s="35"/>
      <c r="AN1633" s="35"/>
      <c r="AO1633" s="35"/>
      <c r="AP1633" s="35"/>
      <c r="AQ1633" s="35"/>
      <c r="AR1633" s="35"/>
      <c r="AS1633" s="35"/>
      <c r="AT1633" s="35"/>
      <c r="AU1633" s="35"/>
      <c r="AV1633" s="35"/>
      <c r="AW1633" s="35"/>
      <c r="AX1633" s="35"/>
      <c r="AY1633" s="35"/>
      <c r="AZ1633" s="35"/>
      <c r="BA1633" s="35"/>
      <c r="BB1633" s="35"/>
      <c r="BC1633" s="35"/>
      <c r="BD1633" s="35"/>
      <c r="BE1633" s="35"/>
    </row>
    <row r="1634" spans="27:57" ht="15">
      <c r="AA1634" s="11"/>
      <c r="AB1634" s="11"/>
      <c r="AC1634" s="11"/>
      <c r="AD1634" s="11"/>
      <c r="AE1634" s="11"/>
      <c r="AL1634" s="35"/>
      <c r="AM1634" s="35"/>
      <c r="AN1634" s="35"/>
      <c r="AO1634" s="35"/>
      <c r="AP1634" s="35"/>
      <c r="AQ1634" s="35"/>
      <c r="AR1634" s="35"/>
      <c r="AS1634" s="35"/>
      <c r="AT1634" s="35"/>
      <c r="AU1634" s="35"/>
      <c r="AV1634" s="35"/>
      <c r="AW1634" s="35"/>
      <c r="AX1634" s="35"/>
      <c r="AY1634" s="35"/>
      <c r="AZ1634" s="35"/>
      <c r="BA1634" s="35"/>
      <c r="BB1634" s="35"/>
      <c r="BC1634" s="35"/>
      <c r="BD1634" s="35"/>
      <c r="BE1634" s="35"/>
    </row>
    <row r="1635" spans="27:57" ht="15">
      <c r="AA1635" s="11"/>
      <c r="AB1635" s="11"/>
      <c r="AC1635" s="11"/>
      <c r="AD1635" s="11"/>
      <c r="AE1635" s="11"/>
      <c r="AL1635" s="35"/>
      <c r="AM1635" s="35"/>
      <c r="AN1635" s="35"/>
      <c r="AO1635" s="35"/>
      <c r="AP1635" s="35"/>
      <c r="AQ1635" s="35"/>
      <c r="AR1635" s="35"/>
      <c r="AS1635" s="35"/>
      <c r="AT1635" s="35"/>
      <c r="AU1635" s="35"/>
      <c r="AV1635" s="35"/>
      <c r="AW1635" s="35"/>
      <c r="AX1635" s="35"/>
      <c r="AY1635" s="35"/>
      <c r="AZ1635" s="35"/>
      <c r="BA1635" s="35"/>
      <c r="BB1635" s="35"/>
      <c r="BC1635" s="35"/>
      <c r="BD1635" s="35"/>
      <c r="BE1635" s="35"/>
    </row>
    <row r="1636" spans="27:57" ht="15">
      <c r="AA1636" s="11"/>
      <c r="AB1636" s="11"/>
      <c r="AC1636" s="11"/>
      <c r="AD1636" s="11"/>
      <c r="AE1636" s="11"/>
      <c r="AL1636" s="35"/>
      <c r="AM1636" s="35"/>
      <c r="AN1636" s="35"/>
      <c r="AO1636" s="35"/>
      <c r="AP1636" s="35"/>
      <c r="AQ1636" s="35"/>
      <c r="AR1636" s="35"/>
      <c r="AS1636" s="35"/>
      <c r="AT1636" s="35"/>
      <c r="AU1636" s="35"/>
      <c r="AV1636" s="35"/>
      <c r="AW1636" s="35"/>
      <c r="AX1636" s="35"/>
      <c r="AY1636" s="35"/>
      <c r="AZ1636" s="35"/>
      <c r="BA1636" s="35"/>
      <c r="BB1636" s="35"/>
      <c r="BC1636" s="35"/>
      <c r="BD1636" s="35"/>
      <c r="BE1636" s="35"/>
    </row>
    <row r="1637" spans="27:57" ht="15">
      <c r="AA1637" s="11"/>
      <c r="AB1637" s="11"/>
      <c r="AC1637" s="11"/>
      <c r="AD1637" s="11"/>
      <c r="AE1637" s="11"/>
      <c r="AL1637" s="35"/>
      <c r="AM1637" s="35"/>
      <c r="AN1637" s="35"/>
      <c r="AO1637" s="35"/>
      <c r="AP1637" s="35"/>
      <c r="AQ1637" s="35"/>
      <c r="AR1637" s="35"/>
      <c r="AS1637" s="35"/>
      <c r="AT1637" s="35"/>
      <c r="AU1637" s="35"/>
      <c r="AV1637" s="35"/>
      <c r="AW1637" s="35"/>
      <c r="AX1637" s="35"/>
      <c r="AY1637" s="35"/>
      <c r="AZ1637" s="35"/>
      <c r="BA1637" s="35"/>
      <c r="BB1637" s="35"/>
      <c r="BC1637" s="35"/>
      <c r="BD1637" s="35"/>
      <c r="BE1637" s="35"/>
    </row>
    <row r="1638" spans="27:57" ht="15">
      <c r="AA1638" s="11"/>
      <c r="AB1638" s="11"/>
      <c r="AC1638" s="11"/>
      <c r="AD1638" s="11"/>
      <c r="AE1638" s="11"/>
      <c r="AL1638" s="35"/>
      <c r="AM1638" s="35"/>
      <c r="AN1638" s="35"/>
      <c r="AO1638" s="35"/>
      <c r="AP1638" s="35"/>
      <c r="AQ1638" s="35"/>
      <c r="AR1638" s="35"/>
      <c r="AS1638" s="35"/>
      <c r="AT1638" s="35"/>
      <c r="AU1638" s="35"/>
      <c r="AV1638" s="35"/>
      <c r="AW1638" s="35"/>
      <c r="AX1638" s="35"/>
      <c r="AY1638" s="35"/>
      <c r="AZ1638" s="35"/>
      <c r="BA1638" s="35"/>
      <c r="BB1638" s="35"/>
      <c r="BC1638" s="35"/>
      <c r="BD1638" s="35"/>
      <c r="BE1638" s="35"/>
    </row>
    <row r="1639" spans="27:57" ht="15">
      <c r="AA1639" s="11"/>
      <c r="AB1639" s="11"/>
      <c r="AC1639" s="11"/>
      <c r="AD1639" s="11"/>
      <c r="AE1639" s="11"/>
      <c r="AL1639" s="35"/>
      <c r="AM1639" s="35"/>
      <c r="AN1639" s="35"/>
      <c r="AO1639" s="35"/>
      <c r="AP1639" s="35"/>
      <c r="AQ1639" s="35"/>
      <c r="AR1639" s="35"/>
      <c r="AS1639" s="35"/>
      <c r="AT1639" s="35"/>
      <c r="AU1639" s="35"/>
      <c r="AV1639" s="35"/>
      <c r="AW1639" s="35"/>
      <c r="AX1639" s="35"/>
      <c r="AY1639" s="35"/>
      <c r="AZ1639" s="35"/>
      <c r="BA1639" s="35"/>
      <c r="BB1639" s="35"/>
      <c r="BC1639" s="35"/>
      <c r="BD1639" s="35"/>
      <c r="BE1639" s="35"/>
    </row>
    <row r="1640" spans="27:57" ht="15">
      <c r="AA1640" s="11"/>
      <c r="AB1640" s="11"/>
      <c r="AC1640" s="11"/>
      <c r="AD1640" s="11"/>
      <c r="AE1640" s="11"/>
      <c r="AL1640" s="35"/>
      <c r="AM1640" s="35"/>
      <c r="AN1640" s="35"/>
      <c r="AO1640" s="35"/>
      <c r="AP1640" s="35"/>
      <c r="AQ1640" s="35"/>
      <c r="AR1640" s="35"/>
      <c r="AS1640" s="35"/>
      <c r="AT1640" s="35"/>
      <c r="AU1640" s="35"/>
      <c r="AV1640" s="35"/>
      <c r="AW1640" s="35"/>
      <c r="AX1640" s="35"/>
      <c r="AY1640" s="35"/>
      <c r="AZ1640" s="35"/>
      <c r="BA1640" s="35"/>
      <c r="BB1640" s="35"/>
      <c r="BC1640" s="35"/>
      <c r="BD1640" s="35"/>
      <c r="BE1640" s="35"/>
    </row>
    <row r="1641" spans="27:57" ht="15">
      <c r="AA1641" s="11"/>
      <c r="AB1641" s="11"/>
      <c r="AC1641" s="11"/>
      <c r="AD1641" s="11"/>
      <c r="AE1641" s="11"/>
      <c r="AL1641" s="35"/>
      <c r="AM1641" s="35"/>
      <c r="AN1641" s="35"/>
      <c r="AO1641" s="35"/>
      <c r="AP1641" s="35"/>
      <c r="AQ1641" s="35"/>
      <c r="AR1641" s="35"/>
      <c r="AS1641" s="35"/>
      <c r="AT1641" s="35"/>
      <c r="AU1641" s="35"/>
      <c r="AV1641" s="35"/>
      <c r="AW1641" s="35"/>
      <c r="AX1641" s="35"/>
      <c r="AY1641" s="35"/>
      <c r="AZ1641" s="35"/>
      <c r="BA1641" s="35"/>
      <c r="BB1641" s="35"/>
      <c r="BC1641" s="35"/>
      <c r="BD1641" s="35"/>
      <c r="BE1641" s="35"/>
    </row>
    <row r="1642" spans="27:57" ht="15">
      <c r="AA1642" s="11"/>
      <c r="AB1642" s="11"/>
      <c r="AC1642" s="11"/>
      <c r="AD1642" s="11"/>
      <c r="AE1642" s="11"/>
      <c r="AL1642" s="35"/>
      <c r="AM1642" s="35"/>
      <c r="AN1642" s="35"/>
      <c r="AO1642" s="35"/>
      <c r="AP1642" s="35"/>
      <c r="AQ1642" s="35"/>
      <c r="AR1642" s="35"/>
      <c r="AS1642" s="35"/>
      <c r="AT1642" s="35"/>
      <c r="AU1642" s="35"/>
      <c r="AV1642" s="35"/>
      <c r="AW1642" s="35"/>
      <c r="AX1642" s="35"/>
      <c r="AY1642" s="35"/>
      <c r="AZ1642" s="35"/>
      <c r="BA1642" s="35"/>
      <c r="BB1642" s="35"/>
      <c r="BC1642" s="35"/>
      <c r="BD1642" s="35"/>
      <c r="BE1642" s="35"/>
    </row>
    <row r="1643" spans="27:57" ht="15">
      <c r="AA1643" s="11"/>
      <c r="AB1643" s="11"/>
      <c r="AC1643" s="11"/>
      <c r="AD1643" s="11"/>
      <c r="AE1643" s="11"/>
      <c r="AL1643" s="35"/>
      <c r="AM1643" s="35"/>
      <c r="AN1643" s="35"/>
      <c r="AO1643" s="35"/>
      <c r="AP1643" s="35"/>
      <c r="AQ1643" s="35"/>
      <c r="AR1643" s="35"/>
      <c r="AS1643" s="35"/>
      <c r="AT1643" s="35"/>
      <c r="AU1643" s="35"/>
      <c r="AV1643" s="35"/>
      <c r="AW1643" s="35"/>
      <c r="AX1643" s="35"/>
      <c r="AY1643" s="35"/>
      <c r="AZ1643" s="35"/>
      <c r="BA1643" s="35"/>
      <c r="BB1643" s="35"/>
      <c r="BC1643" s="35"/>
      <c r="BD1643" s="35"/>
      <c r="BE1643" s="35"/>
    </row>
    <row r="1644" spans="27:57" ht="15">
      <c r="AA1644" s="11"/>
      <c r="AB1644" s="11"/>
      <c r="AC1644" s="11"/>
      <c r="AD1644" s="11"/>
      <c r="AE1644" s="11"/>
      <c r="AL1644" s="35"/>
      <c r="AM1644" s="35"/>
      <c r="AN1644" s="35"/>
      <c r="AO1644" s="35"/>
      <c r="AP1644" s="35"/>
      <c r="AQ1644" s="35"/>
      <c r="AR1644" s="35"/>
      <c r="AS1644" s="35"/>
      <c r="AT1644" s="35"/>
      <c r="AU1644" s="35"/>
      <c r="AV1644" s="35"/>
      <c r="AW1644" s="35"/>
      <c r="AX1644" s="35"/>
      <c r="AY1644" s="35"/>
      <c r="AZ1644" s="35"/>
      <c r="BA1644" s="35"/>
      <c r="BB1644" s="35"/>
      <c r="BC1644" s="35"/>
      <c r="BD1644" s="35"/>
      <c r="BE1644" s="35"/>
    </row>
    <row r="1645" spans="27:57" ht="15">
      <c r="AA1645" s="11"/>
      <c r="AB1645" s="11"/>
      <c r="AC1645" s="11"/>
      <c r="AD1645" s="11"/>
      <c r="AE1645" s="11"/>
      <c r="AL1645" s="35"/>
      <c r="AM1645" s="35"/>
      <c r="AN1645" s="35"/>
      <c r="AO1645" s="35"/>
      <c r="AP1645" s="35"/>
      <c r="AQ1645" s="35"/>
      <c r="AR1645" s="35"/>
      <c r="AS1645" s="35"/>
      <c r="AT1645" s="35"/>
      <c r="AU1645" s="35"/>
      <c r="AV1645" s="35"/>
      <c r="AW1645" s="35"/>
      <c r="AX1645" s="35"/>
      <c r="AY1645" s="35"/>
      <c r="AZ1645" s="35"/>
      <c r="BA1645" s="35"/>
      <c r="BB1645" s="35"/>
      <c r="BC1645" s="35"/>
      <c r="BD1645" s="35"/>
      <c r="BE1645" s="35"/>
    </row>
    <row r="1646" spans="27:57" ht="15">
      <c r="AA1646" s="11"/>
      <c r="AB1646" s="11"/>
      <c r="AC1646" s="11"/>
      <c r="AD1646" s="11"/>
      <c r="AE1646" s="11"/>
      <c r="AL1646" s="35"/>
      <c r="AM1646" s="35"/>
      <c r="AN1646" s="35"/>
      <c r="AO1646" s="35"/>
      <c r="AP1646" s="35"/>
      <c r="AQ1646" s="35"/>
      <c r="AR1646" s="35"/>
      <c r="AS1646" s="35"/>
      <c r="AT1646" s="35"/>
      <c r="AU1646" s="35"/>
      <c r="AV1646" s="35"/>
      <c r="AW1646" s="35"/>
      <c r="AX1646" s="35"/>
      <c r="AY1646" s="35"/>
      <c r="AZ1646" s="35"/>
      <c r="BA1646" s="35"/>
      <c r="BB1646" s="35"/>
      <c r="BC1646" s="35"/>
      <c r="BD1646" s="35"/>
      <c r="BE1646" s="35"/>
    </row>
    <row r="1647" spans="27:57" ht="15">
      <c r="AA1647" s="11"/>
      <c r="AB1647" s="11"/>
      <c r="AC1647" s="11"/>
      <c r="AD1647" s="11"/>
      <c r="AE1647" s="11"/>
      <c r="AL1647" s="35"/>
      <c r="AM1647" s="35"/>
      <c r="AN1647" s="35"/>
      <c r="AO1647" s="35"/>
      <c r="AP1647" s="35"/>
      <c r="AQ1647" s="35"/>
      <c r="AR1647" s="35"/>
      <c r="AS1647" s="35"/>
      <c r="AT1647" s="35"/>
      <c r="AU1647" s="35"/>
      <c r="AV1647" s="35"/>
      <c r="AW1647" s="35"/>
      <c r="AX1647" s="35"/>
      <c r="AY1647" s="35"/>
      <c r="AZ1647" s="35"/>
      <c r="BA1647" s="35"/>
      <c r="BB1647" s="35"/>
      <c r="BC1647" s="35"/>
      <c r="BD1647" s="35"/>
      <c r="BE1647" s="35"/>
    </row>
    <row r="1648" spans="27:57" ht="15">
      <c r="AA1648" s="11"/>
      <c r="AB1648" s="11"/>
      <c r="AC1648" s="11"/>
      <c r="AD1648" s="11"/>
      <c r="AE1648" s="11"/>
      <c r="AL1648" s="35"/>
      <c r="AM1648" s="35"/>
      <c r="AN1648" s="35"/>
      <c r="AO1648" s="35"/>
      <c r="AP1648" s="35"/>
      <c r="AQ1648" s="35"/>
      <c r="AR1648" s="35"/>
      <c r="AS1648" s="35"/>
      <c r="AT1648" s="35"/>
      <c r="AU1648" s="35"/>
      <c r="AV1648" s="35"/>
      <c r="AW1648" s="35"/>
      <c r="AX1648" s="35"/>
      <c r="AY1648" s="35"/>
      <c r="AZ1648" s="35"/>
      <c r="BA1648" s="35"/>
      <c r="BB1648" s="35"/>
      <c r="BC1648" s="35"/>
      <c r="BD1648" s="35"/>
      <c r="BE1648" s="35"/>
    </row>
    <row r="1649" spans="27:57" ht="15">
      <c r="AA1649" s="11"/>
      <c r="AB1649" s="11"/>
      <c r="AC1649" s="11"/>
      <c r="AD1649" s="11"/>
      <c r="AE1649" s="11"/>
      <c r="AL1649" s="35"/>
      <c r="AM1649" s="35"/>
      <c r="AN1649" s="35"/>
      <c r="AO1649" s="35"/>
      <c r="AP1649" s="35"/>
      <c r="AQ1649" s="35"/>
      <c r="AR1649" s="35"/>
      <c r="AS1649" s="35"/>
      <c r="AT1649" s="35"/>
      <c r="AU1649" s="35"/>
      <c r="AV1649" s="35"/>
      <c r="AW1649" s="35"/>
      <c r="AX1649" s="35"/>
      <c r="AY1649" s="35"/>
      <c r="AZ1649" s="35"/>
      <c r="BA1649" s="35"/>
      <c r="BB1649" s="35"/>
      <c r="BC1649" s="35"/>
      <c r="BD1649" s="35"/>
      <c r="BE1649" s="35"/>
    </row>
    <row r="1650" spans="27:57" ht="15">
      <c r="AA1650" s="11"/>
      <c r="AB1650" s="11"/>
      <c r="AC1650" s="11"/>
      <c r="AD1650" s="11"/>
      <c r="AE1650" s="11"/>
      <c r="AL1650" s="35"/>
      <c r="AM1650" s="35"/>
      <c r="AN1650" s="35"/>
      <c r="AO1650" s="35"/>
      <c r="AP1650" s="35"/>
      <c r="AQ1650" s="35"/>
      <c r="AR1650" s="35"/>
      <c r="AS1650" s="35"/>
      <c r="AT1650" s="35"/>
      <c r="AU1650" s="35"/>
      <c r="AV1650" s="35"/>
      <c r="AW1650" s="35"/>
      <c r="AX1650" s="35"/>
      <c r="AY1650" s="35"/>
      <c r="AZ1650" s="35"/>
      <c r="BA1650" s="35"/>
      <c r="BB1650" s="35"/>
      <c r="BC1650" s="35"/>
      <c r="BD1650" s="35"/>
      <c r="BE1650" s="35"/>
    </row>
    <row r="1651" spans="27:57" ht="15">
      <c r="AA1651" s="11"/>
      <c r="AB1651" s="11"/>
      <c r="AC1651" s="11"/>
      <c r="AD1651" s="11"/>
      <c r="AE1651" s="11"/>
      <c r="AL1651" s="35"/>
      <c r="AM1651" s="35"/>
      <c r="AN1651" s="35"/>
      <c r="AO1651" s="35"/>
      <c r="AP1651" s="35"/>
      <c r="AQ1651" s="35"/>
      <c r="AR1651" s="35"/>
      <c r="AS1651" s="35"/>
      <c r="AT1651" s="35"/>
      <c r="AU1651" s="35"/>
      <c r="AV1651" s="35"/>
      <c r="AW1651" s="35"/>
      <c r="AX1651" s="35"/>
      <c r="AY1651" s="35"/>
      <c r="AZ1651" s="35"/>
      <c r="BA1651" s="35"/>
      <c r="BB1651" s="35"/>
      <c r="BC1651" s="35"/>
      <c r="BD1651" s="35"/>
      <c r="BE1651" s="35"/>
    </row>
    <row r="1652" spans="27:57" ht="15">
      <c r="AA1652" s="11"/>
      <c r="AB1652" s="11"/>
      <c r="AC1652" s="11"/>
      <c r="AD1652" s="11"/>
      <c r="AE1652" s="11"/>
      <c r="AL1652" s="35"/>
      <c r="AM1652" s="35"/>
      <c r="AN1652" s="35"/>
      <c r="AO1652" s="35"/>
      <c r="AP1652" s="35"/>
      <c r="AQ1652" s="35"/>
      <c r="AR1652" s="35"/>
      <c r="AS1652" s="35"/>
      <c r="AT1652" s="35"/>
      <c r="AU1652" s="35"/>
      <c r="AV1652" s="35"/>
      <c r="AW1652" s="35"/>
      <c r="AX1652" s="35"/>
      <c r="AY1652" s="35"/>
      <c r="AZ1652" s="35"/>
      <c r="BA1652" s="35"/>
      <c r="BB1652" s="35"/>
      <c r="BC1652" s="35"/>
      <c r="BD1652" s="35"/>
      <c r="BE1652" s="35"/>
    </row>
    <row r="1653" spans="27:57" ht="15">
      <c r="AA1653" s="11"/>
      <c r="AB1653" s="11"/>
      <c r="AC1653" s="11"/>
      <c r="AD1653" s="11"/>
      <c r="AE1653" s="11"/>
      <c r="AL1653" s="35"/>
      <c r="AM1653" s="35"/>
      <c r="AN1653" s="35"/>
      <c r="AO1653" s="35"/>
      <c r="AP1653" s="35"/>
      <c r="AQ1653" s="35"/>
      <c r="AR1653" s="35"/>
      <c r="AS1653" s="35"/>
      <c r="AT1653" s="35"/>
      <c r="AU1653" s="35"/>
      <c r="AV1653" s="35"/>
      <c r="AW1653" s="35"/>
      <c r="AX1653" s="35"/>
      <c r="AY1653" s="35"/>
      <c r="AZ1653" s="35"/>
      <c r="BA1653" s="35"/>
      <c r="BB1653" s="35"/>
      <c r="BC1653" s="35"/>
      <c r="BD1653" s="35"/>
      <c r="BE1653" s="35"/>
    </row>
    <row r="1654" spans="27:57" ht="15">
      <c r="AA1654" s="11"/>
      <c r="AB1654" s="11"/>
      <c r="AC1654" s="11"/>
      <c r="AD1654" s="11"/>
      <c r="AE1654" s="11"/>
      <c r="AL1654" s="35"/>
      <c r="AM1654" s="35"/>
      <c r="AN1654" s="35"/>
      <c r="AO1654" s="35"/>
      <c r="AP1654" s="35"/>
      <c r="AQ1654" s="35"/>
      <c r="AR1654" s="35"/>
      <c r="AS1654" s="35"/>
      <c r="AT1654" s="35"/>
      <c r="AU1654" s="35"/>
      <c r="AV1654" s="35"/>
      <c r="AW1654" s="35"/>
      <c r="AX1654" s="35"/>
      <c r="AY1654" s="35"/>
      <c r="AZ1654" s="35"/>
      <c r="BA1654" s="35"/>
      <c r="BB1654" s="35"/>
      <c r="BC1654" s="35"/>
      <c r="BD1654" s="35"/>
      <c r="BE1654" s="35"/>
    </row>
    <row r="1655" spans="27:57" ht="15">
      <c r="AA1655" s="11"/>
      <c r="AB1655" s="11"/>
      <c r="AC1655" s="11"/>
      <c r="AD1655" s="11"/>
      <c r="AE1655" s="11"/>
      <c r="AL1655" s="35"/>
      <c r="AM1655" s="35"/>
      <c r="AN1655" s="35"/>
      <c r="AO1655" s="35"/>
      <c r="AP1655" s="35"/>
      <c r="AQ1655" s="35"/>
      <c r="AR1655" s="35"/>
      <c r="AS1655" s="35"/>
      <c r="AT1655" s="35"/>
      <c r="AU1655" s="35"/>
      <c r="AV1655" s="35"/>
      <c r="AW1655" s="35"/>
      <c r="AX1655" s="35"/>
      <c r="AY1655" s="35"/>
      <c r="AZ1655" s="35"/>
      <c r="BA1655" s="35"/>
      <c r="BB1655" s="35"/>
      <c r="BC1655" s="35"/>
      <c r="BD1655" s="35"/>
      <c r="BE1655" s="35"/>
    </row>
    <row r="1656" spans="27:57" ht="15">
      <c r="AA1656" s="11"/>
      <c r="AB1656" s="11"/>
      <c r="AC1656" s="11"/>
      <c r="AD1656" s="11"/>
      <c r="AE1656" s="11"/>
      <c r="AL1656" s="35"/>
      <c r="AM1656" s="35"/>
      <c r="AN1656" s="35"/>
      <c r="AO1656" s="35"/>
      <c r="AP1656" s="35"/>
      <c r="AQ1656" s="35"/>
      <c r="AR1656" s="35"/>
      <c r="AS1656" s="35"/>
      <c r="AT1656" s="35"/>
      <c r="AU1656" s="35"/>
      <c r="AV1656" s="35"/>
      <c r="AW1656" s="35"/>
      <c r="AX1656" s="35"/>
      <c r="AY1656" s="35"/>
      <c r="AZ1656" s="35"/>
      <c r="BA1656" s="35"/>
      <c r="BB1656" s="35"/>
      <c r="BC1656" s="35"/>
      <c r="BD1656" s="35"/>
      <c r="BE1656" s="35"/>
    </row>
    <row r="1657" spans="27:57" ht="15">
      <c r="AA1657" s="11"/>
      <c r="AB1657" s="11"/>
      <c r="AC1657" s="11"/>
      <c r="AD1657" s="11"/>
      <c r="AE1657" s="11"/>
      <c r="AL1657" s="35"/>
      <c r="AM1657" s="35"/>
      <c r="AN1657" s="35"/>
      <c r="AO1657" s="35"/>
      <c r="AP1657" s="35"/>
      <c r="AQ1657" s="35"/>
      <c r="AR1657" s="35"/>
      <c r="AS1657" s="35"/>
      <c r="AT1657" s="35"/>
      <c r="AU1657" s="35"/>
      <c r="AV1657" s="35"/>
      <c r="AW1657" s="35"/>
      <c r="AX1657" s="35"/>
      <c r="AY1657" s="35"/>
      <c r="AZ1657" s="35"/>
      <c r="BA1657" s="35"/>
      <c r="BB1657" s="35"/>
      <c r="BC1657" s="35"/>
      <c r="BD1657" s="35"/>
      <c r="BE1657" s="35"/>
    </row>
    <row r="1658" spans="27:57" ht="15">
      <c r="AA1658" s="11"/>
      <c r="AB1658" s="11"/>
      <c r="AC1658" s="11"/>
      <c r="AD1658" s="11"/>
      <c r="AE1658" s="11"/>
      <c r="AL1658" s="35"/>
      <c r="AM1658" s="35"/>
      <c r="AN1658" s="35"/>
      <c r="AO1658" s="35"/>
      <c r="AP1658" s="35"/>
      <c r="AQ1658" s="35"/>
      <c r="AR1658" s="35"/>
      <c r="AS1658" s="35"/>
      <c r="AT1658" s="35"/>
      <c r="AU1658" s="35"/>
      <c r="AV1658" s="35"/>
      <c r="AW1658" s="35"/>
      <c r="AX1658" s="35"/>
      <c r="AY1658" s="35"/>
      <c r="AZ1658" s="35"/>
      <c r="BA1658" s="35"/>
      <c r="BB1658" s="35"/>
      <c r="BC1658" s="35"/>
      <c r="BD1658" s="35"/>
      <c r="BE1658" s="35"/>
    </row>
    <row r="1659" spans="27:57" ht="15">
      <c r="AA1659" s="11"/>
      <c r="AB1659" s="11"/>
      <c r="AC1659" s="11"/>
      <c r="AD1659" s="11"/>
      <c r="AE1659" s="11"/>
      <c r="AL1659" s="35"/>
      <c r="AM1659" s="35"/>
      <c r="AN1659" s="35"/>
      <c r="AO1659" s="35"/>
      <c r="AP1659" s="35"/>
      <c r="AQ1659" s="35"/>
      <c r="AR1659" s="35"/>
      <c r="AS1659" s="35"/>
      <c r="AT1659" s="35"/>
      <c r="AU1659" s="35"/>
      <c r="AV1659" s="35"/>
      <c r="AW1659" s="35"/>
      <c r="AX1659" s="35"/>
      <c r="AY1659" s="35"/>
      <c r="AZ1659" s="35"/>
      <c r="BA1659" s="35"/>
      <c r="BB1659" s="35"/>
      <c r="BC1659" s="35"/>
      <c r="BD1659" s="35"/>
      <c r="BE1659" s="35"/>
    </row>
    <row r="1660" spans="27:57" ht="15">
      <c r="AA1660" s="11"/>
      <c r="AB1660" s="11"/>
      <c r="AC1660" s="11"/>
      <c r="AD1660" s="11"/>
      <c r="AE1660" s="11"/>
      <c r="AL1660" s="35"/>
      <c r="AM1660" s="35"/>
      <c r="AN1660" s="35"/>
      <c r="AO1660" s="35"/>
      <c r="AP1660" s="35"/>
      <c r="AQ1660" s="35"/>
      <c r="AR1660" s="35"/>
      <c r="AS1660" s="35"/>
      <c r="AT1660" s="35"/>
      <c r="AU1660" s="35"/>
      <c r="AV1660" s="35"/>
      <c r="AW1660" s="35"/>
      <c r="AX1660" s="35"/>
      <c r="AY1660" s="35"/>
      <c r="AZ1660" s="35"/>
      <c r="BA1660" s="35"/>
      <c r="BB1660" s="35"/>
      <c r="BC1660" s="35"/>
      <c r="BD1660" s="35"/>
      <c r="BE1660" s="35"/>
    </row>
    <row r="1661" spans="27:57" ht="15">
      <c r="AA1661" s="11"/>
      <c r="AB1661" s="11"/>
      <c r="AC1661" s="11"/>
      <c r="AD1661" s="11"/>
      <c r="AE1661" s="11"/>
      <c r="AL1661" s="35"/>
      <c r="AM1661" s="35"/>
      <c r="AN1661" s="35"/>
      <c r="AO1661" s="35"/>
      <c r="AP1661" s="35"/>
      <c r="AQ1661" s="35"/>
      <c r="AR1661" s="35"/>
      <c r="AS1661" s="35"/>
      <c r="AT1661" s="35"/>
      <c r="AU1661" s="35"/>
      <c r="AV1661" s="35"/>
      <c r="AW1661" s="35"/>
      <c r="AX1661" s="35"/>
      <c r="AY1661" s="35"/>
      <c r="AZ1661" s="35"/>
      <c r="BA1661" s="35"/>
      <c r="BB1661" s="35"/>
      <c r="BC1661" s="35"/>
      <c r="BD1661" s="35"/>
      <c r="BE1661" s="35"/>
    </row>
    <row r="1662" spans="27:57" ht="15">
      <c r="AA1662" s="11"/>
      <c r="AB1662" s="11"/>
      <c r="AC1662" s="11"/>
      <c r="AD1662" s="11"/>
      <c r="AE1662" s="11"/>
      <c r="AL1662" s="35"/>
      <c r="AM1662" s="35"/>
      <c r="AN1662" s="35"/>
      <c r="AO1662" s="35"/>
      <c r="AP1662" s="35"/>
      <c r="AQ1662" s="35"/>
      <c r="AR1662" s="35"/>
      <c r="AS1662" s="35"/>
      <c r="AT1662" s="35"/>
      <c r="AU1662" s="35"/>
      <c r="AV1662" s="35"/>
      <c r="AW1662" s="35"/>
      <c r="AX1662" s="35"/>
      <c r="AY1662" s="35"/>
      <c r="AZ1662" s="35"/>
      <c r="BA1662" s="35"/>
      <c r="BB1662" s="35"/>
      <c r="BC1662" s="35"/>
      <c r="BD1662" s="35"/>
      <c r="BE1662" s="35"/>
    </row>
    <row r="1663" spans="27:57" ht="15">
      <c r="AA1663" s="11"/>
      <c r="AB1663" s="11"/>
      <c r="AC1663" s="11"/>
      <c r="AD1663" s="11"/>
      <c r="AE1663" s="11"/>
      <c r="AL1663" s="35"/>
      <c r="AM1663" s="35"/>
      <c r="AN1663" s="35"/>
      <c r="AO1663" s="35"/>
      <c r="AP1663" s="35"/>
      <c r="AQ1663" s="35"/>
      <c r="AR1663" s="35"/>
      <c r="AS1663" s="35"/>
      <c r="AT1663" s="35"/>
      <c r="AU1663" s="35"/>
      <c r="AV1663" s="35"/>
      <c r="AW1663" s="35"/>
      <c r="AX1663" s="35"/>
      <c r="AY1663" s="35"/>
      <c r="AZ1663" s="35"/>
      <c r="BA1663" s="35"/>
      <c r="BB1663" s="35"/>
      <c r="BC1663" s="35"/>
      <c r="BD1663" s="35"/>
      <c r="BE1663" s="35"/>
    </row>
    <row r="1664" spans="27:57" ht="15">
      <c r="AA1664" s="11"/>
      <c r="AB1664" s="11"/>
      <c r="AC1664" s="11"/>
      <c r="AD1664" s="11"/>
      <c r="AE1664" s="11"/>
      <c r="AL1664" s="35"/>
      <c r="AM1664" s="35"/>
      <c r="AN1664" s="35"/>
      <c r="AO1664" s="35"/>
      <c r="AP1664" s="35"/>
      <c r="AQ1664" s="35"/>
      <c r="AR1664" s="35"/>
      <c r="AS1664" s="35"/>
      <c r="AT1664" s="35"/>
      <c r="AU1664" s="35"/>
      <c r="AV1664" s="35"/>
      <c r="AW1664" s="35"/>
      <c r="AX1664" s="35"/>
      <c r="AY1664" s="35"/>
      <c r="AZ1664" s="35"/>
      <c r="BA1664" s="35"/>
      <c r="BB1664" s="35"/>
      <c r="BC1664" s="35"/>
      <c r="BD1664" s="35"/>
      <c r="BE1664" s="35"/>
    </row>
    <row r="1665" spans="27:57" ht="15">
      <c r="AA1665" s="11"/>
      <c r="AB1665" s="11"/>
      <c r="AC1665" s="11"/>
      <c r="AD1665" s="11"/>
      <c r="AE1665" s="11"/>
      <c r="AL1665" s="35"/>
      <c r="AM1665" s="35"/>
      <c r="AN1665" s="35"/>
      <c r="AO1665" s="35"/>
      <c r="AP1665" s="35"/>
      <c r="AQ1665" s="35"/>
      <c r="AR1665" s="35"/>
      <c r="AS1665" s="35"/>
      <c r="AT1665" s="35"/>
      <c r="AU1665" s="35"/>
      <c r="AV1665" s="35"/>
      <c r="AW1665" s="35"/>
      <c r="AX1665" s="35"/>
      <c r="AY1665" s="35"/>
      <c r="AZ1665" s="35"/>
      <c r="BA1665" s="35"/>
      <c r="BB1665" s="35"/>
      <c r="BC1665" s="35"/>
      <c r="BD1665" s="35"/>
      <c r="BE1665" s="35"/>
    </row>
    <row r="1666" spans="27:57" ht="15">
      <c r="AA1666" s="11"/>
      <c r="AB1666" s="11"/>
      <c r="AC1666" s="11"/>
      <c r="AD1666" s="11"/>
      <c r="AE1666" s="11"/>
      <c r="AL1666" s="35"/>
      <c r="AM1666" s="35"/>
      <c r="AN1666" s="35"/>
      <c r="AO1666" s="35"/>
      <c r="AP1666" s="35"/>
      <c r="AQ1666" s="35"/>
      <c r="AR1666" s="35"/>
      <c r="AS1666" s="35"/>
      <c r="AT1666" s="35"/>
      <c r="AU1666" s="35"/>
      <c r="AV1666" s="35"/>
      <c r="AW1666" s="35"/>
      <c r="AX1666" s="35"/>
      <c r="AY1666" s="35"/>
      <c r="AZ1666" s="35"/>
      <c r="BA1666" s="35"/>
      <c r="BB1666" s="35"/>
      <c r="BC1666" s="35"/>
      <c r="BD1666" s="35"/>
      <c r="BE1666" s="35"/>
    </row>
    <row r="1667" spans="27:57" ht="15">
      <c r="AA1667" s="11"/>
      <c r="AB1667" s="11"/>
      <c r="AC1667" s="11"/>
      <c r="AD1667" s="11"/>
      <c r="AE1667" s="11"/>
      <c r="AL1667" s="35"/>
      <c r="AM1667" s="35"/>
      <c r="AN1667" s="35"/>
      <c r="AO1667" s="35"/>
      <c r="AP1667" s="35"/>
      <c r="AQ1667" s="35"/>
      <c r="AR1667" s="35"/>
      <c r="AS1667" s="35"/>
      <c r="AT1667" s="35"/>
      <c r="AU1667" s="35"/>
      <c r="AV1667" s="35"/>
      <c r="AW1667" s="35"/>
      <c r="AX1667" s="35"/>
      <c r="AY1667" s="35"/>
      <c r="AZ1667" s="35"/>
      <c r="BA1667" s="35"/>
      <c r="BB1667" s="35"/>
      <c r="BC1667" s="35"/>
      <c r="BD1667" s="35"/>
      <c r="BE1667" s="35"/>
    </row>
    <row r="1668" spans="27:57" ht="15">
      <c r="AA1668" s="11"/>
      <c r="AB1668" s="11"/>
      <c r="AC1668" s="11"/>
      <c r="AD1668" s="11"/>
      <c r="AE1668" s="11"/>
      <c r="AL1668" s="35"/>
      <c r="AM1668" s="35"/>
      <c r="AN1668" s="35"/>
      <c r="AO1668" s="35"/>
      <c r="AP1668" s="35"/>
      <c r="AQ1668" s="35"/>
      <c r="AR1668" s="35"/>
      <c r="AS1668" s="35"/>
      <c r="AT1668" s="35"/>
      <c r="AU1668" s="35"/>
      <c r="AV1668" s="35"/>
      <c r="AW1668" s="35"/>
      <c r="AX1668" s="35"/>
      <c r="AY1668" s="35"/>
      <c r="AZ1668" s="35"/>
      <c r="BA1668" s="35"/>
      <c r="BB1668" s="35"/>
      <c r="BC1668" s="35"/>
      <c r="BD1668" s="35"/>
      <c r="BE1668" s="35"/>
    </row>
    <row r="1669" spans="27:57" ht="15">
      <c r="AA1669" s="11"/>
      <c r="AB1669" s="11"/>
      <c r="AC1669" s="11"/>
      <c r="AD1669" s="11"/>
      <c r="AE1669" s="11"/>
      <c r="AL1669" s="35"/>
      <c r="AM1669" s="35"/>
      <c r="AN1669" s="35"/>
      <c r="AO1669" s="35"/>
      <c r="AP1669" s="35"/>
      <c r="AQ1669" s="35"/>
      <c r="AR1669" s="35"/>
      <c r="AS1669" s="35"/>
      <c r="AT1669" s="35"/>
      <c r="AU1669" s="35"/>
      <c r="AV1669" s="35"/>
      <c r="AW1669" s="35"/>
      <c r="AX1669" s="35"/>
      <c r="AY1669" s="35"/>
      <c r="AZ1669" s="35"/>
      <c r="BA1669" s="35"/>
      <c r="BB1669" s="35"/>
      <c r="BC1669" s="35"/>
      <c r="BD1669" s="35"/>
      <c r="BE1669" s="35"/>
    </row>
    <row r="1670" spans="27:57" ht="15">
      <c r="AA1670" s="11"/>
      <c r="AB1670" s="11"/>
      <c r="AC1670" s="11"/>
      <c r="AD1670" s="11"/>
      <c r="AE1670" s="11"/>
      <c r="AL1670" s="35"/>
      <c r="AM1670" s="35"/>
      <c r="AN1670" s="35"/>
      <c r="AO1670" s="35"/>
      <c r="AP1670" s="35"/>
      <c r="AQ1670" s="35"/>
      <c r="AR1670" s="35"/>
      <c r="AS1670" s="35"/>
      <c r="AT1670" s="35"/>
      <c r="AU1670" s="35"/>
      <c r="AV1670" s="35"/>
      <c r="AW1670" s="35"/>
      <c r="AX1670" s="35"/>
      <c r="AY1670" s="35"/>
      <c r="AZ1670" s="35"/>
      <c r="BA1670" s="35"/>
      <c r="BB1670" s="35"/>
      <c r="BC1670" s="35"/>
      <c r="BD1670" s="35"/>
      <c r="BE1670" s="35"/>
    </row>
    <row r="1671" spans="27:57" ht="15">
      <c r="AA1671" s="11"/>
      <c r="AB1671" s="11"/>
      <c r="AC1671" s="11"/>
      <c r="AD1671" s="11"/>
      <c r="AE1671" s="11"/>
      <c r="AL1671" s="35"/>
      <c r="AM1671" s="35"/>
      <c r="AN1671" s="35"/>
      <c r="AO1671" s="35"/>
      <c r="AP1671" s="35"/>
      <c r="AQ1671" s="35"/>
      <c r="AR1671" s="35"/>
      <c r="AS1671" s="35"/>
      <c r="AT1671" s="35"/>
      <c r="AU1671" s="35"/>
      <c r="AV1671" s="35"/>
      <c r="AW1671" s="35"/>
      <c r="AX1671" s="35"/>
      <c r="AY1671" s="35"/>
      <c r="AZ1671" s="35"/>
      <c r="BA1671" s="35"/>
      <c r="BB1671" s="35"/>
      <c r="BC1671" s="35"/>
      <c r="BD1671" s="35"/>
      <c r="BE1671" s="35"/>
    </row>
    <row r="1672" spans="27:57" ht="15">
      <c r="AA1672" s="11"/>
      <c r="AB1672" s="11"/>
      <c r="AC1672" s="11"/>
      <c r="AD1672" s="11"/>
      <c r="AE1672" s="11"/>
      <c r="AL1672" s="35"/>
      <c r="AM1672" s="35"/>
      <c r="AN1672" s="35"/>
      <c r="AO1672" s="35"/>
      <c r="AP1672" s="35"/>
      <c r="AQ1672" s="35"/>
      <c r="AR1672" s="35"/>
      <c r="AS1672" s="35"/>
      <c r="AT1672" s="35"/>
      <c r="AU1672" s="35"/>
      <c r="AV1672" s="35"/>
      <c r="AW1672" s="35"/>
      <c r="AX1672" s="35"/>
      <c r="AY1672" s="35"/>
      <c r="AZ1672" s="35"/>
      <c r="BA1672" s="35"/>
      <c r="BB1672" s="35"/>
      <c r="BC1672" s="35"/>
      <c r="BD1672" s="35"/>
      <c r="BE1672" s="35"/>
    </row>
    <row r="1673" spans="27:57" ht="15">
      <c r="AA1673" s="11"/>
      <c r="AB1673" s="11"/>
      <c r="AC1673" s="11"/>
      <c r="AD1673" s="11"/>
      <c r="AE1673" s="11"/>
      <c r="AL1673" s="35"/>
      <c r="AM1673" s="35"/>
      <c r="AN1673" s="35"/>
      <c r="AO1673" s="35"/>
      <c r="AP1673" s="35"/>
      <c r="AQ1673" s="35"/>
      <c r="AR1673" s="35"/>
      <c r="AS1673" s="35"/>
      <c r="AT1673" s="35"/>
      <c r="AU1673" s="35"/>
      <c r="AV1673" s="35"/>
      <c r="AW1673" s="35"/>
      <c r="AX1673" s="35"/>
      <c r="AY1673" s="35"/>
      <c r="AZ1673" s="35"/>
      <c r="BA1673" s="35"/>
      <c r="BB1673" s="35"/>
      <c r="BC1673" s="35"/>
      <c r="BD1673" s="35"/>
      <c r="BE1673" s="35"/>
    </row>
    <row r="1674" spans="27:57" ht="15">
      <c r="AA1674" s="11"/>
      <c r="AB1674" s="11"/>
      <c r="AC1674" s="11"/>
      <c r="AD1674" s="11"/>
      <c r="AE1674" s="11"/>
      <c r="AL1674" s="35"/>
      <c r="AM1674" s="35"/>
      <c r="AN1674" s="35"/>
      <c r="AO1674" s="35"/>
      <c r="AP1674" s="35"/>
      <c r="AQ1674" s="35"/>
      <c r="AR1674" s="35"/>
      <c r="AS1674" s="35"/>
      <c r="AT1674" s="35"/>
      <c r="AU1674" s="35"/>
      <c r="AV1674" s="35"/>
      <c r="AW1674" s="35"/>
      <c r="AX1674" s="35"/>
      <c r="AY1674" s="35"/>
      <c r="AZ1674" s="35"/>
      <c r="BA1674" s="35"/>
      <c r="BB1674" s="35"/>
      <c r="BC1674" s="35"/>
      <c r="BD1674" s="35"/>
      <c r="BE1674" s="35"/>
    </row>
    <row r="1675" spans="27:57" ht="15">
      <c r="AA1675" s="11"/>
      <c r="AB1675" s="11"/>
      <c r="AC1675" s="11"/>
      <c r="AD1675" s="11"/>
      <c r="AE1675" s="11"/>
      <c r="AL1675" s="35"/>
      <c r="AM1675" s="35"/>
      <c r="AN1675" s="35"/>
      <c r="AO1675" s="35"/>
      <c r="AP1675" s="35"/>
      <c r="AQ1675" s="35"/>
      <c r="AR1675" s="35"/>
      <c r="AS1675" s="35"/>
      <c r="AT1675" s="35"/>
      <c r="AU1675" s="35"/>
      <c r="AV1675" s="35"/>
      <c r="AW1675" s="35"/>
      <c r="AX1675" s="35"/>
      <c r="AY1675" s="35"/>
      <c r="AZ1675" s="35"/>
      <c r="BA1675" s="35"/>
      <c r="BB1675" s="35"/>
      <c r="BC1675" s="35"/>
      <c r="BD1675" s="35"/>
      <c r="BE1675" s="35"/>
    </row>
    <row r="1676" spans="27:57" ht="15">
      <c r="AA1676" s="11"/>
      <c r="AB1676" s="11"/>
      <c r="AC1676" s="11"/>
      <c r="AD1676" s="11"/>
      <c r="AE1676" s="11"/>
      <c r="AL1676" s="35"/>
      <c r="AM1676" s="35"/>
      <c r="AN1676" s="35"/>
      <c r="AO1676" s="35"/>
      <c r="AP1676" s="35"/>
      <c r="AQ1676" s="35"/>
      <c r="AR1676" s="35"/>
      <c r="AS1676" s="35"/>
      <c r="AT1676" s="35"/>
      <c r="AU1676" s="35"/>
      <c r="AV1676" s="35"/>
      <c r="AW1676" s="35"/>
      <c r="AX1676" s="35"/>
      <c r="AY1676" s="35"/>
      <c r="AZ1676" s="35"/>
      <c r="BA1676" s="35"/>
      <c r="BB1676" s="35"/>
      <c r="BC1676" s="35"/>
      <c r="BD1676" s="35"/>
      <c r="BE1676" s="35"/>
    </row>
    <row r="1677" spans="27:57" ht="15">
      <c r="AA1677" s="11"/>
      <c r="AB1677" s="11"/>
      <c r="AC1677" s="11"/>
      <c r="AD1677" s="11"/>
      <c r="AE1677" s="11"/>
      <c r="AL1677" s="35"/>
      <c r="AM1677" s="35"/>
      <c r="AN1677" s="35"/>
      <c r="AO1677" s="35"/>
      <c r="AP1677" s="35"/>
      <c r="AQ1677" s="35"/>
      <c r="AR1677" s="35"/>
      <c r="AS1677" s="35"/>
      <c r="AT1677" s="35"/>
      <c r="AU1677" s="35"/>
      <c r="AV1677" s="35"/>
      <c r="AW1677" s="35"/>
      <c r="AX1677" s="35"/>
      <c r="AY1677" s="35"/>
      <c r="AZ1677" s="35"/>
      <c r="BA1677" s="35"/>
      <c r="BB1677" s="35"/>
      <c r="BC1677" s="35"/>
      <c r="BD1677" s="35"/>
      <c r="BE1677" s="35"/>
    </row>
    <row r="1678" spans="27:57" ht="15">
      <c r="AA1678" s="11"/>
      <c r="AB1678" s="11"/>
      <c r="AC1678" s="11"/>
      <c r="AD1678" s="11"/>
      <c r="AE1678" s="11"/>
      <c r="AL1678" s="35"/>
      <c r="AM1678" s="35"/>
      <c r="AN1678" s="35"/>
      <c r="AO1678" s="35"/>
      <c r="AP1678" s="35"/>
      <c r="AQ1678" s="35"/>
      <c r="AR1678" s="35"/>
      <c r="AS1678" s="35"/>
      <c r="AT1678" s="35"/>
      <c r="AU1678" s="35"/>
      <c r="AV1678" s="35"/>
      <c r="AW1678" s="35"/>
      <c r="AX1678" s="35"/>
      <c r="AY1678" s="35"/>
      <c r="AZ1678" s="35"/>
      <c r="BA1678" s="35"/>
      <c r="BB1678" s="35"/>
      <c r="BC1678" s="35"/>
      <c r="BD1678" s="35"/>
      <c r="BE1678" s="35"/>
    </row>
    <row r="1679" spans="27:57" ht="15">
      <c r="AA1679" s="11"/>
      <c r="AB1679" s="11"/>
      <c r="AC1679" s="11"/>
      <c r="AD1679" s="11"/>
      <c r="AE1679" s="11"/>
      <c r="AL1679" s="35"/>
      <c r="AM1679" s="35"/>
      <c r="AN1679" s="35"/>
      <c r="AO1679" s="35"/>
      <c r="AP1679" s="35"/>
      <c r="AQ1679" s="35"/>
      <c r="AR1679" s="35"/>
      <c r="AS1679" s="35"/>
      <c r="AT1679" s="35"/>
      <c r="AU1679" s="35"/>
      <c r="AV1679" s="35"/>
      <c r="AW1679" s="35"/>
      <c r="AX1679" s="35"/>
      <c r="AY1679" s="35"/>
      <c r="AZ1679" s="35"/>
      <c r="BA1679" s="35"/>
      <c r="BB1679" s="35"/>
      <c r="BC1679" s="35"/>
      <c r="BD1679" s="35"/>
      <c r="BE1679" s="35"/>
    </row>
    <row r="1680" spans="27:57" ht="15">
      <c r="AA1680" s="11"/>
      <c r="AB1680" s="11"/>
      <c r="AC1680" s="11"/>
      <c r="AD1680" s="11"/>
      <c r="AE1680" s="11"/>
      <c r="AL1680" s="35"/>
      <c r="AM1680" s="35"/>
      <c r="AN1680" s="35"/>
      <c r="AO1680" s="35"/>
      <c r="AP1680" s="35"/>
      <c r="AQ1680" s="35"/>
      <c r="AR1680" s="35"/>
      <c r="AS1680" s="35"/>
      <c r="AT1680" s="35"/>
      <c r="AU1680" s="35"/>
      <c r="AV1680" s="35"/>
      <c r="AW1680" s="35"/>
      <c r="AX1680" s="35"/>
      <c r="AY1680" s="35"/>
      <c r="AZ1680" s="35"/>
      <c r="BA1680" s="35"/>
      <c r="BB1680" s="35"/>
      <c r="BC1680" s="35"/>
      <c r="BD1680" s="35"/>
      <c r="BE1680" s="35"/>
    </row>
    <row r="1681" spans="27:57" ht="15">
      <c r="AA1681" s="11"/>
      <c r="AB1681" s="11"/>
      <c r="AC1681" s="11"/>
      <c r="AD1681" s="11"/>
      <c r="AE1681" s="11"/>
      <c r="AL1681" s="35"/>
      <c r="AM1681" s="35"/>
      <c r="AN1681" s="35"/>
      <c r="AO1681" s="35"/>
      <c r="AP1681" s="35"/>
      <c r="AQ1681" s="35"/>
      <c r="AR1681" s="35"/>
      <c r="AS1681" s="35"/>
      <c r="AT1681" s="35"/>
      <c r="AU1681" s="35"/>
      <c r="AV1681" s="35"/>
      <c r="AW1681" s="35"/>
      <c r="AX1681" s="35"/>
      <c r="AY1681" s="35"/>
      <c r="AZ1681" s="35"/>
      <c r="BA1681" s="35"/>
      <c r="BB1681" s="35"/>
      <c r="BC1681" s="35"/>
      <c r="BD1681" s="35"/>
      <c r="BE1681" s="35"/>
    </row>
    <row r="1682" spans="27:57" ht="15">
      <c r="AA1682" s="11"/>
      <c r="AB1682" s="11"/>
      <c r="AC1682" s="11"/>
      <c r="AD1682" s="11"/>
      <c r="AE1682" s="11"/>
      <c r="AL1682" s="35"/>
      <c r="AM1682" s="35"/>
      <c r="AN1682" s="35"/>
      <c r="AO1682" s="35"/>
      <c r="AP1682" s="35"/>
      <c r="AQ1682" s="35"/>
      <c r="AR1682" s="35"/>
      <c r="AS1682" s="35"/>
      <c r="AT1682" s="35"/>
      <c r="AU1682" s="35"/>
      <c r="AV1682" s="35"/>
      <c r="AW1682" s="35"/>
      <c r="AX1682" s="35"/>
      <c r="AY1682" s="35"/>
      <c r="AZ1682" s="35"/>
      <c r="BA1682" s="35"/>
      <c r="BB1682" s="35"/>
      <c r="BC1682" s="35"/>
      <c r="BD1682" s="35"/>
      <c r="BE1682" s="35"/>
    </row>
    <row r="1683" spans="27:57" ht="15">
      <c r="AA1683" s="11"/>
      <c r="AB1683" s="11"/>
      <c r="AC1683" s="11"/>
      <c r="AD1683" s="11"/>
      <c r="AE1683" s="11"/>
      <c r="AL1683" s="35"/>
      <c r="AM1683" s="35"/>
      <c r="AN1683" s="35"/>
      <c r="AO1683" s="35"/>
      <c r="AP1683" s="35"/>
      <c r="AQ1683" s="35"/>
      <c r="AR1683" s="35"/>
      <c r="AS1683" s="35"/>
      <c r="AT1683" s="35"/>
      <c r="AU1683" s="35"/>
      <c r="AV1683" s="35"/>
      <c r="AW1683" s="35"/>
      <c r="AX1683" s="35"/>
      <c r="AY1683" s="35"/>
      <c r="AZ1683" s="35"/>
      <c r="BA1683" s="35"/>
      <c r="BB1683" s="35"/>
      <c r="BC1683" s="35"/>
      <c r="BD1683" s="35"/>
      <c r="BE1683" s="35"/>
    </row>
    <row r="1684" spans="27:57" ht="15">
      <c r="AA1684" s="11"/>
      <c r="AB1684" s="11"/>
      <c r="AC1684" s="11"/>
      <c r="AD1684" s="11"/>
      <c r="AE1684" s="11"/>
      <c r="AL1684" s="35"/>
      <c r="AM1684" s="35"/>
      <c r="AN1684" s="35"/>
      <c r="AO1684" s="35"/>
      <c r="AP1684" s="35"/>
      <c r="AQ1684" s="35"/>
      <c r="AR1684" s="35"/>
      <c r="AS1684" s="35"/>
      <c r="AT1684" s="35"/>
      <c r="AU1684" s="35"/>
      <c r="AV1684" s="35"/>
      <c r="AW1684" s="35"/>
      <c r="AX1684" s="35"/>
      <c r="AY1684" s="35"/>
      <c r="AZ1684" s="35"/>
      <c r="BA1684" s="35"/>
      <c r="BB1684" s="35"/>
      <c r="BC1684" s="35"/>
      <c r="BD1684" s="35"/>
      <c r="BE1684" s="35"/>
    </row>
    <row r="1685" spans="27:57" ht="15">
      <c r="AA1685" s="11"/>
      <c r="AB1685" s="11"/>
      <c r="AC1685" s="11"/>
      <c r="AD1685" s="11"/>
      <c r="AE1685" s="11"/>
      <c r="AL1685" s="35"/>
      <c r="AM1685" s="35"/>
      <c r="AN1685" s="35"/>
      <c r="AO1685" s="35"/>
      <c r="AP1685" s="35"/>
      <c r="AQ1685" s="35"/>
      <c r="AR1685" s="35"/>
      <c r="AS1685" s="35"/>
      <c r="AT1685" s="35"/>
      <c r="AU1685" s="35"/>
      <c r="AV1685" s="35"/>
      <c r="AW1685" s="35"/>
      <c r="AX1685" s="35"/>
      <c r="AY1685" s="35"/>
      <c r="AZ1685" s="35"/>
      <c r="BA1685" s="35"/>
      <c r="BB1685" s="35"/>
      <c r="BC1685" s="35"/>
      <c r="BD1685" s="35"/>
      <c r="BE1685" s="35"/>
    </row>
    <row r="1686" spans="27:57" ht="15">
      <c r="AA1686" s="11"/>
      <c r="AB1686" s="11"/>
      <c r="AC1686" s="11"/>
      <c r="AD1686" s="11"/>
      <c r="AE1686" s="11"/>
      <c r="AL1686" s="35"/>
      <c r="AM1686" s="35"/>
      <c r="AN1686" s="35"/>
      <c r="AO1686" s="35"/>
      <c r="AP1686" s="35"/>
      <c r="AQ1686" s="35"/>
      <c r="AR1686" s="35"/>
      <c r="AS1686" s="35"/>
      <c r="AT1686" s="35"/>
      <c r="AU1686" s="35"/>
      <c r="AV1686" s="35"/>
      <c r="AW1686" s="35"/>
      <c r="AX1686" s="35"/>
      <c r="AY1686" s="35"/>
      <c r="AZ1686" s="35"/>
      <c r="BA1686" s="35"/>
      <c r="BB1686" s="35"/>
      <c r="BC1686" s="35"/>
      <c r="BD1686" s="35"/>
      <c r="BE1686" s="35"/>
    </row>
    <row r="1687" spans="27:57" ht="15">
      <c r="AA1687" s="11"/>
      <c r="AB1687" s="11"/>
      <c r="AC1687" s="11"/>
      <c r="AD1687" s="11"/>
      <c r="AE1687" s="11"/>
      <c r="AL1687" s="35"/>
      <c r="AM1687" s="35"/>
      <c r="AN1687" s="35"/>
      <c r="AO1687" s="35"/>
      <c r="AP1687" s="35"/>
      <c r="AQ1687" s="35"/>
      <c r="AR1687" s="35"/>
      <c r="AS1687" s="35"/>
      <c r="AT1687" s="35"/>
      <c r="AU1687" s="35"/>
      <c r="AV1687" s="35"/>
      <c r="AW1687" s="35"/>
      <c r="AX1687" s="35"/>
      <c r="AY1687" s="35"/>
      <c r="AZ1687" s="35"/>
      <c r="BA1687" s="35"/>
      <c r="BB1687" s="35"/>
      <c r="BC1687" s="35"/>
      <c r="BD1687" s="35"/>
      <c r="BE1687" s="35"/>
    </row>
    <row r="1688" spans="27:57" ht="15">
      <c r="AA1688" s="11"/>
      <c r="AB1688" s="11"/>
      <c r="AC1688" s="11"/>
      <c r="AD1688" s="11"/>
      <c r="AE1688" s="11"/>
      <c r="AL1688" s="35"/>
      <c r="AM1688" s="35"/>
      <c r="AN1688" s="35"/>
      <c r="AO1688" s="35"/>
      <c r="AP1688" s="35"/>
      <c r="AQ1688" s="35"/>
      <c r="AR1688" s="35"/>
      <c r="AS1688" s="35"/>
      <c r="AT1688" s="35"/>
      <c r="AU1688" s="35"/>
      <c r="AV1688" s="35"/>
      <c r="AW1688" s="35"/>
      <c r="AX1688" s="35"/>
      <c r="AY1688" s="35"/>
      <c r="AZ1688" s="35"/>
      <c r="BA1688" s="35"/>
      <c r="BB1688" s="35"/>
      <c r="BC1688" s="35"/>
      <c r="BD1688" s="35"/>
      <c r="BE1688" s="35"/>
    </row>
    <row r="1689" spans="27:57" ht="15">
      <c r="AA1689" s="11"/>
      <c r="AB1689" s="11"/>
      <c r="AC1689" s="11"/>
      <c r="AD1689" s="11"/>
      <c r="AE1689" s="11"/>
      <c r="AL1689" s="35"/>
      <c r="AM1689" s="35"/>
      <c r="AN1689" s="35"/>
      <c r="AO1689" s="35"/>
      <c r="AP1689" s="35"/>
      <c r="AQ1689" s="35"/>
      <c r="AR1689" s="35"/>
      <c r="AS1689" s="35"/>
      <c r="AT1689" s="35"/>
      <c r="AU1689" s="35"/>
      <c r="AV1689" s="35"/>
      <c r="AW1689" s="35"/>
      <c r="AX1689" s="35"/>
      <c r="AY1689" s="35"/>
      <c r="AZ1689" s="35"/>
      <c r="BA1689" s="35"/>
      <c r="BB1689" s="35"/>
      <c r="BC1689" s="35"/>
      <c r="BD1689" s="35"/>
      <c r="BE1689" s="35"/>
    </row>
    <row r="1690" spans="27:57" ht="15">
      <c r="AA1690" s="11"/>
      <c r="AB1690" s="11"/>
      <c r="AC1690" s="11"/>
      <c r="AD1690" s="11"/>
      <c r="AE1690" s="11"/>
      <c r="AL1690" s="35"/>
      <c r="AM1690" s="35"/>
      <c r="AN1690" s="35"/>
      <c r="AO1690" s="35"/>
      <c r="AP1690" s="35"/>
      <c r="AQ1690" s="35"/>
      <c r="AR1690" s="35"/>
      <c r="AS1690" s="35"/>
      <c r="AT1690" s="35"/>
      <c r="AU1690" s="35"/>
      <c r="AV1690" s="35"/>
      <c r="AW1690" s="35"/>
      <c r="AX1690" s="35"/>
      <c r="AY1690" s="35"/>
      <c r="AZ1690" s="35"/>
      <c r="BA1690" s="35"/>
      <c r="BB1690" s="35"/>
      <c r="BC1690" s="35"/>
      <c r="BD1690" s="35"/>
      <c r="BE1690" s="35"/>
    </row>
    <row r="1691" spans="27:57" ht="15">
      <c r="AA1691" s="11"/>
      <c r="AB1691" s="11"/>
      <c r="AC1691" s="11"/>
      <c r="AD1691" s="11"/>
      <c r="AE1691" s="11"/>
      <c r="AL1691" s="35"/>
      <c r="AM1691" s="35"/>
      <c r="AN1691" s="35"/>
      <c r="AO1691" s="35"/>
      <c r="AP1691" s="35"/>
      <c r="AQ1691" s="35"/>
      <c r="AR1691" s="35"/>
      <c r="AS1691" s="35"/>
      <c r="AT1691" s="35"/>
      <c r="AU1691" s="35"/>
      <c r="AV1691" s="35"/>
      <c r="AW1691" s="35"/>
      <c r="AX1691" s="35"/>
      <c r="AY1691" s="35"/>
      <c r="AZ1691" s="35"/>
      <c r="BA1691" s="35"/>
      <c r="BB1691" s="35"/>
      <c r="BC1691" s="35"/>
      <c r="BD1691" s="35"/>
      <c r="BE1691" s="35"/>
    </row>
    <row r="1692" spans="27:57" ht="15">
      <c r="AA1692" s="11"/>
      <c r="AB1692" s="11"/>
      <c r="AC1692" s="11"/>
      <c r="AD1692" s="11"/>
      <c r="AE1692" s="11"/>
      <c r="AL1692" s="35"/>
      <c r="AM1692" s="35"/>
      <c r="AN1692" s="35"/>
      <c r="AO1692" s="35"/>
      <c r="AP1692" s="35"/>
      <c r="AQ1692" s="35"/>
      <c r="AR1692" s="35"/>
      <c r="AS1692" s="35"/>
      <c r="AT1692" s="35"/>
      <c r="AU1692" s="35"/>
      <c r="AV1692" s="35"/>
      <c r="AW1692" s="35"/>
      <c r="AX1692" s="35"/>
      <c r="AY1692" s="35"/>
      <c r="AZ1692" s="35"/>
      <c r="BA1692" s="35"/>
      <c r="BB1692" s="35"/>
      <c r="BC1692" s="35"/>
      <c r="BD1692" s="35"/>
      <c r="BE1692" s="35"/>
    </row>
    <row r="1693" spans="27:57" ht="15">
      <c r="AA1693" s="11"/>
      <c r="AB1693" s="11"/>
      <c r="AC1693" s="11"/>
      <c r="AD1693" s="11"/>
      <c r="AE1693" s="11"/>
      <c r="AL1693" s="35"/>
      <c r="AM1693" s="35"/>
      <c r="AN1693" s="35"/>
      <c r="AO1693" s="35"/>
      <c r="AP1693" s="35"/>
      <c r="AQ1693" s="35"/>
      <c r="AR1693" s="35"/>
      <c r="AS1693" s="35"/>
      <c r="AT1693" s="35"/>
      <c r="AU1693" s="35"/>
      <c r="AV1693" s="35"/>
      <c r="AW1693" s="35"/>
      <c r="AX1693" s="35"/>
      <c r="AY1693" s="35"/>
      <c r="AZ1693" s="35"/>
      <c r="BA1693" s="35"/>
      <c r="BB1693" s="35"/>
      <c r="BC1693" s="35"/>
      <c r="BD1693" s="35"/>
      <c r="BE1693" s="35"/>
    </row>
    <row r="1694" spans="27:57" ht="15">
      <c r="AA1694" s="11"/>
      <c r="AB1694" s="11"/>
      <c r="AC1694" s="11"/>
      <c r="AD1694" s="11"/>
      <c r="AE1694" s="11"/>
      <c r="AL1694" s="35"/>
      <c r="AM1694" s="35"/>
      <c r="AN1694" s="35"/>
      <c r="AO1694" s="35"/>
      <c r="AP1694" s="35"/>
      <c r="AQ1694" s="35"/>
      <c r="AR1694" s="35"/>
      <c r="AS1694" s="35"/>
      <c r="AT1694" s="35"/>
      <c r="AU1694" s="35"/>
      <c r="AV1694" s="35"/>
      <c r="AW1694" s="35"/>
      <c r="AX1694" s="35"/>
      <c r="AY1694" s="35"/>
      <c r="AZ1694" s="35"/>
      <c r="BA1694" s="35"/>
      <c r="BB1694" s="35"/>
      <c r="BC1694" s="35"/>
      <c r="BD1694" s="35"/>
      <c r="BE1694" s="35"/>
    </row>
    <row r="1695" spans="27:57" ht="15">
      <c r="AA1695" s="11"/>
      <c r="AB1695" s="11"/>
      <c r="AC1695" s="11"/>
      <c r="AD1695" s="11"/>
      <c r="AE1695" s="11"/>
      <c r="AL1695" s="35"/>
      <c r="AM1695" s="35"/>
      <c r="AN1695" s="35"/>
      <c r="AO1695" s="35"/>
      <c r="AP1695" s="35"/>
      <c r="AQ1695" s="35"/>
      <c r="AR1695" s="35"/>
      <c r="AS1695" s="35"/>
      <c r="AT1695" s="35"/>
      <c r="AU1695" s="35"/>
      <c r="AV1695" s="35"/>
      <c r="AW1695" s="35"/>
      <c r="AX1695" s="35"/>
      <c r="AY1695" s="35"/>
      <c r="AZ1695" s="35"/>
      <c r="BA1695" s="35"/>
      <c r="BB1695" s="35"/>
      <c r="BC1695" s="35"/>
      <c r="BD1695" s="35"/>
      <c r="BE1695" s="35"/>
    </row>
    <row r="1696" spans="27:57" ht="15">
      <c r="AA1696" s="11"/>
      <c r="AB1696" s="11"/>
      <c r="AC1696" s="11"/>
      <c r="AD1696" s="11"/>
      <c r="AE1696" s="11"/>
      <c r="AL1696" s="35"/>
      <c r="AM1696" s="35"/>
      <c r="AN1696" s="35"/>
      <c r="AO1696" s="35"/>
      <c r="AP1696" s="35"/>
      <c r="AQ1696" s="35"/>
      <c r="AR1696" s="35"/>
      <c r="AS1696" s="35"/>
      <c r="AT1696" s="35"/>
      <c r="AU1696" s="35"/>
      <c r="AV1696" s="35"/>
      <c r="AW1696" s="35"/>
      <c r="AX1696" s="35"/>
      <c r="AY1696" s="35"/>
      <c r="AZ1696" s="35"/>
      <c r="BA1696" s="35"/>
      <c r="BB1696" s="35"/>
      <c r="BC1696" s="35"/>
      <c r="BD1696" s="35"/>
      <c r="BE1696" s="35"/>
    </row>
    <row r="1697" spans="27:57" ht="15">
      <c r="AA1697" s="11"/>
      <c r="AB1697" s="11"/>
      <c r="AC1697" s="11"/>
      <c r="AD1697" s="11"/>
      <c r="AE1697" s="11"/>
      <c r="AL1697" s="35"/>
      <c r="AM1697" s="35"/>
      <c r="AN1697" s="35"/>
      <c r="AO1697" s="35"/>
      <c r="AP1697" s="35"/>
      <c r="AQ1697" s="35"/>
      <c r="AR1697" s="35"/>
      <c r="AS1697" s="35"/>
      <c r="AT1697" s="35"/>
      <c r="AU1697" s="35"/>
      <c r="AV1697" s="35"/>
      <c r="AW1697" s="35"/>
      <c r="AX1697" s="35"/>
      <c r="AY1697" s="35"/>
      <c r="AZ1697" s="35"/>
      <c r="BA1697" s="35"/>
      <c r="BB1697" s="35"/>
      <c r="BC1697" s="35"/>
      <c r="BD1697" s="35"/>
      <c r="BE1697" s="35"/>
    </row>
    <row r="1698" spans="27:57" ht="15">
      <c r="AA1698" s="11"/>
      <c r="AB1698" s="11"/>
      <c r="AC1698" s="11"/>
      <c r="AD1698" s="11"/>
      <c r="AE1698" s="11"/>
      <c r="AL1698" s="35"/>
      <c r="AM1698" s="35"/>
      <c r="AN1698" s="35"/>
      <c r="AO1698" s="35"/>
      <c r="AP1698" s="35"/>
      <c r="AQ1698" s="35"/>
      <c r="AR1698" s="35"/>
      <c r="AS1698" s="35"/>
      <c r="AT1698" s="35"/>
      <c r="AU1698" s="35"/>
      <c r="AV1698" s="35"/>
      <c r="AW1698" s="35"/>
      <c r="AX1698" s="35"/>
      <c r="AY1698" s="35"/>
      <c r="AZ1698" s="35"/>
      <c r="BA1698" s="35"/>
      <c r="BB1698" s="35"/>
      <c r="BC1698" s="35"/>
      <c r="BD1698" s="35"/>
      <c r="BE1698" s="35"/>
    </row>
    <row r="1699" spans="27:57" ht="15">
      <c r="AA1699" s="11"/>
      <c r="AB1699" s="11"/>
      <c r="AC1699" s="11"/>
      <c r="AD1699" s="11"/>
      <c r="AE1699" s="11"/>
      <c r="AL1699" s="35"/>
      <c r="AM1699" s="35"/>
      <c r="AN1699" s="35"/>
      <c r="AO1699" s="35"/>
      <c r="AP1699" s="35"/>
      <c r="AQ1699" s="35"/>
      <c r="AR1699" s="35"/>
      <c r="AS1699" s="35"/>
      <c r="AT1699" s="35"/>
      <c r="AU1699" s="35"/>
      <c r="AV1699" s="35"/>
      <c r="AW1699" s="35"/>
      <c r="AX1699" s="35"/>
      <c r="AY1699" s="35"/>
      <c r="AZ1699" s="35"/>
      <c r="BA1699" s="35"/>
      <c r="BB1699" s="35"/>
      <c r="BC1699" s="35"/>
      <c r="BD1699" s="35"/>
      <c r="BE1699" s="35"/>
    </row>
    <row r="1700" spans="27:57" ht="15">
      <c r="AA1700" s="11"/>
      <c r="AB1700" s="11"/>
      <c r="AC1700" s="11"/>
      <c r="AD1700" s="11"/>
      <c r="AE1700" s="11"/>
      <c r="AL1700" s="35"/>
      <c r="AM1700" s="35"/>
      <c r="AN1700" s="35"/>
      <c r="AO1700" s="35"/>
      <c r="AP1700" s="35"/>
      <c r="AQ1700" s="35"/>
      <c r="AR1700" s="35"/>
      <c r="AS1700" s="35"/>
      <c r="AT1700" s="35"/>
      <c r="AU1700" s="35"/>
      <c r="AV1700" s="35"/>
      <c r="AW1700" s="35"/>
      <c r="AX1700" s="35"/>
      <c r="AY1700" s="35"/>
      <c r="AZ1700" s="35"/>
      <c r="BA1700" s="35"/>
      <c r="BB1700" s="35"/>
      <c r="BC1700" s="35"/>
      <c r="BD1700" s="35"/>
      <c r="BE1700" s="35"/>
    </row>
    <row r="1701" spans="27:57" ht="15">
      <c r="AA1701" s="11"/>
      <c r="AB1701" s="11"/>
      <c r="AC1701" s="11"/>
      <c r="AD1701" s="11"/>
      <c r="AE1701" s="11"/>
      <c r="AL1701" s="35"/>
      <c r="AM1701" s="35"/>
      <c r="AN1701" s="35"/>
      <c r="AO1701" s="35"/>
      <c r="AP1701" s="35"/>
      <c r="AQ1701" s="35"/>
      <c r="AR1701" s="35"/>
      <c r="AS1701" s="35"/>
      <c r="AT1701" s="35"/>
      <c r="AU1701" s="35"/>
      <c r="AV1701" s="35"/>
      <c r="AW1701" s="35"/>
      <c r="AX1701" s="35"/>
      <c r="AY1701" s="35"/>
      <c r="AZ1701" s="35"/>
      <c r="BA1701" s="35"/>
      <c r="BB1701" s="35"/>
      <c r="BC1701" s="35"/>
      <c r="BD1701" s="35"/>
      <c r="BE1701" s="35"/>
    </row>
    <row r="1702" spans="27:57" ht="15">
      <c r="AA1702" s="11"/>
      <c r="AB1702" s="11"/>
      <c r="AC1702" s="11"/>
      <c r="AD1702" s="11"/>
      <c r="AE1702" s="11"/>
      <c r="AL1702" s="35"/>
      <c r="AM1702" s="35"/>
      <c r="AN1702" s="35"/>
      <c r="AO1702" s="35"/>
      <c r="AP1702" s="35"/>
      <c r="AQ1702" s="35"/>
      <c r="AR1702" s="35"/>
      <c r="AS1702" s="35"/>
      <c r="AT1702" s="35"/>
      <c r="AU1702" s="35"/>
      <c r="AV1702" s="35"/>
      <c r="AW1702" s="35"/>
      <c r="AX1702" s="35"/>
      <c r="AY1702" s="35"/>
      <c r="AZ1702" s="35"/>
      <c r="BA1702" s="35"/>
      <c r="BB1702" s="35"/>
      <c r="BC1702" s="35"/>
      <c r="BD1702" s="35"/>
      <c r="BE1702" s="35"/>
    </row>
    <row r="1703" spans="27:57" ht="15">
      <c r="AA1703" s="11"/>
      <c r="AB1703" s="11"/>
      <c r="AC1703" s="11"/>
      <c r="AD1703" s="11"/>
      <c r="AE1703" s="11"/>
      <c r="AL1703" s="35"/>
      <c r="AM1703" s="35"/>
      <c r="AN1703" s="35"/>
      <c r="AO1703" s="35"/>
      <c r="AP1703" s="35"/>
      <c r="AQ1703" s="35"/>
      <c r="AR1703" s="35"/>
      <c r="AS1703" s="35"/>
      <c r="AT1703" s="35"/>
      <c r="AU1703" s="35"/>
      <c r="AV1703" s="35"/>
      <c r="AW1703" s="35"/>
      <c r="AX1703" s="35"/>
      <c r="AY1703" s="35"/>
      <c r="AZ1703" s="35"/>
      <c r="BA1703" s="35"/>
      <c r="BB1703" s="35"/>
      <c r="BC1703" s="35"/>
      <c r="BD1703" s="35"/>
      <c r="BE1703" s="35"/>
    </row>
    <row r="1704" spans="27:57" ht="15">
      <c r="AA1704" s="11"/>
      <c r="AB1704" s="11"/>
      <c r="AC1704" s="11"/>
      <c r="AD1704" s="11"/>
      <c r="AE1704" s="11"/>
      <c r="AL1704" s="35"/>
      <c r="AM1704" s="35"/>
      <c r="AN1704" s="35"/>
      <c r="AO1704" s="35"/>
      <c r="AP1704" s="35"/>
      <c r="AQ1704" s="35"/>
      <c r="AR1704" s="35"/>
      <c r="AS1704" s="35"/>
      <c r="AT1704" s="35"/>
      <c r="AU1704" s="35"/>
      <c r="AV1704" s="35"/>
      <c r="AW1704" s="35"/>
      <c r="AX1704" s="35"/>
      <c r="AY1704" s="35"/>
      <c r="AZ1704" s="35"/>
      <c r="BA1704" s="35"/>
      <c r="BB1704" s="35"/>
      <c r="BC1704" s="35"/>
      <c r="BD1704" s="35"/>
      <c r="BE1704" s="35"/>
    </row>
    <row r="1705" spans="27:57" ht="15">
      <c r="AA1705" s="11"/>
      <c r="AB1705" s="11"/>
      <c r="AC1705" s="11"/>
      <c r="AD1705" s="11"/>
      <c r="AE1705" s="11"/>
      <c r="AL1705" s="35"/>
      <c r="AM1705" s="35"/>
      <c r="AN1705" s="35"/>
      <c r="AO1705" s="35"/>
      <c r="AP1705" s="35"/>
      <c r="AQ1705" s="35"/>
      <c r="AR1705" s="35"/>
      <c r="AS1705" s="35"/>
      <c r="AT1705" s="35"/>
      <c r="AU1705" s="35"/>
      <c r="AV1705" s="35"/>
      <c r="AW1705" s="35"/>
      <c r="AX1705" s="35"/>
      <c r="AY1705" s="35"/>
      <c r="AZ1705" s="35"/>
      <c r="BA1705" s="35"/>
      <c r="BB1705" s="35"/>
      <c r="BC1705" s="35"/>
      <c r="BD1705" s="35"/>
      <c r="BE1705" s="35"/>
    </row>
    <row r="1706" spans="27:57" ht="15">
      <c r="AA1706" s="11"/>
      <c r="AB1706" s="11"/>
      <c r="AC1706" s="11"/>
      <c r="AD1706" s="11"/>
      <c r="AE1706" s="11"/>
      <c r="AL1706" s="35"/>
      <c r="AM1706" s="35"/>
      <c r="AN1706" s="35"/>
      <c r="AO1706" s="35"/>
      <c r="AP1706" s="35"/>
      <c r="AQ1706" s="35"/>
      <c r="AR1706" s="35"/>
      <c r="AS1706" s="35"/>
      <c r="AT1706" s="35"/>
      <c r="AU1706" s="35"/>
      <c r="AV1706" s="35"/>
      <c r="AW1706" s="35"/>
      <c r="AX1706" s="35"/>
      <c r="AY1706" s="35"/>
      <c r="AZ1706" s="35"/>
      <c r="BA1706" s="35"/>
      <c r="BB1706" s="35"/>
      <c r="BC1706" s="35"/>
      <c r="BD1706" s="35"/>
      <c r="BE1706" s="35"/>
    </row>
    <row r="1707" spans="27:57" ht="15">
      <c r="AA1707" s="11"/>
      <c r="AB1707" s="11"/>
      <c r="AC1707" s="11"/>
      <c r="AD1707" s="11"/>
      <c r="AE1707" s="11"/>
      <c r="AL1707" s="35"/>
      <c r="AM1707" s="35"/>
      <c r="AN1707" s="35"/>
      <c r="AO1707" s="35"/>
      <c r="AP1707" s="35"/>
      <c r="AQ1707" s="35"/>
      <c r="AR1707" s="35"/>
      <c r="AS1707" s="35"/>
      <c r="AT1707" s="35"/>
      <c r="AU1707" s="35"/>
      <c r="AV1707" s="35"/>
      <c r="AW1707" s="35"/>
      <c r="AX1707" s="35"/>
      <c r="AY1707" s="35"/>
      <c r="AZ1707" s="35"/>
      <c r="BA1707" s="35"/>
      <c r="BB1707" s="35"/>
      <c r="BC1707" s="35"/>
      <c r="BD1707" s="35"/>
      <c r="BE1707" s="35"/>
    </row>
    <row r="1708" spans="27:57" ht="15">
      <c r="AA1708" s="11"/>
      <c r="AB1708" s="11"/>
      <c r="AC1708" s="11"/>
      <c r="AD1708" s="11"/>
      <c r="AE1708" s="11"/>
      <c r="AL1708" s="35"/>
      <c r="AM1708" s="35"/>
      <c r="AN1708" s="35"/>
      <c r="AO1708" s="35"/>
      <c r="AP1708" s="35"/>
      <c r="AQ1708" s="35"/>
      <c r="AR1708" s="35"/>
      <c r="AS1708" s="35"/>
      <c r="AT1708" s="35"/>
      <c r="AU1708" s="35"/>
      <c r="AV1708" s="35"/>
      <c r="AW1708" s="35"/>
      <c r="AX1708" s="35"/>
      <c r="AY1708" s="35"/>
      <c r="AZ1708" s="35"/>
      <c r="BA1708" s="35"/>
      <c r="BB1708" s="35"/>
      <c r="BC1708" s="35"/>
      <c r="BD1708" s="35"/>
      <c r="BE1708" s="35"/>
    </row>
    <row r="1709" spans="27:57" ht="15">
      <c r="AA1709" s="11"/>
      <c r="AB1709" s="11"/>
      <c r="AC1709" s="11"/>
      <c r="AD1709" s="11"/>
      <c r="AE1709" s="11"/>
      <c r="AL1709" s="35"/>
      <c r="AM1709" s="35"/>
      <c r="AN1709" s="35"/>
      <c r="AO1709" s="35"/>
      <c r="AP1709" s="35"/>
      <c r="AQ1709" s="35"/>
      <c r="AR1709" s="35"/>
      <c r="AS1709" s="35"/>
      <c r="AT1709" s="35"/>
      <c r="AU1709" s="35"/>
      <c r="AV1709" s="35"/>
      <c r="AW1709" s="35"/>
      <c r="AX1709" s="35"/>
      <c r="AY1709" s="35"/>
      <c r="AZ1709" s="35"/>
      <c r="BA1709" s="35"/>
      <c r="BB1709" s="35"/>
      <c r="BC1709" s="35"/>
      <c r="BD1709" s="35"/>
      <c r="BE1709" s="35"/>
    </row>
    <row r="1710" spans="27:57" ht="15">
      <c r="AA1710" s="11"/>
      <c r="AB1710" s="11"/>
      <c r="AC1710" s="11"/>
      <c r="AD1710" s="11"/>
      <c r="AE1710" s="11"/>
      <c r="AL1710" s="35"/>
      <c r="AM1710" s="35"/>
      <c r="AN1710" s="35"/>
      <c r="AO1710" s="35"/>
      <c r="AP1710" s="35"/>
      <c r="AQ1710" s="35"/>
      <c r="AR1710" s="35"/>
      <c r="AS1710" s="35"/>
      <c r="AT1710" s="35"/>
      <c r="AU1710" s="35"/>
      <c r="AV1710" s="35"/>
      <c r="AW1710" s="35"/>
      <c r="AX1710" s="35"/>
      <c r="AY1710" s="35"/>
      <c r="AZ1710" s="35"/>
      <c r="BA1710" s="35"/>
      <c r="BB1710" s="35"/>
      <c r="BC1710" s="35"/>
      <c r="BD1710" s="35"/>
      <c r="BE1710" s="35"/>
    </row>
    <row r="1711" spans="27:57" ht="15">
      <c r="AA1711" s="11"/>
      <c r="AB1711" s="11"/>
      <c r="AC1711" s="11"/>
      <c r="AD1711" s="11"/>
      <c r="AE1711" s="11"/>
      <c r="AL1711" s="35"/>
      <c r="AM1711" s="35"/>
      <c r="AN1711" s="35"/>
      <c r="AO1711" s="35"/>
      <c r="AP1711" s="35"/>
      <c r="AQ1711" s="35"/>
      <c r="AR1711" s="35"/>
      <c r="AS1711" s="35"/>
      <c r="AT1711" s="35"/>
      <c r="AU1711" s="35"/>
      <c r="AV1711" s="35"/>
      <c r="AW1711" s="35"/>
      <c r="AX1711" s="35"/>
      <c r="AY1711" s="35"/>
      <c r="AZ1711" s="35"/>
      <c r="BA1711" s="35"/>
      <c r="BB1711" s="35"/>
      <c r="BC1711" s="35"/>
      <c r="BD1711" s="35"/>
      <c r="BE1711" s="35"/>
    </row>
    <row r="1712" spans="27:57" ht="15">
      <c r="AA1712" s="11"/>
      <c r="AB1712" s="11"/>
      <c r="AC1712" s="11"/>
      <c r="AD1712" s="11"/>
      <c r="AE1712" s="11"/>
      <c r="AL1712" s="35"/>
      <c r="AM1712" s="35"/>
      <c r="AN1712" s="35"/>
      <c r="AO1712" s="35"/>
      <c r="AP1712" s="35"/>
      <c r="AQ1712" s="35"/>
      <c r="AR1712" s="35"/>
      <c r="AS1712" s="35"/>
      <c r="AT1712" s="35"/>
      <c r="AU1712" s="35"/>
      <c r="AV1712" s="35"/>
      <c r="AW1712" s="35"/>
      <c r="AX1712" s="35"/>
      <c r="AY1712" s="35"/>
      <c r="AZ1712" s="35"/>
      <c r="BA1712" s="35"/>
      <c r="BB1712" s="35"/>
      <c r="BC1712" s="35"/>
      <c r="BD1712" s="35"/>
      <c r="BE1712" s="35"/>
    </row>
    <row r="1713" spans="27:57" ht="15">
      <c r="AA1713" s="11"/>
      <c r="AB1713" s="11"/>
      <c r="AC1713" s="11"/>
      <c r="AD1713" s="11"/>
      <c r="AE1713" s="11"/>
      <c r="AL1713" s="35"/>
      <c r="AM1713" s="35"/>
      <c r="AN1713" s="35"/>
      <c r="AO1713" s="35"/>
      <c r="AP1713" s="35"/>
      <c r="AQ1713" s="35"/>
      <c r="AR1713" s="35"/>
      <c r="AS1713" s="35"/>
      <c r="AT1713" s="35"/>
      <c r="AU1713" s="35"/>
      <c r="AV1713" s="35"/>
      <c r="AW1713" s="35"/>
      <c r="AX1713" s="35"/>
      <c r="AY1713" s="35"/>
      <c r="AZ1713" s="35"/>
      <c r="BA1713" s="35"/>
      <c r="BB1713" s="35"/>
      <c r="BC1713" s="35"/>
      <c r="BD1713" s="35"/>
      <c r="BE1713" s="35"/>
    </row>
    <row r="1714" spans="27:57" ht="15">
      <c r="AA1714" s="11"/>
      <c r="AB1714" s="11"/>
      <c r="AC1714" s="11"/>
      <c r="AD1714" s="11"/>
      <c r="AE1714" s="11"/>
      <c r="AL1714" s="35"/>
      <c r="AM1714" s="35"/>
      <c r="AN1714" s="35"/>
      <c r="AO1714" s="35"/>
      <c r="AP1714" s="35"/>
      <c r="AQ1714" s="35"/>
      <c r="AR1714" s="35"/>
      <c r="AS1714" s="35"/>
      <c r="AT1714" s="35"/>
      <c r="AU1714" s="35"/>
      <c r="AV1714" s="35"/>
      <c r="AW1714" s="35"/>
      <c r="AX1714" s="35"/>
      <c r="AY1714" s="35"/>
      <c r="AZ1714" s="35"/>
      <c r="BA1714" s="35"/>
      <c r="BB1714" s="35"/>
      <c r="BC1714" s="35"/>
      <c r="BD1714" s="35"/>
      <c r="BE1714" s="35"/>
    </row>
    <row r="1715" spans="27:57" ht="15">
      <c r="AA1715" s="11"/>
      <c r="AB1715" s="11"/>
      <c r="AC1715" s="11"/>
      <c r="AD1715" s="11"/>
      <c r="AE1715" s="11"/>
      <c r="AL1715" s="35"/>
      <c r="AM1715" s="35"/>
      <c r="AN1715" s="35"/>
      <c r="AO1715" s="35"/>
      <c r="AP1715" s="35"/>
      <c r="AQ1715" s="35"/>
      <c r="AR1715" s="35"/>
      <c r="AS1715" s="35"/>
      <c r="AT1715" s="35"/>
      <c r="AU1715" s="35"/>
      <c r="AV1715" s="35"/>
      <c r="AW1715" s="35"/>
      <c r="AX1715" s="35"/>
      <c r="AY1715" s="35"/>
      <c r="AZ1715" s="35"/>
      <c r="BA1715" s="35"/>
      <c r="BB1715" s="35"/>
      <c r="BC1715" s="35"/>
      <c r="BD1715" s="35"/>
      <c r="BE1715" s="35"/>
    </row>
    <row r="1716" spans="27:57" ht="15">
      <c r="AA1716" s="11"/>
      <c r="AB1716" s="11"/>
      <c r="AC1716" s="11"/>
      <c r="AD1716" s="11"/>
      <c r="AE1716" s="11"/>
      <c r="AL1716" s="35"/>
      <c r="AM1716" s="35"/>
      <c r="AN1716" s="35"/>
      <c r="AO1716" s="35"/>
      <c r="AP1716" s="35"/>
      <c r="AQ1716" s="35"/>
      <c r="AR1716" s="35"/>
      <c r="AS1716" s="35"/>
      <c r="AT1716" s="35"/>
      <c r="AU1716" s="35"/>
      <c r="AV1716" s="35"/>
      <c r="AW1716" s="35"/>
      <c r="AX1716" s="35"/>
      <c r="AY1716" s="35"/>
      <c r="AZ1716" s="35"/>
      <c r="BA1716" s="35"/>
      <c r="BB1716" s="35"/>
      <c r="BC1716" s="35"/>
      <c r="BD1716" s="35"/>
      <c r="BE1716" s="35"/>
    </row>
    <row r="1717" spans="27:57" ht="15">
      <c r="AA1717" s="11"/>
      <c r="AB1717" s="11"/>
      <c r="AC1717" s="11"/>
      <c r="AD1717" s="11"/>
      <c r="AE1717" s="11"/>
      <c r="AL1717" s="35"/>
      <c r="AM1717" s="35"/>
      <c r="AN1717" s="35"/>
      <c r="AO1717" s="35"/>
      <c r="AP1717" s="35"/>
      <c r="AQ1717" s="35"/>
      <c r="AR1717" s="35"/>
      <c r="AS1717" s="35"/>
      <c r="AT1717" s="35"/>
      <c r="AU1717" s="35"/>
      <c r="AV1717" s="35"/>
      <c r="AW1717" s="35"/>
      <c r="AX1717" s="35"/>
      <c r="AY1717" s="35"/>
      <c r="AZ1717" s="35"/>
      <c r="BA1717" s="35"/>
      <c r="BB1717" s="35"/>
      <c r="BC1717" s="35"/>
      <c r="BD1717" s="35"/>
      <c r="BE1717" s="35"/>
    </row>
    <row r="1718" spans="27:57" ht="15">
      <c r="AA1718" s="11"/>
      <c r="AB1718" s="11"/>
      <c r="AC1718" s="11"/>
      <c r="AD1718" s="11"/>
      <c r="AE1718" s="11"/>
      <c r="AL1718" s="35"/>
      <c r="AM1718" s="35"/>
      <c r="AN1718" s="35"/>
      <c r="AO1718" s="35"/>
      <c r="AP1718" s="35"/>
      <c r="AQ1718" s="35"/>
      <c r="AR1718" s="35"/>
      <c r="AS1718" s="35"/>
      <c r="AT1718" s="35"/>
      <c r="AU1718" s="35"/>
      <c r="AV1718" s="35"/>
      <c r="AW1718" s="35"/>
      <c r="AX1718" s="35"/>
      <c r="AY1718" s="35"/>
      <c r="AZ1718" s="35"/>
      <c r="BA1718" s="35"/>
      <c r="BB1718" s="35"/>
      <c r="BC1718" s="35"/>
      <c r="BD1718" s="35"/>
      <c r="BE1718" s="35"/>
    </row>
    <row r="1719" spans="27:57" ht="15">
      <c r="AA1719" s="11"/>
      <c r="AB1719" s="11"/>
      <c r="AC1719" s="11"/>
      <c r="AD1719" s="11"/>
      <c r="AE1719" s="11"/>
      <c r="AL1719" s="35"/>
      <c r="AM1719" s="35"/>
      <c r="AN1719" s="35"/>
      <c r="AO1719" s="35"/>
      <c r="AP1719" s="35"/>
      <c r="AQ1719" s="35"/>
      <c r="AR1719" s="35"/>
      <c r="AS1719" s="35"/>
      <c r="AT1719" s="35"/>
      <c r="AU1719" s="35"/>
      <c r="AV1719" s="35"/>
      <c r="AW1719" s="35"/>
      <c r="AX1719" s="35"/>
      <c r="AY1719" s="35"/>
      <c r="AZ1719" s="35"/>
      <c r="BA1719" s="35"/>
      <c r="BB1719" s="35"/>
      <c r="BC1719" s="35"/>
      <c r="BD1719" s="35"/>
      <c r="BE1719" s="35"/>
    </row>
    <row r="1720" spans="27:57" ht="15">
      <c r="AA1720" s="11"/>
      <c r="AB1720" s="11"/>
      <c r="AC1720" s="11"/>
      <c r="AD1720" s="11"/>
      <c r="AE1720" s="11"/>
      <c r="AL1720" s="35"/>
      <c r="AM1720" s="35"/>
      <c r="AN1720" s="35"/>
      <c r="AO1720" s="35"/>
      <c r="AP1720" s="35"/>
      <c r="AQ1720" s="35"/>
      <c r="AR1720" s="35"/>
      <c r="AS1720" s="35"/>
      <c r="AT1720" s="35"/>
      <c r="AU1720" s="35"/>
      <c r="AV1720" s="35"/>
      <c r="AW1720" s="35"/>
      <c r="AX1720" s="35"/>
      <c r="AY1720" s="35"/>
      <c r="AZ1720" s="35"/>
      <c r="BA1720" s="35"/>
      <c r="BB1720" s="35"/>
      <c r="BC1720" s="35"/>
      <c r="BD1720" s="35"/>
      <c r="BE1720" s="35"/>
    </row>
    <row r="1721" spans="27:57" ht="15">
      <c r="AA1721" s="11"/>
      <c r="AB1721" s="11"/>
      <c r="AC1721" s="11"/>
      <c r="AD1721" s="11"/>
      <c r="AE1721" s="11"/>
      <c r="AL1721" s="35"/>
      <c r="AM1721" s="35"/>
      <c r="AN1721" s="35"/>
      <c r="AO1721" s="35"/>
      <c r="AP1721" s="35"/>
      <c r="AQ1721" s="35"/>
      <c r="AR1721" s="35"/>
      <c r="AS1721" s="35"/>
      <c r="AT1721" s="35"/>
      <c r="AU1721" s="35"/>
      <c r="AV1721" s="35"/>
      <c r="AW1721" s="35"/>
      <c r="AX1721" s="35"/>
      <c r="AY1721" s="35"/>
      <c r="AZ1721" s="35"/>
      <c r="BA1721" s="35"/>
      <c r="BB1721" s="35"/>
      <c r="BC1721" s="35"/>
      <c r="BD1721" s="35"/>
      <c r="BE1721" s="35"/>
    </row>
    <row r="1722" spans="27:57" ht="15">
      <c r="AA1722" s="11"/>
      <c r="AB1722" s="11"/>
      <c r="AC1722" s="11"/>
      <c r="AD1722" s="11"/>
      <c r="AE1722" s="11"/>
      <c r="AL1722" s="35"/>
      <c r="AM1722" s="35"/>
      <c r="AN1722" s="35"/>
      <c r="AO1722" s="35"/>
      <c r="AP1722" s="35"/>
      <c r="AQ1722" s="35"/>
      <c r="AR1722" s="35"/>
      <c r="AS1722" s="35"/>
      <c r="AT1722" s="35"/>
      <c r="AU1722" s="35"/>
      <c r="AV1722" s="35"/>
      <c r="AW1722" s="35"/>
      <c r="AX1722" s="35"/>
      <c r="AY1722" s="35"/>
      <c r="AZ1722" s="35"/>
      <c r="BA1722" s="35"/>
      <c r="BB1722" s="35"/>
      <c r="BC1722" s="35"/>
      <c r="BD1722" s="35"/>
      <c r="BE1722" s="35"/>
    </row>
    <row r="1723" spans="27:57" ht="15">
      <c r="AA1723" s="11"/>
      <c r="AB1723" s="11"/>
      <c r="AC1723" s="11"/>
      <c r="AD1723" s="11"/>
      <c r="AE1723" s="11"/>
      <c r="AL1723" s="35"/>
      <c r="AM1723" s="35"/>
      <c r="AN1723" s="35"/>
      <c r="AO1723" s="35"/>
      <c r="AP1723" s="35"/>
      <c r="AQ1723" s="35"/>
      <c r="AR1723" s="35"/>
      <c r="AS1723" s="35"/>
      <c r="AT1723" s="35"/>
      <c r="AU1723" s="35"/>
      <c r="AV1723" s="35"/>
      <c r="AW1723" s="35"/>
      <c r="AX1723" s="35"/>
      <c r="AY1723" s="35"/>
      <c r="AZ1723" s="35"/>
      <c r="BA1723" s="35"/>
      <c r="BB1723" s="35"/>
      <c r="BC1723" s="35"/>
      <c r="BD1723" s="35"/>
      <c r="BE1723" s="35"/>
    </row>
    <row r="1724" spans="27:57" ht="15">
      <c r="AA1724" s="11"/>
      <c r="AB1724" s="11"/>
      <c r="AC1724" s="11"/>
      <c r="AD1724" s="11"/>
      <c r="AE1724" s="11"/>
      <c r="AL1724" s="35"/>
      <c r="AM1724" s="35"/>
      <c r="AN1724" s="35"/>
      <c r="AO1724" s="35"/>
      <c r="AP1724" s="35"/>
      <c r="AQ1724" s="35"/>
      <c r="AR1724" s="35"/>
      <c r="AS1724" s="35"/>
      <c r="AT1724" s="35"/>
      <c r="AU1724" s="35"/>
      <c r="AV1724" s="35"/>
      <c r="AW1724" s="35"/>
      <c r="AX1724" s="35"/>
      <c r="AY1724" s="35"/>
      <c r="AZ1724" s="35"/>
      <c r="BA1724" s="35"/>
      <c r="BB1724" s="35"/>
      <c r="BC1724" s="35"/>
      <c r="BD1724" s="35"/>
      <c r="BE1724" s="35"/>
    </row>
    <row r="1725" spans="27:57" ht="15">
      <c r="AA1725" s="11"/>
      <c r="AB1725" s="11"/>
      <c r="AC1725" s="11"/>
      <c r="AD1725" s="11"/>
      <c r="AE1725" s="11"/>
      <c r="AL1725" s="35"/>
      <c r="AM1725" s="35"/>
      <c r="AN1725" s="35"/>
      <c r="AO1725" s="35"/>
      <c r="AP1725" s="35"/>
      <c r="AQ1725" s="35"/>
      <c r="AR1725" s="35"/>
      <c r="AS1725" s="35"/>
      <c r="AT1725" s="35"/>
      <c r="AU1725" s="35"/>
      <c r="AV1725" s="35"/>
      <c r="AW1725" s="35"/>
      <c r="AX1725" s="35"/>
      <c r="AY1725" s="35"/>
      <c r="AZ1725" s="35"/>
      <c r="BA1725" s="35"/>
      <c r="BB1725" s="35"/>
      <c r="BC1725" s="35"/>
      <c r="BD1725" s="35"/>
      <c r="BE1725" s="35"/>
    </row>
    <row r="1726" spans="27:57" ht="15">
      <c r="AA1726" s="11"/>
      <c r="AB1726" s="11"/>
      <c r="AC1726" s="11"/>
      <c r="AD1726" s="11"/>
      <c r="AE1726" s="11"/>
      <c r="AL1726" s="35"/>
      <c r="AM1726" s="35"/>
      <c r="AN1726" s="35"/>
      <c r="AO1726" s="35"/>
      <c r="AP1726" s="35"/>
      <c r="AQ1726" s="35"/>
      <c r="AR1726" s="35"/>
      <c r="AS1726" s="35"/>
      <c r="AT1726" s="35"/>
      <c r="AU1726" s="35"/>
      <c r="AV1726" s="35"/>
      <c r="AW1726" s="35"/>
      <c r="AX1726" s="35"/>
      <c r="AY1726" s="35"/>
      <c r="AZ1726" s="35"/>
      <c r="BA1726" s="35"/>
      <c r="BB1726" s="35"/>
      <c r="BC1726" s="35"/>
      <c r="BD1726" s="35"/>
      <c r="BE1726" s="35"/>
    </row>
    <row r="1727" spans="27:57" ht="15">
      <c r="AA1727" s="11"/>
      <c r="AB1727" s="11"/>
      <c r="AC1727" s="11"/>
      <c r="AD1727" s="11"/>
      <c r="AE1727" s="11"/>
      <c r="AL1727" s="35"/>
      <c r="AM1727" s="35"/>
      <c r="AN1727" s="35"/>
      <c r="AO1727" s="35"/>
      <c r="AP1727" s="35"/>
      <c r="AQ1727" s="35"/>
      <c r="AR1727" s="35"/>
      <c r="AS1727" s="35"/>
      <c r="AT1727" s="35"/>
      <c r="AU1727" s="35"/>
      <c r="AV1727" s="35"/>
      <c r="AW1727" s="35"/>
      <c r="AX1727" s="35"/>
      <c r="AY1727" s="35"/>
      <c r="AZ1727" s="35"/>
      <c r="BA1727" s="35"/>
      <c r="BB1727" s="35"/>
      <c r="BC1727" s="35"/>
      <c r="BD1727" s="35"/>
      <c r="BE1727" s="35"/>
    </row>
    <row r="1728" spans="27:57" ht="15">
      <c r="AA1728" s="11"/>
      <c r="AB1728" s="11"/>
      <c r="AC1728" s="11"/>
      <c r="AD1728" s="11"/>
      <c r="AE1728" s="11"/>
      <c r="AL1728" s="35"/>
      <c r="AM1728" s="35"/>
      <c r="AN1728" s="35"/>
      <c r="AO1728" s="35"/>
      <c r="AP1728" s="35"/>
      <c r="AQ1728" s="35"/>
      <c r="AR1728" s="35"/>
      <c r="AS1728" s="35"/>
      <c r="AT1728" s="35"/>
      <c r="AU1728" s="35"/>
      <c r="AV1728" s="35"/>
      <c r="AW1728" s="35"/>
      <c r="AX1728" s="35"/>
      <c r="AY1728" s="35"/>
      <c r="AZ1728" s="35"/>
      <c r="BA1728" s="35"/>
      <c r="BB1728" s="35"/>
      <c r="BC1728" s="35"/>
      <c r="BD1728" s="35"/>
      <c r="BE1728" s="35"/>
    </row>
    <row r="1729" spans="27:57" ht="15">
      <c r="AA1729" s="11"/>
      <c r="AB1729" s="11"/>
      <c r="AC1729" s="11"/>
      <c r="AD1729" s="11"/>
      <c r="AE1729" s="11"/>
      <c r="AL1729" s="35"/>
      <c r="AM1729" s="35"/>
      <c r="AN1729" s="35"/>
      <c r="AO1729" s="35"/>
      <c r="AP1729" s="35"/>
      <c r="AQ1729" s="35"/>
      <c r="AR1729" s="35"/>
      <c r="AS1729" s="35"/>
      <c r="AT1729" s="35"/>
      <c r="AU1729" s="35"/>
      <c r="AV1729" s="35"/>
      <c r="AW1729" s="35"/>
      <c r="AX1729" s="35"/>
      <c r="AY1729" s="35"/>
      <c r="AZ1729" s="35"/>
      <c r="BA1729" s="35"/>
      <c r="BB1729" s="35"/>
      <c r="BC1729" s="35"/>
      <c r="BD1729" s="35"/>
      <c r="BE1729" s="35"/>
    </row>
    <row r="1730" spans="27:57" ht="15">
      <c r="AA1730" s="11"/>
      <c r="AB1730" s="11"/>
      <c r="AC1730" s="11"/>
      <c r="AD1730" s="11"/>
      <c r="AE1730" s="11"/>
      <c r="AL1730" s="35"/>
      <c r="AM1730" s="35"/>
      <c r="AN1730" s="35"/>
      <c r="AO1730" s="35"/>
      <c r="AP1730" s="35"/>
      <c r="AQ1730" s="35"/>
      <c r="AR1730" s="35"/>
      <c r="AS1730" s="35"/>
      <c r="AT1730" s="35"/>
      <c r="AU1730" s="35"/>
      <c r="AV1730" s="35"/>
      <c r="AW1730" s="35"/>
      <c r="AX1730" s="35"/>
      <c r="AY1730" s="35"/>
      <c r="AZ1730" s="35"/>
      <c r="BA1730" s="35"/>
      <c r="BB1730" s="35"/>
      <c r="BC1730" s="35"/>
      <c r="BD1730" s="35"/>
      <c r="BE1730" s="35"/>
    </row>
    <row r="1731" spans="27:57" ht="15">
      <c r="AA1731" s="11"/>
      <c r="AB1731" s="11"/>
      <c r="AC1731" s="11"/>
      <c r="AD1731" s="11"/>
      <c r="AE1731" s="11"/>
      <c r="AL1731" s="35"/>
      <c r="AM1731" s="35"/>
      <c r="AN1731" s="35"/>
      <c r="AO1731" s="35"/>
      <c r="AP1731" s="35"/>
      <c r="AQ1731" s="35"/>
      <c r="AR1731" s="35"/>
      <c r="AS1731" s="35"/>
      <c r="AT1731" s="35"/>
      <c r="AU1731" s="35"/>
      <c r="AV1731" s="35"/>
      <c r="AW1731" s="35"/>
      <c r="AX1731" s="35"/>
      <c r="AY1731" s="35"/>
      <c r="AZ1731" s="35"/>
      <c r="BA1731" s="35"/>
      <c r="BB1731" s="35"/>
      <c r="BC1731" s="35"/>
      <c r="BD1731" s="35"/>
      <c r="BE1731" s="35"/>
    </row>
    <row r="1732" spans="27:57" ht="15">
      <c r="AA1732" s="11"/>
      <c r="AB1732" s="11"/>
      <c r="AC1732" s="11"/>
      <c r="AD1732" s="11"/>
      <c r="AE1732" s="11"/>
      <c r="AL1732" s="35"/>
      <c r="AM1732" s="35"/>
      <c r="AN1732" s="35"/>
      <c r="AO1732" s="35"/>
      <c r="AP1732" s="35"/>
      <c r="AQ1732" s="35"/>
      <c r="AR1732" s="35"/>
      <c r="AS1732" s="35"/>
      <c r="AT1732" s="35"/>
      <c r="AU1732" s="35"/>
      <c r="AV1732" s="35"/>
      <c r="AW1732" s="35"/>
      <c r="AX1732" s="35"/>
      <c r="AY1732" s="35"/>
      <c r="AZ1732" s="35"/>
      <c r="BA1732" s="35"/>
      <c r="BB1732" s="35"/>
      <c r="BC1732" s="35"/>
      <c r="BD1732" s="35"/>
      <c r="BE1732" s="35"/>
    </row>
    <row r="1733" spans="27:57" ht="15">
      <c r="AA1733" s="11"/>
      <c r="AB1733" s="11"/>
      <c r="AC1733" s="11"/>
      <c r="AD1733" s="11"/>
      <c r="AE1733" s="11"/>
      <c r="AL1733" s="35"/>
      <c r="AM1733" s="35"/>
      <c r="AN1733" s="35"/>
      <c r="AO1733" s="35"/>
      <c r="AP1733" s="35"/>
      <c r="AQ1733" s="35"/>
      <c r="AR1733" s="35"/>
      <c r="AS1733" s="35"/>
      <c r="AT1733" s="35"/>
      <c r="AU1733" s="35"/>
      <c r="AV1733" s="35"/>
      <c r="AW1733" s="35"/>
      <c r="AX1733" s="35"/>
      <c r="AY1733" s="35"/>
      <c r="AZ1733" s="35"/>
      <c r="BA1733" s="35"/>
      <c r="BB1733" s="35"/>
      <c r="BC1733" s="35"/>
      <c r="BD1733" s="35"/>
      <c r="BE1733" s="35"/>
    </row>
    <row r="1734" spans="27:57" ht="15">
      <c r="AA1734" s="11"/>
      <c r="AB1734" s="11"/>
      <c r="AC1734" s="11"/>
      <c r="AD1734" s="11"/>
      <c r="AE1734" s="11"/>
      <c r="AL1734" s="35"/>
      <c r="AM1734" s="35"/>
      <c r="AN1734" s="35"/>
      <c r="AO1734" s="35"/>
      <c r="AP1734" s="35"/>
      <c r="AQ1734" s="35"/>
      <c r="AR1734" s="35"/>
      <c r="AS1734" s="35"/>
      <c r="AT1734" s="35"/>
      <c r="AU1734" s="35"/>
      <c r="AV1734" s="35"/>
      <c r="AW1734" s="35"/>
      <c r="AX1734" s="35"/>
      <c r="AY1734" s="35"/>
      <c r="AZ1734" s="35"/>
      <c r="BA1734" s="35"/>
      <c r="BB1734" s="35"/>
      <c r="BC1734" s="35"/>
      <c r="BD1734" s="35"/>
      <c r="BE1734" s="35"/>
    </row>
    <row r="1735" spans="27:57" ht="15">
      <c r="AA1735" s="11"/>
      <c r="AB1735" s="11"/>
      <c r="AC1735" s="11"/>
      <c r="AD1735" s="11"/>
      <c r="AE1735" s="11"/>
      <c r="AL1735" s="35"/>
      <c r="AM1735" s="35"/>
      <c r="AN1735" s="35"/>
      <c r="AO1735" s="35"/>
      <c r="AP1735" s="35"/>
      <c r="AQ1735" s="35"/>
      <c r="AR1735" s="35"/>
      <c r="AS1735" s="35"/>
      <c r="AT1735" s="35"/>
      <c r="AU1735" s="35"/>
      <c r="AV1735" s="35"/>
      <c r="AW1735" s="35"/>
      <c r="AX1735" s="35"/>
      <c r="AY1735" s="35"/>
      <c r="AZ1735" s="35"/>
      <c r="BA1735" s="35"/>
      <c r="BB1735" s="35"/>
      <c r="BC1735" s="35"/>
      <c r="BD1735" s="35"/>
      <c r="BE1735" s="35"/>
    </row>
    <row r="1736" spans="27:57" ht="15">
      <c r="AA1736" s="11"/>
      <c r="AB1736" s="11"/>
      <c r="AC1736" s="11"/>
      <c r="AD1736" s="11"/>
      <c r="AE1736" s="11"/>
      <c r="AL1736" s="35"/>
      <c r="AM1736" s="35"/>
      <c r="AN1736" s="35"/>
      <c r="AO1736" s="35"/>
      <c r="AP1736" s="35"/>
      <c r="AQ1736" s="35"/>
      <c r="AR1736" s="35"/>
      <c r="AS1736" s="35"/>
      <c r="AT1736" s="35"/>
      <c r="AU1736" s="35"/>
      <c r="AV1736" s="35"/>
      <c r="AW1736" s="35"/>
      <c r="AX1736" s="35"/>
      <c r="AY1736" s="35"/>
      <c r="AZ1736" s="35"/>
      <c r="BA1736" s="35"/>
      <c r="BB1736" s="35"/>
      <c r="BC1736" s="35"/>
      <c r="BD1736" s="35"/>
      <c r="BE1736" s="35"/>
    </row>
    <row r="1737" spans="27:57" ht="15">
      <c r="AA1737" s="11"/>
      <c r="AB1737" s="11"/>
      <c r="AC1737" s="11"/>
      <c r="AD1737" s="11"/>
      <c r="AE1737" s="11"/>
      <c r="AL1737" s="35"/>
      <c r="AM1737" s="35"/>
      <c r="AN1737" s="35"/>
      <c r="AO1737" s="35"/>
      <c r="AP1737" s="35"/>
      <c r="AQ1737" s="35"/>
      <c r="AR1737" s="35"/>
      <c r="AS1737" s="35"/>
      <c r="AT1737" s="35"/>
      <c r="AU1737" s="35"/>
      <c r="AV1737" s="35"/>
      <c r="AW1737" s="35"/>
      <c r="AX1737" s="35"/>
      <c r="AY1737" s="35"/>
      <c r="AZ1737" s="35"/>
      <c r="BA1737" s="35"/>
      <c r="BB1737" s="35"/>
      <c r="BC1737" s="35"/>
      <c r="BD1737" s="35"/>
      <c r="BE1737" s="35"/>
    </row>
    <row r="1738" spans="27:57" ht="15">
      <c r="AA1738" s="11"/>
      <c r="AB1738" s="11"/>
      <c r="AC1738" s="11"/>
      <c r="AD1738" s="11"/>
      <c r="AE1738" s="11"/>
      <c r="AL1738" s="35"/>
      <c r="AM1738" s="35"/>
      <c r="AN1738" s="35"/>
      <c r="AO1738" s="35"/>
      <c r="AP1738" s="35"/>
      <c r="AQ1738" s="35"/>
      <c r="AR1738" s="35"/>
      <c r="AS1738" s="35"/>
      <c r="AT1738" s="35"/>
      <c r="AU1738" s="35"/>
      <c r="AV1738" s="35"/>
      <c r="AW1738" s="35"/>
      <c r="AX1738" s="35"/>
      <c r="AY1738" s="35"/>
      <c r="AZ1738" s="35"/>
      <c r="BA1738" s="35"/>
      <c r="BB1738" s="35"/>
      <c r="BC1738" s="35"/>
      <c r="BD1738" s="35"/>
      <c r="BE1738" s="35"/>
    </row>
    <row r="1739" spans="27:57" ht="15">
      <c r="AA1739" s="11"/>
      <c r="AB1739" s="11"/>
      <c r="AC1739" s="11"/>
      <c r="AD1739" s="11"/>
      <c r="AE1739" s="11"/>
      <c r="AL1739" s="35"/>
      <c r="AM1739" s="35"/>
      <c r="AN1739" s="35"/>
      <c r="AO1739" s="35"/>
      <c r="AP1739" s="35"/>
      <c r="AQ1739" s="35"/>
      <c r="AR1739" s="35"/>
      <c r="AS1739" s="35"/>
      <c r="AT1739" s="35"/>
      <c r="AU1739" s="35"/>
      <c r="AV1739" s="35"/>
      <c r="AW1739" s="35"/>
      <c r="AX1739" s="35"/>
      <c r="AY1739" s="35"/>
      <c r="AZ1739" s="35"/>
      <c r="BA1739" s="35"/>
      <c r="BB1739" s="35"/>
      <c r="BC1739" s="35"/>
      <c r="BD1739" s="35"/>
      <c r="BE1739" s="35"/>
    </row>
    <row r="1740" spans="27:57" ht="15">
      <c r="AA1740" s="11"/>
      <c r="AB1740" s="11"/>
      <c r="AC1740" s="11"/>
      <c r="AD1740" s="11"/>
      <c r="AE1740" s="11"/>
      <c r="AL1740" s="35"/>
      <c r="AM1740" s="35"/>
      <c r="AN1740" s="35"/>
      <c r="AO1740" s="35"/>
      <c r="AP1740" s="35"/>
      <c r="AQ1740" s="35"/>
      <c r="AR1740" s="35"/>
      <c r="AS1740" s="35"/>
      <c r="AT1740" s="35"/>
      <c r="AU1740" s="35"/>
      <c r="AV1740" s="35"/>
      <c r="AW1740" s="35"/>
      <c r="AX1740" s="35"/>
      <c r="AY1740" s="35"/>
      <c r="AZ1740" s="35"/>
      <c r="BA1740" s="35"/>
      <c r="BB1740" s="35"/>
      <c r="BC1740" s="35"/>
      <c r="BD1740" s="35"/>
      <c r="BE1740" s="35"/>
    </row>
    <row r="1741" spans="27:57" ht="15">
      <c r="AA1741" s="11"/>
      <c r="AB1741" s="11"/>
      <c r="AC1741" s="11"/>
      <c r="AD1741" s="11"/>
      <c r="AE1741" s="11"/>
      <c r="AL1741" s="35"/>
      <c r="AM1741" s="35"/>
      <c r="AN1741" s="35"/>
      <c r="AO1741" s="35"/>
      <c r="AP1741" s="35"/>
      <c r="AQ1741" s="35"/>
      <c r="AR1741" s="35"/>
      <c r="AS1741" s="35"/>
      <c r="AT1741" s="35"/>
      <c r="AU1741" s="35"/>
      <c r="AV1741" s="35"/>
      <c r="AW1741" s="35"/>
      <c r="AX1741" s="35"/>
      <c r="AY1741" s="35"/>
      <c r="AZ1741" s="35"/>
      <c r="BA1741" s="35"/>
      <c r="BB1741" s="35"/>
      <c r="BC1741" s="35"/>
      <c r="BD1741" s="35"/>
      <c r="BE1741" s="35"/>
    </row>
    <row r="1742" spans="27:57" ht="15">
      <c r="AA1742" s="11"/>
      <c r="AB1742" s="11"/>
      <c r="AC1742" s="11"/>
      <c r="AD1742" s="11"/>
      <c r="AE1742" s="11"/>
      <c r="AL1742" s="35"/>
      <c r="AM1742" s="35"/>
      <c r="AN1742" s="35"/>
      <c r="AO1742" s="35"/>
      <c r="AP1742" s="35"/>
      <c r="AQ1742" s="35"/>
      <c r="AR1742" s="35"/>
      <c r="AS1742" s="35"/>
      <c r="AT1742" s="35"/>
      <c r="AU1742" s="35"/>
      <c r="AV1742" s="35"/>
      <c r="AW1742" s="35"/>
      <c r="AX1742" s="35"/>
      <c r="AY1742" s="35"/>
      <c r="AZ1742" s="35"/>
      <c r="BA1742" s="35"/>
      <c r="BB1742" s="35"/>
      <c r="BC1742" s="35"/>
      <c r="BD1742" s="35"/>
      <c r="BE1742" s="35"/>
    </row>
    <row r="1743" spans="27:57" ht="15">
      <c r="AA1743" s="11"/>
      <c r="AB1743" s="11"/>
      <c r="AC1743" s="11"/>
      <c r="AD1743" s="11"/>
      <c r="AE1743" s="11"/>
      <c r="AL1743" s="35"/>
      <c r="AM1743" s="35"/>
      <c r="AN1743" s="35"/>
      <c r="AO1743" s="35"/>
      <c r="AP1743" s="35"/>
      <c r="AQ1743" s="35"/>
      <c r="AR1743" s="35"/>
      <c r="AS1743" s="35"/>
      <c r="AT1743" s="35"/>
      <c r="AU1743" s="35"/>
      <c r="AV1743" s="35"/>
      <c r="AW1743" s="35"/>
      <c r="AX1743" s="35"/>
      <c r="AY1743" s="35"/>
      <c r="AZ1743" s="35"/>
      <c r="BA1743" s="35"/>
      <c r="BB1743" s="35"/>
      <c r="BC1743" s="35"/>
      <c r="BD1743" s="35"/>
      <c r="BE1743" s="35"/>
    </row>
    <row r="1744" spans="27:57" ht="15">
      <c r="AA1744" s="11"/>
      <c r="AB1744" s="11"/>
      <c r="AC1744" s="11"/>
      <c r="AD1744" s="11"/>
      <c r="AE1744" s="11"/>
      <c r="AL1744" s="35"/>
      <c r="AM1744" s="35"/>
      <c r="AN1744" s="35"/>
      <c r="AO1744" s="35"/>
      <c r="AP1744" s="35"/>
      <c r="AQ1744" s="35"/>
      <c r="AR1744" s="35"/>
      <c r="AS1744" s="35"/>
      <c r="AT1744" s="35"/>
      <c r="AU1744" s="35"/>
      <c r="AV1744" s="35"/>
      <c r="AW1744" s="35"/>
      <c r="AX1744" s="35"/>
      <c r="AY1744" s="35"/>
      <c r="AZ1744" s="35"/>
      <c r="BA1744" s="35"/>
      <c r="BB1744" s="35"/>
      <c r="BC1744" s="35"/>
      <c r="BD1744" s="35"/>
      <c r="BE1744" s="35"/>
    </row>
    <row r="1745" spans="27:57" ht="15">
      <c r="AA1745" s="11"/>
      <c r="AB1745" s="11"/>
      <c r="AC1745" s="11"/>
      <c r="AD1745" s="11"/>
      <c r="AE1745" s="11"/>
      <c r="AL1745" s="35"/>
      <c r="AM1745" s="35"/>
      <c r="AN1745" s="35"/>
      <c r="AO1745" s="35"/>
      <c r="AP1745" s="35"/>
      <c r="AQ1745" s="35"/>
      <c r="AR1745" s="35"/>
      <c r="AS1745" s="35"/>
      <c r="AT1745" s="35"/>
      <c r="AU1745" s="35"/>
      <c r="AV1745" s="35"/>
      <c r="AW1745" s="35"/>
      <c r="AX1745" s="35"/>
      <c r="AY1745" s="35"/>
      <c r="AZ1745" s="35"/>
      <c r="BA1745" s="35"/>
      <c r="BB1745" s="35"/>
      <c r="BC1745" s="35"/>
      <c r="BD1745" s="35"/>
      <c r="BE1745" s="35"/>
    </row>
    <row r="1746" spans="27:57" ht="15">
      <c r="AA1746" s="11"/>
      <c r="AB1746" s="11"/>
      <c r="AC1746" s="11"/>
      <c r="AD1746" s="11"/>
      <c r="AE1746" s="11"/>
      <c r="AL1746" s="35"/>
      <c r="AM1746" s="35"/>
      <c r="AN1746" s="35"/>
      <c r="AO1746" s="35"/>
      <c r="AP1746" s="35"/>
      <c r="AQ1746" s="35"/>
      <c r="AR1746" s="35"/>
      <c r="AS1746" s="35"/>
      <c r="AT1746" s="35"/>
      <c r="AU1746" s="35"/>
      <c r="AV1746" s="35"/>
      <c r="AW1746" s="35"/>
      <c r="AX1746" s="35"/>
      <c r="AY1746" s="35"/>
      <c r="AZ1746" s="35"/>
      <c r="BA1746" s="35"/>
      <c r="BB1746" s="35"/>
      <c r="BC1746" s="35"/>
      <c r="BD1746" s="35"/>
      <c r="BE1746" s="35"/>
    </row>
    <row r="1747" spans="27:57" ht="15">
      <c r="AA1747" s="11"/>
      <c r="AB1747" s="11"/>
      <c r="AC1747" s="11"/>
      <c r="AD1747" s="11"/>
      <c r="AE1747" s="11"/>
      <c r="AL1747" s="35"/>
      <c r="AM1747" s="35"/>
      <c r="AN1747" s="35"/>
      <c r="AO1747" s="35"/>
      <c r="AP1747" s="35"/>
      <c r="AQ1747" s="35"/>
      <c r="AR1747" s="35"/>
      <c r="AS1747" s="35"/>
      <c r="AT1747" s="35"/>
      <c r="AU1747" s="35"/>
      <c r="AV1747" s="35"/>
      <c r="AW1747" s="35"/>
      <c r="AX1747" s="35"/>
      <c r="AY1747" s="35"/>
      <c r="AZ1747" s="35"/>
      <c r="BA1747" s="35"/>
      <c r="BB1747" s="35"/>
      <c r="BC1747" s="35"/>
      <c r="BD1747" s="35"/>
      <c r="BE1747" s="35"/>
    </row>
    <row r="1748" spans="27:57" ht="15">
      <c r="AA1748" s="11"/>
      <c r="AB1748" s="11"/>
      <c r="AC1748" s="11"/>
      <c r="AD1748" s="11"/>
      <c r="AE1748" s="11"/>
      <c r="AL1748" s="35"/>
      <c r="AM1748" s="35"/>
      <c r="AN1748" s="35"/>
      <c r="AO1748" s="35"/>
      <c r="AP1748" s="35"/>
      <c r="AQ1748" s="35"/>
      <c r="AR1748" s="35"/>
      <c r="AS1748" s="35"/>
      <c r="AT1748" s="35"/>
      <c r="AU1748" s="35"/>
      <c r="AV1748" s="35"/>
      <c r="AW1748" s="35"/>
      <c r="AX1748" s="35"/>
      <c r="AY1748" s="35"/>
      <c r="AZ1748" s="35"/>
      <c r="BA1748" s="35"/>
      <c r="BB1748" s="35"/>
      <c r="BC1748" s="35"/>
      <c r="BD1748" s="35"/>
      <c r="BE1748" s="35"/>
    </row>
    <row r="1749" spans="27:57" ht="15">
      <c r="AA1749" s="11"/>
      <c r="AB1749" s="11"/>
      <c r="AC1749" s="11"/>
      <c r="AD1749" s="11"/>
      <c r="AE1749" s="11"/>
      <c r="AL1749" s="35"/>
      <c r="AM1749" s="35"/>
      <c r="AN1749" s="35"/>
      <c r="AO1749" s="35"/>
      <c r="AP1749" s="35"/>
      <c r="AQ1749" s="35"/>
      <c r="AR1749" s="35"/>
      <c r="AS1749" s="35"/>
      <c r="AT1749" s="35"/>
      <c r="AU1749" s="35"/>
      <c r="AV1749" s="35"/>
      <c r="AW1749" s="35"/>
      <c r="AX1749" s="35"/>
      <c r="AY1749" s="35"/>
      <c r="AZ1749" s="35"/>
      <c r="BA1749" s="35"/>
      <c r="BB1749" s="35"/>
      <c r="BC1749" s="35"/>
      <c r="BD1749" s="35"/>
      <c r="BE1749" s="35"/>
    </row>
    <row r="1750" spans="27:57" ht="15">
      <c r="AA1750" s="11"/>
      <c r="AB1750" s="11"/>
      <c r="AC1750" s="11"/>
      <c r="AD1750" s="11"/>
      <c r="AE1750" s="11"/>
      <c r="AL1750" s="35"/>
      <c r="AM1750" s="35"/>
      <c r="AN1750" s="35"/>
      <c r="AO1750" s="35"/>
      <c r="AP1750" s="35"/>
      <c r="AQ1750" s="35"/>
      <c r="AR1750" s="35"/>
      <c r="AS1750" s="35"/>
      <c r="AT1750" s="35"/>
      <c r="AU1750" s="35"/>
      <c r="AV1750" s="35"/>
      <c r="AW1750" s="35"/>
      <c r="AX1750" s="35"/>
      <c r="AY1750" s="35"/>
      <c r="AZ1750" s="35"/>
      <c r="BA1750" s="35"/>
      <c r="BB1750" s="35"/>
      <c r="BC1750" s="35"/>
      <c r="BD1750" s="35"/>
      <c r="BE1750" s="35"/>
    </row>
    <row r="1751" spans="27:57" ht="15">
      <c r="AA1751" s="11"/>
      <c r="AB1751" s="11"/>
      <c r="AC1751" s="11"/>
      <c r="AD1751" s="11"/>
      <c r="AE1751" s="11"/>
      <c r="AL1751" s="35"/>
      <c r="AM1751" s="35"/>
      <c r="AN1751" s="35"/>
      <c r="AO1751" s="35"/>
      <c r="AP1751" s="35"/>
      <c r="AQ1751" s="35"/>
      <c r="AR1751" s="35"/>
      <c r="AS1751" s="35"/>
      <c r="AT1751" s="35"/>
      <c r="AU1751" s="35"/>
      <c r="AV1751" s="35"/>
      <c r="AW1751" s="35"/>
      <c r="AX1751" s="35"/>
      <c r="AY1751" s="35"/>
      <c r="AZ1751" s="35"/>
      <c r="BA1751" s="35"/>
      <c r="BB1751" s="35"/>
      <c r="BC1751" s="35"/>
      <c r="BD1751" s="35"/>
      <c r="BE1751" s="35"/>
    </row>
    <row r="1752" spans="27:57" ht="15">
      <c r="AA1752" s="11"/>
      <c r="AB1752" s="11"/>
      <c r="AC1752" s="11"/>
      <c r="AD1752" s="11"/>
      <c r="AE1752" s="11"/>
      <c r="AL1752" s="35"/>
      <c r="AM1752" s="35"/>
      <c r="AN1752" s="35"/>
      <c r="AO1752" s="35"/>
      <c r="AP1752" s="35"/>
      <c r="AQ1752" s="35"/>
      <c r="AR1752" s="35"/>
      <c r="AS1752" s="35"/>
      <c r="AT1752" s="35"/>
      <c r="AU1752" s="35"/>
      <c r="AV1752" s="35"/>
      <c r="AW1752" s="35"/>
      <c r="AX1752" s="35"/>
      <c r="AY1752" s="35"/>
      <c r="AZ1752" s="35"/>
      <c r="BA1752" s="35"/>
      <c r="BB1752" s="35"/>
      <c r="BC1752" s="35"/>
      <c r="BD1752" s="35"/>
      <c r="BE1752" s="35"/>
    </row>
    <row r="1753" spans="27:57" ht="15">
      <c r="AA1753" s="11"/>
      <c r="AB1753" s="11"/>
      <c r="AC1753" s="11"/>
      <c r="AD1753" s="11"/>
      <c r="AE1753" s="11"/>
      <c r="AL1753" s="35"/>
      <c r="AM1753" s="35"/>
      <c r="AN1753" s="35"/>
      <c r="AO1753" s="35"/>
      <c r="AP1753" s="35"/>
      <c r="AQ1753" s="35"/>
      <c r="AR1753" s="35"/>
      <c r="AS1753" s="35"/>
      <c r="AT1753" s="35"/>
      <c r="AU1753" s="35"/>
      <c r="AV1753" s="35"/>
      <c r="AW1753" s="35"/>
      <c r="AX1753" s="35"/>
      <c r="AY1753" s="35"/>
      <c r="AZ1753" s="35"/>
      <c r="BA1753" s="35"/>
      <c r="BB1753" s="35"/>
      <c r="BC1753" s="35"/>
      <c r="BD1753" s="35"/>
      <c r="BE1753" s="35"/>
    </row>
    <row r="1754" spans="27:57" ht="15">
      <c r="AA1754" s="11"/>
      <c r="AB1754" s="11"/>
      <c r="AC1754" s="11"/>
      <c r="AD1754" s="11"/>
      <c r="AE1754" s="11"/>
      <c r="AL1754" s="35"/>
      <c r="AM1754" s="35"/>
      <c r="AN1754" s="35"/>
      <c r="AO1754" s="35"/>
      <c r="AP1754" s="35"/>
      <c r="AQ1754" s="35"/>
      <c r="AR1754" s="35"/>
      <c r="AS1754" s="35"/>
      <c r="AT1754" s="35"/>
      <c r="AU1754" s="35"/>
      <c r="AV1754" s="35"/>
      <c r="AW1754" s="35"/>
      <c r="AX1754" s="35"/>
      <c r="AY1754" s="35"/>
      <c r="AZ1754" s="35"/>
      <c r="BA1754" s="35"/>
      <c r="BB1754" s="35"/>
      <c r="BC1754" s="35"/>
      <c r="BD1754" s="35"/>
      <c r="BE1754" s="35"/>
    </row>
    <row r="1755" spans="27:57" ht="15">
      <c r="AA1755" s="11"/>
      <c r="AB1755" s="11"/>
      <c r="AC1755" s="11"/>
      <c r="AD1755" s="11"/>
      <c r="AE1755" s="11"/>
      <c r="AL1755" s="35"/>
      <c r="AM1755" s="35"/>
      <c r="AN1755" s="35"/>
      <c r="AO1755" s="35"/>
      <c r="AP1755" s="35"/>
      <c r="AQ1755" s="35"/>
      <c r="AR1755" s="35"/>
      <c r="AS1755" s="35"/>
      <c r="AT1755" s="35"/>
      <c r="AU1755" s="35"/>
      <c r="AV1755" s="35"/>
      <c r="AW1755" s="35"/>
      <c r="AX1755" s="35"/>
      <c r="AY1755" s="35"/>
      <c r="AZ1755" s="35"/>
      <c r="BA1755" s="35"/>
      <c r="BB1755" s="35"/>
      <c r="BC1755" s="35"/>
      <c r="BD1755" s="35"/>
      <c r="BE1755" s="35"/>
    </row>
    <row r="1756" spans="27:57" ht="15">
      <c r="AA1756" s="11"/>
      <c r="AB1756" s="11"/>
      <c r="AC1756" s="11"/>
      <c r="AD1756" s="11"/>
      <c r="AE1756" s="11"/>
      <c r="AL1756" s="35"/>
      <c r="AM1756" s="35"/>
      <c r="AN1756" s="35"/>
      <c r="AO1756" s="35"/>
      <c r="AP1756" s="35"/>
      <c r="AQ1756" s="35"/>
      <c r="AR1756" s="35"/>
      <c r="AS1756" s="35"/>
      <c r="AT1756" s="35"/>
      <c r="AU1756" s="35"/>
      <c r="AV1756" s="35"/>
      <c r="AW1756" s="35"/>
      <c r="AX1756" s="35"/>
      <c r="AY1756" s="35"/>
      <c r="AZ1756" s="35"/>
      <c r="BA1756" s="35"/>
      <c r="BB1756" s="35"/>
      <c r="BC1756" s="35"/>
      <c r="BD1756" s="35"/>
      <c r="BE1756" s="35"/>
    </row>
    <row r="1757" spans="27:57" ht="15">
      <c r="AA1757" s="11"/>
      <c r="AB1757" s="11"/>
      <c r="AC1757" s="11"/>
      <c r="AD1757" s="11"/>
      <c r="AE1757" s="11"/>
      <c r="AL1757" s="35"/>
      <c r="AM1757" s="35"/>
      <c r="AN1757" s="35"/>
      <c r="AO1757" s="35"/>
      <c r="AP1757" s="35"/>
      <c r="AQ1757" s="35"/>
      <c r="AR1757" s="35"/>
      <c r="AS1757" s="35"/>
      <c r="AT1757" s="35"/>
      <c r="AU1757" s="35"/>
      <c r="AV1757" s="35"/>
      <c r="AW1757" s="35"/>
      <c r="AX1757" s="35"/>
      <c r="AY1757" s="35"/>
      <c r="AZ1757" s="35"/>
      <c r="BA1757" s="35"/>
      <c r="BB1757" s="35"/>
      <c r="BC1757" s="35"/>
      <c r="BD1757" s="35"/>
      <c r="BE1757" s="35"/>
    </row>
    <row r="1758" spans="27:57" ht="15">
      <c r="AA1758" s="11"/>
      <c r="AB1758" s="11"/>
      <c r="AC1758" s="11"/>
      <c r="AD1758" s="11"/>
      <c r="AE1758" s="11"/>
      <c r="AL1758" s="35"/>
      <c r="AM1758" s="35"/>
      <c r="AN1758" s="35"/>
      <c r="AO1758" s="35"/>
      <c r="AP1758" s="35"/>
      <c r="AQ1758" s="35"/>
      <c r="AR1758" s="35"/>
      <c r="AS1758" s="35"/>
      <c r="AT1758" s="35"/>
      <c r="AU1758" s="35"/>
      <c r="AV1758" s="35"/>
      <c r="AW1758" s="35"/>
      <c r="AX1758" s="35"/>
      <c r="AY1758" s="35"/>
      <c r="AZ1758" s="35"/>
      <c r="BA1758" s="35"/>
      <c r="BB1758" s="35"/>
      <c r="BC1758" s="35"/>
      <c r="BD1758" s="35"/>
      <c r="BE1758" s="35"/>
    </row>
    <row r="1759" spans="27:57" ht="15">
      <c r="AA1759" s="11"/>
      <c r="AB1759" s="11"/>
      <c r="AC1759" s="11"/>
      <c r="AD1759" s="11"/>
      <c r="AE1759" s="11"/>
      <c r="AL1759" s="35"/>
      <c r="AM1759" s="35"/>
      <c r="AN1759" s="35"/>
      <c r="AO1759" s="35"/>
      <c r="AP1759" s="35"/>
      <c r="AQ1759" s="35"/>
      <c r="AR1759" s="35"/>
      <c r="AS1759" s="35"/>
      <c r="AT1759" s="35"/>
      <c r="AU1759" s="35"/>
      <c r="AV1759" s="35"/>
      <c r="AW1759" s="35"/>
      <c r="AX1759" s="35"/>
      <c r="AY1759" s="35"/>
      <c r="AZ1759" s="35"/>
      <c r="BA1759" s="35"/>
      <c r="BB1759" s="35"/>
      <c r="BC1759" s="35"/>
      <c r="BD1759" s="35"/>
      <c r="BE1759" s="35"/>
    </row>
    <row r="1760" spans="27:57" ht="15">
      <c r="AA1760" s="11"/>
      <c r="AB1760" s="11"/>
      <c r="AC1760" s="11"/>
      <c r="AD1760" s="11"/>
      <c r="AE1760" s="11"/>
      <c r="AL1760" s="35"/>
      <c r="AM1760" s="35"/>
      <c r="AN1760" s="35"/>
      <c r="AO1760" s="35"/>
      <c r="AP1760" s="35"/>
      <c r="AQ1760" s="35"/>
      <c r="AR1760" s="35"/>
      <c r="AS1760" s="35"/>
      <c r="AT1760" s="35"/>
      <c r="AU1760" s="35"/>
      <c r="AV1760" s="35"/>
      <c r="AW1760" s="35"/>
      <c r="AX1760" s="35"/>
      <c r="AY1760" s="35"/>
      <c r="AZ1760" s="35"/>
      <c r="BA1760" s="35"/>
      <c r="BB1760" s="35"/>
      <c r="BC1760" s="35"/>
      <c r="BD1760" s="35"/>
      <c r="BE1760" s="35"/>
    </row>
    <row r="1761" spans="27:57" ht="15">
      <c r="AA1761" s="11"/>
      <c r="AB1761" s="11"/>
      <c r="AC1761" s="11"/>
      <c r="AD1761" s="11"/>
      <c r="AE1761" s="11"/>
      <c r="AL1761" s="35"/>
      <c r="AM1761" s="35"/>
      <c r="AN1761" s="35"/>
      <c r="AO1761" s="35"/>
      <c r="AP1761" s="35"/>
      <c r="AQ1761" s="35"/>
      <c r="AR1761" s="35"/>
      <c r="AS1761" s="35"/>
      <c r="AT1761" s="35"/>
      <c r="AU1761" s="35"/>
      <c r="AV1761" s="35"/>
      <c r="AW1761" s="35"/>
      <c r="AX1761" s="35"/>
      <c r="AY1761" s="35"/>
      <c r="AZ1761" s="35"/>
      <c r="BA1761" s="35"/>
      <c r="BB1761" s="35"/>
      <c r="BC1761" s="35"/>
      <c r="BD1761" s="35"/>
      <c r="BE1761" s="35"/>
    </row>
    <row r="1762" spans="27:57" ht="15">
      <c r="AA1762" s="11"/>
      <c r="AB1762" s="11"/>
      <c r="AC1762" s="11"/>
      <c r="AD1762" s="11"/>
      <c r="AE1762" s="11"/>
      <c r="AL1762" s="35"/>
      <c r="AM1762" s="35"/>
      <c r="AN1762" s="35"/>
      <c r="AO1762" s="35"/>
      <c r="AP1762" s="35"/>
      <c r="AQ1762" s="35"/>
      <c r="AR1762" s="35"/>
      <c r="AS1762" s="35"/>
      <c r="AT1762" s="35"/>
      <c r="AU1762" s="35"/>
      <c r="AV1762" s="35"/>
      <c r="AW1762" s="35"/>
      <c r="AX1762" s="35"/>
      <c r="AY1762" s="35"/>
      <c r="AZ1762" s="35"/>
      <c r="BA1762" s="35"/>
      <c r="BB1762" s="35"/>
      <c r="BC1762" s="35"/>
      <c r="BD1762" s="35"/>
      <c r="BE1762" s="35"/>
    </row>
    <row r="1763" spans="27:57" ht="15">
      <c r="AA1763" s="11"/>
      <c r="AB1763" s="11"/>
      <c r="AC1763" s="11"/>
      <c r="AD1763" s="11"/>
      <c r="AE1763" s="11"/>
      <c r="AL1763" s="35"/>
      <c r="AM1763" s="35"/>
      <c r="AN1763" s="35"/>
      <c r="AO1763" s="35"/>
      <c r="AP1763" s="35"/>
      <c r="AQ1763" s="35"/>
      <c r="AR1763" s="35"/>
      <c r="AS1763" s="35"/>
      <c r="AT1763" s="35"/>
      <c r="AU1763" s="35"/>
      <c r="AV1763" s="35"/>
      <c r="AW1763" s="35"/>
      <c r="AX1763" s="35"/>
      <c r="AY1763" s="35"/>
      <c r="AZ1763" s="35"/>
      <c r="BA1763" s="35"/>
      <c r="BB1763" s="35"/>
      <c r="BC1763" s="35"/>
      <c r="BD1763" s="35"/>
      <c r="BE1763" s="35"/>
    </row>
    <row r="1764" spans="27:57" ht="15">
      <c r="AA1764" s="11"/>
      <c r="AB1764" s="11"/>
      <c r="AC1764" s="11"/>
      <c r="AD1764" s="11"/>
      <c r="AE1764" s="11"/>
      <c r="AL1764" s="35"/>
      <c r="AM1764" s="35"/>
      <c r="AN1764" s="35"/>
      <c r="AO1764" s="35"/>
      <c r="AP1764" s="35"/>
      <c r="AQ1764" s="35"/>
      <c r="AR1764" s="35"/>
      <c r="AS1764" s="35"/>
      <c r="AT1764" s="35"/>
      <c r="AU1764" s="35"/>
      <c r="AV1764" s="35"/>
      <c r="AW1764" s="35"/>
      <c r="AX1764" s="35"/>
      <c r="AY1764" s="35"/>
      <c r="AZ1764" s="35"/>
      <c r="BA1764" s="35"/>
      <c r="BB1764" s="35"/>
      <c r="BC1764" s="35"/>
      <c r="BD1764" s="35"/>
      <c r="BE1764" s="35"/>
    </row>
    <row r="1765" spans="27:57" ht="15">
      <c r="AA1765" s="11"/>
      <c r="AB1765" s="11"/>
      <c r="AC1765" s="11"/>
      <c r="AD1765" s="11"/>
      <c r="AE1765" s="11"/>
      <c r="AL1765" s="35"/>
      <c r="AM1765" s="35"/>
      <c r="AN1765" s="35"/>
      <c r="AO1765" s="35"/>
      <c r="AP1765" s="35"/>
      <c r="AQ1765" s="35"/>
      <c r="AR1765" s="35"/>
      <c r="AS1765" s="35"/>
      <c r="AT1765" s="35"/>
      <c r="AU1765" s="35"/>
      <c r="AV1765" s="35"/>
      <c r="AW1765" s="35"/>
      <c r="AX1765" s="35"/>
      <c r="AY1765" s="35"/>
      <c r="AZ1765" s="35"/>
      <c r="BA1765" s="35"/>
      <c r="BB1765" s="35"/>
      <c r="BC1765" s="35"/>
      <c r="BD1765" s="35"/>
      <c r="BE1765" s="35"/>
    </row>
    <row r="1766" spans="27:31" ht="15">
      <c r="AA1766" s="11"/>
      <c r="AB1766" s="11"/>
      <c r="AC1766" s="11"/>
      <c r="AD1766" s="11"/>
      <c r="AE1766" s="11"/>
    </row>
    <row r="1767" spans="27:31" ht="15">
      <c r="AA1767" s="11"/>
      <c r="AB1767" s="11"/>
      <c r="AC1767" s="11"/>
      <c r="AD1767" s="11"/>
      <c r="AE1767" s="11"/>
    </row>
    <row r="1768" spans="27:31" ht="15">
      <c r="AA1768" s="11"/>
      <c r="AB1768" s="11"/>
      <c r="AC1768" s="11"/>
      <c r="AD1768" s="11"/>
      <c r="AE1768" s="11"/>
    </row>
    <row r="1769" spans="27:31" ht="15">
      <c r="AA1769" s="11"/>
      <c r="AB1769" s="11"/>
      <c r="AC1769" s="11"/>
      <c r="AD1769" s="11"/>
      <c r="AE1769" s="11"/>
    </row>
    <row r="1770" spans="27:31" ht="15">
      <c r="AA1770" s="11"/>
      <c r="AB1770" s="11"/>
      <c r="AC1770" s="11"/>
      <c r="AD1770" s="11"/>
      <c r="AE1770" s="11"/>
    </row>
    <row r="1771" spans="27:31" ht="15">
      <c r="AA1771" s="11"/>
      <c r="AB1771" s="11"/>
      <c r="AC1771" s="11"/>
      <c r="AD1771" s="11"/>
      <c r="AE1771" s="11"/>
    </row>
    <row r="1772" spans="27:31" ht="15">
      <c r="AA1772" s="11"/>
      <c r="AB1772" s="11"/>
      <c r="AC1772" s="11"/>
      <c r="AD1772" s="11"/>
      <c r="AE1772" s="11"/>
    </row>
    <row r="1773" spans="27:31" ht="15">
      <c r="AA1773" s="11"/>
      <c r="AB1773" s="11"/>
      <c r="AC1773" s="11"/>
      <c r="AD1773" s="11"/>
      <c r="AE1773" s="11"/>
    </row>
    <row r="1774" spans="27:31" ht="15">
      <c r="AA1774" s="11"/>
      <c r="AB1774" s="11"/>
      <c r="AC1774" s="11"/>
      <c r="AD1774" s="11"/>
      <c r="AE1774" s="11"/>
    </row>
    <row r="1775" spans="27:31" ht="15">
      <c r="AA1775" s="11"/>
      <c r="AB1775" s="11"/>
      <c r="AC1775" s="11"/>
      <c r="AD1775" s="11"/>
      <c r="AE1775" s="11"/>
    </row>
    <row r="1776" spans="27:31" ht="15">
      <c r="AA1776" s="11"/>
      <c r="AB1776" s="11"/>
      <c r="AC1776" s="11"/>
      <c r="AD1776" s="11"/>
      <c r="AE1776" s="11"/>
    </row>
    <row r="1777" spans="27:31" ht="15">
      <c r="AA1777" s="11"/>
      <c r="AB1777" s="11"/>
      <c r="AC1777" s="11"/>
      <c r="AD1777" s="11"/>
      <c r="AE1777" s="11"/>
    </row>
    <row r="1778" spans="27:31" ht="15">
      <c r="AA1778" s="11"/>
      <c r="AB1778" s="11"/>
      <c r="AC1778" s="11"/>
      <c r="AD1778" s="11"/>
      <c r="AE1778" s="11"/>
    </row>
    <row r="1779" spans="27:31" ht="15">
      <c r="AA1779" s="11"/>
      <c r="AB1779" s="11"/>
      <c r="AC1779" s="11"/>
      <c r="AD1779" s="11"/>
      <c r="AE1779" s="11"/>
    </row>
    <row r="1780" spans="27:31" ht="15">
      <c r="AA1780" s="11"/>
      <c r="AB1780" s="11"/>
      <c r="AC1780" s="11"/>
      <c r="AD1780" s="11"/>
      <c r="AE1780" s="11"/>
    </row>
    <row r="1781" spans="27:31" ht="15">
      <c r="AA1781" s="11"/>
      <c r="AB1781" s="11"/>
      <c r="AC1781" s="11"/>
      <c r="AD1781" s="11"/>
      <c r="AE1781" s="11"/>
    </row>
    <row r="1782" spans="27:31" ht="15">
      <c r="AA1782" s="11"/>
      <c r="AB1782" s="11"/>
      <c r="AC1782" s="11"/>
      <c r="AD1782" s="11"/>
      <c r="AE1782" s="11"/>
    </row>
    <row r="1783" spans="27:31" ht="15">
      <c r="AA1783" s="11"/>
      <c r="AB1783" s="11"/>
      <c r="AC1783" s="11"/>
      <c r="AD1783" s="11"/>
      <c r="AE1783" s="11"/>
    </row>
    <row r="1784" spans="27:31" ht="15">
      <c r="AA1784" s="11"/>
      <c r="AB1784" s="11"/>
      <c r="AC1784" s="11"/>
      <c r="AD1784" s="11"/>
      <c r="AE1784" s="11"/>
    </row>
    <row r="1785" spans="27:31" ht="15">
      <c r="AA1785" s="11"/>
      <c r="AB1785" s="11"/>
      <c r="AC1785" s="11"/>
      <c r="AD1785" s="11"/>
      <c r="AE1785" s="11"/>
    </row>
    <row r="1786" spans="27:31" ht="15">
      <c r="AA1786" s="11"/>
      <c r="AB1786" s="11"/>
      <c r="AC1786" s="11"/>
      <c r="AD1786" s="11"/>
      <c r="AE1786" s="11"/>
    </row>
    <row r="1787" spans="27:31" ht="15">
      <c r="AA1787" s="11"/>
      <c r="AB1787" s="11"/>
      <c r="AC1787" s="11"/>
      <c r="AD1787" s="11"/>
      <c r="AE1787" s="11"/>
    </row>
    <row r="1788" spans="27:31" ht="15">
      <c r="AA1788" s="11"/>
      <c r="AB1788" s="11"/>
      <c r="AC1788" s="11"/>
      <c r="AD1788" s="11"/>
      <c r="AE1788" s="11"/>
    </row>
    <row r="1789" spans="27:31" ht="15">
      <c r="AA1789" s="11"/>
      <c r="AB1789" s="11"/>
      <c r="AC1789" s="11"/>
      <c r="AD1789" s="11"/>
      <c r="AE1789" s="11"/>
    </row>
    <row r="1790" spans="27:31" ht="15">
      <c r="AA1790" s="11"/>
      <c r="AB1790" s="11"/>
      <c r="AC1790" s="11"/>
      <c r="AD1790" s="11"/>
      <c r="AE1790" s="11"/>
    </row>
    <row r="1791" spans="27:31" ht="15">
      <c r="AA1791" s="11"/>
      <c r="AB1791" s="11"/>
      <c r="AC1791" s="11"/>
      <c r="AD1791" s="11"/>
      <c r="AE1791" s="11"/>
    </row>
    <row r="1792" spans="27:31" ht="15">
      <c r="AA1792" s="11"/>
      <c r="AB1792" s="11"/>
      <c r="AC1792" s="11"/>
      <c r="AD1792" s="11"/>
      <c r="AE1792" s="11"/>
    </row>
    <row r="1793" spans="27:31" ht="15">
      <c r="AA1793" s="11"/>
      <c r="AB1793" s="11"/>
      <c r="AC1793" s="11"/>
      <c r="AD1793" s="11"/>
      <c r="AE1793" s="11"/>
    </row>
    <row r="1794" spans="27:31" ht="15">
      <c r="AA1794" s="11"/>
      <c r="AB1794" s="11"/>
      <c r="AC1794" s="11"/>
      <c r="AD1794" s="11"/>
      <c r="AE1794" s="11"/>
    </row>
    <row r="1795" spans="27:31" ht="15">
      <c r="AA1795" s="11"/>
      <c r="AB1795" s="11"/>
      <c r="AC1795" s="11"/>
      <c r="AD1795" s="11"/>
      <c r="AE1795" s="11"/>
    </row>
    <row r="1796" spans="27:31" ht="15">
      <c r="AA1796" s="11"/>
      <c r="AB1796" s="11"/>
      <c r="AC1796" s="11"/>
      <c r="AD1796" s="11"/>
      <c r="AE1796" s="11"/>
    </row>
    <row r="1797" spans="27:31" ht="15">
      <c r="AA1797" s="11"/>
      <c r="AB1797" s="11"/>
      <c r="AC1797" s="11"/>
      <c r="AD1797" s="11"/>
      <c r="AE1797" s="11"/>
    </row>
    <row r="1798" spans="27:31" ht="15">
      <c r="AA1798" s="11"/>
      <c r="AB1798" s="11"/>
      <c r="AC1798" s="11"/>
      <c r="AD1798" s="11"/>
      <c r="AE1798" s="11"/>
    </row>
    <row r="1799" spans="27:31" ht="15">
      <c r="AA1799" s="11"/>
      <c r="AB1799" s="11"/>
      <c r="AC1799" s="11"/>
      <c r="AD1799" s="11"/>
      <c r="AE1799" s="11"/>
    </row>
    <row r="1800" spans="27:31" ht="15">
      <c r="AA1800" s="11"/>
      <c r="AB1800" s="11"/>
      <c r="AC1800" s="11"/>
      <c r="AD1800" s="11"/>
      <c r="AE1800" s="11"/>
    </row>
    <row r="1801" spans="27:31" ht="15">
      <c r="AA1801" s="11"/>
      <c r="AB1801" s="11"/>
      <c r="AC1801" s="11"/>
      <c r="AD1801" s="11"/>
      <c r="AE1801" s="11"/>
    </row>
    <row r="1802" spans="27:31" ht="15">
      <c r="AA1802" s="11"/>
      <c r="AB1802" s="11"/>
      <c r="AC1802" s="11"/>
      <c r="AD1802" s="11"/>
      <c r="AE1802" s="11"/>
    </row>
    <row r="1803" spans="27:31" ht="15">
      <c r="AA1803" s="11"/>
      <c r="AB1803" s="11"/>
      <c r="AC1803" s="11"/>
      <c r="AD1803" s="11"/>
      <c r="AE1803" s="11"/>
    </row>
    <row r="1804" spans="27:31" ht="15">
      <c r="AA1804" s="11"/>
      <c r="AB1804" s="11"/>
      <c r="AC1804" s="11"/>
      <c r="AD1804" s="11"/>
      <c r="AE1804" s="11"/>
    </row>
    <row r="1805" spans="27:31" ht="15">
      <c r="AA1805" s="11"/>
      <c r="AB1805" s="11"/>
      <c r="AC1805" s="11"/>
      <c r="AD1805" s="11"/>
      <c r="AE1805" s="11"/>
    </row>
    <row r="1806" spans="27:31" ht="15">
      <c r="AA1806" s="11"/>
      <c r="AB1806" s="11"/>
      <c r="AC1806" s="11"/>
      <c r="AD1806" s="11"/>
      <c r="AE1806" s="11"/>
    </row>
    <row r="1807" spans="27:31" ht="15">
      <c r="AA1807" s="11"/>
      <c r="AB1807" s="11"/>
      <c r="AC1807" s="11"/>
      <c r="AD1807" s="11"/>
      <c r="AE1807" s="11"/>
    </row>
    <row r="1808" spans="27:31" ht="15">
      <c r="AA1808" s="11"/>
      <c r="AB1808" s="11"/>
      <c r="AC1808" s="11"/>
      <c r="AD1808" s="11"/>
      <c r="AE1808" s="11"/>
    </row>
    <row r="1809" spans="27:31" ht="15">
      <c r="AA1809" s="11"/>
      <c r="AB1809" s="11"/>
      <c r="AC1809" s="11"/>
      <c r="AD1809" s="11"/>
      <c r="AE1809" s="11"/>
    </row>
    <row r="1810" spans="27:31" ht="15">
      <c r="AA1810" s="11"/>
      <c r="AB1810" s="11"/>
      <c r="AC1810" s="11"/>
      <c r="AD1810" s="11"/>
      <c r="AE1810" s="11"/>
    </row>
    <row r="1811" spans="27:31" ht="15">
      <c r="AA1811" s="11"/>
      <c r="AB1811" s="11"/>
      <c r="AC1811" s="11"/>
      <c r="AD1811" s="11"/>
      <c r="AE1811" s="11"/>
    </row>
    <row r="1812" spans="27:31" ht="15">
      <c r="AA1812" s="11"/>
      <c r="AB1812" s="11"/>
      <c r="AC1812" s="11"/>
      <c r="AD1812" s="11"/>
      <c r="AE1812" s="11"/>
    </row>
    <row r="1813" spans="27:31" ht="15">
      <c r="AA1813" s="11"/>
      <c r="AB1813" s="11"/>
      <c r="AC1813" s="11"/>
      <c r="AD1813" s="11"/>
      <c r="AE1813" s="11"/>
    </row>
    <row r="1814" spans="27:31" ht="15">
      <c r="AA1814" s="11"/>
      <c r="AB1814" s="11"/>
      <c r="AC1814" s="11"/>
      <c r="AD1814" s="11"/>
      <c r="AE1814" s="11"/>
    </row>
    <row r="1815" spans="27:31" ht="15">
      <c r="AA1815" s="11"/>
      <c r="AB1815" s="11"/>
      <c r="AC1815" s="11"/>
      <c r="AD1815" s="11"/>
      <c r="AE1815" s="11"/>
    </row>
    <row r="1816" spans="27:31" ht="15">
      <c r="AA1816" s="11"/>
      <c r="AB1816" s="11"/>
      <c r="AC1816" s="11"/>
      <c r="AD1816" s="11"/>
      <c r="AE1816" s="11"/>
    </row>
    <row r="1817" spans="27:31" ht="15">
      <c r="AA1817" s="11"/>
      <c r="AB1817" s="11"/>
      <c r="AC1817" s="11"/>
      <c r="AD1817" s="11"/>
      <c r="AE1817" s="11"/>
    </row>
    <row r="1818" spans="27:31" ht="15">
      <c r="AA1818" s="11"/>
      <c r="AB1818" s="11"/>
      <c r="AC1818" s="11"/>
      <c r="AD1818" s="11"/>
      <c r="AE1818" s="11"/>
    </row>
    <row r="1819" spans="27:31" ht="15">
      <c r="AA1819" s="11"/>
      <c r="AB1819" s="11"/>
      <c r="AC1819" s="11"/>
      <c r="AD1819" s="11"/>
      <c r="AE1819" s="11"/>
    </row>
    <row r="1820" spans="27:31" ht="15">
      <c r="AA1820" s="11"/>
      <c r="AB1820" s="11"/>
      <c r="AC1820" s="11"/>
      <c r="AD1820" s="11"/>
      <c r="AE1820" s="11"/>
    </row>
    <row r="1821" spans="27:31" ht="15">
      <c r="AA1821" s="11"/>
      <c r="AB1821" s="11"/>
      <c r="AC1821" s="11"/>
      <c r="AD1821" s="11"/>
      <c r="AE1821" s="11"/>
    </row>
    <row r="1822" spans="27:31" ht="15">
      <c r="AA1822" s="11"/>
      <c r="AB1822" s="11"/>
      <c r="AC1822" s="11"/>
      <c r="AD1822" s="11"/>
      <c r="AE1822" s="11"/>
    </row>
    <row r="1823" spans="27:31" ht="15">
      <c r="AA1823" s="11"/>
      <c r="AB1823" s="11"/>
      <c r="AC1823" s="11"/>
      <c r="AD1823" s="11"/>
      <c r="AE1823" s="11"/>
    </row>
    <row r="1824" spans="27:31" ht="15">
      <c r="AA1824" s="11"/>
      <c r="AB1824" s="11"/>
      <c r="AC1824" s="11"/>
      <c r="AD1824" s="11"/>
      <c r="AE1824" s="11"/>
    </row>
    <row r="1825" spans="27:31" ht="15">
      <c r="AA1825" s="11"/>
      <c r="AB1825" s="11"/>
      <c r="AC1825" s="11"/>
      <c r="AD1825" s="11"/>
      <c r="AE1825" s="11"/>
    </row>
    <row r="1826" spans="27:31" ht="15">
      <c r="AA1826" s="11"/>
      <c r="AB1826" s="11"/>
      <c r="AC1826" s="11"/>
      <c r="AD1826" s="11"/>
      <c r="AE1826" s="11"/>
    </row>
    <row r="1827" spans="27:31" ht="15">
      <c r="AA1827" s="11"/>
      <c r="AB1827" s="11"/>
      <c r="AC1827" s="11"/>
      <c r="AD1827" s="11"/>
      <c r="AE1827" s="11"/>
    </row>
    <row r="1828" spans="27:31" ht="15">
      <c r="AA1828" s="11"/>
      <c r="AB1828" s="11"/>
      <c r="AC1828" s="11"/>
      <c r="AD1828" s="11"/>
      <c r="AE1828" s="11"/>
    </row>
    <row r="1829" spans="27:31" ht="15">
      <c r="AA1829" s="11"/>
      <c r="AB1829" s="11"/>
      <c r="AC1829" s="11"/>
      <c r="AD1829" s="11"/>
      <c r="AE1829" s="11"/>
    </row>
    <row r="1830" spans="27:31" ht="15">
      <c r="AA1830" s="11"/>
      <c r="AB1830" s="11"/>
      <c r="AC1830" s="11"/>
      <c r="AD1830" s="11"/>
      <c r="AE1830" s="11"/>
    </row>
    <row r="1831" spans="27:31" ht="15">
      <c r="AA1831" s="11"/>
      <c r="AB1831" s="11"/>
      <c r="AC1831" s="11"/>
      <c r="AD1831" s="11"/>
      <c r="AE1831" s="11"/>
    </row>
    <row r="1832" spans="27:31" ht="15">
      <c r="AA1832" s="11"/>
      <c r="AB1832" s="11"/>
      <c r="AC1832" s="11"/>
      <c r="AD1832" s="11"/>
      <c r="AE1832" s="11"/>
    </row>
    <row r="1833" spans="27:31" ht="15">
      <c r="AA1833" s="11"/>
      <c r="AB1833" s="11"/>
      <c r="AC1833" s="11"/>
      <c r="AD1833" s="11"/>
      <c r="AE1833" s="11"/>
    </row>
    <row r="1834" spans="27:31" ht="15">
      <c r="AA1834" s="11"/>
      <c r="AB1834" s="11"/>
      <c r="AC1834" s="11"/>
      <c r="AD1834" s="11"/>
      <c r="AE1834" s="11"/>
    </row>
    <row r="1835" spans="27:31" ht="15">
      <c r="AA1835" s="11"/>
      <c r="AB1835" s="11"/>
      <c r="AC1835" s="11"/>
      <c r="AD1835" s="11"/>
      <c r="AE1835" s="11"/>
    </row>
    <row r="1836" spans="27:31" ht="15">
      <c r="AA1836" s="11"/>
      <c r="AB1836" s="11"/>
      <c r="AC1836" s="11"/>
      <c r="AD1836" s="11"/>
      <c r="AE1836" s="11"/>
    </row>
    <row r="1837" spans="27:31" ht="15">
      <c r="AA1837" s="11"/>
      <c r="AB1837" s="11"/>
      <c r="AC1837" s="11"/>
      <c r="AD1837" s="11"/>
      <c r="AE1837" s="11"/>
    </row>
    <row r="1838" spans="27:31" ht="15">
      <c r="AA1838" s="11"/>
      <c r="AB1838" s="11"/>
      <c r="AC1838" s="11"/>
      <c r="AD1838" s="11"/>
      <c r="AE1838" s="11"/>
    </row>
    <row r="1839" spans="27:31" ht="15">
      <c r="AA1839" s="11"/>
      <c r="AB1839" s="11"/>
      <c r="AC1839" s="11"/>
      <c r="AD1839" s="11"/>
      <c r="AE1839" s="11"/>
    </row>
    <row r="1840" spans="27:31" ht="15">
      <c r="AA1840" s="11"/>
      <c r="AB1840" s="11"/>
      <c r="AC1840" s="11"/>
      <c r="AD1840" s="11"/>
      <c r="AE1840" s="11"/>
    </row>
    <row r="1841" spans="27:31" ht="15">
      <c r="AA1841" s="11"/>
      <c r="AB1841" s="11"/>
      <c r="AC1841" s="11"/>
      <c r="AD1841" s="11"/>
      <c r="AE1841" s="11"/>
    </row>
    <row r="1842" spans="27:31" ht="15">
      <c r="AA1842" s="11"/>
      <c r="AB1842" s="11"/>
      <c r="AC1842" s="11"/>
      <c r="AD1842" s="11"/>
      <c r="AE1842" s="11"/>
    </row>
    <row r="1843" spans="27:31" ht="15">
      <c r="AA1843" s="11"/>
      <c r="AB1843" s="11"/>
      <c r="AC1843" s="11"/>
      <c r="AD1843" s="11"/>
      <c r="AE1843" s="11"/>
    </row>
    <row r="1844" spans="27:31" ht="15">
      <c r="AA1844" s="11"/>
      <c r="AB1844" s="11"/>
      <c r="AC1844" s="11"/>
      <c r="AD1844" s="11"/>
      <c r="AE1844" s="11"/>
    </row>
    <row r="1845" spans="27:31" ht="15">
      <c r="AA1845" s="11"/>
      <c r="AB1845" s="11"/>
      <c r="AC1845" s="11"/>
      <c r="AD1845" s="11"/>
      <c r="AE1845" s="11"/>
    </row>
    <row r="1846" spans="27:31" ht="15">
      <c r="AA1846" s="11"/>
      <c r="AB1846" s="11"/>
      <c r="AC1846" s="11"/>
      <c r="AD1846" s="11"/>
      <c r="AE1846" s="11"/>
    </row>
    <row r="1847" spans="27:31" ht="15">
      <c r="AA1847" s="11"/>
      <c r="AB1847" s="11"/>
      <c r="AC1847" s="11"/>
      <c r="AD1847" s="11"/>
      <c r="AE1847" s="11"/>
    </row>
    <row r="1848" spans="27:31" ht="15">
      <c r="AA1848" s="11"/>
      <c r="AB1848" s="11"/>
      <c r="AC1848" s="11"/>
      <c r="AD1848" s="11"/>
      <c r="AE1848" s="11"/>
    </row>
    <row r="1849" spans="27:31" ht="15">
      <c r="AA1849" s="11"/>
      <c r="AB1849" s="11"/>
      <c r="AC1849" s="11"/>
      <c r="AD1849" s="11"/>
      <c r="AE1849" s="11"/>
    </row>
    <row r="1850" spans="27:31" ht="15">
      <c r="AA1850" s="11"/>
      <c r="AB1850" s="11"/>
      <c r="AC1850" s="11"/>
      <c r="AD1850" s="11"/>
      <c r="AE1850" s="11"/>
    </row>
    <row r="1851" spans="27:31" ht="15">
      <c r="AA1851" s="11"/>
      <c r="AB1851" s="11"/>
      <c r="AC1851" s="11"/>
      <c r="AD1851" s="11"/>
      <c r="AE1851" s="11"/>
    </row>
    <row r="1852" spans="27:31" ht="15">
      <c r="AA1852" s="11"/>
      <c r="AB1852" s="11"/>
      <c r="AC1852" s="11"/>
      <c r="AD1852" s="11"/>
      <c r="AE1852" s="11"/>
    </row>
    <row r="1853" spans="27:31" ht="15">
      <c r="AA1853" s="11"/>
      <c r="AB1853" s="11"/>
      <c r="AC1853" s="11"/>
      <c r="AD1853" s="11"/>
      <c r="AE1853" s="11"/>
    </row>
    <row r="1854" spans="27:31" ht="15">
      <c r="AA1854" s="11"/>
      <c r="AB1854" s="11"/>
      <c r="AC1854" s="11"/>
      <c r="AD1854" s="11"/>
      <c r="AE1854" s="11"/>
    </row>
    <row r="1855" spans="27:31" ht="15">
      <c r="AA1855" s="11"/>
      <c r="AB1855" s="11"/>
      <c r="AC1855" s="11"/>
      <c r="AD1855" s="11"/>
      <c r="AE1855" s="11"/>
    </row>
    <row r="1856" spans="27:31" ht="15">
      <c r="AA1856" s="11"/>
      <c r="AB1856" s="11"/>
      <c r="AC1856" s="11"/>
      <c r="AD1856" s="11"/>
      <c r="AE1856" s="11"/>
    </row>
    <row r="1857" spans="27:31" ht="15">
      <c r="AA1857" s="11"/>
      <c r="AB1857" s="11"/>
      <c r="AC1857" s="11"/>
      <c r="AD1857" s="11"/>
      <c r="AE1857" s="11"/>
    </row>
    <row r="1858" spans="27:31" ht="15">
      <c r="AA1858" s="11"/>
      <c r="AB1858" s="11"/>
      <c r="AC1858" s="11"/>
      <c r="AD1858" s="11"/>
      <c r="AE1858" s="11"/>
    </row>
    <row r="1859" spans="27:31" ht="15">
      <c r="AA1859" s="11"/>
      <c r="AB1859" s="11"/>
      <c r="AC1859" s="11"/>
      <c r="AD1859" s="11"/>
      <c r="AE1859" s="11"/>
    </row>
    <row r="1860" spans="27:31" ht="15">
      <c r="AA1860" s="11"/>
      <c r="AB1860" s="11"/>
      <c r="AC1860" s="11"/>
      <c r="AD1860" s="11"/>
      <c r="AE1860" s="11"/>
    </row>
    <row r="1861" spans="27:31" ht="15">
      <c r="AA1861" s="11"/>
      <c r="AB1861" s="11"/>
      <c r="AC1861" s="11"/>
      <c r="AD1861" s="11"/>
      <c r="AE1861" s="11"/>
    </row>
    <row r="1862" spans="27:31" ht="15">
      <c r="AA1862" s="11"/>
      <c r="AB1862" s="11"/>
      <c r="AC1862" s="11"/>
      <c r="AD1862" s="11"/>
      <c r="AE1862" s="11"/>
    </row>
    <row r="1863" spans="27:31" ht="15">
      <c r="AA1863" s="11"/>
      <c r="AB1863" s="11"/>
      <c r="AC1863" s="11"/>
      <c r="AD1863" s="11"/>
      <c r="AE1863" s="11"/>
    </row>
    <row r="1864" spans="27:31" ht="15">
      <c r="AA1864" s="11"/>
      <c r="AB1864" s="11"/>
      <c r="AC1864" s="11"/>
      <c r="AD1864" s="11"/>
      <c r="AE1864" s="11"/>
    </row>
    <row r="1865" spans="27:31" ht="15">
      <c r="AA1865" s="11"/>
      <c r="AB1865" s="11"/>
      <c r="AC1865" s="11"/>
      <c r="AD1865" s="11"/>
      <c r="AE1865" s="11"/>
    </row>
    <row r="1866" spans="27:31" ht="15">
      <c r="AA1866" s="11"/>
      <c r="AB1866" s="11"/>
      <c r="AC1866" s="11"/>
      <c r="AD1866" s="11"/>
      <c r="AE1866" s="11"/>
    </row>
    <row r="1867" spans="27:31" ht="15">
      <c r="AA1867" s="11"/>
      <c r="AB1867" s="11"/>
      <c r="AC1867" s="11"/>
      <c r="AD1867" s="11"/>
      <c r="AE1867" s="11"/>
    </row>
    <row r="1868" spans="27:31" ht="15">
      <c r="AA1868" s="11"/>
      <c r="AB1868" s="11"/>
      <c r="AC1868" s="11"/>
      <c r="AD1868" s="11"/>
      <c r="AE1868" s="11"/>
    </row>
    <row r="1869" spans="27:31" ht="15">
      <c r="AA1869" s="11"/>
      <c r="AB1869" s="11"/>
      <c r="AC1869" s="11"/>
      <c r="AD1869" s="11"/>
      <c r="AE1869" s="11"/>
    </row>
    <row r="1870" spans="27:31" ht="15">
      <c r="AA1870" s="11"/>
      <c r="AB1870" s="11"/>
      <c r="AC1870" s="11"/>
      <c r="AD1870" s="11"/>
      <c r="AE1870" s="11"/>
    </row>
    <row r="1871" spans="27:31" ht="15">
      <c r="AA1871" s="11"/>
      <c r="AB1871" s="11"/>
      <c r="AC1871" s="11"/>
      <c r="AD1871" s="11"/>
      <c r="AE1871" s="11"/>
    </row>
    <row r="1872" spans="27:31" ht="15">
      <c r="AA1872" s="11"/>
      <c r="AB1872" s="11"/>
      <c r="AC1872" s="11"/>
      <c r="AD1872" s="11"/>
      <c r="AE1872" s="11"/>
    </row>
    <row r="1873" spans="27:31" ht="15">
      <c r="AA1873" s="11"/>
      <c r="AB1873" s="11"/>
      <c r="AC1873" s="11"/>
      <c r="AD1873" s="11"/>
      <c r="AE1873" s="11"/>
    </row>
    <row r="1874" spans="27:31" ht="15">
      <c r="AA1874" s="11"/>
      <c r="AB1874" s="11"/>
      <c r="AC1874" s="11"/>
      <c r="AD1874" s="11"/>
      <c r="AE1874" s="11"/>
    </row>
    <row r="1875" spans="27:31" ht="15">
      <c r="AA1875" s="11"/>
      <c r="AB1875" s="11"/>
      <c r="AC1875" s="11"/>
      <c r="AD1875" s="11"/>
      <c r="AE1875" s="11"/>
    </row>
    <row r="1876" spans="27:31" ht="15">
      <c r="AA1876" s="11"/>
      <c r="AB1876" s="11"/>
      <c r="AC1876" s="11"/>
      <c r="AD1876" s="11"/>
      <c r="AE1876" s="11"/>
    </row>
    <row r="1877" spans="27:31" ht="15">
      <c r="AA1877" s="11"/>
      <c r="AB1877" s="11"/>
      <c r="AC1877" s="11"/>
      <c r="AD1877" s="11"/>
      <c r="AE1877" s="11"/>
    </row>
    <row r="1878" spans="27:31" ht="15">
      <c r="AA1878" s="11"/>
      <c r="AB1878" s="11"/>
      <c r="AC1878" s="11"/>
      <c r="AD1878" s="11"/>
      <c r="AE1878" s="11"/>
    </row>
    <row r="1879" spans="27:31" ht="15">
      <c r="AA1879" s="11"/>
      <c r="AB1879" s="11"/>
      <c r="AC1879" s="11"/>
      <c r="AD1879" s="11"/>
      <c r="AE1879" s="11"/>
    </row>
    <row r="1880" spans="27:31" ht="15">
      <c r="AA1880" s="11"/>
      <c r="AB1880" s="11"/>
      <c r="AC1880" s="11"/>
      <c r="AD1880" s="11"/>
      <c r="AE1880" s="11"/>
    </row>
    <row r="1881" spans="27:31" ht="15">
      <c r="AA1881" s="11"/>
      <c r="AB1881" s="11"/>
      <c r="AC1881" s="11"/>
      <c r="AD1881" s="11"/>
      <c r="AE1881" s="11"/>
    </row>
    <row r="1882" spans="27:31" ht="15">
      <c r="AA1882" s="11"/>
      <c r="AB1882" s="11"/>
      <c r="AC1882" s="11"/>
      <c r="AD1882" s="11"/>
      <c r="AE1882" s="11"/>
    </row>
    <row r="1883" spans="27:31" ht="15">
      <c r="AA1883" s="11"/>
      <c r="AB1883" s="11"/>
      <c r="AC1883" s="11"/>
      <c r="AD1883" s="11"/>
      <c r="AE1883" s="11"/>
    </row>
    <row r="1884" spans="27:31" ht="15">
      <c r="AA1884" s="11"/>
      <c r="AB1884" s="11"/>
      <c r="AC1884" s="11"/>
      <c r="AD1884" s="11"/>
      <c r="AE1884" s="11"/>
    </row>
    <row r="1885" spans="27:31" ht="15">
      <c r="AA1885" s="11"/>
      <c r="AB1885" s="11"/>
      <c r="AC1885" s="11"/>
      <c r="AD1885" s="11"/>
      <c r="AE1885" s="11"/>
    </row>
    <row r="1886" spans="27:31" ht="15">
      <c r="AA1886" s="11"/>
      <c r="AB1886" s="11"/>
      <c r="AC1886" s="11"/>
      <c r="AD1886" s="11"/>
      <c r="AE1886" s="11"/>
    </row>
    <row r="1887" spans="27:31" ht="15">
      <c r="AA1887" s="11"/>
      <c r="AB1887" s="11"/>
      <c r="AC1887" s="11"/>
      <c r="AD1887" s="11"/>
      <c r="AE1887" s="11"/>
    </row>
    <row r="1888" spans="27:31" ht="15">
      <c r="AA1888" s="11"/>
      <c r="AB1888" s="11"/>
      <c r="AC1888" s="11"/>
      <c r="AD1888" s="11"/>
      <c r="AE1888" s="11"/>
    </row>
    <row r="1889" spans="27:31" ht="15">
      <c r="AA1889" s="11"/>
      <c r="AB1889" s="11"/>
      <c r="AC1889" s="11"/>
      <c r="AD1889" s="11"/>
      <c r="AE1889" s="11"/>
    </row>
    <row r="1890" spans="27:31" ht="15">
      <c r="AA1890" s="11"/>
      <c r="AB1890" s="11"/>
      <c r="AC1890" s="11"/>
      <c r="AD1890" s="11"/>
      <c r="AE1890" s="11"/>
    </row>
    <row r="1891" spans="27:31" ht="15">
      <c r="AA1891" s="11"/>
      <c r="AB1891" s="11"/>
      <c r="AC1891" s="11"/>
      <c r="AD1891" s="11"/>
      <c r="AE1891" s="11"/>
    </row>
    <row r="1892" spans="27:31" ht="15">
      <c r="AA1892" s="11"/>
      <c r="AB1892" s="11"/>
      <c r="AC1892" s="11"/>
      <c r="AD1892" s="11"/>
      <c r="AE1892" s="11"/>
    </row>
    <row r="1893" spans="27:31" ht="15">
      <c r="AA1893" s="11"/>
      <c r="AB1893" s="11"/>
      <c r="AC1893" s="11"/>
      <c r="AD1893" s="11"/>
      <c r="AE1893" s="11"/>
    </row>
    <row r="1894" spans="27:31" ht="15">
      <c r="AA1894" s="11"/>
      <c r="AB1894" s="11"/>
      <c r="AC1894" s="11"/>
      <c r="AD1894" s="11"/>
      <c r="AE1894" s="11"/>
    </row>
    <row r="1895" spans="27:31" ht="15">
      <c r="AA1895" s="11"/>
      <c r="AB1895" s="11"/>
      <c r="AC1895" s="11"/>
      <c r="AD1895" s="11"/>
      <c r="AE1895" s="11"/>
    </row>
    <row r="1896" spans="27:31" ht="15">
      <c r="AA1896" s="11"/>
      <c r="AB1896" s="11"/>
      <c r="AC1896" s="11"/>
      <c r="AD1896" s="11"/>
      <c r="AE1896" s="11"/>
    </row>
    <row r="1897" spans="27:31" ht="15">
      <c r="AA1897" s="11"/>
      <c r="AB1897" s="11"/>
      <c r="AC1897" s="11"/>
      <c r="AD1897" s="11"/>
      <c r="AE1897" s="11"/>
    </row>
    <row r="1898" spans="27:31" ht="15">
      <c r="AA1898" s="11"/>
      <c r="AB1898" s="11"/>
      <c r="AC1898" s="11"/>
      <c r="AD1898" s="11"/>
      <c r="AE1898" s="11"/>
    </row>
    <row r="1899" spans="27:31" ht="15">
      <c r="AA1899" s="11"/>
      <c r="AB1899" s="11"/>
      <c r="AC1899" s="11"/>
      <c r="AD1899" s="11"/>
      <c r="AE1899" s="11"/>
    </row>
    <row r="1900" spans="27:31" ht="15">
      <c r="AA1900" s="11"/>
      <c r="AB1900" s="11"/>
      <c r="AC1900" s="11"/>
      <c r="AD1900" s="11"/>
      <c r="AE1900" s="11"/>
    </row>
    <row r="1901" spans="27:31" ht="15">
      <c r="AA1901" s="11"/>
      <c r="AB1901" s="11"/>
      <c r="AC1901" s="11"/>
      <c r="AD1901" s="11"/>
      <c r="AE1901" s="11"/>
    </row>
    <row r="1902" spans="27:31" ht="15">
      <c r="AA1902" s="11"/>
      <c r="AB1902" s="11"/>
      <c r="AC1902" s="11"/>
      <c r="AD1902" s="11"/>
      <c r="AE1902" s="11"/>
    </row>
    <row r="1903" spans="27:31" ht="15">
      <c r="AA1903" s="11"/>
      <c r="AB1903" s="11"/>
      <c r="AC1903" s="11"/>
      <c r="AD1903" s="11"/>
      <c r="AE1903" s="11"/>
    </row>
    <row r="1904" spans="27:31" ht="15">
      <c r="AA1904" s="11"/>
      <c r="AB1904" s="11"/>
      <c r="AC1904" s="11"/>
      <c r="AD1904" s="11"/>
      <c r="AE1904" s="11"/>
    </row>
    <row r="1905" spans="27:31" ht="15">
      <c r="AA1905" s="11"/>
      <c r="AB1905" s="11"/>
      <c r="AC1905" s="11"/>
      <c r="AD1905" s="11"/>
      <c r="AE1905" s="11"/>
    </row>
    <row r="1906" spans="27:31" ht="15">
      <c r="AA1906" s="11"/>
      <c r="AB1906" s="11"/>
      <c r="AC1906" s="11"/>
      <c r="AD1906" s="11"/>
      <c r="AE1906" s="11"/>
    </row>
    <row r="1907" spans="27:31" ht="15">
      <c r="AA1907" s="11"/>
      <c r="AB1907" s="11"/>
      <c r="AC1907" s="11"/>
      <c r="AD1907" s="11"/>
      <c r="AE1907" s="11"/>
    </row>
    <row r="1908" spans="27:31" ht="15">
      <c r="AA1908" s="11"/>
      <c r="AB1908" s="11"/>
      <c r="AC1908" s="11"/>
      <c r="AD1908" s="11"/>
      <c r="AE1908" s="11"/>
    </row>
    <row r="1909" spans="27:31" ht="15">
      <c r="AA1909" s="11"/>
      <c r="AB1909" s="11"/>
      <c r="AC1909" s="11"/>
      <c r="AD1909" s="11"/>
      <c r="AE1909" s="11"/>
    </row>
    <row r="1910" spans="27:31" ht="15">
      <c r="AA1910" s="11"/>
      <c r="AB1910" s="11"/>
      <c r="AC1910" s="11"/>
      <c r="AD1910" s="11"/>
      <c r="AE1910" s="11"/>
    </row>
    <row r="1911" spans="27:31" ht="15">
      <c r="AA1911" s="11"/>
      <c r="AB1911" s="11"/>
      <c r="AC1911" s="11"/>
      <c r="AD1911" s="11"/>
      <c r="AE1911" s="11"/>
    </row>
    <row r="1912" spans="27:31" ht="15">
      <c r="AA1912" s="11"/>
      <c r="AB1912" s="11"/>
      <c r="AC1912" s="11"/>
      <c r="AD1912" s="11"/>
      <c r="AE1912" s="11"/>
    </row>
    <row r="1913" spans="27:31" ht="15">
      <c r="AA1913" s="11"/>
      <c r="AB1913" s="11"/>
      <c r="AC1913" s="11"/>
      <c r="AD1913" s="11"/>
      <c r="AE1913" s="11"/>
    </row>
    <row r="1914" spans="27:31" ht="15">
      <c r="AA1914" s="11"/>
      <c r="AB1914" s="11"/>
      <c r="AC1914" s="11"/>
      <c r="AD1914" s="11"/>
      <c r="AE1914" s="11"/>
    </row>
    <row r="1915" spans="27:31" ht="15">
      <c r="AA1915" s="11"/>
      <c r="AB1915" s="11"/>
      <c r="AC1915" s="11"/>
      <c r="AD1915" s="11"/>
      <c r="AE1915" s="11"/>
    </row>
    <row r="1916" spans="27:31" ht="15">
      <c r="AA1916" s="11"/>
      <c r="AB1916" s="11"/>
      <c r="AC1916" s="11"/>
      <c r="AD1916" s="11"/>
      <c r="AE1916" s="11"/>
    </row>
    <row r="1917" spans="27:31" ht="15">
      <c r="AA1917" s="11"/>
      <c r="AB1917" s="11"/>
      <c r="AC1917" s="11"/>
      <c r="AD1917" s="11"/>
      <c r="AE1917" s="11"/>
    </row>
    <row r="1918" spans="27:31" ht="15">
      <c r="AA1918" s="11"/>
      <c r="AB1918" s="11"/>
      <c r="AC1918" s="11"/>
      <c r="AD1918" s="11"/>
      <c r="AE1918" s="11"/>
    </row>
    <row r="1919" spans="27:31" ht="15">
      <c r="AA1919" s="11"/>
      <c r="AB1919" s="11"/>
      <c r="AC1919" s="11"/>
      <c r="AD1919" s="11"/>
      <c r="AE1919" s="11"/>
    </row>
    <row r="1920" spans="27:31" ht="15">
      <c r="AA1920" s="11"/>
      <c r="AB1920" s="11"/>
      <c r="AC1920" s="11"/>
      <c r="AD1920" s="11"/>
      <c r="AE1920" s="11"/>
    </row>
    <row r="1921" spans="27:31" ht="15">
      <c r="AA1921" s="11"/>
      <c r="AB1921" s="11"/>
      <c r="AC1921" s="11"/>
      <c r="AD1921" s="11"/>
      <c r="AE1921" s="11"/>
    </row>
    <row r="1922" spans="27:31" ht="15">
      <c r="AA1922" s="11"/>
      <c r="AB1922" s="11"/>
      <c r="AC1922" s="11"/>
      <c r="AD1922" s="11"/>
      <c r="AE1922" s="11"/>
    </row>
    <row r="1923" spans="27:31" ht="15">
      <c r="AA1923" s="11"/>
      <c r="AB1923" s="11"/>
      <c r="AC1923" s="11"/>
      <c r="AD1923" s="11"/>
      <c r="AE1923" s="11"/>
    </row>
    <row r="1924" spans="27:31" ht="15">
      <c r="AA1924" s="11"/>
      <c r="AB1924" s="11"/>
      <c r="AC1924" s="11"/>
      <c r="AD1924" s="11"/>
      <c r="AE1924" s="11"/>
    </row>
    <row r="1925" spans="27:31" ht="15">
      <c r="AA1925" s="11"/>
      <c r="AB1925" s="11"/>
      <c r="AC1925" s="11"/>
      <c r="AD1925" s="11"/>
      <c r="AE1925" s="11"/>
    </row>
    <row r="1926" spans="27:31" ht="15">
      <c r="AA1926" s="11"/>
      <c r="AB1926" s="11"/>
      <c r="AC1926" s="11"/>
      <c r="AD1926" s="11"/>
      <c r="AE1926" s="11"/>
    </row>
    <row r="1927" spans="27:31" ht="15">
      <c r="AA1927" s="11"/>
      <c r="AB1927" s="11"/>
      <c r="AC1927" s="11"/>
      <c r="AD1927" s="11"/>
      <c r="AE1927" s="11"/>
    </row>
    <row r="1928" spans="27:31" ht="15">
      <c r="AA1928" s="11"/>
      <c r="AB1928" s="11"/>
      <c r="AC1928" s="11"/>
      <c r="AD1928" s="11"/>
      <c r="AE1928" s="11"/>
    </row>
    <row r="1929" spans="27:31" ht="15">
      <c r="AA1929" s="11"/>
      <c r="AB1929" s="11"/>
      <c r="AC1929" s="11"/>
      <c r="AD1929" s="11"/>
      <c r="AE1929" s="11"/>
    </row>
    <row r="1930" spans="27:31" ht="15">
      <c r="AA1930" s="11"/>
      <c r="AB1930" s="11"/>
      <c r="AC1930" s="11"/>
      <c r="AD1930" s="11"/>
      <c r="AE1930" s="11"/>
    </row>
    <row r="1931" spans="27:31" ht="15">
      <c r="AA1931" s="11"/>
      <c r="AB1931" s="11"/>
      <c r="AC1931" s="11"/>
      <c r="AD1931" s="11"/>
      <c r="AE1931" s="11"/>
    </row>
    <row r="1932" spans="27:31" ht="15">
      <c r="AA1932" s="11"/>
      <c r="AB1932" s="11"/>
      <c r="AC1932" s="11"/>
      <c r="AD1932" s="11"/>
      <c r="AE1932" s="11"/>
    </row>
    <row r="1933" spans="27:31" ht="15">
      <c r="AA1933" s="11"/>
      <c r="AB1933" s="11"/>
      <c r="AC1933" s="11"/>
      <c r="AD1933" s="11"/>
      <c r="AE1933" s="11"/>
    </row>
    <row r="1934" spans="27:31" ht="15">
      <c r="AA1934" s="11"/>
      <c r="AB1934" s="11"/>
      <c r="AC1934" s="11"/>
      <c r="AD1934" s="11"/>
      <c r="AE1934" s="11"/>
    </row>
    <row r="1935" spans="27:31" ht="15">
      <c r="AA1935" s="11"/>
      <c r="AB1935" s="11"/>
      <c r="AC1935" s="11"/>
      <c r="AD1935" s="11"/>
      <c r="AE1935" s="11"/>
    </row>
    <row r="1936" spans="27:31" ht="15">
      <c r="AA1936" s="11"/>
      <c r="AB1936" s="11"/>
      <c r="AC1936" s="11"/>
      <c r="AD1936" s="11"/>
      <c r="AE1936" s="11"/>
    </row>
    <row r="1937" spans="27:31" ht="15">
      <c r="AA1937" s="11"/>
      <c r="AB1937" s="11"/>
      <c r="AC1937" s="11"/>
      <c r="AD1937" s="11"/>
      <c r="AE1937" s="11"/>
    </row>
    <row r="1938" spans="27:31" ht="15">
      <c r="AA1938" s="11"/>
      <c r="AB1938" s="11"/>
      <c r="AC1938" s="11"/>
      <c r="AD1938" s="11"/>
      <c r="AE1938" s="11"/>
    </row>
    <row r="1939" spans="27:31" ht="15">
      <c r="AA1939" s="11"/>
      <c r="AB1939" s="11"/>
      <c r="AC1939" s="11"/>
      <c r="AD1939" s="11"/>
      <c r="AE1939" s="11"/>
    </row>
    <row r="1940" spans="27:31" ht="15">
      <c r="AA1940" s="11"/>
      <c r="AB1940" s="11"/>
      <c r="AC1940" s="11"/>
      <c r="AD1940" s="11"/>
      <c r="AE1940" s="11"/>
    </row>
    <row r="1941" spans="27:31" ht="15">
      <c r="AA1941" s="11"/>
      <c r="AB1941" s="11"/>
      <c r="AC1941" s="11"/>
      <c r="AD1941" s="11"/>
      <c r="AE1941" s="11"/>
    </row>
    <row r="1942" spans="27:31" ht="15">
      <c r="AA1942" s="11"/>
      <c r="AB1942" s="11"/>
      <c r="AC1942" s="11"/>
      <c r="AD1942" s="11"/>
      <c r="AE1942" s="11"/>
    </row>
    <row r="1943" spans="27:31" ht="15">
      <c r="AA1943" s="11"/>
      <c r="AB1943" s="11"/>
      <c r="AC1943" s="11"/>
      <c r="AD1943" s="11"/>
      <c r="AE1943" s="11"/>
    </row>
    <row r="1944" spans="27:31" ht="15">
      <c r="AA1944" s="11"/>
      <c r="AB1944" s="11"/>
      <c r="AC1944" s="11"/>
      <c r="AD1944" s="11"/>
      <c r="AE1944" s="11"/>
    </row>
    <row r="1945" spans="27:31" ht="15">
      <c r="AA1945" s="11"/>
      <c r="AB1945" s="11"/>
      <c r="AC1945" s="11"/>
      <c r="AD1945" s="11"/>
      <c r="AE1945" s="11"/>
    </row>
    <row r="1946" spans="27:31" ht="15">
      <c r="AA1946" s="11"/>
      <c r="AB1946" s="11"/>
      <c r="AC1946" s="11"/>
      <c r="AD1946" s="11"/>
      <c r="AE1946" s="11"/>
    </row>
    <row r="1947" spans="27:31" ht="15">
      <c r="AA1947" s="11"/>
      <c r="AB1947" s="11"/>
      <c r="AC1947" s="11"/>
      <c r="AD1947" s="11"/>
      <c r="AE1947" s="11"/>
    </row>
    <row r="1948" spans="27:31" ht="15">
      <c r="AA1948" s="11"/>
      <c r="AB1948" s="11"/>
      <c r="AC1948" s="11"/>
      <c r="AD1948" s="11"/>
      <c r="AE1948" s="11"/>
    </row>
    <row r="1949" spans="27:31" ht="15">
      <c r="AA1949" s="11"/>
      <c r="AB1949" s="11"/>
      <c r="AC1949" s="11"/>
      <c r="AD1949" s="11"/>
      <c r="AE1949" s="11"/>
    </row>
    <row r="1950" spans="27:31" ht="15">
      <c r="AA1950" s="11"/>
      <c r="AB1950" s="11"/>
      <c r="AC1950" s="11"/>
      <c r="AD1950" s="11"/>
      <c r="AE1950" s="11"/>
    </row>
    <row r="1951" spans="27:31" ht="15">
      <c r="AA1951" s="11"/>
      <c r="AB1951" s="11"/>
      <c r="AC1951" s="11"/>
      <c r="AD1951" s="11"/>
      <c r="AE1951" s="11"/>
    </row>
    <row r="1952" spans="27:31" ht="15">
      <c r="AA1952" s="11"/>
      <c r="AB1952" s="11"/>
      <c r="AC1952" s="11"/>
      <c r="AD1952" s="11"/>
      <c r="AE1952" s="11"/>
    </row>
    <row r="1953" spans="27:31" ht="15">
      <c r="AA1953" s="11"/>
      <c r="AB1953" s="11"/>
      <c r="AC1953" s="11"/>
      <c r="AD1953" s="11"/>
      <c r="AE1953" s="11"/>
    </row>
    <row r="1954" spans="27:31" ht="15">
      <c r="AA1954" s="11"/>
      <c r="AB1954" s="11"/>
      <c r="AC1954" s="11"/>
      <c r="AD1954" s="11"/>
      <c r="AE1954" s="11"/>
    </row>
    <row r="1955" spans="27:31" ht="15">
      <c r="AA1955" s="11"/>
      <c r="AB1955" s="11"/>
      <c r="AC1955" s="11"/>
      <c r="AD1955" s="11"/>
      <c r="AE1955" s="11"/>
    </row>
    <row r="1956" spans="27:31" ht="15">
      <c r="AA1956" s="11"/>
      <c r="AB1956" s="11"/>
      <c r="AC1956" s="11"/>
      <c r="AD1956" s="11"/>
      <c r="AE1956" s="11"/>
    </row>
    <row r="1957" spans="27:31" ht="15">
      <c r="AA1957" s="11"/>
      <c r="AB1957" s="11"/>
      <c r="AC1957" s="11"/>
      <c r="AD1957" s="11"/>
      <c r="AE1957" s="11"/>
    </row>
    <row r="1958" spans="27:31" ht="15">
      <c r="AA1958" s="11"/>
      <c r="AB1958" s="11"/>
      <c r="AC1958" s="11"/>
      <c r="AD1958" s="11"/>
      <c r="AE1958" s="11"/>
    </row>
    <row r="1959" spans="27:31" ht="15">
      <c r="AA1959" s="11"/>
      <c r="AB1959" s="11"/>
      <c r="AC1959" s="11"/>
      <c r="AD1959" s="11"/>
      <c r="AE1959" s="11"/>
    </row>
    <row r="1960" spans="27:31" ht="15">
      <c r="AA1960" s="11"/>
      <c r="AB1960" s="11"/>
      <c r="AC1960" s="11"/>
      <c r="AD1960" s="11"/>
      <c r="AE1960" s="11"/>
    </row>
    <row r="1961" spans="27:31" ht="15">
      <c r="AA1961" s="11"/>
      <c r="AB1961" s="11"/>
      <c r="AC1961" s="11"/>
      <c r="AD1961" s="11"/>
      <c r="AE1961" s="11"/>
    </row>
    <row r="1962" spans="27:31" ht="15">
      <c r="AA1962" s="11"/>
      <c r="AB1962" s="11"/>
      <c r="AC1962" s="11"/>
      <c r="AD1962" s="11"/>
      <c r="AE1962" s="11"/>
    </row>
    <row r="1963" spans="27:31" ht="15">
      <c r="AA1963" s="11"/>
      <c r="AB1963" s="11"/>
      <c r="AC1963" s="11"/>
      <c r="AD1963" s="11"/>
      <c r="AE1963" s="11"/>
    </row>
    <row r="1964" spans="27:31" ht="15">
      <c r="AA1964" s="11"/>
      <c r="AB1964" s="11"/>
      <c r="AC1964" s="11"/>
      <c r="AD1964" s="11"/>
      <c r="AE1964" s="11"/>
    </row>
    <row r="1965" spans="27:31" ht="15">
      <c r="AA1965" s="11"/>
      <c r="AB1965" s="11"/>
      <c r="AC1965" s="11"/>
      <c r="AD1965" s="11"/>
      <c r="AE1965" s="11"/>
    </row>
    <row r="1966" spans="27:31" ht="15">
      <c r="AA1966" s="11"/>
      <c r="AB1966" s="11"/>
      <c r="AC1966" s="11"/>
      <c r="AD1966" s="11"/>
      <c r="AE1966" s="11"/>
    </row>
    <row r="1967" spans="27:31" ht="15">
      <c r="AA1967" s="11"/>
      <c r="AB1967" s="11"/>
      <c r="AC1967" s="11"/>
      <c r="AD1967" s="11"/>
      <c r="AE1967" s="11"/>
    </row>
    <row r="1968" spans="27:31" ht="15">
      <c r="AA1968" s="11"/>
      <c r="AB1968" s="11"/>
      <c r="AC1968" s="11"/>
      <c r="AD1968" s="11"/>
      <c r="AE1968" s="11"/>
    </row>
    <row r="1969" spans="27:31" ht="15">
      <c r="AA1969" s="11"/>
      <c r="AB1969" s="11"/>
      <c r="AC1969" s="11"/>
      <c r="AD1969" s="11"/>
      <c r="AE1969" s="11"/>
    </row>
    <row r="1970" spans="27:31" ht="15">
      <c r="AA1970" s="11"/>
      <c r="AB1970" s="11"/>
      <c r="AC1970" s="11"/>
      <c r="AD1970" s="11"/>
      <c r="AE1970" s="11"/>
    </row>
    <row r="1971" spans="27:31" ht="15">
      <c r="AA1971" s="11"/>
      <c r="AB1971" s="11"/>
      <c r="AC1971" s="11"/>
      <c r="AD1971" s="11"/>
      <c r="AE1971" s="11"/>
    </row>
    <row r="1972" spans="27:31" ht="15">
      <c r="AA1972" s="11"/>
      <c r="AB1972" s="11"/>
      <c r="AC1972" s="11"/>
      <c r="AD1972" s="11"/>
      <c r="AE1972" s="11"/>
    </row>
    <row r="1973" spans="27:31" ht="15">
      <c r="AA1973" s="11"/>
      <c r="AB1973" s="11"/>
      <c r="AC1973" s="11"/>
      <c r="AD1973" s="11"/>
      <c r="AE1973" s="11"/>
    </row>
    <row r="1974" spans="27:31" ht="15">
      <c r="AA1974" s="11"/>
      <c r="AB1974" s="11"/>
      <c r="AC1974" s="11"/>
      <c r="AD1974" s="11"/>
      <c r="AE1974" s="11"/>
    </row>
    <row r="1975" spans="27:31" ht="15">
      <c r="AA1975" s="11"/>
      <c r="AB1975" s="11"/>
      <c r="AC1975" s="11"/>
      <c r="AD1975" s="11"/>
      <c r="AE1975" s="11"/>
    </row>
    <row r="1976" spans="27:31" ht="15">
      <c r="AA1976" s="11"/>
      <c r="AB1976" s="11"/>
      <c r="AC1976" s="11"/>
      <c r="AD1976" s="11"/>
      <c r="AE1976" s="11"/>
    </row>
    <row r="1977" spans="27:31" ht="15">
      <c r="AA1977" s="11"/>
      <c r="AB1977" s="11"/>
      <c r="AC1977" s="11"/>
      <c r="AD1977" s="11"/>
      <c r="AE1977" s="11"/>
    </row>
    <row r="1978" spans="27:31" ht="15">
      <c r="AA1978" s="11"/>
      <c r="AB1978" s="11"/>
      <c r="AC1978" s="11"/>
      <c r="AD1978" s="11"/>
      <c r="AE1978" s="11"/>
    </row>
    <row r="1979" spans="27:31" ht="15">
      <c r="AA1979" s="11"/>
      <c r="AB1979" s="11"/>
      <c r="AC1979" s="11"/>
      <c r="AD1979" s="11"/>
      <c r="AE1979" s="11"/>
    </row>
    <row r="1980" spans="27:31" ht="15">
      <c r="AA1980" s="11"/>
      <c r="AB1980" s="11"/>
      <c r="AC1980" s="11"/>
      <c r="AD1980" s="11"/>
      <c r="AE1980" s="11"/>
    </row>
    <row r="1981" spans="27:31" ht="15">
      <c r="AA1981" s="11"/>
      <c r="AB1981" s="11"/>
      <c r="AC1981" s="11"/>
      <c r="AD1981" s="11"/>
      <c r="AE1981" s="11"/>
    </row>
    <row r="1982" spans="27:31" ht="15">
      <c r="AA1982" s="11"/>
      <c r="AB1982" s="11"/>
      <c r="AC1982" s="11"/>
      <c r="AD1982" s="11"/>
      <c r="AE1982" s="11"/>
    </row>
    <row r="1983" spans="27:31" ht="15">
      <c r="AA1983" s="11"/>
      <c r="AB1983" s="11"/>
      <c r="AC1983" s="11"/>
      <c r="AD1983" s="11"/>
      <c r="AE1983" s="11"/>
    </row>
    <row r="1984" spans="27:31" ht="15">
      <c r="AA1984" s="11"/>
      <c r="AB1984" s="11"/>
      <c r="AC1984" s="11"/>
      <c r="AD1984" s="11"/>
      <c r="AE1984" s="11"/>
    </row>
    <row r="1985" spans="27:31" ht="15">
      <c r="AA1985" s="11"/>
      <c r="AB1985" s="11"/>
      <c r="AC1985" s="11"/>
      <c r="AD1985" s="11"/>
      <c r="AE1985" s="11"/>
    </row>
    <row r="1986" spans="27:31" ht="15">
      <c r="AA1986" s="11"/>
      <c r="AB1986" s="11"/>
      <c r="AC1986" s="11"/>
      <c r="AD1986" s="11"/>
      <c r="AE1986" s="11"/>
    </row>
    <row r="1987" spans="27:31" ht="15">
      <c r="AA1987" s="11"/>
      <c r="AB1987" s="11"/>
      <c r="AC1987" s="11"/>
      <c r="AD1987" s="11"/>
      <c r="AE1987" s="11"/>
    </row>
    <row r="1988" spans="27:31" ht="15">
      <c r="AA1988" s="11"/>
      <c r="AB1988" s="11"/>
      <c r="AC1988" s="11"/>
      <c r="AD1988" s="11"/>
      <c r="AE1988" s="11"/>
    </row>
    <row r="1989" spans="27:31" ht="15">
      <c r="AA1989" s="11"/>
      <c r="AB1989" s="11"/>
      <c r="AC1989" s="11"/>
      <c r="AD1989" s="11"/>
      <c r="AE1989" s="11"/>
    </row>
    <row r="1990" spans="27:31" ht="15">
      <c r="AA1990" s="11"/>
      <c r="AB1990" s="11"/>
      <c r="AC1990" s="11"/>
      <c r="AD1990" s="11"/>
      <c r="AE1990" s="11"/>
    </row>
    <row r="1991" spans="27:31" ht="15">
      <c r="AA1991" s="11"/>
      <c r="AB1991" s="11"/>
      <c r="AC1991" s="11"/>
      <c r="AD1991" s="11"/>
      <c r="AE1991" s="11"/>
    </row>
    <row r="1992" spans="27:31" ht="15">
      <c r="AA1992" s="11"/>
      <c r="AB1992" s="11"/>
      <c r="AC1992" s="11"/>
      <c r="AD1992" s="11"/>
      <c r="AE1992" s="11"/>
    </row>
    <row r="1993" spans="27:31" ht="15">
      <c r="AA1993" s="11"/>
      <c r="AB1993" s="11"/>
      <c r="AC1993" s="11"/>
      <c r="AD1993" s="11"/>
      <c r="AE1993" s="11"/>
    </row>
    <row r="1994" spans="27:31" ht="15">
      <c r="AA1994" s="11"/>
      <c r="AB1994" s="11"/>
      <c r="AC1994" s="11"/>
      <c r="AD1994" s="11"/>
      <c r="AE1994" s="11"/>
    </row>
    <row r="1995" spans="27:31" ht="15">
      <c r="AA1995" s="11"/>
      <c r="AB1995" s="11"/>
      <c r="AC1995" s="11"/>
      <c r="AD1995" s="11"/>
      <c r="AE1995" s="11"/>
    </row>
    <row r="1996" spans="27:31" ht="15">
      <c r="AA1996" s="11"/>
      <c r="AB1996" s="11"/>
      <c r="AC1996" s="11"/>
      <c r="AD1996" s="11"/>
      <c r="AE1996" s="11"/>
    </row>
    <row r="1997" spans="27:31" ht="15">
      <c r="AA1997" s="11"/>
      <c r="AB1997" s="11"/>
      <c r="AC1997" s="11"/>
      <c r="AD1997" s="11"/>
      <c r="AE1997" s="11"/>
    </row>
    <row r="1998" spans="27:31" ht="15">
      <c r="AA1998" s="11"/>
      <c r="AB1998" s="11"/>
      <c r="AC1998" s="11"/>
      <c r="AD1998" s="11"/>
      <c r="AE1998" s="11"/>
    </row>
    <row r="1999" spans="27:31" ht="15">
      <c r="AA1999" s="11"/>
      <c r="AB1999" s="11"/>
      <c r="AC1999" s="11"/>
      <c r="AD1999" s="11"/>
      <c r="AE1999" s="11"/>
    </row>
    <row r="2000" spans="27:31" ht="15">
      <c r="AA2000" s="11"/>
      <c r="AB2000" s="11"/>
      <c r="AC2000" s="11"/>
      <c r="AD2000" s="11"/>
      <c r="AE2000" s="11"/>
    </row>
    <row r="2001" spans="27:31" ht="15">
      <c r="AA2001" s="11"/>
      <c r="AB2001" s="11"/>
      <c r="AC2001" s="11"/>
      <c r="AD2001" s="11"/>
      <c r="AE2001" s="11"/>
    </row>
    <row r="2002" spans="27:31" ht="15">
      <c r="AA2002" s="11"/>
      <c r="AB2002" s="11"/>
      <c r="AC2002" s="11"/>
      <c r="AD2002" s="11"/>
      <c r="AE2002" s="11"/>
    </row>
    <row r="2003" spans="27:31" ht="15">
      <c r="AA2003" s="11"/>
      <c r="AB2003" s="11"/>
      <c r="AC2003" s="11"/>
      <c r="AD2003" s="11"/>
      <c r="AE2003" s="11"/>
    </row>
    <row r="2004" spans="27:31" ht="15">
      <c r="AA2004" s="11"/>
      <c r="AB2004" s="11"/>
      <c r="AC2004" s="11"/>
      <c r="AD2004" s="11"/>
      <c r="AE2004" s="11"/>
    </row>
    <row r="2005" spans="27:31" ht="15">
      <c r="AA2005" s="11"/>
      <c r="AB2005" s="11"/>
      <c r="AC2005" s="11"/>
      <c r="AD2005" s="11"/>
      <c r="AE2005" s="11"/>
    </row>
    <row r="2006" spans="27:31" ht="15">
      <c r="AA2006" s="11"/>
      <c r="AB2006" s="11"/>
      <c r="AC2006" s="11"/>
      <c r="AD2006" s="11"/>
      <c r="AE2006" s="11"/>
    </row>
    <row r="2007" spans="27:31" ht="15">
      <c r="AA2007" s="11"/>
      <c r="AB2007" s="11"/>
      <c r="AC2007" s="11"/>
      <c r="AD2007" s="11"/>
      <c r="AE2007" s="11"/>
    </row>
    <row r="2008" spans="27:31" ht="15">
      <c r="AA2008" s="11"/>
      <c r="AB2008" s="11"/>
      <c r="AC2008" s="11"/>
      <c r="AD2008" s="11"/>
      <c r="AE2008" s="11"/>
    </row>
    <row r="2009" spans="27:31" ht="15">
      <c r="AA2009" s="11"/>
      <c r="AB2009" s="11"/>
      <c r="AC2009" s="11"/>
      <c r="AD2009" s="11"/>
      <c r="AE2009" s="11"/>
    </row>
    <row r="2010" spans="27:31" ht="15">
      <c r="AA2010" s="11"/>
      <c r="AB2010" s="11"/>
      <c r="AC2010" s="11"/>
      <c r="AD2010" s="11"/>
      <c r="AE2010" s="11"/>
    </row>
    <row r="2011" spans="27:31" ht="15">
      <c r="AA2011" s="11"/>
      <c r="AB2011" s="11"/>
      <c r="AC2011" s="11"/>
      <c r="AD2011" s="11"/>
      <c r="AE2011" s="11"/>
    </row>
    <row r="2012" spans="27:31" ht="15">
      <c r="AA2012" s="11"/>
      <c r="AB2012" s="11"/>
      <c r="AC2012" s="11"/>
      <c r="AD2012" s="11"/>
      <c r="AE2012" s="11"/>
    </row>
    <row r="2013" spans="27:31" ht="15">
      <c r="AA2013" s="11"/>
      <c r="AB2013" s="11"/>
      <c r="AC2013" s="11"/>
      <c r="AD2013" s="11"/>
      <c r="AE2013" s="11"/>
    </row>
    <row r="2014" spans="27:31" ht="15">
      <c r="AA2014" s="11"/>
      <c r="AB2014" s="11"/>
      <c r="AC2014" s="11"/>
      <c r="AD2014" s="11"/>
      <c r="AE2014" s="11"/>
    </row>
    <row r="2015" spans="27:31" ht="15">
      <c r="AA2015" s="11"/>
      <c r="AB2015" s="11"/>
      <c r="AC2015" s="11"/>
      <c r="AD2015" s="11"/>
      <c r="AE2015" s="11"/>
    </row>
    <row r="2016" spans="27:31" ht="15">
      <c r="AA2016" s="11"/>
      <c r="AB2016" s="11"/>
      <c r="AC2016" s="11"/>
      <c r="AD2016" s="11"/>
      <c r="AE2016" s="11"/>
    </row>
    <row r="2017" spans="27:31" ht="15">
      <c r="AA2017" s="11"/>
      <c r="AB2017" s="11"/>
      <c r="AC2017" s="11"/>
      <c r="AD2017" s="11"/>
      <c r="AE2017" s="11"/>
    </row>
    <row r="2018" spans="27:31" ht="15">
      <c r="AA2018" s="11"/>
      <c r="AB2018" s="11"/>
      <c r="AC2018" s="11"/>
      <c r="AD2018" s="11"/>
      <c r="AE2018" s="11"/>
    </row>
    <row r="2019" spans="27:31" ht="15">
      <c r="AA2019" s="11"/>
      <c r="AB2019" s="11"/>
      <c r="AC2019" s="11"/>
      <c r="AD2019" s="11"/>
      <c r="AE2019" s="11"/>
    </row>
    <row r="2020" spans="27:31" ht="15">
      <c r="AA2020" s="11"/>
      <c r="AB2020" s="11"/>
      <c r="AC2020" s="11"/>
      <c r="AD2020" s="11"/>
      <c r="AE2020" s="11"/>
    </row>
    <row r="2021" spans="27:31" ht="15">
      <c r="AA2021" s="11"/>
      <c r="AB2021" s="11"/>
      <c r="AC2021" s="11"/>
      <c r="AD2021" s="11"/>
      <c r="AE2021" s="11"/>
    </row>
    <row r="2022" spans="27:31" ht="15">
      <c r="AA2022" s="11"/>
      <c r="AB2022" s="11"/>
      <c r="AC2022" s="11"/>
      <c r="AD2022" s="11"/>
      <c r="AE2022" s="11"/>
    </row>
    <row r="2023" spans="27:31" ht="15">
      <c r="AA2023" s="11"/>
      <c r="AB2023" s="11"/>
      <c r="AC2023" s="11"/>
      <c r="AD2023" s="11"/>
      <c r="AE2023" s="11"/>
    </row>
    <row r="2024" spans="27:31" ht="15">
      <c r="AA2024" s="11"/>
      <c r="AB2024" s="11"/>
      <c r="AC2024" s="11"/>
      <c r="AD2024" s="11"/>
      <c r="AE2024" s="11"/>
    </row>
    <row r="2025" spans="27:31" ht="15">
      <c r="AA2025" s="11"/>
      <c r="AB2025" s="11"/>
      <c r="AC2025" s="11"/>
      <c r="AD2025" s="11"/>
      <c r="AE2025" s="11"/>
    </row>
    <row r="2026" spans="27:31" ht="15">
      <c r="AA2026" s="11"/>
      <c r="AB2026" s="11"/>
      <c r="AC2026" s="11"/>
      <c r="AD2026" s="11"/>
      <c r="AE2026" s="11"/>
    </row>
    <row r="2027" spans="27:31" ht="15">
      <c r="AA2027" s="11"/>
      <c r="AB2027" s="11"/>
      <c r="AC2027" s="11"/>
      <c r="AD2027" s="11"/>
      <c r="AE2027" s="11"/>
    </row>
    <row r="2028" spans="27:31" ht="15">
      <c r="AA2028" s="11"/>
      <c r="AB2028" s="11"/>
      <c r="AC2028" s="11"/>
      <c r="AD2028" s="11"/>
      <c r="AE2028" s="11"/>
    </row>
    <row r="2029" spans="27:31" ht="15">
      <c r="AA2029" s="11"/>
      <c r="AB2029" s="11"/>
      <c r="AC2029" s="11"/>
      <c r="AD2029" s="11"/>
      <c r="AE2029" s="11"/>
    </row>
    <row r="2030" spans="27:31" ht="15">
      <c r="AA2030" s="11"/>
      <c r="AB2030" s="11"/>
      <c r="AC2030" s="11"/>
      <c r="AD2030" s="11"/>
      <c r="AE2030" s="11"/>
    </row>
    <row r="2031" spans="27:31" ht="15">
      <c r="AA2031" s="11"/>
      <c r="AB2031" s="11"/>
      <c r="AC2031" s="11"/>
      <c r="AD2031" s="11"/>
      <c r="AE2031" s="11"/>
    </row>
    <row r="2032" spans="27:31" ht="15">
      <c r="AA2032" s="11"/>
      <c r="AB2032" s="11"/>
      <c r="AC2032" s="11"/>
      <c r="AD2032" s="11"/>
      <c r="AE2032" s="11"/>
    </row>
    <row r="2033" spans="27:31" ht="15">
      <c r="AA2033" s="11"/>
      <c r="AB2033" s="11"/>
      <c r="AC2033" s="11"/>
      <c r="AD2033" s="11"/>
      <c r="AE2033" s="11"/>
    </row>
    <row r="2034" spans="27:31" ht="15">
      <c r="AA2034" s="11"/>
      <c r="AB2034" s="11"/>
      <c r="AC2034" s="11"/>
      <c r="AD2034" s="11"/>
      <c r="AE2034" s="11"/>
    </row>
    <row r="2035" spans="27:31" ht="15">
      <c r="AA2035" s="11"/>
      <c r="AB2035" s="11"/>
      <c r="AC2035" s="11"/>
      <c r="AD2035" s="11"/>
      <c r="AE2035" s="11"/>
    </row>
    <row r="2036" spans="27:31" ht="15">
      <c r="AA2036" s="11"/>
      <c r="AB2036" s="11"/>
      <c r="AC2036" s="11"/>
      <c r="AD2036" s="11"/>
      <c r="AE2036" s="11"/>
    </row>
    <row r="2037" spans="27:31" ht="15">
      <c r="AA2037" s="11"/>
      <c r="AB2037" s="11"/>
      <c r="AC2037" s="11"/>
      <c r="AD2037" s="11"/>
      <c r="AE2037" s="11"/>
    </row>
    <row r="2038" spans="27:31" ht="15">
      <c r="AA2038" s="11"/>
      <c r="AB2038" s="11"/>
      <c r="AC2038" s="11"/>
      <c r="AD2038" s="11"/>
      <c r="AE2038" s="11"/>
    </row>
    <row r="2039" spans="27:31" ht="15">
      <c r="AA2039" s="11"/>
      <c r="AB2039" s="11"/>
      <c r="AC2039" s="11"/>
      <c r="AD2039" s="11"/>
      <c r="AE2039" s="11"/>
    </row>
    <row r="2040" spans="27:31" ht="15">
      <c r="AA2040" s="11"/>
      <c r="AB2040" s="11"/>
      <c r="AC2040" s="11"/>
      <c r="AD2040" s="11"/>
      <c r="AE2040" s="11"/>
    </row>
    <row r="2041" spans="27:31" ht="15">
      <c r="AA2041" s="11"/>
      <c r="AB2041" s="11"/>
      <c r="AC2041" s="11"/>
      <c r="AD2041" s="11"/>
      <c r="AE2041" s="11"/>
    </row>
    <row r="2042" spans="27:31" ht="15">
      <c r="AA2042" s="11"/>
      <c r="AB2042" s="11"/>
      <c r="AC2042" s="11"/>
      <c r="AD2042" s="11"/>
      <c r="AE2042" s="11"/>
    </row>
    <row r="2043" spans="27:31" ht="15">
      <c r="AA2043" s="11"/>
      <c r="AB2043" s="11"/>
      <c r="AC2043" s="11"/>
      <c r="AD2043" s="11"/>
      <c r="AE2043" s="11"/>
    </row>
    <row r="2044" spans="27:31" ht="15">
      <c r="AA2044" s="11"/>
      <c r="AB2044" s="11"/>
      <c r="AC2044" s="11"/>
      <c r="AD2044" s="11"/>
      <c r="AE2044" s="11"/>
    </row>
    <row r="2045" spans="27:31" ht="15">
      <c r="AA2045" s="11"/>
      <c r="AB2045" s="11"/>
      <c r="AC2045" s="11"/>
      <c r="AD2045" s="11"/>
      <c r="AE2045" s="11"/>
    </row>
    <row r="2046" spans="27:31" ht="15">
      <c r="AA2046" s="11"/>
      <c r="AB2046" s="11"/>
      <c r="AC2046" s="11"/>
      <c r="AD2046" s="11"/>
      <c r="AE2046" s="11"/>
    </row>
    <row r="2047" spans="27:31" ht="15">
      <c r="AA2047" s="11"/>
      <c r="AB2047" s="11"/>
      <c r="AC2047" s="11"/>
      <c r="AD2047" s="11"/>
      <c r="AE2047" s="11"/>
    </row>
    <row r="2048" spans="27:31" ht="15">
      <c r="AA2048" s="11"/>
      <c r="AB2048" s="11"/>
      <c r="AC2048" s="11"/>
      <c r="AD2048" s="11"/>
      <c r="AE2048" s="11"/>
    </row>
    <row r="2049" spans="27:31" ht="15">
      <c r="AA2049" s="11"/>
      <c r="AB2049" s="11"/>
      <c r="AC2049" s="11"/>
      <c r="AD2049" s="11"/>
      <c r="AE2049" s="11"/>
    </row>
    <row r="2050" spans="27:31" ht="15">
      <c r="AA2050" s="11"/>
      <c r="AB2050" s="11"/>
      <c r="AC2050" s="11"/>
      <c r="AD2050" s="11"/>
      <c r="AE2050" s="11"/>
    </row>
    <row r="2051" spans="27:31" ht="15">
      <c r="AA2051" s="11"/>
      <c r="AB2051" s="11"/>
      <c r="AC2051" s="11"/>
      <c r="AD2051" s="11"/>
      <c r="AE2051" s="11"/>
    </row>
    <row r="2052" spans="27:31" ht="15">
      <c r="AA2052" s="11"/>
      <c r="AB2052" s="11"/>
      <c r="AC2052" s="11"/>
      <c r="AD2052" s="11"/>
      <c r="AE2052" s="11"/>
    </row>
    <row r="2053" spans="27:31" ht="15">
      <c r="AA2053" s="11"/>
      <c r="AB2053" s="11"/>
      <c r="AC2053" s="11"/>
      <c r="AD2053" s="11"/>
      <c r="AE2053" s="11"/>
    </row>
    <row r="2054" spans="27:31" ht="15">
      <c r="AA2054" s="11"/>
      <c r="AB2054" s="11"/>
      <c r="AC2054" s="11"/>
      <c r="AD2054" s="11"/>
      <c r="AE2054" s="11"/>
    </row>
    <row r="2055" spans="27:31" ht="15">
      <c r="AA2055" s="11"/>
      <c r="AB2055" s="11"/>
      <c r="AC2055" s="11"/>
      <c r="AD2055" s="11"/>
      <c r="AE2055" s="11"/>
    </row>
    <row r="2056" spans="27:31" ht="15">
      <c r="AA2056" s="11"/>
      <c r="AB2056" s="11"/>
      <c r="AC2056" s="11"/>
      <c r="AD2056" s="11"/>
      <c r="AE2056" s="11"/>
    </row>
    <row r="2057" spans="27:31" ht="15">
      <c r="AA2057" s="11"/>
      <c r="AB2057" s="11"/>
      <c r="AC2057" s="11"/>
      <c r="AD2057" s="11"/>
      <c r="AE2057" s="11"/>
    </row>
    <row r="2058" spans="27:31" ht="15">
      <c r="AA2058" s="11"/>
      <c r="AB2058" s="11"/>
      <c r="AC2058" s="11"/>
      <c r="AD2058" s="11"/>
      <c r="AE2058" s="11"/>
    </row>
    <row r="2059" spans="27:31" ht="15">
      <c r="AA2059" s="11"/>
      <c r="AB2059" s="11"/>
      <c r="AC2059" s="11"/>
      <c r="AD2059" s="11"/>
      <c r="AE2059" s="11"/>
    </row>
    <row r="2060" spans="27:31" ht="15">
      <c r="AA2060" s="11"/>
      <c r="AB2060" s="11"/>
      <c r="AC2060" s="11"/>
      <c r="AD2060" s="11"/>
      <c r="AE2060" s="11"/>
    </row>
    <row r="2061" spans="27:31" ht="15">
      <c r="AA2061" s="11"/>
      <c r="AB2061" s="11"/>
      <c r="AC2061" s="11"/>
      <c r="AD2061" s="11"/>
      <c r="AE2061" s="11"/>
    </row>
    <row r="2062" spans="27:31" ht="15">
      <c r="AA2062" s="11"/>
      <c r="AB2062" s="11"/>
      <c r="AC2062" s="11"/>
      <c r="AD2062" s="11"/>
      <c r="AE2062" s="11"/>
    </row>
    <row r="2063" spans="27:31" ht="15">
      <c r="AA2063" s="11"/>
      <c r="AB2063" s="11"/>
      <c r="AC2063" s="11"/>
      <c r="AD2063" s="11"/>
      <c r="AE2063" s="11"/>
    </row>
    <row r="2064" spans="27:31" ht="15">
      <c r="AA2064" s="11"/>
      <c r="AB2064" s="11"/>
      <c r="AC2064" s="11"/>
      <c r="AD2064" s="11"/>
      <c r="AE2064" s="11"/>
    </row>
    <row r="2065" spans="27:31" ht="15">
      <c r="AA2065" s="11"/>
      <c r="AB2065" s="11"/>
      <c r="AC2065" s="11"/>
      <c r="AD2065" s="11"/>
      <c r="AE2065" s="11"/>
    </row>
    <row r="2066" spans="27:31" ht="15">
      <c r="AA2066" s="11"/>
      <c r="AB2066" s="11"/>
      <c r="AC2066" s="11"/>
      <c r="AD2066" s="11"/>
      <c r="AE2066" s="11"/>
    </row>
    <row r="2067" spans="27:31" ht="15">
      <c r="AA2067" s="11"/>
      <c r="AB2067" s="11"/>
      <c r="AC2067" s="11"/>
      <c r="AD2067" s="11"/>
      <c r="AE2067" s="11"/>
    </row>
    <row r="2068" spans="27:31" ht="15">
      <c r="AA2068" s="11"/>
      <c r="AB2068" s="11"/>
      <c r="AC2068" s="11"/>
      <c r="AD2068" s="11"/>
      <c r="AE2068" s="11"/>
    </row>
    <row r="2069" spans="27:31" ht="15">
      <c r="AA2069" s="11"/>
      <c r="AB2069" s="11"/>
      <c r="AC2069" s="11"/>
      <c r="AD2069" s="11"/>
      <c r="AE2069" s="11"/>
    </row>
    <row r="2070" spans="27:31" ht="15">
      <c r="AA2070" s="11"/>
      <c r="AB2070" s="11"/>
      <c r="AC2070" s="11"/>
      <c r="AD2070" s="11"/>
      <c r="AE2070" s="11"/>
    </row>
    <row r="2071" spans="27:31" ht="15">
      <c r="AA2071" s="11"/>
      <c r="AB2071" s="11"/>
      <c r="AC2071" s="11"/>
      <c r="AD2071" s="11"/>
      <c r="AE2071" s="11"/>
    </row>
    <row r="2072" spans="27:31" ht="15">
      <c r="AA2072" s="11"/>
      <c r="AB2072" s="11"/>
      <c r="AC2072" s="11"/>
      <c r="AD2072" s="11"/>
      <c r="AE2072" s="11"/>
    </row>
    <row r="2073" spans="27:31" ht="15">
      <c r="AA2073" s="11"/>
      <c r="AB2073" s="11"/>
      <c r="AC2073" s="11"/>
      <c r="AD2073" s="11"/>
      <c r="AE2073" s="11"/>
    </row>
    <row r="2074" spans="27:31" ht="15">
      <c r="AA2074" s="11"/>
      <c r="AB2074" s="11"/>
      <c r="AC2074" s="11"/>
      <c r="AD2074" s="11"/>
      <c r="AE2074" s="11"/>
    </row>
    <row r="2075" spans="27:31" ht="15">
      <c r="AA2075" s="11"/>
      <c r="AB2075" s="11"/>
      <c r="AC2075" s="11"/>
      <c r="AD2075" s="11"/>
      <c r="AE2075" s="11"/>
    </row>
    <row r="2076" spans="27:31" ht="15">
      <c r="AA2076" s="11"/>
      <c r="AB2076" s="11"/>
      <c r="AC2076" s="11"/>
      <c r="AD2076" s="11"/>
      <c r="AE2076" s="11"/>
    </row>
    <row r="2077" spans="27:31" ht="15">
      <c r="AA2077" s="11"/>
      <c r="AB2077" s="11"/>
      <c r="AC2077" s="11"/>
      <c r="AD2077" s="11"/>
      <c r="AE2077" s="11"/>
    </row>
    <row r="2078" spans="27:31" ht="15">
      <c r="AA2078" s="11"/>
      <c r="AB2078" s="11"/>
      <c r="AC2078" s="11"/>
      <c r="AD2078" s="11"/>
      <c r="AE2078" s="11"/>
    </row>
    <row r="2079" spans="27:31" ht="15">
      <c r="AA2079" s="11"/>
      <c r="AB2079" s="11"/>
      <c r="AC2079" s="11"/>
      <c r="AD2079" s="11"/>
      <c r="AE2079" s="11"/>
    </row>
    <row r="2080" spans="27:31" ht="15">
      <c r="AA2080" s="11"/>
      <c r="AB2080" s="11"/>
      <c r="AC2080" s="11"/>
      <c r="AD2080" s="11"/>
      <c r="AE2080" s="11"/>
    </row>
    <row r="2081" spans="27:31" ht="15">
      <c r="AA2081" s="11"/>
      <c r="AB2081" s="11"/>
      <c r="AC2081" s="11"/>
      <c r="AD2081" s="11"/>
      <c r="AE2081" s="11"/>
    </row>
    <row r="2082" spans="27:31" ht="15">
      <c r="AA2082" s="11"/>
      <c r="AB2082" s="11"/>
      <c r="AC2082" s="11"/>
      <c r="AD2082" s="11"/>
      <c r="AE2082" s="11"/>
    </row>
    <row r="2083" spans="27:31" ht="15">
      <c r="AA2083" s="11"/>
      <c r="AB2083" s="11"/>
      <c r="AC2083" s="11"/>
      <c r="AD2083" s="11"/>
      <c r="AE2083" s="11"/>
    </row>
    <row r="2084" spans="27:31" ht="15">
      <c r="AA2084" s="11"/>
      <c r="AB2084" s="11"/>
      <c r="AC2084" s="11"/>
      <c r="AD2084" s="11"/>
      <c r="AE2084" s="11"/>
    </row>
    <row r="2085" spans="27:31" ht="15">
      <c r="AA2085" s="11"/>
      <c r="AB2085" s="11"/>
      <c r="AC2085" s="11"/>
      <c r="AD2085" s="11"/>
      <c r="AE2085" s="11"/>
    </row>
    <row r="2086" spans="27:31" ht="15">
      <c r="AA2086" s="11"/>
      <c r="AB2086" s="11"/>
      <c r="AC2086" s="11"/>
      <c r="AD2086" s="11"/>
      <c r="AE2086" s="11"/>
    </row>
    <row r="2087" spans="27:31" ht="15">
      <c r="AA2087" s="11"/>
      <c r="AB2087" s="11"/>
      <c r="AC2087" s="11"/>
      <c r="AD2087" s="11"/>
      <c r="AE2087" s="11"/>
    </row>
    <row r="2088" spans="27:31" ht="15">
      <c r="AA2088" s="11"/>
      <c r="AB2088" s="11"/>
      <c r="AC2088" s="11"/>
      <c r="AD2088" s="11"/>
      <c r="AE2088" s="11"/>
    </row>
    <row r="2089" spans="27:31" ht="15">
      <c r="AA2089" s="11"/>
      <c r="AB2089" s="11"/>
      <c r="AC2089" s="11"/>
      <c r="AD2089" s="11"/>
      <c r="AE2089" s="11"/>
    </row>
    <row r="2090" spans="27:31" ht="15">
      <c r="AA2090" s="11"/>
      <c r="AB2090" s="11"/>
      <c r="AC2090" s="11"/>
      <c r="AD2090" s="11"/>
      <c r="AE2090" s="11"/>
    </row>
    <row r="2091" spans="27:31" ht="15">
      <c r="AA2091" s="11"/>
      <c r="AB2091" s="11"/>
      <c r="AC2091" s="11"/>
      <c r="AD2091" s="11"/>
      <c r="AE2091" s="11"/>
    </row>
    <row r="2092" spans="27:31" ht="15">
      <c r="AA2092" s="11"/>
      <c r="AB2092" s="11"/>
      <c r="AC2092" s="11"/>
      <c r="AD2092" s="11"/>
      <c r="AE2092" s="11"/>
    </row>
    <row r="2093" spans="27:31" ht="15">
      <c r="AA2093" s="11"/>
      <c r="AB2093" s="11"/>
      <c r="AC2093" s="11"/>
      <c r="AD2093" s="11"/>
      <c r="AE2093" s="11"/>
    </row>
    <row r="2094" spans="27:31" ht="15">
      <c r="AA2094" s="11"/>
      <c r="AB2094" s="11"/>
      <c r="AC2094" s="11"/>
      <c r="AD2094" s="11"/>
      <c r="AE2094" s="11"/>
    </row>
    <row r="2095" spans="27:31" ht="15">
      <c r="AA2095" s="11"/>
      <c r="AB2095" s="11"/>
      <c r="AC2095" s="11"/>
      <c r="AD2095" s="11"/>
      <c r="AE2095" s="11"/>
    </row>
    <row r="2096" spans="27:31" ht="15">
      <c r="AA2096" s="11"/>
      <c r="AB2096" s="11"/>
      <c r="AC2096" s="11"/>
      <c r="AD2096" s="11"/>
      <c r="AE2096" s="11"/>
    </row>
    <row r="2097" spans="27:31" ht="15">
      <c r="AA2097" s="11"/>
      <c r="AB2097" s="11"/>
      <c r="AC2097" s="11"/>
      <c r="AD2097" s="11"/>
      <c r="AE2097" s="11"/>
    </row>
    <row r="2098" spans="27:31" ht="15">
      <c r="AA2098" s="11"/>
      <c r="AB2098" s="11"/>
      <c r="AC2098" s="11"/>
      <c r="AD2098" s="11"/>
      <c r="AE2098" s="11"/>
    </row>
    <row r="2099" spans="27:31" ht="15">
      <c r="AA2099" s="11"/>
      <c r="AB2099" s="11"/>
      <c r="AC2099" s="11"/>
      <c r="AD2099" s="11"/>
      <c r="AE2099" s="11"/>
    </row>
    <row r="2100" spans="27:31" ht="15">
      <c r="AA2100" s="11"/>
      <c r="AB2100" s="11"/>
      <c r="AC2100" s="11"/>
      <c r="AD2100" s="11"/>
      <c r="AE2100" s="11"/>
    </row>
    <row r="2101" spans="27:31" ht="15">
      <c r="AA2101" s="11"/>
      <c r="AB2101" s="11"/>
      <c r="AC2101" s="11"/>
      <c r="AD2101" s="11"/>
      <c r="AE2101" s="11"/>
    </row>
    <row r="2102" spans="27:31" ht="15">
      <c r="AA2102" s="11"/>
      <c r="AB2102" s="11"/>
      <c r="AC2102" s="11"/>
      <c r="AD2102" s="11"/>
      <c r="AE2102" s="11"/>
    </row>
    <row r="2103" spans="27:31" ht="15">
      <c r="AA2103" s="11"/>
      <c r="AB2103" s="11"/>
      <c r="AC2103" s="11"/>
      <c r="AD2103" s="11"/>
      <c r="AE2103" s="11"/>
    </row>
    <row r="2104" spans="27:31" ht="15">
      <c r="AA2104" s="11"/>
      <c r="AB2104" s="11"/>
      <c r="AC2104" s="11"/>
      <c r="AD2104" s="11"/>
      <c r="AE2104" s="11"/>
    </row>
    <row r="2105" spans="27:31" ht="15">
      <c r="AA2105" s="11"/>
      <c r="AB2105" s="11"/>
      <c r="AC2105" s="11"/>
      <c r="AD2105" s="11"/>
      <c r="AE2105" s="11"/>
    </row>
    <row r="2106" spans="27:31" ht="15">
      <c r="AA2106" s="11"/>
      <c r="AB2106" s="11"/>
      <c r="AC2106" s="11"/>
      <c r="AD2106" s="11"/>
      <c r="AE2106" s="11"/>
    </row>
    <row r="2107" spans="27:31" ht="15">
      <c r="AA2107" s="11"/>
      <c r="AB2107" s="11"/>
      <c r="AC2107" s="11"/>
      <c r="AD2107" s="11"/>
      <c r="AE2107" s="11"/>
    </row>
    <row r="2108" spans="27:31" ht="15">
      <c r="AA2108" s="11"/>
      <c r="AB2108" s="11"/>
      <c r="AC2108" s="11"/>
      <c r="AD2108" s="11"/>
      <c r="AE2108" s="11"/>
    </row>
    <row r="2109" spans="27:31" ht="15">
      <c r="AA2109" s="11"/>
      <c r="AB2109" s="11"/>
      <c r="AC2109" s="11"/>
      <c r="AD2109" s="11"/>
      <c r="AE2109" s="11"/>
    </row>
    <row r="2110" spans="27:31" ht="15">
      <c r="AA2110" s="11"/>
      <c r="AB2110" s="11"/>
      <c r="AC2110" s="11"/>
      <c r="AD2110" s="11"/>
      <c r="AE2110" s="11"/>
    </row>
    <row r="2111" spans="27:31" ht="15">
      <c r="AA2111" s="11"/>
      <c r="AB2111" s="11"/>
      <c r="AC2111" s="11"/>
      <c r="AD2111" s="11"/>
      <c r="AE2111" s="11"/>
    </row>
    <row r="2112" spans="27:31" ht="15">
      <c r="AA2112" s="11"/>
      <c r="AB2112" s="11"/>
      <c r="AC2112" s="11"/>
      <c r="AD2112" s="11"/>
      <c r="AE2112" s="11"/>
    </row>
    <row r="2113" spans="27:31" ht="15">
      <c r="AA2113" s="11"/>
      <c r="AB2113" s="11"/>
      <c r="AC2113" s="11"/>
      <c r="AD2113" s="11"/>
      <c r="AE2113" s="11"/>
    </row>
    <row r="2114" spans="27:31" ht="15">
      <c r="AA2114" s="11"/>
      <c r="AB2114" s="11"/>
      <c r="AC2114" s="11"/>
      <c r="AD2114" s="11"/>
      <c r="AE2114" s="11"/>
    </row>
    <row r="2115" spans="27:31" ht="15">
      <c r="AA2115" s="11"/>
      <c r="AB2115" s="11"/>
      <c r="AC2115" s="11"/>
      <c r="AD2115" s="11"/>
      <c r="AE2115" s="11"/>
    </row>
    <row r="2116" spans="27:31" ht="15">
      <c r="AA2116" s="11"/>
      <c r="AB2116" s="11"/>
      <c r="AC2116" s="11"/>
      <c r="AD2116" s="11"/>
      <c r="AE2116" s="11"/>
    </row>
    <row r="2117" spans="27:31" ht="15">
      <c r="AA2117" s="11"/>
      <c r="AB2117" s="11"/>
      <c r="AC2117" s="11"/>
      <c r="AD2117" s="11"/>
      <c r="AE2117" s="11"/>
    </row>
    <row r="2118" spans="27:31" ht="15">
      <c r="AA2118" s="11"/>
      <c r="AB2118" s="11"/>
      <c r="AC2118" s="11"/>
      <c r="AD2118" s="11"/>
      <c r="AE2118" s="11"/>
    </row>
    <row r="2119" spans="27:31" ht="15">
      <c r="AA2119" s="11"/>
      <c r="AB2119" s="11"/>
      <c r="AC2119" s="11"/>
      <c r="AD2119" s="11"/>
      <c r="AE2119" s="11"/>
    </row>
    <row r="2120" spans="27:31" ht="15">
      <c r="AA2120" s="11"/>
      <c r="AB2120" s="11"/>
      <c r="AC2120" s="11"/>
      <c r="AD2120" s="11"/>
      <c r="AE2120" s="11"/>
    </row>
    <row r="2121" spans="27:31" ht="15">
      <c r="AA2121" s="11"/>
      <c r="AB2121" s="11"/>
      <c r="AC2121" s="11"/>
      <c r="AD2121" s="11"/>
      <c r="AE2121" s="11"/>
    </row>
    <row r="2122" spans="27:31" ht="15">
      <c r="AA2122" s="11"/>
      <c r="AB2122" s="11"/>
      <c r="AC2122" s="11"/>
      <c r="AD2122" s="11"/>
      <c r="AE2122" s="11"/>
    </row>
    <row r="2123" spans="27:31" ht="15">
      <c r="AA2123" s="11"/>
      <c r="AB2123" s="11"/>
      <c r="AC2123" s="11"/>
      <c r="AD2123" s="11"/>
      <c r="AE2123" s="11"/>
    </row>
    <row r="2124" spans="27:31" ht="15">
      <c r="AA2124" s="11"/>
      <c r="AB2124" s="11"/>
      <c r="AC2124" s="11"/>
      <c r="AD2124" s="11"/>
      <c r="AE2124" s="11"/>
    </row>
    <row r="2125" spans="27:31" ht="15">
      <c r="AA2125" s="11"/>
      <c r="AB2125" s="11"/>
      <c r="AC2125" s="11"/>
      <c r="AD2125" s="11"/>
      <c r="AE2125" s="11"/>
    </row>
    <row r="2126" spans="27:31" ht="15">
      <c r="AA2126" s="11"/>
      <c r="AB2126" s="11"/>
      <c r="AC2126" s="11"/>
      <c r="AD2126" s="11"/>
      <c r="AE2126" s="11"/>
    </row>
    <row r="2127" spans="27:31" ht="15">
      <c r="AA2127" s="11"/>
      <c r="AB2127" s="11"/>
      <c r="AC2127" s="11"/>
      <c r="AD2127" s="11"/>
      <c r="AE2127" s="11"/>
    </row>
    <row r="2128" spans="27:31" ht="15">
      <c r="AA2128" s="11"/>
      <c r="AB2128" s="11"/>
      <c r="AC2128" s="11"/>
      <c r="AD2128" s="11"/>
      <c r="AE2128" s="11"/>
    </row>
    <row r="2129" spans="27:31" ht="15">
      <c r="AA2129" s="11"/>
      <c r="AB2129" s="11"/>
      <c r="AC2129" s="11"/>
      <c r="AD2129" s="11"/>
      <c r="AE2129" s="11"/>
    </row>
    <row r="2130" spans="27:31" ht="15">
      <c r="AA2130" s="11"/>
      <c r="AB2130" s="11"/>
      <c r="AC2130" s="11"/>
      <c r="AD2130" s="11"/>
      <c r="AE2130" s="11"/>
    </row>
    <row r="2131" spans="27:31" ht="15">
      <c r="AA2131" s="11"/>
      <c r="AB2131" s="11"/>
      <c r="AC2131" s="11"/>
      <c r="AD2131" s="11"/>
      <c r="AE2131" s="11"/>
    </row>
    <row r="2132" spans="27:31" ht="15">
      <c r="AA2132" s="11"/>
      <c r="AB2132" s="11"/>
      <c r="AC2132" s="11"/>
      <c r="AD2132" s="11"/>
      <c r="AE2132" s="11"/>
    </row>
    <row r="2133" spans="27:31" ht="15">
      <c r="AA2133" s="11"/>
      <c r="AB2133" s="11"/>
      <c r="AC2133" s="11"/>
      <c r="AD2133" s="11"/>
      <c r="AE2133" s="11"/>
    </row>
    <row r="2134" spans="27:31" ht="15">
      <c r="AA2134" s="11"/>
      <c r="AB2134" s="11"/>
      <c r="AC2134" s="11"/>
      <c r="AD2134" s="11"/>
      <c r="AE2134" s="11"/>
    </row>
    <row r="2135" spans="27:31" ht="15">
      <c r="AA2135" s="11"/>
      <c r="AB2135" s="11"/>
      <c r="AC2135" s="11"/>
      <c r="AD2135" s="11"/>
      <c r="AE2135" s="11"/>
    </row>
    <row r="2136" spans="27:31" ht="15">
      <c r="AA2136" s="11"/>
      <c r="AB2136" s="11"/>
      <c r="AC2136" s="11"/>
      <c r="AD2136" s="11"/>
      <c r="AE2136" s="11"/>
    </row>
    <row r="2137" spans="27:31" ht="15">
      <c r="AA2137" s="11"/>
      <c r="AB2137" s="11"/>
      <c r="AC2137" s="11"/>
      <c r="AD2137" s="11"/>
      <c r="AE2137" s="11"/>
    </row>
    <row r="2138" spans="27:31" ht="15">
      <c r="AA2138" s="11"/>
      <c r="AB2138" s="11"/>
      <c r="AC2138" s="11"/>
      <c r="AD2138" s="11"/>
      <c r="AE2138" s="11"/>
    </row>
    <row r="2139" spans="27:31" ht="15">
      <c r="AA2139" s="11"/>
      <c r="AB2139" s="11"/>
      <c r="AC2139" s="11"/>
      <c r="AD2139" s="11"/>
      <c r="AE2139" s="11"/>
    </row>
    <row r="2140" spans="27:31" ht="15">
      <c r="AA2140" s="11"/>
      <c r="AB2140" s="11"/>
      <c r="AC2140" s="11"/>
      <c r="AD2140" s="11"/>
      <c r="AE2140" s="11"/>
    </row>
    <row r="2141" spans="27:31" ht="15">
      <c r="AA2141" s="11"/>
      <c r="AB2141" s="11"/>
      <c r="AC2141" s="11"/>
      <c r="AD2141" s="11"/>
      <c r="AE2141" s="11"/>
    </row>
    <row r="2142" spans="27:31" ht="15">
      <c r="AA2142" s="11"/>
      <c r="AB2142" s="11"/>
      <c r="AC2142" s="11"/>
      <c r="AD2142" s="11"/>
      <c r="AE2142" s="11"/>
    </row>
    <row r="2143" spans="27:31" ht="15">
      <c r="AA2143" s="11"/>
      <c r="AB2143" s="11"/>
      <c r="AC2143" s="11"/>
      <c r="AD2143" s="11"/>
      <c r="AE2143" s="11"/>
    </row>
    <row r="2144" spans="27:31" ht="15">
      <c r="AA2144" s="11"/>
      <c r="AB2144" s="11"/>
      <c r="AC2144" s="11"/>
      <c r="AD2144" s="11"/>
      <c r="AE2144" s="11"/>
    </row>
    <row r="2145" spans="27:31" ht="15">
      <c r="AA2145" s="11"/>
      <c r="AB2145" s="11"/>
      <c r="AC2145" s="11"/>
      <c r="AD2145" s="11"/>
      <c r="AE2145" s="11"/>
    </row>
    <row r="2146" spans="27:31" ht="15">
      <c r="AA2146" s="11"/>
      <c r="AB2146" s="11"/>
      <c r="AC2146" s="11"/>
      <c r="AD2146" s="11"/>
      <c r="AE2146" s="11"/>
    </row>
    <row r="2147" spans="27:31" ht="15">
      <c r="AA2147" s="11"/>
      <c r="AB2147" s="11"/>
      <c r="AC2147" s="11"/>
      <c r="AD2147" s="11"/>
      <c r="AE2147" s="11"/>
    </row>
    <row r="2148" spans="27:31" ht="15">
      <c r="AA2148" s="11"/>
      <c r="AB2148" s="11"/>
      <c r="AC2148" s="11"/>
      <c r="AD2148" s="11"/>
      <c r="AE2148" s="11"/>
    </row>
    <row r="2149" spans="27:31" ht="15">
      <c r="AA2149" s="11"/>
      <c r="AB2149" s="11"/>
      <c r="AC2149" s="11"/>
      <c r="AD2149" s="11"/>
      <c r="AE2149" s="11"/>
    </row>
    <row r="2150" spans="27:31" ht="15">
      <c r="AA2150" s="11"/>
      <c r="AB2150" s="11"/>
      <c r="AC2150" s="11"/>
      <c r="AD2150" s="11"/>
      <c r="AE2150" s="11"/>
    </row>
    <row r="2151" spans="27:31" ht="15">
      <c r="AA2151" s="11"/>
      <c r="AB2151" s="11"/>
      <c r="AC2151" s="11"/>
      <c r="AD2151" s="11"/>
      <c r="AE2151" s="11"/>
    </row>
    <row r="2152" spans="27:31" ht="15">
      <c r="AA2152" s="11"/>
      <c r="AB2152" s="11"/>
      <c r="AC2152" s="11"/>
      <c r="AD2152" s="11"/>
      <c r="AE2152" s="11"/>
    </row>
    <row r="2153" spans="27:31" ht="15">
      <c r="AA2153" s="11"/>
      <c r="AB2153" s="11"/>
      <c r="AC2153" s="11"/>
      <c r="AD2153" s="11"/>
      <c r="AE2153" s="11"/>
    </row>
    <row r="2154" spans="27:31" ht="15">
      <c r="AA2154" s="11"/>
      <c r="AB2154" s="11"/>
      <c r="AC2154" s="11"/>
      <c r="AD2154" s="11"/>
      <c r="AE2154" s="11"/>
    </row>
    <row r="2155" spans="27:31" ht="15">
      <c r="AA2155" s="11"/>
      <c r="AB2155" s="11"/>
      <c r="AC2155" s="11"/>
      <c r="AD2155" s="11"/>
      <c r="AE2155" s="11"/>
    </row>
    <row r="2156" spans="27:31" ht="15">
      <c r="AA2156" s="11"/>
      <c r="AB2156" s="11"/>
      <c r="AC2156" s="11"/>
      <c r="AD2156" s="11"/>
      <c r="AE2156" s="11"/>
    </row>
    <row r="2157" spans="27:31" ht="15">
      <c r="AA2157" s="11"/>
      <c r="AB2157" s="11"/>
      <c r="AC2157" s="11"/>
      <c r="AD2157" s="11"/>
      <c r="AE2157" s="11"/>
    </row>
    <row r="2158" spans="27:31" ht="15">
      <c r="AA2158" s="11"/>
      <c r="AB2158" s="11"/>
      <c r="AC2158" s="11"/>
      <c r="AD2158" s="11"/>
      <c r="AE2158" s="11"/>
    </row>
    <row r="2159" spans="27:31" ht="15">
      <c r="AA2159" s="11"/>
      <c r="AB2159" s="11"/>
      <c r="AC2159" s="11"/>
      <c r="AD2159" s="11"/>
      <c r="AE2159" s="11"/>
    </row>
    <row r="2160" spans="27:31" ht="15">
      <c r="AA2160" s="11"/>
      <c r="AB2160" s="11"/>
      <c r="AC2160" s="11"/>
      <c r="AD2160" s="11"/>
      <c r="AE2160" s="11"/>
    </row>
    <row r="2161" spans="27:31" ht="15">
      <c r="AA2161" s="11"/>
      <c r="AB2161" s="11"/>
      <c r="AC2161" s="11"/>
      <c r="AD2161" s="11"/>
      <c r="AE2161" s="11"/>
    </row>
    <row r="2162" spans="27:31" ht="15">
      <c r="AA2162" s="11"/>
      <c r="AB2162" s="11"/>
      <c r="AC2162" s="11"/>
      <c r="AD2162" s="11"/>
      <c r="AE2162" s="11"/>
    </row>
    <row r="2163" spans="27:31" ht="15">
      <c r="AA2163" s="11"/>
      <c r="AB2163" s="11"/>
      <c r="AC2163" s="11"/>
      <c r="AD2163" s="11"/>
      <c r="AE2163" s="11"/>
    </row>
    <row r="2164" spans="27:31" ht="15">
      <c r="AA2164" s="11"/>
      <c r="AB2164" s="11"/>
      <c r="AC2164" s="11"/>
      <c r="AD2164" s="11"/>
      <c r="AE2164" s="11"/>
    </row>
    <row r="2165" spans="27:31" ht="15">
      <c r="AA2165" s="11"/>
      <c r="AB2165" s="11"/>
      <c r="AC2165" s="11"/>
      <c r="AD2165" s="11"/>
      <c r="AE2165" s="11"/>
    </row>
    <row r="2166" spans="27:31" ht="15">
      <c r="AA2166" s="11"/>
      <c r="AB2166" s="11"/>
      <c r="AC2166" s="11"/>
      <c r="AD2166" s="11"/>
      <c r="AE2166" s="11"/>
    </row>
    <row r="2167" spans="27:31" ht="15">
      <c r="AA2167" s="11"/>
      <c r="AB2167" s="11"/>
      <c r="AC2167" s="11"/>
      <c r="AD2167" s="11"/>
      <c r="AE2167" s="11"/>
    </row>
    <row r="2168" spans="27:31" ht="15">
      <c r="AA2168" s="11"/>
      <c r="AB2168" s="11"/>
      <c r="AC2168" s="11"/>
      <c r="AD2168" s="11"/>
      <c r="AE2168" s="11"/>
    </row>
    <row r="2169" spans="27:31" ht="15">
      <c r="AA2169" s="11"/>
      <c r="AB2169" s="11"/>
      <c r="AC2169" s="11"/>
      <c r="AD2169" s="11"/>
      <c r="AE2169" s="11"/>
    </row>
    <row r="2170" spans="27:31" ht="15">
      <c r="AA2170" s="11"/>
      <c r="AB2170" s="11"/>
      <c r="AC2170" s="11"/>
      <c r="AD2170" s="11"/>
      <c r="AE2170" s="11"/>
    </row>
    <row r="2171" spans="27:31" ht="15">
      <c r="AA2171" s="11"/>
      <c r="AB2171" s="11"/>
      <c r="AC2171" s="11"/>
      <c r="AD2171" s="11"/>
      <c r="AE2171" s="11"/>
    </row>
    <row r="2172" spans="27:31" ht="15">
      <c r="AA2172" s="11"/>
      <c r="AB2172" s="11"/>
      <c r="AC2172" s="11"/>
      <c r="AD2172" s="11"/>
      <c r="AE2172" s="11"/>
    </row>
    <row r="2173" spans="27:31" ht="15">
      <c r="AA2173" s="11"/>
      <c r="AB2173" s="11"/>
      <c r="AC2173" s="11"/>
      <c r="AD2173" s="11"/>
      <c r="AE2173" s="11"/>
    </row>
    <row r="2174" spans="27:31" ht="15">
      <c r="AA2174" s="11"/>
      <c r="AB2174" s="11"/>
      <c r="AC2174" s="11"/>
      <c r="AD2174" s="11"/>
      <c r="AE2174" s="11"/>
    </row>
    <row r="2175" spans="27:31" ht="15">
      <c r="AA2175" s="11"/>
      <c r="AB2175" s="11"/>
      <c r="AC2175" s="11"/>
      <c r="AD2175" s="11"/>
      <c r="AE2175" s="11"/>
    </row>
    <row r="2176" spans="27:31" ht="15">
      <c r="AA2176" s="11"/>
      <c r="AB2176" s="11"/>
      <c r="AC2176" s="11"/>
      <c r="AD2176" s="11"/>
      <c r="AE2176" s="11"/>
    </row>
    <row r="2177" spans="27:31" ht="15">
      <c r="AA2177" s="11"/>
      <c r="AB2177" s="11"/>
      <c r="AC2177" s="11"/>
      <c r="AD2177" s="11"/>
      <c r="AE2177" s="11"/>
    </row>
    <row r="2178" spans="27:31" ht="15">
      <c r="AA2178" s="11"/>
      <c r="AB2178" s="11"/>
      <c r="AC2178" s="11"/>
      <c r="AD2178" s="11"/>
      <c r="AE2178" s="11"/>
    </row>
    <row r="2179" spans="27:31" ht="15">
      <c r="AA2179" s="11"/>
      <c r="AB2179" s="11"/>
      <c r="AC2179" s="11"/>
      <c r="AD2179" s="11"/>
      <c r="AE2179" s="11"/>
    </row>
    <row r="2180" spans="27:31" ht="15">
      <c r="AA2180" s="11"/>
      <c r="AB2180" s="11"/>
      <c r="AC2180" s="11"/>
      <c r="AD2180" s="11"/>
      <c r="AE2180" s="11"/>
    </row>
    <row r="2181" spans="27:31" ht="15">
      <c r="AA2181" s="11"/>
      <c r="AB2181" s="11"/>
      <c r="AC2181" s="11"/>
      <c r="AD2181" s="11"/>
      <c r="AE2181" s="11"/>
    </row>
    <row r="2182" spans="27:31" ht="15">
      <c r="AA2182" s="11"/>
      <c r="AB2182" s="11"/>
      <c r="AC2182" s="11"/>
      <c r="AD2182" s="11"/>
      <c r="AE2182" s="11"/>
    </row>
    <row r="2183" spans="27:31" ht="15">
      <c r="AA2183" s="11"/>
      <c r="AB2183" s="11"/>
      <c r="AC2183" s="11"/>
      <c r="AD2183" s="11"/>
      <c r="AE2183" s="11"/>
    </row>
    <row r="2184" spans="27:31" ht="15">
      <c r="AA2184" s="11"/>
      <c r="AB2184" s="11"/>
      <c r="AC2184" s="11"/>
      <c r="AD2184" s="11"/>
      <c r="AE2184" s="11"/>
    </row>
    <row r="2185" spans="27:31" ht="15">
      <c r="AA2185" s="11"/>
      <c r="AB2185" s="11"/>
      <c r="AC2185" s="11"/>
      <c r="AD2185" s="11"/>
      <c r="AE2185" s="11"/>
    </row>
    <row r="2186" spans="27:31" ht="15">
      <c r="AA2186" s="11"/>
      <c r="AB2186" s="11"/>
      <c r="AC2186" s="11"/>
      <c r="AD2186" s="11"/>
      <c r="AE2186" s="11"/>
    </row>
    <row r="2187" spans="27:31" ht="15">
      <c r="AA2187" s="11"/>
      <c r="AB2187" s="11"/>
      <c r="AC2187" s="11"/>
      <c r="AD2187" s="11"/>
      <c r="AE2187" s="11"/>
    </row>
    <row r="2188" spans="27:31" ht="15">
      <c r="AA2188" s="11"/>
      <c r="AB2188" s="11"/>
      <c r="AC2188" s="11"/>
      <c r="AD2188" s="11"/>
      <c r="AE2188" s="11"/>
    </row>
    <row r="2189" spans="27:31" ht="15">
      <c r="AA2189" s="11"/>
      <c r="AB2189" s="11"/>
      <c r="AC2189" s="11"/>
      <c r="AD2189" s="11"/>
      <c r="AE2189" s="11"/>
    </row>
    <row r="2190" spans="27:31" ht="15">
      <c r="AA2190" s="11"/>
      <c r="AB2190" s="11"/>
      <c r="AC2190" s="11"/>
      <c r="AD2190" s="11"/>
      <c r="AE2190" s="11"/>
    </row>
    <row r="2191" spans="27:31" ht="15">
      <c r="AA2191" s="11"/>
      <c r="AB2191" s="11"/>
      <c r="AC2191" s="11"/>
      <c r="AD2191" s="11"/>
      <c r="AE2191" s="11"/>
    </row>
    <row r="2192" spans="27:31" ht="15">
      <c r="AA2192" s="11"/>
      <c r="AB2192" s="11"/>
      <c r="AC2192" s="11"/>
      <c r="AD2192" s="11"/>
      <c r="AE2192" s="11"/>
    </row>
    <row r="2193" spans="27:31" ht="15">
      <c r="AA2193" s="11"/>
      <c r="AB2193" s="11"/>
      <c r="AC2193" s="11"/>
      <c r="AD2193" s="11"/>
      <c r="AE2193" s="11"/>
    </row>
    <row r="2194" spans="27:31" ht="15">
      <c r="AA2194" s="11"/>
      <c r="AB2194" s="11"/>
      <c r="AC2194" s="11"/>
      <c r="AD2194" s="11"/>
      <c r="AE2194" s="11"/>
    </row>
    <row r="2195" spans="27:31" ht="15">
      <c r="AA2195" s="11"/>
      <c r="AB2195" s="11"/>
      <c r="AC2195" s="11"/>
      <c r="AD2195" s="11"/>
      <c r="AE2195" s="11"/>
    </row>
    <row r="2196" spans="27:31" ht="15">
      <c r="AA2196" s="11"/>
      <c r="AB2196" s="11"/>
      <c r="AC2196" s="11"/>
      <c r="AD2196" s="11"/>
      <c r="AE2196" s="11"/>
    </row>
    <row r="2197" spans="27:31" ht="15">
      <c r="AA2197" s="11"/>
      <c r="AB2197" s="11"/>
      <c r="AC2197" s="11"/>
      <c r="AD2197" s="11"/>
      <c r="AE2197" s="11"/>
    </row>
    <row r="2198" spans="27:31" ht="15">
      <c r="AA2198" s="11"/>
      <c r="AB2198" s="11"/>
      <c r="AC2198" s="11"/>
      <c r="AD2198" s="11"/>
      <c r="AE2198" s="11"/>
    </row>
    <row r="2199" spans="27:31" ht="15">
      <c r="AA2199" s="11"/>
      <c r="AB2199" s="11"/>
      <c r="AC2199" s="11"/>
      <c r="AD2199" s="11"/>
      <c r="AE2199" s="11"/>
    </row>
    <row r="2200" spans="27:31" ht="15">
      <c r="AA2200" s="11"/>
      <c r="AB2200" s="11"/>
      <c r="AC2200" s="11"/>
      <c r="AD2200" s="11"/>
      <c r="AE2200" s="11"/>
    </row>
    <row r="2201" spans="27:31" ht="15">
      <c r="AA2201" s="11"/>
      <c r="AB2201" s="11"/>
      <c r="AC2201" s="11"/>
      <c r="AD2201" s="11"/>
      <c r="AE2201" s="11"/>
    </row>
    <row r="2202" spans="27:31" ht="15">
      <c r="AA2202" s="11"/>
      <c r="AB2202" s="11"/>
      <c r="AC2202" s="11"/>
      <c r="AD2202" s="11"/>
      <c r="AE2202" s="11"/>
    </row>
    <row r="2203" spans="27:31" ht="15">
      <c r="AA2203" s="11"/>
      <c r="AB2203" s="11"/>
      <c r="AC2203" s="11"/>
      <c r="AD2203" s="11"/>
      <c r="AE2203" s="11"/>
    </row>
    <row r="2204" spans="27:31" ht="15">
      <c r="AA2204" s="11"/>
      <c r="AB2204" s="11"/>
      <c r="AC2204" s="11"/>
      <c r="AD2204" s="11"/>
      <c r="AE2204" s="11"/>
    </row>
    <row r="2205" spans="27:31" ht="15">
      <c r="AA2205" s="11"/>
      <c r="AB2205" s="11"/>
      <c r="AC2205" s="11"/>
      <c r="AD2205" s="11"/>
      <c r="AE2205" s="11"/>
    </row>
    <row r="2206" spans="27:31" ht="15">
      <c r="AA2206" s="11"/>
      <c r="AB2206" s="11"/>
      <c r="AC2206" s="11"/>
      <c r="AD2206" s="11"/>
      <c r="AE2206" s="11"/>
    </row>
    <row r="2207" spans="27:31" ht="15">
      <c r="AA2207" s="11"/>
      <c r="AB2207" s="11"/>
      <c r="AC2207" s="11"/>
      <c r="AD2207" s="11"/>
      <c r="AE2207" s="11"/>
    </row>
    <row r="2208" spans="27:31" ht="15">
      <c r="AA2208" s="11"/>
      <c r="AB2208" s="11"/>
      <c r="AC2208" s="11"/>
      <c r="AD2208" s="11"/>
      <c r="AE2208" s="11"/>
    </row>
    <row r="2209" spans="27:31" ht="15">
      <c r="AA2209" s="11"/>
      <c r="AB2209" s="11"/>
      <c r="AC2209" s="11"/>
      <c r="AD2209" s="11"/>
      <c r="AE2209" s="11"/>
    </row>
    <row r="2210" spans="27:31" ht="15">
      <c r="AA2210" s="11"/>
      <c r="AB2210" s="11"/>
      <c r="AC2210" s="11"/>
      <c r="AD2210" s="11"/>
      <c r="AE2210" s="11"/>
    </row>
    <row r="2211" spans="27:31" ht="15">
      <c r="AA2211" s="11"/>
      <c r="AB2211" s="11"/>
      <c r="AC2211" s="11"/>
      <c r="AD2211" s="11"/>
      <c r="AE2211" s="11"/>
    </row>
    <row r="2212" spans="27:31" ht="15">
      <c r="AA2212" s="11"/>
      <c r="AB2212" s="11"/>
      <c r="AC2212" s="11"/>
      <c r="AD2212" s="11"/>
      <c r="AE2212" s="11"/>
    </row>
    <row r="2213" spans="27:31" ht="15">
      <c r="AA2213" s="11"/>
      <c r="AB2213" s="11"/>
      <c r="AC2213" s="11"/>
      <c r="AD2213" s="11"/>
      <c r="AE2213" s="11"/>
    </row>
    <row r="2214" spans="27:31" ht="15">
      <c r="AA2214" s="11"/>
      <c r="AB2214" s="11"/>
      <c r="AC2214" s="11"/>
      <c r="AD2214" s="11"/>
      <c r="AE2214" s="11"/>
    </row>
    <row r="2215" spans="27:31" ht="15">
      <c r="AA2215" s="11"/>
      <c r="AB2215" s="11"/>
      <c r="AC2215" s="11"/>
      <c r="AD2215" s="11"/>
      <c r="AE2215" s="11"/>
    </row>
    <row r="2216" spans="27:31" ht="15">
      <c r="AA2216" s="11"/>
      <c r="AB2216" s="11"/>
      <c r="AC2216" s="11"/>
      <c r="AD2216" s="11"/>
      <c r="AE2216" s="11"/>
    </row>
    <row r="2217" spans="27:31" ht="15">
      <c r="AA2217" s="11"/>
      <c r="AB2217" s="11"/>
      <c r="AC2217" s="11"/>
      <c r="AD2217" s="11"/>
      <c r="AE2217" s="11"/>
    </row>
    <row r="2218" spans="27:31" ht="15">
      <c r="AA2218" s="11"/>
      <c r="AB2218" s="11"/>
      <c r="AC2218" s="11"/>
      <c r="AD2218" s="11"/>
      <c r="AE2218" s="11"/>
    </row>
    <row r="2219" spans="27:31" ht="15">
      <c r="AA2219" s="11"/>
      <c r="AB2219" s="11"/>
      <c r="AC2219" s="11"/>
      <c r="AD2219" s="11"/>
      <c r="AE2219" s="11"/>
    </row>
    <row r="2220" spans="27:31" ht="15">
      <c r="AA2220" s="11"/>
      <c r="AB2220" s="11"/>
      <c r="AC2220" s="11"/>
      <c r="AD2220" s="11"/>
      <c r="AE2220" s="11"/>
    </row>
    <row r="2221" spans="27:31" ht="15">
      <c r="AA2221" s="11"/>
      <c r="AB2221" s="11"/>
      <c r="AC2221" s="11"/>
      <c r="AD2221" s="11"/>
      <c r="AE2221" s="11"/>
    </row>
    <row r="2222" spans="27:31" ht="15">
      <c r="AA2222" s="11"/>
      <c r="AB2222" s="11"/>
      <c r="AC2222" s="11"/>
      <c r="AD2222" s="11"/>
      <c r="AE2222" s="11"/>
    </row>
    <row r="2223" spans="27:31" ht="15">
      <c r="AA2223" s="11"/>
      <c r="AB2223" s="11"/>
      <c r="AC2223" s="11"/>
      <c r="AD2223" s="11"/>
      <c r="AE2223" s="11"/>
    </row>
    <row r="2224" spans="27:31" ht="15">
      <c r="AA2224" s="11"/>
      <c r="AB2224" s="11"/>
      <c r="AC2224" s="11"/>
      <c r="AD2224" s="11"/>
      <c r="AE2224" s="11"/>
    </row>
    <row r="2225" spans="27:31" ht="15">
      <c r="AA2225" s="11"/>
      <c r="AB2225" s="11"/>
      <c r="AC2225" s="11"/>
      <c r="AD2225" s="11"/>
      <c r="AE2225" s="11"/>
    </row>
    <row r="2226" spans="27:31" ht="15">
      <c r="AA2226" s="11"/>
      <c r="AB2226" s="11"/>
      <c r="AC2226" s="11"/>
      <c r="AD2226" s="11"/>
      <c r="AE2226" s="11"/>
    </row>
    <row r="2227" spans="27:31" ht="15">
      <c r="AA2227" s="11"/>
      <c r="AB2227" s="11"/>
      <c r="AC2227" s="11"/>
      <c r="AD2227" s="11"/>
      <c r="AE2227" s="11"/>
    </row>
    <row r="2228" spans="27:31" ht="15">
      <c r="AA2228" s="11"/>
      <c r="AB2228" s="11"/>
      <c r="AC2228" s="11"/>
      <c r="AD2228" s="11"/>
      <c r="AE2228" s="11"/>
    </row>
    <row r="2229" spans="27:31" ht="15">
      <c r="AA2229" s="11"/>
      <c r="AB2229" s="11"/>
      <c r="AC2229" s="11"/>
      <c r="AD2229" s="11"/>
      <c r="AE2229" s="11"/>
    </row>
    <row r="2230" spans="27:31" ht="15">
      <c r="AA2230" s="11"/>
      <c r="AB2230" s="11"/>
      <c r="AC2230" s="11"/>
      <c r="AD2230" s="11"/>
      <c r="AE2230" s="11"/>
    </row>
    <row r="2231" spans="27:31" ht="15">
      <c r="AA2231" s="11"/>
      <c r="AB2231" s="11"/>
      <c r="AC2231" s="11"/>
      <c r="AD2231" s="11"/>
      <c r="AE2231" s="11"/>
    </row>
    <row r="2232" spans="27:31" ht="15">
      <c r="AA2232" s="11"/>
      <c r="AB2232" s="11"/>
      <c r="AC2232" s="11"/>
      <c r="AD2232" s="11"/>
      <c r="AE2232" s="11"/>
    </row>
    <row r="2233" spans="27:31" ht="15">
      <c r="AA2233" s="11"/>
      <c r="AB2233" s="11"/>
      <c r="AC2233" s="11"/>
      <c r="AD2233" s="11"/>
      <c r="AE2233" s="11"/>
    </row>
    <row r="2234" spans="27:31" ht="15">
      <c r="AA2234" s="11"/>
      <c r="AB2234" s="11"/>
      <c r="AC2234" s="11"/>
      <c r="AD2234" s="11"/>
      <c r="AE2234" s="11"/>
    </row>
    <row r="2235" spans="27:31" ht="15">
      <c r="AA2235" s="11"/>
      <c r="AB2235" s="11"/>
      <c r="AC2235" s="11"/>
      <c r="AD2235" s="11"/>
      <c r="AE2235" s="11"/>
    </row>
    <row r="2236" spans="27:31" ht="15">
      <c r="AA2236" s="11"/>
      <c r="AB2236" s="11"/>
      <c r="AC2236" s="11"/>
      <c r="AD2236" s="11"/>
      <c r="AE2236" s="11"/>
    </row>
    <row r="2237" spans="27:31" ht="15">
      <c r="AA2237" s="11"/>
      <c r="AB2237" s="11"/>
      <c r="AC2237" s="11"/>
      <c r="AD2237" s="11"/>
      <c r="AE2237" s="11"/>
    </row>
    <row r="2238" spans="27:31" ht="15">
      <c r="AA2238" s="11"/>
      <c r="AB2238" s="11"/>
      <c r="AC2238" s="11"/>
      <c r="AD2238" s="11"/>
      <c r="AE2238" s="11"/>
    </row>
    <row r="2239" spans="27:31" ht="15">
      <c r="AA2239" s="11"/>
      <c r="AB2239" s="11"/>
      <c r="AC2239" s="11"/>
      <c r="AD2239" s="11"/>
      <c r="AE2239" s="11"/>
    </row>
    <row r="2240" spans="27:31" ht="15">
      <c r="AA2240" s="11"/>
      <c r="AB2240" s="11"/>
      <c r="AC2240" s="11"/>
      <c r="AD2240" s="11"/>
      <c r="AE2240" s="11"/>
    </row>
    <row r="2241" spans="27:31" ht="15">
      <c r="AA2241" s="11"/>
      <c r="AB2241" s="11"/>
      <c r="AC2241" s="11"/>
      <c r="AD2241" s="11"/>
      <c r="AE2241" s="11"/>
    </row>
    <row r="2242" spans="27:31" ht="15">
      <c r="AA2242" s="11"/>
      <c r="AB2242" s="11"/>
      <c r="AC2242" s="11"/>
      <c r="AD2242" s="11"/>
      <c r="AE2242" s="11"/>
    </row>
    <row r="2243" spans="27:31" ht="15">
      <c r="AA2243" s="11"/>
      <c r="AB2243" s="11"/>
      <c r="AC2243" s="11"/>
      <c r="AD2243" s="11"/>
      <c r="AE2243" s="11"/>
    </row>
    <row r="2244" spans="27:31" ht="15">
      <c r="AA2244" s="11"/>
      <c r="AB2244" s="11"/>
      <c r="AC2244" s="11"/>
      <c r="AD2244" s="11"/>
      <c r="AE2244" s="11"/>
    </row>
    <row r="2245" spans="27:31" ht="15">
      <c r="AA2245" s="11"/>
      <c r="AB2245" s="11"/>
      <c r="AC2245" s="11"/>
      <c r="AD2245" s="11"/>
      <c r="AE2245" s="11"/>
    </row>
    <row r="2246" spans="27:31" ht="15">
      <c r="AA2246" s="11"/>
      <c r="AB2246" s="11"/>
      <c r="AC2246" s="11"/>
      <c r="AD2246" s="11"/>
      <c r="AE2246" s="11"/>
    </row>
    <row r="2247" spans="27:31" ht="15">
      <c r="AA2247" s="11"/>
      <c r="AB2247" s="11"/>
      <c r="AC2247" s="11"/>
      <c r="AD2247" s="11"/>
      <c r="AE2247" s="11"/>
    </row>
    <row r="2248" spans="27:31" ht="15">
      <c r="AA2248" s="11"/>
      <c r="AB2248" s="11"/>
      <c r="AC2248" s="11"/>
      <c r="AD2248" s="11"/>
      <c r="AE2248" s="11"/>
    </row>
    <row r="2249" spans="27:31" ht="15">
      <c r="AA2249" s="11"/>
      <c r="AB2249" s="11"/>
      <c r="AC2249" s="11"/>
      <c r="AD2249" s="11"/>
      <c r="AE2249" s="11"/>
    </row>
    <row r="2250" spans="27:31" ht="15">
      <c r="AA2250" s="11"/>
      <c r="AB2250" s="11"/>
      <c r="AC2250" s="11"/>
      <c r="AD2250" s="11"/>
      <c r="AE2250" s="11"/>
    </row>
    <row r="2251" spans="27:31" ht="15">
      <c r="AA2251" s="11"/>
      <c r="AB2251" s="11"/>
      <c r="AC2251" s="11"/>
      <c r="AD2251" s="11"/>
      <c r="AE2251" s="11"/>
    </row>
    <row r="2252" spans="27:31" ht="15">
      <c r="AA2252" s="11"/>
      <c r="AB2252" s="11"/>
      <c r="AC2252" s="11"/>
      <c r="AD2252" s="11"/>
      <c r="AE2252" s="11"/>
    </row>
    <row r="2253" spans="27:31" ht="15">
      <c r="AA2253" s="11"/>
      <c r="AB2253" s="11"/>
      <c r="AC2253" s="11"/>
      <c r="AD2253" s="11"/>
      <c r="AE2253" s="11"/>
    </row>
    <row r="2254" spans="27:31" ht="15">
      <c r="AA2254" s="11"/>
      <c r="AB2254" s="11"/>
      <c r="AC2254" s="11"/>
      <c r="AD2254" s="11"/>
      <c r="AE2254" s="11"/>
    </row>
    <row r="2255" spans="27:31" ht="15">
      <c r="AA2255" s="11"/>
      <c r="AB2255" s="11"/>
      <c r="AC2255" s="11"/>
      <c r="AD2255" s="11"/>
      <c r="AE2255" s="11"/>
    </row>
    <row r="2256" spans="27:31" ht="15">
      <c r="AA2256" s="11"/>
      <c r="AB2256" s="11"/>
      <c r="AC2256" s="11"/>
      <c r="AD2256" s="11"/>
      <c r="AE2256" s="11"/>
    </row>
    <row r="2257" spans="27:31" ht="15">
      <c r="AA2257" s="11"/>
      <c r="AB2257" s="11"/>
      <c r="AC2257" s="11"/>
      <c r="AD2257" s="11"/>
      <c r="AE2257" s="11"/>
    </row>
    <row r="2258" spans="27:31" ht="15">
      <c r="AA2258" s="11"/>
      <c r="AB2258" s="11"/>
      <c r="AC2258" s="11"/>
      <c r="AD2258" s="11"/>
      <c r="AE2258" s="11"/>
    </row>
    <row r="2259" spans="27:31" ht="15">
      <c r="AA2259" s="11"/>
      <c r="AB2259" s="11"/>
      <c r="AC2259" s="11"/>
      <c r="AD2259" s="11"/>
      <c r="AE2259" s="11"/>
    </row>
    <row r="2260" spans="27:31" ht="15">
      <c r="AA2260" s="11"/>
      <c r="AB2260" s="11"/>
      <c r="AC2260" s="11"/>
      <c r="AD2260" s="11"/>
      <c r="AE2260" s="11"/>
    </row>
    <row r="2261" spans="27:31" ht="15">
      <c r="AA2261" s="11"/>
      <c r="AB2261" s="11"/>
      <c r="AC2261" s="11"/>
      <c r="AD2261" s="11"/>
      <c r="AE2261" s="11"/>
    </row>
    <row r="2262" spans="27:31" ht="15">
      <c r="AA2262" s="11"/>
      <c r="AB2262" s="11"/>
      <c r="AC2262" s="11"/>
      <c r="AD2262" s="11"/>
      <c r="AE2262" s="11"/>
    </row>
    <row r="2263" spans="27:31" ht="15">
      <c r="AA2263" s="11"/>
      <c r="AB2263" s="11"/>
      <c r="AC2263" s="11"/>
      <c r="AD2263" s="11"/>
      <c r="AE2263" s="11"/>
    </row>
    <row r="2264" spans="27:31" ht="15">
      <c r="AA2264" s="11"/>
      <c r="AB2264" s="11"/>
      <c r="AC2264" s="11"/>
      <c r="AD2264" s="11"/>
      <c r="AE2264" s="11"/>
    </row>
    <row r="2265" spans="27:31" ht="15">
      <c r="AA2265" s="11"/>
      <c r="AB2265" s="11"/>
      <c r="AC2265" s="11"/>
      <c r="AD2265" s="11"/>
      <c r="AE2265" s="11"/>
    </row>
    <row r="2266" spans="27:31" ht="15">
      <c r="AA2266" s="11"/>
      <c r="AB2266" s="11"/>
      <c r="AC2266" s="11"/>
      <c r="AD2266" s="11"/>
      <c r="AE2266" s="11"/>
    </row>
    <row r="2267" spans="27:31" ht="15">
      <c r="AA2267" s="11"/>
      <c r="AB2267" s="11"/>
      <c r="AC2267" s="11"/>
      <c r="AD2267" s="11"/>
      <c r="AE2267" s="11"/>
    </row>
    <row r="2268" spans="27:31" ht="15">
      <c r="AA2268" s="11"/>
      <c r="AB2268" s="11"/>
      <c r="AC2268" s="11"/>
      <c r="AD2268" s="11"/>
      <c r="AE2268" s="11"/>
    </row>
    <row r="2269" spans="27:31" ht="15">
      <c r="AA2269" s="11"/>
      <c r="AB2269" s="11"/>
      <c r="AC2269" s="11"/>
      <c r="AD2269" s="11"/>
      <c r="AE2269" s="11"/>
    </row>
    <row r="2270" spans="27:31" ht="15">
      <c r="AA2270" s="11"/>
      <c r="AB2270" s="11"/>
      <c r="AC2270" s="11"/>
      <c r="AD2270" s="11"/>
      <c r="AE2270" s="11"/>
    </row>
    <row r="2271" spans="27:31" ht="15">
      <c r="AA2271" s="11"/>
      <c r="AB2271" s="11"/>
      <c r="AC2271" s="11"/>
      <c r="AD2271" s="11"/>
      <c r="AE2271" s="11"/>
    </row>
    <row r="2272" spans="27:31" ht="15">
      <c r="AA2272" s="11"/>
      <c r="AB2272" s="11"/>
      <c r="AC2272" s="11"/>
      <c r="AD2272" s="11"/>
      <c r="AE2272" s="11"/>
    </row>
    <row r="2273" spans="27:31" ht="15">
      <c r="AA2273" s="11"/>
      <c r="AB2273" s="11"/>
      <c r="AC2273" s="11"/>
      <c r="AD2273" s="11"/>
      <c r="AE2273" s="11"/>
    </row>
    <row r="2274" spans="27:31" ht="15">
      <c r="AA2274" s="11"/>
      <c r="AB2274" s="11"/>
      <c r="AC2274" s="11"/>
      <c r="AD2274" s="11"/>
      <c r="AE2274" s="11"/>
    </row>
    <row r="2275" spans="27:31" ht="15">
      <c r="AA2275" s="11"/>
      <c r="AB2275" s="11"/>
      <c r="AC2275" s="11"/>
      <c r="AD2275" s="11"/>
      <c r="AE2275" s="11"/>
    </row>
    <row r="2276" spans="27:31" ht="15">
      <c r="AA2276" s="11"/>
      <c r="AB2276" s="11"/>
      <c r="AC2276" s="11"/>
      <c r="AD2276" s="11"/>
      <c r="AE2276" s="11"/>
    </row>
    <row r="2277" spans="27:31" ht="15">
      <c r="AA2277" s="11"/>
      <c r="AB2277" s="11"/>
      <c r="AC2277" s="11"/>
      <c r="AD2277" s="11"/>
      <c r="AE2277" s="11"/>
    </row>
    <row r="2278" spans="27:31" ht="15">
      <c r="AA2278" s="11"/>
      <c r="AB2278" s="11"/>
      <c r="AC2278" s="11"/>
      <c r="AD2278" s="11"/>
      <c r="AE2278" s="11"/>
    </row>
    <row r="2279" spans="27:31" ht="15">
      <c r="AA2279" s="11"/>
      <c r="AB2279" s="11"/>
      <c r="AC2279" s="11"/>
      <c r="AD2279" s="11"/>
      <c r="AE2279" s="11"/>
    </row>
    <row r="2280" spans="27:31" ht="15">
      <c r="AA2280" s="11"/>
      <c r="AB2280" s="11"/>
      <c r="AC2280" s="11"/>
      <c r="AD2280" s="11"/>
      <c r="AE2280" s="11"/>
    </row>
    <row r="2281" spans="27:31" ht="15">
      <c r="AA2281" s="11"/>
      <c r="AB2281" s="11"/>
      <c r="AC2281" s="11"/>
      <c r="AD2281" s="11"/>
      <c r="AE2281" s="11"/>
    </row>
    <row r="2282" spans="27:31" ht="15">
      <c r="AA2282" s="11"/>
      <c r="AB2282" s="11"/>
      <c r="AC2282" s="11"/>
      <c r="AD2282" s="11"/>
      <c r="AE2282" s="11"/>
    </row>
    <row r="2283" spans="27:31" ht="15">
      <c r="AA2283" s="11"/>
      <c r="AB2283" s="11"/>
      <c r="AC2283" s="11"/>
      <c r="AD2283" s="11"/>
      <c r="AE2283" s="11"/>
    </row>
    <row r="2284" spans="27:31" ht="15">
      <c r="AA2284" s="11"/>
      <c r="AB2284" s="11"/>
      <c r="AC2284" s="11"/>
      <c r="AD2284" s="11"/>
      <c r="AE2284" s="11"/>
    </row>
    <row r="2285" spans="27:31" ht="15">
      <c r="AA2285" s="11"/>
      <c r="AB2285" s="11"/>
      <c r="AC2285" s="11"/>
      <c r="AD2285" s="11"/>
      <c r="AE2285" s="11"/>
    </row>
    <row r="2286" spans="27:31" ht="15">
      <c r="AA2286" s="11"/>
      <c r="AB2286" s="11"/>
      <c r="AC2286" s="11"/>
      <c r="AD2286" s="11"/>
      <c r="AE2286" s="11"/>
    </row>
    <row r="2287" spans="27:31" ht="15">
      <c r="AA2287" s="11"/>
      <c r="AB2287" s="11"/>
      <c r="AC2287" s="11"/>
      <c r="AD2287" s="11"/>
      <c r="AE2287" s="11"/>
    </row>
    <row r="2288" spans="27:31" ht="15">
      <c r="AA2288" s="11"/>
      <c r="AB2288" s="11"/>
      <c r="AC2288" s="11"/>
      <c r="AD2288" s="11"/>
      <c r="AE2288" s="11"/>
    </row>
    <row r="2289" spans="27:31" ht="15">
      <c r="AA2289" s="11"/>
      <c r="AB2289" s="11"/>
      <c r="AC2289" s="11"/>
      <c r="AD2289" s="11"/>
      <c r="AE2289" s="11"/>
    </row>
    <row r="2290" spans="27:31" ht="15">
      <c r="AA2290" s="11"/>
      <c r="AB2290" s="11"/>
      <c r="AC2290" s="11"/>
      <c r="AD2290" s="11"/>
      <c r="AE2290" s="11"/>
    </row>
    <row r="2291" spans="27:31" ht="15">
      <c r="AA2291" s="11"/>
      <c r="AB2291" s="11"/>
      <c r="AC2291" s="11"/>
      <c r="AD2291" s="11"/>
      <c r="AE2291" s="11"/>
    </row>
    <row r="2292" spans="27:31" ht="15">
      <c r="AA2292" s="11"/>
      <c r="AB2292" s="11"/>
      <c r="AC2292" s="11"/>
      <c r="AD2292" s="11"/>
      <c r="AE2292" s="11"/>
    </row>
    <row r="2293" spans="27:31" ht="15">
      <c r="AA2293" s="11"/>
      <c r="AB2293" s="11"/>
      <c r="AC2293" s="11"/>
      <c r="AD2293" s="11"/>
      <c r="AE2293" s="11"/>
    </row>
    <row r="2294" spans="27:31" ht="15">
      <c r="AA2294" s="11"/>
      <c r="AB2294" s="11"/>
      <c r="AC2294" s="11"/>
      <c r="AD2294" s="11"/>
      <c r="AE2294" s="11"/>
    </row>
    <row r="2295" spans="27:31" ht="15">
      <c r="AA2295" s="11"/>
      <c r="AB2295" s="11"/>
      <c r="AC2295" s="11"/>
      <c r="AD2295" s="11"/>
      <c r="AE2295" s="11"/>
    </row>
    <row r="2296" spans="27:31" ht="15">
      <c r="AA2296" s="11"/>
      <c r="AB2296" s="11"/>
      <c r="AC2296" s="11"/>
      <c r="AD2296" s="11"/>
      <c r="AE2296" s="11"/>
    </row>
    <row r="2297" spans="27:31" ht="15">
      <c r="AA2297" s="11"/>
      <c r="AB2297" s="11"/>
      <c r="AC2297" s="11"/>
      <c r="AD2297" s="11"/>
      <c r="AE2297" s="11"/>
    </row>
    <row r="2298" spans="27:31" ht="15">
      <c r="AA2298" s="11"/>
      <c r="AB2298" s="11"/>
      <c r="AC2298" s="11"/>
      <c r="AD2298" s="11"/>
      <c r="AE2298" s="11"/>
    </row>
    <row r="2299" spans="27:31" ht="15">
      <c r="AA2299" s="11"/>
      <c r="AB2299" s="11"/>
      <c r="AC2299" s="11"/>
      <c r="AD2299" s="11"/>
      <c r="AE2299" s="11"/>
    </row>
    <row r="2300" spans="27:31" ht="15">
      <c r="AA2300" s="11"/>
      <c r="AB2300" s="11"/>
      <c r="AC2300" s="11"/>
      <c r="AD2300" s="11"/>
      <c r="AE2300" s="11"/>
    </row>
    <row r="2301" spans="27:31" ht="15">
      <c r="AA2301" s="11"/>
      <c r="AB2301" s="11"/>
      <c r="AC2301" s="11"/>
      <c r="AD2301" s="11"/>
      <c r="AE2301" s="11"/>
    </row>
    <row r="2302" spans="27:31" ht="15">
      <c r="AA2302" s="11"/>
      <c r="AB2302" s="11"/>
      <c r="AC2302" s="11"/>
      <c r="AD2302" s="11"/>
      <c r="AE2302" s="11"/>
    </row>
    <row r="2303" spans="27:31" ht="15">
      <c r="AA2303" s="11"/>
      <c r="AB2303" s="11"/>
      <c r="AC2303" s="11"/>
      <c r="AD2303" s="11"/>
      <c r="AE2303" s="11"/>
    </row>
    <row r="2304" spans="27:31" ht="15">
      <c r="AA2304" s="11"/>
      <c r="AB2304" s="11"/>
      <c r="AC2304" s="11"/>
      <c r="AD2304" s="11"/>
      <c r="AE2304" s="11"/>
    </row>
    <row r="2305" spans="27:31" ht="15">
      <c r="AA2305" s="11"/>
      <c r="AB2305" s="11"/>
      <c r="AC2305" s="11"/>
      <c r="AD2305" s="11"/>
      <c r="AE2305" s="11"/>
    </row>
    <row r="2306" spans="27:31" ht="15">
      <c r="AA2306" s="11"/>
      <c r="AB2306" s="11"/>
      <c r="AC2306" s="11"/>
      <c r="AD2306" s="11"/>
      <c r="AE2306" s="11"/>
    </row>
    <row r="2307" spans="27:31" ht="15">
      <c r="AA2307" s="11"/>
      <c r="AB2307" s="11"/>
      <c r="AC2307" s="11"/>
      <c r="AD2307" s="11"/>
      <c r="AE2307" s="11"/>
    </row>
    <row r="2308" spans="27:31" ht="15">
      <c r="AA2308" s="11"/>
      <c r="AB2308" s="11"/>
      <c r="AC2308" s="11"/>
      <c r="AD2308" s="11"/>
      <c r="AE2308" s="11"/>
    </row>
    <row r="2309" spans="27:31" ht="15">
      <c r="AA2309" s="11"/>
      <c r="AB2309" s="11"/>
      <c r="AC2309" s="11"/>
      <c r="AD2309" s="11"/>
      <c r="AE2309" s="11"/>
    </row>
    <row r="2310" spans="27:31" ht="15">
      <c r="AA2310" s="11"/>
      <c r="AB2310" s="11"/>
      <c r="AC2310" s="11"/>
      <c r="AD2310" s="11"/>
      <c r="AE2310" s="11"/>
    </row>
    <row r="2311" spans="27:31" ht="15">
      <c r="AA2311" s="11"/>
      <c r="AB2311" s="11"/>
      <c r="AC2311" s="11"/>
      <c r="AD2311" s="11"/>
      <c r="AE2311" s="11"/>
    </row>
    <row r="2312" spans="27:31" ht="15">
      <c r="AA2312" s="11"/>
      <c r="AB2312" s="11"/>
      <c r="AC2312" s="11"/>
      <c r="AD2312" s="11"/>
      <c r="AE2312" s="11"/>
    </row>
    <row r="2313" spans="27:31" ht="15">
      <c r="AA2313" s="11"/>
      <c r="AB2313" s="11"/>
      <c r="AC2313" s="11"/>
      <c r="AD2313" s="11"/>
      <c r="AE2313" s="11"/>
    </row>
    <row r="2314" spans="27:31" ht="15">
      <c r="AA2314" s="11"/>
      <c r="AB2314" s="11"/>
      <c r="AC2314" s="11"/>
      <c r="AD2314" s="11"/>
      <c r="AE2314" s="11"/>
    </row>
    <row r="2315" spans="27:31" ht="15">
      <c r="AA2315" s="11"/>
      <c r="AB2315" s="11"/>
      <c r="AC2315" s="11"/>
      <c r="AD2315" s="11"/>
      <c r="AE2315" s="11"/>
    </row>
    <row r="2316" spans="27:31" ht="15">
      <c r="AA2316" s="11"/>
      <c r="AB2316" s="11"/>
      <c r="AC2316" s="11"/>
      <c r="AD2316" s="11"/>
      <c r="AE2316" s="11"/>
    </row>
    <row r="2317" spans="27:31" ht="15">
      <c r="AA2317" s="11"/>
      <c r="AB2317" s="11"/>
      <c r="AC2317" s="11"/>
      <c r="AD2317" s="11"/>
      <c r="AE2317" s="11"/>
    </row>
    <row r="2318" spans="27:31" ht="15">
      <c r="AA2318" s="11"/>
      <c r="AB2318" s="11"/>
      <c r="AC2318" s="11"/>
      <c r="AD2318" s="11"/>
      <c r="AE2318" s="11"/>
    </row>
    <row r="2319" spans="27:31" ht="15">
      <c r="AA2319" s="11"/>
      <c r="AB2319" s="11"/>
      <c r="AC2319" s="11"/>
      <c r="AD2319" s="11"/>
      <c r="AE2319" s="11"/>
    </row>
    <row r="2320" spans="27:31" ht="15">
      <c r="AA2320" s="11"/>
      <c r="AB2320" s="11"/>
      <c r="AC2320" s="11"/>
      <c r="AD2320" s="11"/>
      <c r="AE2320" s="11"/>
    </row>
    <row r="2321" spans="27:31" ht="15">
      <c r="AA2321" s="11"/>
      <c r="AB2321" s="11"/>
      <c r="AC2321" s="11"/>
      <c r="AD2321" s="11"/>
      <c r="AE2321" s="11"/>
    </row>
    <row r="2322" spans="27:31" ht="15">
      <c r="AA2322" s="11"/>
      <c r="AB2322" s="11"/>
      <c r="AC2322" s="11"/>
      <c r="AD2322" s="11"/>
      <c r="AE2322" s="11"/>
    </row>
    <row r="2323" spans="27:31" ht="15">
      <c r="AA2323" s="11"/>
      <c r="AB2323" s="11"/>
      <c r="AC2323" s="11"/>
      <c r="AD2323" s="11"/>
      <c r="AE2323" s="11"/>
    </row>
    <row r="2324" spans="27:31" ht="15">
      <c r="AA2324" s="11"/>
      <c r="AB2324" s="11"/>
      <c r="AC2324" s="11"/>
      <c r="AD2324" s="11"/>
      <c r="AE2324" s="11"/>
    </row>
    <row r="2325" spans="27:31" ht="15">
      <c r="AA2325" s="11"/>
      <c r="AB2325" s="11"/>
      <c r="AC2325" s="11"/>
      <c r="AD2325" s="11"/>
      <c r="AE2325" s="11"/>
    </row>
    <row r="2326" spans="27:31" ht="15">
      <c r="AA2326" s="11"/>
      <c r="AB2326" s="11"/>
      <c r="AC2326" s="11"/>
      <c r="AD2326" s="11"/>
      <c r="AE2326" s="11"/>
    </row>
    <row r="2327" spans="27:31" ht="15">
      <c r="AA2327" s="11"/>
      <c r="AB2327" s="11"/>
      <c r="AC2327" s="11"/>
      <c r="AD2327" s="11"/>
      <c r="AE2327" s="11"/>
    </row>
    <row r="2328" spans="27:31" ht="15">
      <c r="AA2328" s="11"/>
      <c r="AB2328" s="11"/>
      <c r="AC2328" s="11"/>
      <c r="AD2328" s="11"/>
      <c r="AE2328" s="11"/>
    </row>
    <row r="2329" spans="27:31" ht="15">
      <c r="AA2329" s="11"/>
      <c r="AB2329" s="11"/>
      <c r="AC2329" s="11"/>
      <c r="AD2329" s="11"/>
      <c r="AE2329" s="11"/>
    </row>
    <row r="2330" spans="27:31" ht="15">
      <c r="AA2330" s="11"/>
      <c r="AB2330" s="11"/>
      <c r="AC2330" s="11"/>
      <c r="AD2330" s="11"/>
      <c r="AE2330" s="11"/>
    </row>
    <row r="2331" spans="27:31" ht="15">
      <c r="AA2331" s="11"/>
      <c r="AB2331" s="11"/>
      <c r="AC2331" s="11"/>
      <c r="AD2331" s="11"/>
      <c r="AE2331" s="11"/>
    </row>
    <row r="2332" spans="27:31" ht="15">
      <c r="AA2332" s="11"/>
      <c r="AB2332" s="11"/>
      <c r="AC2332" s="11"/>
      <c r="AD2332" s="11"/>
      <c r="AE2332" s="11"/>
    </row>
    <row r="2333" spans="27:31" ht="15">
      <c r="AA2333" s="11"/>
      <c r="AB2333" s="11"/>
      <c r="AC2333" s="11"/>
      <c r="AD2333" s="11"/>
      <c r="AE2333" s="11"/>
    </row>
    <row r="2334" spans="27:31" ht="15">
      <c r="AA2334" s="11"/>
      <c r="AB2334" s="11"/>
      <c r="AC2334" s="11"/>
      <c r="AD2334" s="11"/>
      <c r="AE2334" s="11"/>
    </row>
    <row r="2335" spans="27:31" ht="15">
      <c r="AA2335" s="11"/>
      <c r="AB2335" s="11"/>
      <c r="AC2335" s="11"/>
      <c r="AD2335" s="11"/>
      <c r="AE2335" s="11"/>
    </row>
    <row r="2336" spans="27:31" ht="15">
      <c r="AA2336" s="11"/>
      <c r="AB2336" s="11"/>
      <c r="AC2336" s="11"/>
      <c r="AD2336" s="11"/>
      <c r="AE2336" s="11"/>
    </row>
    <row r="2337" spans="27:31" ht="15">
      <c r="AA2337" s="11"/>
      <c r="AB2337" s="11"/>
      <c r="AC2337" s="11"/>
      <c r="AD2337" s="11"/>
      <c r="AE2337" s="11"/>
    </row>
    <row r="2338" spans="27:31" ht="15">
      <c r="AA2338" s="11"/>
      <c r="AB2338" s="11"/>
      <c r="AC2338" s="11"/>
      <c r="AD2338" s="11"/>
      <c r="AE2338" s="11"/>
    </row>
    <row r="2339" spans="27:31" ht="15">
      <c r="AA2339" s="11"/>
      <c r="AB2339" s="11"/>
      <c r="AC2339" s="11"/>
      <c r="AD2339" s="11"/>
      <c r="AE2339" s="11"/>
    </row>
    <row r="2340" spans="27:31" ht="15">
      <c r="AA2340" s="11"/>
      <c r="AB2340" s="11"/>
      <c r="AC2340" s="11"/>
      <c r="AD2340" s="11"/>
      <c r="AE2340" s="11"/>
    </row>
    <row r="2341" spans="27:31" ht="15">
      <c r="AA2341" s="11"/>
      <c r="AB2341" s="11"/>
      <c r="AC2341" s="11"/>
      <c r="AD2341" s="11"/>
      <c r="AE2341" s="11"/>
    </row>
    <row r="2342" spans="27:31" ht="15">
      <c r="AA2342" s="11"/>
      <c r="AB2342" s="11"/>
      <c r="AC2342" s="11"/>
      <c r="AD2342" s="11"/>
      <c r="AE2342" s="11"/>
    </row>
    <row r="2343" spans="27:31" ht="15">
      <c r="AA2343" s="11"/>
      <c r="AB2343" s="11"/>
      <c r="AC2343" s="11"/>
      <c r="AD2343" s="11"/>
      <c r="AE2343" s="11"/>
    </row>
    <row r="2344" spans="27:31" ht="15">
      <c r="AA2344" s="11"/>
      <c r="AB2344" s="11"/>
      <c r="AC2344" s="11"/>
      <c r="AD2344" s="11"/>
      <c r="AE2344" s="11"/>
    </row>
    <row r="2345" spans="27:31" ht="15">
      <c r="AA2345" s="11"/>
      <c r="AB2345" s="11"/>
      <c r="AC2345" s="11"/>
      <c r="AD2345" s="11"/>
      <c r="AE2345" s="11"/>
    </row>
    <row r="2346" spans="27:31" ht="15">
      <c r="AA2346" s="11"/>
      <c r="AB2346" s="11"/>
      <c r="AC2346" s="11"/>
      <c r="AD2346" s="11"/>
      <c r="AE2346" s="11"/>
    </row>
    <row r="2347" spans="27:31" ht="15">
      <c r="AA2347" s="11"/>
      <c r="AB2347" s="11"/>
      <c r="AC2347" s="11"/>
      <c r="AD2347" s="11"/>
      <c r="AE2347" s="11"/>
    </row>
    <row r="2348" spans="27:31" ht="15">
      <c r="AA2348" s="11"/>
      <c r="AB2348" s="11"/>
      <c r="AC2348" s="11"/>
      <c r="AD2348" s="11"/>
      <c r="AE2348" s="11"/>
    </row>
    <row r="2349" spans="27:31" ht="15">
      <c r="AA2349" s="11"/>
      <c r="AB2349" s="11"/>
      <c r="AC2349" s="11"/>
      <c r="AD2349" s="11"/>
      <c r="AE2349" s="11"/>
    </row>
    <row r="2350" spans="27:31" ht="15">
      <c r="AA2350" s="11"/>
      <c r="AB2350" s="11"/>
      <c r="AC2350" s="11"/>
      <c r="AD2350" s="11"/>
      <c r="AE2350" s="11"/>
    </row>
    <row r="2351" spans="27:31" ht="15">
      <c r="AA2351" s="11"/>
      <c r="AB2351" s="11"/>
      <c r="AC2351" s="11"/>
      <c r="AD2351" s="11"/>
      <c r="AE2351" s="11"/>
    </row>
    <row r="2352" spans="27:31" ht="15">
      <c r="AA2352" s="11"/>
      <c r="AB2352" s="11"/>
      <c r="AC2352" s="11"/>
      <c r="AD2352" s="11"/>
      <c r="AE2352" s="11"/>
    </row>
    <row r="2353" spans="27:31" ht="15">
      <c r="AA2353" s="11"/>
      <c r="AB2353" s="11"/>
      <c r="AC2353" s="11"/>
      <c r="AD2353" s="11"/>
      <c r="AE2353" s="11"/>
    </row>
    <row r="2354" spans="27:31" ht="15">
      <c r="AA2354" s="11"/>
      <c r="AB2354" s="11"/>
      <c r="AC2354" s="11"/>
      <c r="AD2354" s="11"/>
      <c r="AE2354" s="11"/>
    </row>
    <row r="2355" spans="27:31" ht="15">
      <c r="AA2355" s="11"/>
      <c r="AB2355" s="11"/>
      <c r="AC2355" s="11"/>
      <c r="AD2355" s="11"/>
      <c r="AE2355" s="11"/>
    </row>
    <row r="2356" spans="27:31" ht="15">
      <c r="AA2356" s="11"/>
      <c r="AB2356" s="11"/>
      <c r="AC2356" s="11"/>
      <c r="AD2356" s="11"/>
      <c r="AE2356" s="11"/>
    </row>
    <row r="2357" spans="27:31" ht="15">
      <c r="AA2357" s="11"/>
      <c r="AB2357" s="11"/>
      <c r="AC2357" s="11"/>
      <c r="AD2357" s="11"/>
      <c r="AE2357" s="11"/>
    </row>
    <row r="2358" spans="27:31" ht="15">
      <c r="AA2358" s="11"/>
      <c r="AB2358" s="11"/>
      <c r="AC2358" s="11"/>
      <c r="AD2358" s="11"/>
      <c r="AE2358" s="11"/>
    </row>
    <row r="2359" spans="27:31" ht="15">
      <c r="AA2359" s="11"/>
      <c r="AB2359" s="11"/>
      <c r="AC2359" s="11"/>
      <c r="AD2359" s="11"/>
      <c r="AE2359" s="11"/>
    </row>
    <row r="2360" spans="27:31" ht="15">
      <c r="AA2360" s="11"/>
      <c r="AB2360" s="11"/>
      <c r="AC2360" s="11"/>
      <c r="AD2360" s="11"/>
      <c r="AE2360" s="11"/>
    </row>
    <row r="2361" spans="27:31" ht="15">
      <c r="AA2361" s="11"/>
      <c r="AB2361" s="11"/>
      <c r="AC2361" s="11"/>
      <c r="AD2361" s="11"/>
      <c r="AE2361" s="11"/>
    </row>
    <row r="2362" spans="27:31" ht="15">
      <c r="AA2362" s="11"/>
      <c r="AB2362" s="11"/>
      <c r="AC2362" s="11"/>
      <c r="AD2362" s="11"/>
      <c r="AE2362" s="11"/>
    </row>
    <row r="2363" spans="27:31" ht="15">
      <c r="AA2363" s="11"/>
      <c r="AB2363" s="11"/>
      <c r="AC2363" s="11"/>
      <c r="AD2363" s="11"/>
      <c r="AE2363" s="11"/>
    </row>
    <row r="2364" spans="27:31" ht="15">
      <c r="AA2364" s="11"/>
      <c r="AB2364" s="11"/>
      <c r="AC2364" s="11"/>
      <c r="AD2364" s="11"/>
      <c r="AE2364" s="11"/>
    </row>
    <row r="2365" spans="27:31" ht="15">
      <c r="AA2365" s="11"/>
      <c r="AB2365" s="11"/>
      <c r="AC2365" s="11"/>
      <c r="AD2365" s="11"/>
      <c r="AE2365" s="11"/>
    </row>
    <row r="2366" spans="27:31" ht="15">
      <c r="AA2366" s="11"/>
      <c r="AB2366" s="11"/>
      <c r="AC2366" s="11"/>
      <c r="AD2366" s="11"/>
      <c r="AE2366" s="11"/>
    </row>
    <row r="2367" spans="27:31" ht="15">
      <c r="AA2367" s="11"/>
      <c r="AB2367" s="11"/>
      <c r="AC2367" s="11"/>
      <c r="AD2367" s="11"/>
      <c r="AE2367" s="11"/>
    </row>
    <row r="2368" spans="27:31" ht="15">
      <c r="AA2368" s="11"/>
      <c r="AB2368" s="11"/>
      <c r="AC2368" s="11"/>
      <c r="AD2368" s="11"/>
      <c r="AE2368" s="11"/>
    </row>
    <row r="2369" spans="27:31" ht="15">
      <c r="AA2369" s="11"/>
      <c r="AB2369" s="11"/>
      <c r="AC2369" s="11"/>
      <c r="AD2369" s="11"/>
      <c r="AE2369" s="11"/>
    </row>
    <row r="2370" spans="27:31" ht="15">
      <c r="AA2370" s="11"/>
      <c r="AB2370" s="11"/>
      <c r="AC2370" s="11"/>
      <c r="AD2370" s="11"/>
      <c r="AE2370" s="11"/>
    </row>
    <row r="2371" spans="27:31" ht="15">
      <c r="AA2371" s="11"/>
      <c r="AB2371" s="11"/>
      <c r="AC2371" s="11"/>
      <c r="AD2371" s="11"/>
      <c r="AE2371" s="11"/>
    </row>
    <row r="2372" spans="27:31" ht="15">
      <c r="AA2372" s="11"/>
      <c r="AB2372" s="11"/>
      <c r="AC2372" s="11"/>
      <c r="AD2372" s="11"/>
      <c r="AE2372" s="11"/>
    </row>
    <row r="2373" spans="27:31" ht="15">
      <c r="AA2373" s="11"/>
      <c r="AB2373" s="11"/>
      <c r="AC2373" s="11"/>
      <c r="AD2373" s="11"/>
      <c r="AE2373" s="11"/>
    </row>
    <row r="2374" spans="27:31" ht="15">
      <c r="AA2374" s="11"/>
      <c r="AB2374" s="11"/>
      <c r="AC2374" s="11"/>
      <c r="AD2374" s="11"/>
      <c r="AE2374" s="11"/>
    </row>
    <row r="2375" spans="27:31" ht="15">
      <c r="AA2375" s="11"/>
      <c r="AB2375" s="11"/>
      <c r="AC2375" s="11"/>
      <c r="AD2375" s="11"/>
      <c r="AE2375" s="11"/>
    </row>
    <row r="2376" spans="27:31" ht="15">
      <c r="AA2376" s="11"/>
      <c r="AB2376" s="11"/>
      <c r="AC2376" s="11"/>
      <c r="AD2376" s="11"/>
      <c r="AE2376" s="11"/>
    </row>
    <row r="2377" spans="27:31" ht="15">
      <c r="AA2377" s="11"/>
      <c r="AB2377" s="11"/>
      <c r="AC2377" s="11"/>
      <c r="AD2377" s="11"/>
      <c r="AE2377" s="11"/>
    </row>
    <row r="2378" spans="27:31" ht="15">
      <c r="AA2378" s="11"/>
      <c r="AB2378" s="11"/>
      <c r="AC2378" s="11"/>
      <c r="AD2378" s="11"/>
      <c r="AE2378" s="11"/>
    </row>
    <row r="2379" spans="27:31" ht="15">
      <c r="AA2379" s="11"/>
      <c r="AB2379" s="11"/>
      <c r="AC2379" s="11"/>
      <c r="AD2379" s="11"/>
      <c r="AE2379" s="11"/>
    </row>
    <row r="2380" spans="27:31" ht="15">
      <c r="AA2380" s="11"/>
      <c r="AB2380" s="11"/>
      <c r="AC2380" s="11"/>
      <c r="AD2380" s="11"/>
      <c r="AE2380" s="11"/>
    </row>
    <row r="2381" spans="27:31" ht="15">
      <c r="AA2381" s="11"/>
      <c r="AB2381" s="11"/>
      <c r="AC2381" s="11"/>
      <c r="AD2381" s="11"/>
      <c r="AE2381" s="11"/>
    </row>
    <row r="2382" spans="27:31" ht="15">
      <c r="AA2382" s="11"/>
      <c r="AB2382" s="11"/>
      <c r="AC2382" s="11"/>
      <c r="AD2382" s="11"/>
      <c r="AE2382" s="11"/>
    </row>
    <row r="2383" spans="27:31" ht="15">
      <c r="AA2383" s="11"/>
      <c r="AB2383" s="11"/>
      <c r="AC2383" s="11"/>
      <c r="AD2383" s="11"/>
      <c r="AE2383" s="11"/>
    </row>
    <row r="2384" spans="27:31" ht="15">
      <c r="AA2384" s="11"/>
      <c r="AB2384" s="11"/>
      <c r="AC2384" s="11"/>
      <c r="AD2384" s="11"/>
      <c r="AE2384" s="11"/>
    </row>
    <row r="2385" spans="27:31" ht="15">
      <c r="AA2385" s="11"/>
      <c r="AB2385" s="11"/>
      <c r="AC2385" s="11"/>
      <c r="AD2385" s="11"/>
      <c r="AE2385" s="11"/>
    </row>
    <row r="2386" spans="27:31" ht="15">
      <c r="AA2386" s="11"/>
      <c r="AB2386" s="11"/>
      <c r="AC2386" s="11"/>
      <c r="AD2386" s="11"/>
      <c r="AE2386" s="11"/>
    </row>
    <row r="2387" spans="27:31" ht="15">
      <c r="AA2387" s="11"/>
      <c r="AB2387" s="11"/>
      <c r="AC2387" s="11"/>
      <c r="AD2387" s="11"/>
      <c r="AE2387" s="11"/>
    </row>
    <row r="2388" spans="27:31" ht="15">
      <c r="AA2388" s="11"/>
      <c r="AB2388" s="11"/>
      <c r="AC2388" s="11"/>
      <c r="AD2388" s="11"/>
      <c r="AE2388" s="11"/>
    </row>
    <row r="2389" spans="27:31" ht="15">
      <c r="AA2389" s="11"/>
      <c r="AB2389" s="11"/>
      <c r="AC2389" s="11"/>
      <c r="AD2389" s="11"/>
      <c r="AE2389" s="11"/>
    </row>
    <row r="2390" spans="27:31" ht="15">
      <c r="AA2390" s="11"/>
      <c r="AB2390" s="11"/>
      <c r="AC2390" s="11"/>
      <c r="AD2390" s="11"/>
      <c r="AE2390" s="11"/>
    </row>
    <row r="2391" spans="27:31" ht="15">
      <c r="AA2391" s="11"/>
      <c r="AB2391" s="11"/>
      <c r="AC2391" s="11"/>
      <c r="AD2391" s="11"/>
      <c r="AE2391" s="11"/>
    </row>
    <row r="2392" spans="27:31" ht="15">
      <c r="AA2392" s="11"/>
      <c r="AB2392" s="11"/>
      <c r="AC2392" s="11"/>
      <c r="AD2392" s="11"/>
      <c r="AE2392" s="11"/>
    </row>
    <row r="2393" spans="27:31" ht="15">
      <c r="AA2393" s="11"/>
      <c r="AB2393" s="11"/>
      <c r="AC2393" s="11"/>
      <c r="AD2393" s="11"/>
      <c r="AE2393" s="11"/>
    </row>
    <row r="2394" spans="27:31" ht="15">
      <c r="AA2394" s="11"/>
      <c r="AB2394" s="11"/>
      <c r="AC2394" s="11"/>
      <c r="AD2394" s="11"/>
      <c r="AE2394" s="11"/>
    </row>
    <row r="2395" spans="27:31" ht="15">
      <c r="AA2395" s="11"/>
      <c r="AB2395" s="11"/>
      <c r="AC2395" s="11"/>
      <c r="AD2395" s="11"/>
      <c r="AE2395" s="11"/>
    </row>
    <row r="2396" spans="27:31" ht="15">
      <c r="AA2396" s="11"/>
      <c r="AB2396" s="11"/>
      <c r="AC2396" s="11"/>
      <c r="AD2396" s="11"/>
      <c r="AE2396" s="11"/>
    </row>
    <row r="2397" spans="27:31" ht="15">
      <c r="AA2397" s="11"/>
      <c r="AB2397" s="11"/>
      <c r="AC2397" s="11"/>
      <c r="AD2397" s="11"/>
      <c r="AE2397" s="11"/>
    </row>
    <row r="2398" spans="27:31" ht="15">
      <c r="AA2398" s="11"/>
      <c r="AB2398" s="11"/>
      <c r="AC2398" s="11"/>
      <c r="AD2398" s="11"/>
      <c r="AE2398" s="11"/>
    </row>
    <row r="2399" spans="27:31" ht="15">
      <c r="AA2399" s="11"/>
      <c r="AB2399" s="11"/>
      <c r="AC2399" s="11"/>
      <c r="AD2399" s="11"/>
      <c r="AE2399" s="11"/>
    </row>
    <row r="2400" spans="27:31" ht="15">
      <c r="AA2400" s="11"/>
      <c r="AB2400" s="11"/>
      <c r="AC2400" s="11"/>
      <c r="AD2400" s="11"/>
      <c r="AE2400" s="11"/>
    </row>
    <row r="2401" spans="27:31" ht="15">
      <c r="AA2401" s="11"/>
      <c r="AB2401" s="11"/>
      <c r="AC2401" s="11"/>
      <c r="AD2401" s="11"/>
      <c r="AE2401" s="11"/>
    </row>
    <row r="2402" spans="27:31" ht="15">
      <c r="AA2402" s="11"/>
      <c r="AB2402" s="11"/>
      <c r="AC2402" s="11"/>
      <c r="AD2402" s="11"/>
      <c r="AE2402" s="11"/>
    </row>
    <row r="2403" spans="27:31" ht="15">
      <c r="AA2403" s="11"/>
      <c r="AB2403" s="11"/>
      <c r="AC2403" s="11"/>
      <c r="AD2403" s="11"/>
      <c r="AE2403" s="11"/>
    </row>
    <row r="2404" spans="27:31" ht="15">
      <c r="AA2404" s="11"/>
      <c r="AB2404" s="11"/>
      <c r="AC2404" s="11"/>
      <c r="AD2404" s="11"/>
      <c r="AE2404" s="11"/>
    </row>
    <row r="2405" spans="27:31" ht="15">
      <c r="AA2405" s="11"/>
      <c r="AB2405" s="11"/>
      <c r="AC2405" s="11"/>
      <c r="AD2405" s="11"/>
      <c r="AE2405" s="11"/>
    </row>
    <row r="2406" spans="27:31" ht="15">
      <c r="AA2406" s="11"/>
      <c r="AB2406" s="11"/>
      <c r="AC2406" s="11"/>
      <c r="AD2406" s="11"/>
      <c r="AE2406" s="11"/>
    </row>
    <row r="2407" spans="27:31" ht="15">
      <c r="AA2407" s="11"/>
      <c r="AB2407" s="11"/>
      <c r="AC2407" s="11"/>
      <c r="AD2407" s="11"/>
      <c r="AE2407" s="11"/>
    </row>
    <row r="2408" spans="27:31" ht="15">
      <c r="AA2408" s="11"/>
      <c r="AB2408" s="11"/>
      <c r="AC2408" s="11"/>
      <c r="AD2408" s="11"/>
      <c r="AE2408" s="11"/>
    </row>
    <row r="2409" spans="27:31" ht="15">
      <c r="AA2409" s="11"/>
      <c r="AB2409" s="11"/>
      <c r="AC2409" s="11"/>
      <c r="AD2409" s="11"/>
      <c r="AE2409" s="11"/>
    </row>
    <row r="2410" spans="27:31" ht="15">
      <c r="AA2410" s="11"/>
      <c r="AB2410" s="11"/>
      <c r="AC2410" s="11"/>
      <c r="AD2410" s="11"/>
      <c r="AE2410" s="11"/>
    </row>
    <row r="2411" spans="27:31" ht="15">
      <c r="AA2411" s="11"/>
      <c r="AB2411" s="11"/>
      <c r="AC2411" s="11"/>
      <c r="AD2411" s="11"/>
      <c r="AE2411" s="11"/>
    </row>
    <row r="2412" spans="27:31" ht="15">
      <c r="AA2412" s="11"/>
      <c r="AB2412" s="11"/>
      <c r="AC2412" s="11"/>
      <c r="AD2412" s="11"/>
      <c r="AE2412" s="11"/>
    </row>
    <row r="2413" spans="27:31" ht="15">
      <c r="AA2413" s="11"/>
      <c r="AB2413" s="11"/>
      <c r="AC2413" s="11"/>
      <c r="AD2413" s="11"/>
      <c r="AE2413" s="11"/>
    </row>
    <row r="2414" spans="27:31" ht="15">
      <c r="AA2414" s="11"/>
      <c r="AB2414" s="11"/>
      <c r="AC2414" s="11"/>
      <c r="AD2414" s="11"/>
      <c r="AE2414" s="11"/>
    </row>
    <row r="2415" spans="27:31" ht="15">
      <c r="AA2415" s="11"/>
      <c r="AB2415" s="11"/>
      <c r="AC2415" s="11"/>
      <c r="AD2415" s="11"/>
      <c r="AE2415" s="11"/>
    </row>
    <row r="2416" spans="27:31" ht="15">
      <c r="AA2416" s="11"/>
      <c r="AB2416" s="11"/>
      <c r="AC2416" s="11"/>
      <c r="AD2416" s="11"/>
      <c r="AE2416" s="11"/>
    </row>
    <row r="2417" spans="27:31" ht="15">
      <c r="AA2417" s="11"/>
      <c r="AB2417" s="11"/>
      <c r="AC2417" s="11"/>
      <c r="AD2417" s="11"/>
      <c r="AE2417" s="11"/>
    </row>
    <row r="2418" spans="27:31" ht="15">
      <c r="AA2418" s="11"/>
      <c r="AB2418" s="11"/>
      <c r="AC2418" s="11"/>
      <c r="AD2418" s="11"/>
      <c r="AE2418" s="11"/>
    </row>
    <row r="2419" spans="27:31" ht="15">
      <c r="AA2419" s="11"/>
      <c r="AB2419" s="11"/>
      <c r="AC2419" s="11"/>
      <c r="AD2419" s="11"/>
      <c r="AE2419" s="11"/>
    </row>
    <row r="2420" spans="27:31" ht="15">
      <c r="AA2420" s="11"/>
      <c r="AB2420" s="11"/>
      <c r="AC2420" s="11"/>
      <c r="AD2420" s="11"/>
      <c r="AE2420" s="11"/>
    </row>
    <row r="2421" spans="27:31" ht="15">
      <c r="AA2421" s="11"/>
      <c r="AB2421" s="11"/>
      <c r="AC2421" s="11"/>
      <c r="AD2421" s="11"/>
      <c r="AE2421" s="11"/>
    </row>
    <row r="2422" spans="27:31" ht="15">
      <c r="AA2422" s="11"/>
      <c r="AB2422" s="11"/>
      <c r="AC2422" s="11"/>
      <c r="AD2422" s="11"/>
      <c r="AE2422" s="11"/>
    </row>
    <row r="2423" spans="27:31" ht="15">
      <c r="AA2423" s="11"/>
      <c r="AB2423" s="11"/>
      <c r="AC2423" s="11"/>
      <c r="AD2423" s="11"/>
      <c r="AE2423" s="11"/>
    </row>
    <row r="2424" spans="27:31" ht="15">
      <c r="AA2424" s="11"/>
      <c r="AB2424" s="11"/>
      <c r="AC2424" s="11"/>
      <c r="AD2424" s="11"/>
      <c r="AE2424" s="11"/>
    </row>
    <row r="2425" spans="27:31" ht="15">
      <c r="AA2425" s="11"/>
      <c r="AB2425" s="11"/>
      <c r="AC2425" s="11"/>
      <c r="AD2425" s="11"/>
      <c r="AE2425" s="11"/>
    </row>
    <row r="2426" spans="27:31" ht="15">
      <c r="AA2426" s="11"/>
      <c r="AB2426" s="11"/>
      <c r="AC2426" s="11"/>
      <c r="AD2426" s="11"/>
      <c r="AE2426" s="11"/>
    </row>
    <row r="2427" spans="27:31" ht="15">
      <c r="AA2427" s="11"/>
      <c r="AB2427" s="11"/>
      <c r="AC2427" s="11"/>
      <c r="AD2427" s="11"/>
      <c r="AE2427" s="11"/>
    </row>
    <row r="2428" spans="27:31" ht="15">
      <c r="AA2428" s="11"/>
      <c r="AB2428" s="11"/>
      <c r="AC2428" s="11"/>
      <c r="AD2428" s="11"/>
      <c r="AE2428" s="11"/>
    </row>
    <row r="2429" spans="27:31" ht="15">
      <c r="AA2429" s="11"/>
      <c r="AB2429" s="11"/>
      <c r="AC2429" s="11"/>
      <c r="AD2429" s="11"/>
      <c r="AE2429" s="11"/>
    </row>
    <row r="2430" spans="27:31" ht="15">
      <c r="AA2430" s="11"/>
      <c r="AB2430" s="11"/>
      <c r="AC2430" s="11"/>
      <c r="AD2430" s="11"/>
      <c r="AE2430" s="11"/>
    </row>
    <row r="2431" spans="27:31" ht="15">
      <c r="AA2431" s="11"/>
      <c r="AB2431" s="11"/>
      <c r="AC2431" s="11"/>
      <c r="AD2431" s="11"/>
      <c r="AE2431" s="11"/>
    </row>
    <row r="2432" spans="27:31" ht="15">
      <c r="AA2432" s="11"/>
      <c r="AB2432" s="11"/>
      <c r="AC2432" s="11"/>
      <c r="AD2432" s="11"/>
      <c r="AE2432" s="11"/>
    </row>
    <row r="2433" spans="27:31" ht="15">
      <c r="AA2433" s="11"/>
      <c r="AB2433" s="11"/>
      <c r="AC2433" s="11"/>
      <c r="AD2433" s="11"/>
      <c r="AE2433" s="11"/>
    </row>
    <row r="2434" spans="27:31" ht="15">
      <c r="AA2434" s="11"/>
      <c r="AB2434" s="11"/>
      <c r="AC2434" s="11"/>
      <c r="AD2434" s="11"/>
      <c r="AE2434" s="11"/>
    </row>
    <row r="2435" spans="27:31" ht="15">
      <c r="AA2435" s="11"/>
      <c r="AB2435" s="11"/>
      <c r="AC2435" s="11"/>
      <c r="AD2435" s="11"/>
      <c r="AE2435" s="11"/>
    </row>
    <row r="2436" spans="27:31" ht="15">
      <c r="AA2436" s="11"/>
      <c r="AB2436" s="11"/>
      <c r="AC2436" s="11"/>
      <c r="AD2436" s="11"/>
      <c r="AE2436" s="11"/>
    </row>
    <row r="2437" spans="27:31" ht="15">
      <c r="AA2437" s="11"/>
      <c r="AB2437" s="11"/>
      <c r="AC2437" s="11"/>
      <c r="AD2437" s="11"/>
      <c r="AE2437" s="11"/>
    </row>
    <row r="2438" spans="27:31" ht="15">
      <c r="AA2438" s="11"/>
      <c r="AB2438" s="11"/>
      <c r="AC2438" s="11"/>
      <c r="AD2438" s="11"/>
      <c r="AE2438" s="11"/>
    </row>
    <row r="2439" spans="27:31" ht="15">
      <c r="AA2439" s="11"/>
      <c r="AB2439" s="11"/>
      <c r="AC2439" s="11"/>
      <c r="AD2439" s="11"/>
      <c r="AE2439" s="11"/>
    </row>
    <row r="2440" spans="27:31" ht="15">
      <c r="AA2440" s="11"/>
      <c r="AB2440" s="11"/>
      <c r="AC2440" s="11"/>
      <c r="AD2440" s="11"/>
      <c r="AE2440" s="11"/>
    </row>
    <row r="2441" spans="27:31" ht="15">
      <c r="AA2441" s="11"/>
      <c r="AB2441" s="11"/>
      <c r="AC2441" s="11"/>
      <c r="AD2441" s="11"/>
      <c r="AE2441" s="11"/>
    </row>
    <row r="2442" spans="27:31" ht="15">
      <c r="AA2442" s="11"/>
      <c r="AB2442" s="11"/>
      <c r="AC2442" s="11"/>
      <c r="AD2442" s="11"/>
      <c r="AE2442" s="11"/>
    </row>
    <row r="2443" spans="27:31" ht="15">
      <c r="AA2443" s="11"/>
      <c r="AB2443" s="11"/>
      <c r="AC2443" s="11"/>
      <c r="AD2443" s="11"/>
      <c r="AE2443" s="11"/>
    </row>
    <row r="2444" spans="27:31" ht="15">
      <c r="AA2444" s="11"/>
      <c r="AB2444" s="11"/>
      <c r="AC2444" s="11"/>
      <c r="AD2444" s="11"/>
      <c r="AE2444" s="11"/>
    </row>
    <row r="2445" spans="27:31" ht="15">
      <c r="AA2445" s="11"/>
      <c r="AB2445" s="11"/>
      <c r="AC2445" s="11"/>
      <c r="AD2445" s="11"/>
      <c r="AE2445" s="11"/>
    </row>
    <row r="2446" spans="27:31" ht="15">
      <c r="AA2446" s="11"/>
      <c r="AB2446" s="11"/>
      <c r="AC2446" s="11"/>
      <c r="AD2446" s="11"/>
      <c r="AE2446" s="11"/>
    </row>
    <row r="2447" spans="27:31" ht="15">
      <c r="AA2447" s="11"/>
      <c r="AB2447" s="11"/>
      <c r="AC2447" s="11"/>
      <c r="AD2447" s="11"/>
      <c r="AE2447" s="11"/>
    </row>
    <row r="2448" spans="27:31" ht="15">
      <c r="AA2448" s="11"/>
      <c r="AB2448" s="11"/>
      <c r="AC2448" s="11"/>
      <c r="AD2448" s="11"/>
      <c r="AE2448" s="11"/>
    </row>
    <row r="2449" spans="27:31" ht="15">
      <c r="AA2449" s="11"/>
      <c r="AB2449" s="11"/>
      <c r="AC2449" s="11"/>
      <c r="AD2449" s="11"/>
      <c r="AE2449" s="11"/>
    </row>
    <row r="2450" spans="27:31" ht="15">
      <c r="AA2450" s="11"/>
      <c r="AB2450" s="11"/>
      <c r="AC2450" s="11"/>
      <c r="AD2450" s="11"/>
      <c r="AE2450" s="11"/>
    </row>
    <row r="2451" spans="27:31" ht="15">
      <c r="AA2451" s="11"/>
      <c r="AB2451" s="11"/>
      <c r="AC2451" s="11"/>
      <c r="AD2451" s="11"/>
      <c r="AE2451" s="11"/>
    </row>
    <row r="2452" spans="27:31" ht="15">
      <c r="AA2452" s="11"/>
      <c r="AB2452" s="11"/>
      <c r="AC2452" s="11"/>
      <c r="AD2452" s="11"/>
      <c r="AE2452" s="11"/>
    </row>
    <row r="2453" spans="27:31" ht="15">
      <c r="AA2453" s="11"/>
      <c r="AB2453" s="11"/>
      <c r="AC2453" s="11"/>
      <c r="AD2453" s="11"/>
      <c r="AE2453" s="11"/>
    </row>
    <row r="2454" spans="27:31" ht="15">
      <c r="AA2454" s="11"/>
      <c r="AB2454" s="11"/>
      <c r="AC2454" s="11"/>
      <c r="AD2454" s="11"/>
      <c r="AE2454" s="11"/>
    </row>
    <row r="2455" spans="27:31" ht="15">
      <c r="AA2455" s="11"/>
      <c r="AB2455" s="11"/>
      <c r="AC2455" s="11"/>
      <c r="AD2455" s="11"/>
      <c r="AE2455" s="11"/>
    </row>
    <row r="2456" spans="27:31" ht="15">
      <c r="AA2456" s="11"/>
      <c r="AB2456" s="11"/>
      <c r="AC2456" s="11"/>
      <c r="AD2456" s="11"/>
      <c r="AE2456" s="11"/>
    </row>
    <row r="2457" spans="27:31" ht="15">
      <c r="AA2457" s="11"/>
      <c r="AB2457" s="11"/>
      <c r="AC2457" s="11"/>
      <c r="AD2457" s="11"/>
      <c r="AE2457" s="11"/>
    </row>
    <row r="2458" spans="27:31" ht="15">
      <c r="AA2458" s="11"/>
      <c r="AB2458" s="11"/>
      <c r="AC2458" s="11"/>
      <c r="AD2458" s="11"/>
      <c r="AE2458" s="11"/>
    </row>
    <row r="2459" spans="27:31" ht="15">
      <c r="AA2459" s="11"/>
      <c r="AB2459" s="11"/>
      <c r="AC2459" s="11"/>
      <c r="AD2459" s="11"/>
      <c r="AE2459" s="11"/>
    </row>
    <row r="2460" spans="27:31" ht="15">
      <c r="AA2460" s="11"/>
      <c r="AB2460" s="11"/>
      <c r="AC2460" s="11"/>
      <c r="AD2460" s="11"/>
      <c r="AE2460" s="11"/>
    </row>
    <row r="2461" spans="27:31" ht="15">
      <c r="AA2461" s="11"/>
      <c r="AB2461" s="11"/>
      <c r="AC2461" s="11"/>
      <c r="AD2461" s="11"/>
      <c r="AE2461" s="11"/>
    </row>
    <row r="2462" spans="27:31" ht="15">
      <c r="AA2462" s="11"/>
      <c r="AB2462" s="11"/>
      <c r="AC2462" s="11"/>
      <c r="AD2462" s="11"/>
      <c r="AE2462" s="11"/>
    </row>
    <row r="2463" spans="27:31" ht="15">
      <c r="AA2463" s="11"/>
      <c r="AB2463" s="11"/>
      <c r="AC2463" s="11"/>
      <c r="AD2463" s="11"/>
      <c r="AE2463" s="11"/>
    </row>
    <row r="2464" spans="27:31" ht="15">
      <c r="AA2464" s="11"/>
      <c r="AB2464" s="11"/>
      <c r="AC2464" s="11"/>
      <c r="AD2464" s="11"/>
      <c r="AE2464" s="11"/>
    </row>
    <row r="2465" spans="27:31" ht="15">
      <c r="AA2465" s="11"/>
      <c r="AB2465" s="11"/>
      <c r="AC2465" s="11"/>
      <c r="AD2465" s="11"/>
      <c r="AE2465" s="11"/>
    </row>
    <row r="2466" spans="27:31" ht="15">
      <c r="AA2466" s="11"/>
      <c r="AB2466" s="11"/>
      <c r="AC2466" s="11"/>
      <c r="AD2466" s="11"/>
      <c r="AE2466" s="11"/>
    </row>
    <row r="2467" spans="27:31" ht="15">
      <c r="AA2467" s="11"/>
      <c r="AB2467" s="11"/>
      <c r="AC2467" s="11"/>
      <c r="AD2467" s="11"/>
      <c r="AE2467" s="11"/>
    </row>
    <row r="2468" spans="27:31" ht="15">
      <c r="AA2468" s="11"/>
      <c r="AB2468" s="11"/>
      <c r="AC2468" s="11"/>
      <c r="AD2468" s="11"/>
      <c r="AE2468" s="11"/>
    </row>
    <row r="2469" spans="27:31" ht="15">
      <c r="AA2469" s="11"/>
      <c r="AB2469" s="11"/>
      <c r="AC2469" s="11"/>
      <c r="AD2469" s="11"/>
      <c r="AE2469" s="11"/>
    </row>
    <row r="2470" spans="27:31" ht="15">
      <c r="AA2470" s="11"/>
      <c r="AB2470" s="11"/>
      <c r="AC2470" s="11"/>
      <c r="AD2470" s="11"/>
      <c r="AE2470" s="11"/>
    </row>
    <row r="2471" spans="27:31" ht="15">
      <c r="AA2471" s="11"/>
      <c r="AB2471" s="11"/>
      <c r="AC2471" s="11"/>
      <c r="AD2471" s="11"/>
      <c r="AE2471" s="11"/>
    </row>
    <row r="2472" spans="27:31" ht="15">
      <c r="AA2472" s="11"/>
      <c r="AB2472" s="11"/>
      <c r="AC2472" s="11"/>
      <c r="AD2472" s="11"/>
      <c r="AE2472" s="11"/>
    </row>
    <row r="2473" spans="27:31" ht="15">
      <c r="AA2473" s="11"/>
      <c r="AB2473" s="11"/>
      <c r="AC2473" s="11"/>
      <c r="AD2473" s="11"/>
      <c r="AE2473" s="11"/>
    </row>
    <row r="2474" spans="27:31" ht="15">
      <c r="AA2474" s="11"/>
      <c r="AB2474" s="11"/>
      <c r="AC2474" s="11"/>
      <c r="AD2474" s="11"/>
      <c r="AE2474" s="11"/>
    </row>
    <row r="2475" spans="27:31" ht="15">
      <c r="AA2475" s="11"/>
      <c r="AB2475" s="11"/>
      <c r="AC2475" s="11"/>
      <c r="AD2475" s="11"/>
      <c r="AE2475" s="11"/>
    </row>
    <row r="2476" spans="27:31" ht="15">
      <c r="AA2476" s="11"/>
      <c r="AB2476" s="11"/>
      <c r="AC2476" s="11"/>
      <c r="AD2476" s="11"/>
      <c r="AE2476" s="11"/>
    </row>
    <row r="2477" spans="27:31" ht="15">
      <c r="AA2477" s="11"/>
      <c r="AB2477" s="11"/>
      <c r="AC2477" s="11"/>
      <c r="AD2477" s="11"/>
      <c r="AE2477" s="11"/>
    </row>
    <row r="2478" spans="27:31" ht="15">
      <c r="AA2478" s="11"/>
      <c r="AB2478" s="11"/>
      <c r="AC2478" s="11"/>
      <c r="AD2478" s="11"/>
      <c r="AE2478" s="11"/>
    </row>
    <row r="2479" spans="27:31" ht="15">
      <c r="AA2479" s="11"/>
      <c r="AB2479" s="11"/>
      <c r="AC2479" s="11"/>
      <c r="AD2479" s="11"/>
      <c r="AE2479" s="11"/>
    </row>
    <row r="2480" spans="27:31" ht="15">
      <c r="AA2480" s="11"/>
      <c r="AB2480" s="11"/>
      <c r="AC2480" s="11"/>
      <c r="AD2480" s="11"/>
      <c r="AE2480" s="11"/>
    </row>
    <row r="2481" spans="27:31" ht="15">
      <c r="AA2481" s="11"/>
      <c r="AB2481" s="11"/>
      <c r="AC2481" s="11"/>
      <c r="AD2481" s="11"/>
      <c r="AE2481" s="11"/>
    </row>
    <row r="2482" spans="27:31" ht="15">
      <c r="AA2482" s="11"/>
      <c r="AB2482" s="11"/>
      <c r="AC2482" s="11"/>
      <c r="AD2482" s="11"/>
      <c r="AE2482" s="11"/>
    </row>
    <row r="2483" spans="27:31" ht="15">
      <c r="AA2483" s="11"/>
      <c r="AB2483" s="11"/>
      <c r="AC2483" s="11"/>
      <c r="AD2483" s="11"/>
      <c r="AE2483" s="11"/>
    </row>
    <row r="2484" spans="27:31" ht="15">
      <c r="AA2484" s="11"/>
      <c r="AB2484" s="11"/>
      <c r="AC2484" s="11"/>
      <c r="AD2484" s="11"/>
      <c r="AE2484" s="11"/>
    </row>
    <row r="2485" spans="27:31" ht="15">
      <c r="AA2485" s="11"/>
      <c r="AB2485" s="11"/>
      <c r="AC2485" s="11"/>
      <c r="AD2485" s="11"/>
      <c r="AE2485" s="11"/>
    </row>
    <row r="2486" spans="27:31" ht="15">
      <c r="AA2486" s="11"/>
      <c r="AB2486" s="11"/>
      <c r="AC2486" s="11"/>
      <c r="AD2486" s="11"/>
      <c r="AE2486" s="11"/>
    </row>
    <row r="2487" spans="27:31" ht="15">
      <c r="AA2487" s="11"/>
      <c r="AB2487" s="11"/>
      <c r="AC2487" s="11"/>
      <c r="AD2487" s="11"/>
      <c r="AE2487" s="11"/>
    </row>
    <row r="2488" spans="27:31" ht="15">
      <c r="AA2488" s="11"/>
      <c r="AB2488" s="11"/>
      <c r="AC2488" s="11"/>
      <c r="AD2488" s="11"/>
      <c r="AE2488" s="11"/>
    </row>
    <row r="2489" spans="27:31" ht="15">
      <c r="AA2489" s="11"/>
      <c r="AB2489" s="11"/>
      <c r="AC2489" s="11"/>
      <c r="AD2489" s="11"/>
      <c r="AE2489" s="11"/>
    </row>
    <row r="2490" spans="27:31" ht="15">
      <c r="AA2490" s="11"/>
      <c r="AB2490" s="11"/>
      <c r="AC2490" s="11"/>
      <c r="AD2490" s="11"/>
      <c r="AE2490" s="11"/>
    </row>
    <row r="2491" spans="27:31" ht="15">
      <c r="AA2491" s="11"/>
      <c r="AB2491" s="11"/>
      <c r="AC2491" s="11"/>
      <c r="AD2491" s="11"/>
      <c r="AE2491" s="11"/>
    </row>
    <row r="2492" spans="27:31" ht="15">
      <c r="AA2492" s="11"/>
      <c r="AB2492" s="11"/>
      <c r="AC2492" s="11"/>
      <c r="AD2492" s="11"/>
      <c r="AE2492" s="11"/>
    </row>
    <row r="2493" spans="27:31" ht="15">
      <c r="AA2493" s="11"/>
      <c r="AB2493" s="11"/>
      <c r="AC2493" s="11"/>
      <c r="AD2493" s="11"/>
      <c r="AE2493" s="11"/>
    </row>
    <row r="2494" spans="27:31" ht="15">
      <c r="AA2494" s="11"/>
      <c r="AB2494" s="11"/>
      <c r="AC2494" s="11"/>
      <c r="AD2494" s="11"/>
      <c r="AE2494" s="11"/>
    </row>
    <row r="2495" spans="27:31" ht="15">
      <c r="AA2495" s="11"/>
      <c r="AB2495" s="11"/>
      <c r="AC2495" s="11"/>
      <c r="AD2495" s="11"/>
      <c r="AE2495" s="11"/>
    </row>
    <row r="2496" spans="27:31" ht="15">
      <c r="AA2496" s="11"/>
      <c r="AB2496" s="11"/>
      <c r="AC2496" s="11"/>
      <c r="AD2496" s="11"/>
      <c r="AE2496" s="11"/>
    </row>
    <row r="2497" spans="27:31" ht="15">
      <c r="AA2497" s="11"/>
      <c r="AB2497" s="11"/>
      <c r="AC2497" s="11"/>
      <c r="AD2497" s="11"/>
      <c r="AE2497" s="11"/>
    </row>
    <row r="2498" spans="27:31" ht="15">
      <c r="AA2498" s="11"/>
      <c r="AB2498" s="11"/>
      <c r="AC2498" s="11"/>
      <c r="AD2498" s="11"/>
      <c r="AE2498" s="11"/>
    </row>
    <row r="2499" spans="27:31" ht="15">
      <c r="AA2499" s="11"/>
      <c r="AB2499" s="11"/>
      <c r="AC2499" s="11"/>
      <c r="AD2499" s="11"/>
      <c r="AE2499" s="11"/>
    </row>
    <row r="2500" spans="27:31" ht="15">
      <c r="AA2500" s="11"/>
      <c r="AB2500" s="11"/>
      <c r="AC2500" s="11"/>
      <c r="AD2500" s="11"/>
      <c r="AE2500" s="11"/>
    </row>
    <row r="2501" spans="27:31" ht="15">
      <c r="AA2501" s="11"/>
      <c r="AB2501" s="11"/>
      <c r="AC2501" s="11"/>
      <c r="AD2501" s="11"/>
      <c r="AE2501" s="11"/>
    </row>
    <row r="2502" spans="27:31" ht="15">
      <c r="AA2502" s="11"/>
      <c r="AB2502" s="11"/>
      <c r="AC2502" s="11"/>
      <c r="AD2502" s="11"/>
      <c r="AE2502" s="11"/>
    </row>
    <row r="2503" spans="27:31" ht="15">
      <c r="AA2503" s="11"/>
      <c r="AB2503" s="11"/>
      <c r="AC2503" s="11"/>
      <c r="AD2503" s="11"/>
      <c r="AE2503" s="11"/>
    </row>
    <row r="2504" spans="27:31" ht="15">
      <c r="AA2504" s="11"/>
      <c r="AB2504" s="11"/>
      <c r="AC2504" s="11"/>
      <c r="AD2504" s="11"/>
      <c r="AE2504" s="11"/>
    </row>
    <row r="2505" spans="27:31" ht="15">
      <c r="AA2505" s="11"/>
      <c r="AB2505" s="11"/>
      <c r="AC2505" s="11"/>
      <c r="AD2505" s="11"/>
      <c r="AE2505" s="11"/>
    </row>
    <row r="2506" spans="27:31" ht="15">
      <c r="AA2506" s="11"/>
      <c r="AB2506" s="11"/>
      <c r="AC2506" s="11"/>
      <c r="AD2506" s="11"/>
      <c r="AE2506" s="11"/>
    </row>
    <row r="2507" spans="27:31" ht="15">
      <c r="AA2507" s="11"/>
      <c r="AB2507" s="11"/>
      <c r="AC2507" s="11"/>
      <c r="AD2507" s="11"/>
      <c r="AE2507" s="11"/>
    </row>
    <row r="2508" spans="27:31" ht="15">
      <c r="AA2508" s="11"/>
      <c r="AB2508" s="11"/>
      <c r="AC2508" s="11"/>
      <c r="AD2508" s="11"/>
      <c r="AE2508" s="11"/>
    </row>
    <row r="2509" spans="27:31" ht="15">
      <c r="AA2509" s="11"/>
      <c r="AB2509" s="11"/>
      <c r="AC2509" s="11"/>
      <c r="AD2509" s="11"/>
      <c r="AE2509" s="11"/>
    </row>
    <row r="2510" spans="27:31" ht="15">
      <c r="AA2510" s="11"/>
      <c r="AB2510" s="11"/>
      <c r="AC2510" s="11"/>
      <c r="AD2510" s="11"/>
      <c r="AE2510" s="11"/>
    </row>
    <row r="2511" spans="27:31" ht="15">
      <c r="AA2511" s="11"/>
      <c r="AB2511" s="11"/>
      <c r="AC2511" s="11"/>
      <c r="AD2511" s="11"/>
      <c r="AE2511" s="11"/>
    </row>
    <row r="2512" spans="27:31" ht="15">
      <c r="AA2512" s="11"/>
      <c r="AB2512" s="11"/>
      <c r="AC2512" s="11"/>
      <c r="AD2512" s="11"/>
      <c r="AE2512" s="11"/>
    </row>
    <row r="2513" spans="27:31" ht="15">
      <c r="AA2513" s="11"/>
      <c r="AB2513" s="11"/>
      <c r="AC2513" s="11"/>
      <c r="AD2513" s="11"/>
      <c r="AE2513" s="11"/>
    </row>
    <row r="2514" spans="27:31" ht="15">
      <c r="AA2514" s="11"/>
      <c r="AB2514" s="11"/>
      <c r="AC2514" s="11"/>
      <c r="AD2514" s="11"/>
      <c r="AE2514" s="11"/>
    </row>
    <row r="2515" spans="27:31" ht="15">
      <c r="AA2515" s="11"/>
      <c r="AB2515" s="11"/>
      <c r="AC2515" s="11"/>
      <c r="AD2515" s="11"/>
      <c r="AE2515" s="11"/>
    </row>
    <row r="2516" spans="27:31" ht="15">
      <c r="AA2516" s="11"/>
      <c r="AB2516" s="11"/>
      <c r="AC2516" s="11"/>
      <c r="AD2516" s="11"/>
      <c r="AE2516" s="11"/>
    </row>
    <row r="2517" spans="27:31" ht="15">
      <c r="AA2517" s="11"/>
      <c r="AB2517" s="11"/>
      <c r="AC2517" s="11"/>
      <c r="AD2517" s="11"/>
      <c r="AE2517" s="11"/>
    </row>
    <row r="2518" spans="27:31" ht="15">
      <c r="AA2518" s="11"/>
      <c r="AB2518" s="11"/>
      <c r="AC2518" s="11"/>
      <c r="AD2518" s="11"/>
      <c r="AE2518" s="11"/>
    </row>
    <row r="2519" spans="27:31" ht="15">
      <c r="AA2519" s="11"/>
      <c r="AB2519" s="11"/>
      <c r="AC2519" s="11"/>
      <c r="AD2519" s="11"/>
      <c r="AE2519" s="11"/>
    </row>
    <row r="2520" spans="27:31" ht="15">
      <c r="AA2520" s="11"/>
      <c r="AB2520" s="11"/>
      <c r="AC2520" s="11"/>
      <c r="AD2520" s="11"/>
      <c r="AE2520" s="11"/>
    </row>
    <row r="2521" spans="27:31" ht="15">
      <c r="AA2521" s="11"/>
      <c r="AB2521" s="11"/>
      <c r="AC2521" s="11"/>
      <c r="AD2521" s="11"/>
      <c r="AE2521" s="11"/>
    </row>
    <row r="2522" spans="27:31" ht="15">
      <c r="AA2522" s="11"/>
      <c r="AB2522" s="11"/>
      <c r="AC2522" s="11"/>
      <c r="AD2522" s="11"/>
      <c r="AE2522" s="11"/>
    </row>
    <row r="2523" spans="27:31" ht="15">
      <c r="AA2523" s="11"/>
      <c r="AB2523" s="11"/>
      <c r="AC2523" s="11"/>
      <c r="AD2523" s="11"/>
      <c r="AE2523" s="11"/>
    </row>
    <row r="2524" spans="27:31" ht="15">
      <c r="AA2524" s="11"/>
      <c r="AB2524" s="11"/>
      <c r="AC2524" s="11"/>
      <c r="AD2524" s="11"/>
      <c r="AE2524" s="11"/>
    </row>
    <row r="2525" spans="27:31" ht="15">
      <c r="AA2525" s="11"/>
      <c r="AB2525" s="11"/>
      <c r="AC2525" s="11"/>
      <c r="AD2525" s="11"/>
      <c r="AE2525" s="11"/>
    </row>
    <row r="2526" spans="27:31" ht="15">
      <c r="AA2526" s="11"/>
      <c r="AB2526" s="11"/>
      <c r="AC2526" s="11"/>
      <c r="AD2526" s="11"/>
      <c r="AE2526" s="11"/>
    </row>
    <row r="2527" spans="27:31" ht="15">
      <c r="AA2527" s="11"/>
      <c r="AB2527" s="11"/>
      <c r="AC2527" s="11"/>
      <c r="AD2527" s="11"/>
      <c r="AE2527" s="11"/>
    </row>
    <row r="2528" spans="27:31" ht="15">
      <c r="AA2528" s="11"/>
      <c r="AB2528" s="11"/>
      <c r="AC2528" s="11"/>
      <c r="AD2528" s="11"/>
      <c r="AE2528" s="11"/>
    </row>
    <row r="2529" spans="27:31" ht="15">
      <c r="AA2529" s="11"/>
      <c r="AB2529" s="11"/>
      <c r="AC2529" s="11"/>
      <c r="AD2529" s="11"/>
      <c r="AE2529" s="11"/>
    </row>
    <row r="2530" spans="27:31" ht="15">
      <c r="AA2530" s="11"/>
      <c r="AB2530" s="11"/>
      <c r="AC2530" s="11"/>
      <c r="AD2530" s="11"/>
      <c r="AE2530" s="11"/>
    </row>
    <row r="2531" spans="27:31" ht="15">
      <c r="AA2531" s="11"/>
      <c r="AB2531" s="11"/>
      <c r="AC2531" s="11"/>
      <c r="AD2531" s="11"/>
      <c r="AE2531" s="11"/>
    </row>
    <row r="2532" spans="27:31" ht="15">
      <c r="AA2532" s="11"/>
      <c r="AB2532" s="11"/>
      <c r="AC2532" s="11"/>
      <c r="AD2532" s="11"/>
      <c r="AE2532" s="11"/>
    </row>
    <row r="2533" spans="27:31" ht="15">
      <c r="AA2533" s="11"/>
      <c r="AB2533" s="11"/>
      <c r="AC2533" s="11"/>
      <c r="AD2533" s="11"/>
      <c r="AE2533" s="11"/>
    </row>
    <row r="2534" spans="27:31" ht="15">
      <c r="AA2534" s="11"/>
      <c r="AB2534" s="11"/>
      <c r="AC2534" s="11"/>
      <c r="AD2534" s="11"/>
      <c r="AE2534" s="11"/>
    </row>
    <row r="2535" spans="27:31" ht="15">
      <c r="AA2535" s="11"/>
      <c r="AB2535" s="11"/>
      <c r="AC2535" s="11"/>
      <c r="AD2535" s="11"/>
      <c r="AE2535" s="11"/>
    </row>
    <row r="2536" spans="27:31" ht="15">
      <c r="AA2536" s="11"/>
      <c r="AB2536" s="11"/>
      <c r="AC2536" s="11"/>
      <c r="AD2536" s="11"/>
      <c r="AE2536" s="11"/>
    </row>
    <row r="2537" spans="27:31" ht="15">
      <c r="AA2537" s="11"/>
      <c r="AB2537" s="11"/>
      <c r="AC2537" s="11"/>
      <c r="AD2537" s="11"/>
      <c r="AE2537" s="11"/>
    </row>
    <row r="2538" spans="27:31" ht="15">
      <c r="AA2538" s="11"/>
      <c r="AB2538" s="11"/>
      <c r="AC2538" s="11"/>
      <c r="AD2538" s="11"/>
      <c r="AE2538" s="11"/>
    </row>
    <row r="2539" spans="27:31" ht="15">
      <c r="AA2539" s="11"/>
      <c r="AB2539" s="11"/>
      <c r="AC2539" s="11"/>
      <c r="AD2539" s="11"/>
      <c r="AE2539" s="11"/>
    </row>
    <row r="2540" spans="27:31" ht="15">
      <c r="AA2540" s="11"/>
      <c r="AB2540" s="11"/>
      <c r="AC2540" s="11"/>
      <c r="AD2540" s="11"/>
      <c r="AE2540" s="11"/>
    </row>
    <row r="2541" spans="27:31" ht="15">
      <c r="AA2541" s="11"/>
      <c r="AB2541" s="11"/>
      <c r="AC2541" s="11"/>
      <c r="AD2541" s="11"/>
      <c r="AE2541" s="11"/>
    </row>
    <row r="2542" spans="27:31" ht="15">
      <c r="AA2542" s="11"/>
      <c r="AB2542" s="11"/>
      <c r="AC2542" s="11"/>
      <c r="AD2542" s="11"/>
      <c r="AE2542" s="11"/>
    </row>
    <row r="2543" spans="27:31" ht="15">
      <c r="AA2543" s="11"/>
      <c r="AB2543" s="11"/>
      <c r="AC2543" s="11"/>
      <c r="AD2543" s="11"/>
      <c r="AE2543" s="11"/>
    </row>
    <row r="2544" spans="27:31" ht="15">
      <c r="AA2544" s="11"/>
      <c r="AB2544" s="11"/>
      <c r="AC2544" s="11"/>
      <c r="AD2544" s="11"/>
      <c r="AE2544" s="11"/>
    </row>
    <row r="2545" spans="27:31" ht="15">
      <c r="AA2545" s="11"/>
      <c r="AB2545" s="11"/>
      <c r="AC2545" s="11"/>
      <c r="AD2545" s="11"/>
      <c r="AE2545" s="11"/>
    </row>
    <row r="2546" spans="27:31" ht="15">
      <c r="AA2546" s="11"/>
      <c r="AB2546" s="11"/>
      <c r="AC2546" s="11"/>
      <c r="AD2546" s="11"/>
      <c r="AE2546" s="11"/>
    </row>
    <row r="2547" spans="27:31" ht="15">
      <c r="AA2547" s="11"/>
      <c r="AB2547" s="11"/>
      <c r="AC2547" s="11"/>
      <c r="AD2547" s="11"/>
      <c r="AE2547" s="11"/>
    </row>
    <row r="2548" spans="27:31" ht="15">
      <c r="AA2548" s="11"/>
      <c r="AB2548" s="11"/>
      <c r="AC2548" s="11"/>
      <c r="AD2548" s="11"/>
      <c r="AE2548" s="11"/>
    </row>
    <row r="2549" spans="27:31" ht="15">
      <c r="AA2549" s="11"/>
      <c r="AB2549" s="11"/>
      <c r="AC2549" s="11"/>
      <c r="AD2549" s="11"/>
      <c r="AE2549" s="11"/>
    </row>
    <row r="2550" spans="27:31" ht="15">
      <c r="AA2550" s="11"/>
      <c r="AB2550" s="11"/>
      <c r="AC2550" s="11"/>
      <c r="AD2550" s="11"/>
      <c r="AE2550" s="11"/>
    </row>
    <row r="2551" spans="27:31" ht="15">
      <c r="AA2551" s="11"/>
      <c r="AB2551" s="11"/>
      <c r="AC2551" s="11"/>
      <c r="AD2551" s="11"/>
      <c r="AE2551" s="11"/>
    </row>
    <row r="2552" spans="27:31" ht="15">
      <c r="AA2552" s="11"/>
      <c r="AB2552" s="11"/>
      <c r="AC2552" s="11"/>
      <c r="AD2552" s="11"/>
      <c r="AE2552" s="11"/>
    </row>
    <row r="2553" spans="27:31" ht="15">
      <c r="AA2553" s="11"/>
      <c r="AB2553" s="11"/>
      <c r="AC2553" s="11"/>
      <c r="AD2553" s="11"/>
      <c r="AE2553" s="11"/>
    </row>
    <row r="2554" spans="27:31" ht="15">
      <c r="AA2554" s="11"/>
      <c r="AB2554" s="11"/>
      <c r="AC2554" s="11"/>
      <c r="AD2554" s="11"/>
      <c r="AE2554" s="11"/>
    </row>
    <row r="2555" spans="27:31" ht="15">
      <c r="AA2555" s="11"/>
      <c r="AB2555" s="11"/>
      <c r="AC2555" s="11"/>
      <c r="AD2555" s="11"/>
      <c r="AE2555" s="11"/>
    </row>
    <row r="2556" spans="27:31" ht="15">
      <c r="AA2556" s="11"/>
      <c r="AB2556" s="11"/>
      <c r="AC2556" s="11"/>
      <c r="AD2556" s="11"/>
      <c r="AE2556" s="11"/>
    </row>
    <row r="2557" spans="27:31" ht="15">
      <c r="AA2557" s="11"/>
      <c r="AB2557" s="11"/>
      <c r="AC2557" s="11"/>
      <c r="AD2557" s="11"/>
      <c r="AE2557" s="11"/>
    </row>
    <row r="2558" spans="27:31" ht="15">
      <c r="AA2558" s="11"/>
      <c r="AB2558" s="11"/>
      <c r="AC2558" s="11"/>
      <c r="AD2558" s="11"/>
      <c r="AE2558" s="11"/>
    </row>
    <row r="2559" spans="27:31" ht="15">
      <c r="AA2559" s="11"/>
      <c r="AB2559" s="11"/>
      <c r="AC2559" s="11"/>
      <c r="AD2559" s="11"/>
      <c r="AE2559" s="11"/>
    </row>
    <row r="2560" spans="27:31" ht="15">
      <c r="AA2560" s="11"/>
      <c r="AB2560" s="11"/>
      <c r="AC2560" s="11"/>
      <c r="AD2560" s="11"/>
      <c r="AE2560" s="11"/>
    </row>
    <row r="2561" spans="27:31" ht="15">
      <c r="AA2561" s="11"/>
      <c r="AB2561" s="11"/>
      <c r="AC2561" s="11"/>
      <c r="AD2561" s="11"/>
      <c r="AE2561" s="11"/>
    </row>
    <row r="2562" spans="27:31" ht="15">
      <c r="AA2562" s="11"/>
      <c r="AB2562" s="11"/>
      <c r="AC2562" s="11"/>
      <c r="AD2562" s="11"/>
      <c r="AE2562" s="11"/>
    </row>
    <row r="2563" spans="27:31" ht="15">
      <c r="AA2563" s="11"/>
      <c r="AB2563" s="11"/>
      <c r="AC2563" s="11"/>
      <c r="AD2563" s="11"/>
      <c r="AE2563" s="11"/>
    </row>
    <row r="2564" spans="27:31" ht="15">
      <c r="AA2564" s="11"/>
      <c r="AB2564" s="11"/>
      <c r="AC2564" s="11"/>
      <c r="AD2564" s="11"/>
      <c r="AE2564" s="11"/>
    </row>
    <row r="2565" spans="27:31" ht="15">
      <c r="AA2565" s="11"/>
      <c r="AB2565" s="11"/>
      <c r="AC2565" s="11"/>
      <c r="AD2565" s="11"/>
      <c r="AE2565" s="11"/>
    </row>
    <row r="2566" spans="27:31" ht="15">
      <c r="AA2566" s="11"/>
      <c r="AB2566" s="11"/>
      <c r="AC2566" s="11"/>
      <c r="AD2566" s="11"/>
      <c r="AE2566" s="11"/>
    </row>
    <row r="2567" spans="27:31" ht="15">
      <c r="AA2567" s="11"/>
      <c r="AB2567" s="11"/>
      <c r="AC2567" s="11"/>
      <c r="AD2567" s="11"/>
      <c r="AE2567" s="11"/>
    </row>
    <row r="2568" spans="27:31" ht="15">
      <c r="AA2568" s="11"/>
      <c r="AB2568" s="11"/>
      <c r="AC2568" s="11"/>
      <c r="AD2568" s="11"/>
      <c r="AE2568" s="11"/>
    </row>
    <row r="2569" spans="27:31" ht="15">
      <c r="AA2569" s="11"/>
      <c r="AB2569" s="11"/>
      <c r="AC2569" s="11"/>
      <c r="AD2569" s="11"/>
      <c r="AE2569" s="11"/>
    </row>
    <row r="2570" spans="27:31" ht="15">
      <c r="AA2570" s="11"/>
      <c r="AB2570" s="11"/>
      <c r="AC2570" s="11"/>
      <c r="AD2570" s="11"/>
      <c r="AE2570" s="11"/>
    </row>
    <row r="2571" spans="27:31" ht="15">
      <c r="AA2571" s="11"/>
      <c r="AB2571" s="11"/>
      <c r="AC2571" s="11"/>
      <c r="AD2571" s="11"/>
      <c r="AE2571" s="11"/>
    </row>
    <row r="2572" spans="27:31" ht="15">
      <c r="AA2572" s="11"/>
      <c r="AB2572" s="11"/>
      <c r="AC2572" s="11"/>
      <c r="AD2572" s="11"/>
      <c r="AE2572" s="11"/>
    </row>
    <row r="2573" spans="27:31" ht="15">
      <c r="AA2573" s="11"/>
      <c r="AB2573" s="11"/>
      <c r="AC2573" s="11"/>
      <c r="AD2573" s="11"/>
      <c r="AE2573" s="11"/>
    </row>
    <row r="2574" spans="27:31" ht="15">
      <c r="AA2574" s="11"/>
      <c r="AB2574" s="11"/>
      <c r="AC2574" s="11"/>
      <c r="AD2574" s="11"/>
      <c r="AE2574" s="11"/>
    </row>
    <row r="2575" spans="27:31" ht="15">
      <c r="AA2575" s="11"/>
      <c r="AB2575" s="11"/>
      <c r="AC2575" s="11"/>
      <c r="AD2575" s="11"/>
      <c r="AE2575" s="11"/>
    </row>
    <row r="2576" spans="27:31" ht="15">
      <c r="AA2576" s="11"/>
      <c r="AB2576" s="11"/>
      <c r="AC2576" s="11"/>
      <c r="AD2576" s="11"/>
      <c r="AE2576" s="11"/>
    </row>
    <row r="2577" spans="27:31" ht="15">
      <c r="AA2577" s="11"/>
      <c r="AB2577" s="11"/>
      <c r="AC2577" s="11"/>
      <c r="AD2577" s="11"/>
      <c r="AE2577" s="11"/>
    </row>
    <row r="2578" spans="27:31" ht="15">
      <c r="AA2578" s="11"/>
      <c r="AB2578" s="11"/>
      <c r="AC2578" s="11"/>
      <c r="AD2578" s="11"/>
      <c r="AE2578" s="11"/>
    </row>
    <row r="2579" spans="27:31" ht="15">
      <c r="AA2579" s="11"/>
      <c r="AB2579" s="11"/>
      <c r="AC2579" s="11"/>
      <c r="AD2579" s="11"/>
      <c r="AE2579" s="11"/>
    </row>
    <row r="2580" spans="27:31" ht="15">
      <c r="AA2580" s="11"/>
      <c r="AB2580" s="11"/>
      <c r="AC2580" s="11"/>
      <c r="AD2580" s="11"/>
      <c r="AE2580" s="11"/>
    </row>
    <row r="2581" spans="27:31" ht="15">
      <c r="AA2581" s="11"/>
      <c r="AB2581" s="11"/>
      <c r="AC2581" s="11"/>
      <c r="AD2581" s="11"/>
      <c r="AE2581" s="11"/>
    </row>
    <row r="2582" spans="27:31" ht="15">
      <c r="AA2582" s="11"/>
      <c r="AB2582" s="11"/>
      <c r="AC2582" s="11"/>
      <c r="AD2582" s="11"/>
      <c r="AE2582" s="11"/>
    </row>
    <row r="2583" spans="27:31" ht="15">
      <c r="AA2583" s="11"/>
      <c r="AB2583" s="11"/>
      <c r="AC2583" s="11"/>
      <c r="AD2583" s="11"/>
      <c r="AE2583" s="11"/>
    </row>
    <row r="2584" spans="27:31" ht="15">
      <c r="AA2584" s="11"/>
      <c r="AB2584" s="11"/>
      <c r="AC2584" s="11"/>
      <c r="AD2584" s="11"/>
      <c r="AE2584" s="11"/>
    </row>
    <row r="2585" spans="27:31" ht="15">
      <c r="AA2585" s="11"/>
      <c r="AB2585" s="11"/>
      <c r="AC2585" s="11"/>
      <c r="AD2585" s="11"/>
      <c r="AE2585" s="11"/>
    </row>
    <row r="2586" spans="27:31" ht="15">
      <c r="AA2586" s="11"/>
      <c r="AB2586" s="11"/>
      <c r="AC2586" s="11"/>
      <c r="AD2586" s="11"/>
      <c r="AE2586" s="11"/>
    </row>
    <row r="2587" spans="27:31" ht="15">
      <c r="AA2587" s="11"/>
      <c r="AB2587" s="11"/>
      <c r="AC2587" s="11"/>
      <c r="AD2587" s="11"/>
      <c r="AE2587" s="11"/>
    </row>
    <row r="2588" spans="27:31" ht="15">
      <c r="AA2588" s="11"/>
      <c r="AB2588" s="11"/>
      <c r="AC2588" s="11"/>
      <c r="AD2588" s="11"/>
      <c r="AE2588" s="11"/>
    </row>
    <row r="2589" spans="27:31" ht="15">
      <c r="AA2589" s="11"/>
      <c r="AB2589" s="11"/>
      <c r="AC2589" s="11"/>
      <c r="AD2589" s="11"/>
      <c r="AE2589" s="11"/>
    </row>
    <row r="2590" spans="27:31" ht="15">
      <c r="AA2590" s="11"/>
      <c r="AB2590" s="11"/>
      <c r="AC2590" s="11"/>
      <c r="AD2590" s="11"/>
      <c r="AE2590" s="11"/>
    </row>
    <row r="2591" spans="27:31" ht="15">
      <c r="AA2591" s="11"/>
      <c r="AB2591" s="11"/>
      <c r="AC2591" s="11"/>
      <c r="AD2591" s="11"/>
      <c r="AE2591" s="11"/>
    </row>
    <row r="2592" spans="27:31" ht="15">
      <c r="AA2592" s="11"/>
      <c r="AB2592" s="11"/>
      <c r="AC2592" s="11"/>
      <c r="AD2592" s="11"/>
      <c r="AE2592" s="11"/>
    </row>
    <row r="2593" spans="27:31" ht="15">
      <c r="AA2593" s="11"/>
      <c r="AB2593" s="11"/>
      <c r="AC2593" s="11"/>
      <c r="AD2593" s="11"/>
      <c r="AE2593" s="11"/>
    </row>
    <row r="2594" spans="27:31" ht="15">
      <c r="AA2594" s="11"/>
      <c r="AB2594" s="11"/>
      <c r="AC2594" s="11"/>
      <c r="AD2594" s="11"/>
      <c r="AE2594" s="11"/>
    </row>
    <row r="2595" spans="27:31" ht="15">
      <c r="AA2595" s="11"/>
      <c r="AB2595" s="11"/>
      <c r="AC2595" s="11"/>
      <c r="AD2595" s="11"/>
      <c r="AE2595" s="11"/>
    </row>
    <row r="2596" spans="27:31" ht="15">
      <c r="AA2596" s="11"/>
      <c r="AB2596" s="11"/>
      <c r="AC2596" s="11"/>
      <c r="AD2596" s="11"/>
      <c r="AE2596" s="11"/>
    </row>
    <row r="2597" spans="27:31" ht="15">
      <c r="AA2597" s="11"/>
      <c r="AB2597" s="11"/>
      <c r="AC2597" s="11"/>
      <c r="AD2597" s="11"/>
      <c r="AE2597" s="11"/>
    </row>
    <row r="2598" spans="27:31" ht="15">
      <c r="AA2598" s="11"/>
      <c r="AB2598" s="11"/>
      <c r="AC2598" s="11"/>
      <c r="AD2598" s="11"/>
      <c r="AE2598" s="11"/>
    </row>
    <row r="2599" spans="27:31" ht="15">
      <c r="AA2599" s="11"/>
      <c r="AB2599" s="11"/>
      <c r="AC2599" s="11"/>
      <c r="AD2599" s="11"/>
      <c r="AE2599" s="11"/>
    </row>
    <row r="2600" spans="27:31" ht="15">
      <c r="AA2600" s="11"/>
      <c r="AB2600" s="11"/>
      <c r="AC2600" s="11"/>
      <c r="AD2600" s="11"/>
      <c r="AE2600" s="11"/>
    </row>
    <row r="2601" spans="27:31" ht="15">
      <c r="AA2601" s="11"/>
      <c r="AB2601" s="11"/>
      <c r="AC2601" s="11"/>
      <c r="AD2601" s="11"/>
      <c r="AE2601" s="11"/>
    </row>
    <row r="2602" spans="27:31" ht="15">
      <c r="AA2602" s="11"/>
      <c r="AB2602" s="11"/>
      <c r="AC2602" s="11"/>
      <c r="AD2602" s="11"/>
      <c r="AE2602" s="11"/>
    </row>
    <row r="2603" spans="27:31" ht="15">
      <c r="AA2603" s="11"/>
      <c r="AB2603" s="11"/>
      <c r="AC2603" s="11"/>
      <c r="AD2603" s="11"/>
      <c r="AE2603" s="11"/>
    </row>
    <row r="2604" spans="27:31" ht="15">
      <c r="AA2604" s="11"/>
      <c r="AB2604" s="11"/>
      <c r="AC2604" s="11"/>
      <c r="AD2604" s="11"/>
      <c r="AE2604" s="11"/>
    </row>
    <row r="2605" spans="27:31" ht="15">
      <c r="AA2605" s="11"/>
      <c r="AB2605" s="11"/>
      <c r="AC2605" s="11"/>
      <c r="AD2605" s="11"/>
      <c r="AE2605" s="11"/>
    </row>
    <row r="2606" spans="27:31" ht="15">
      <c r="AA2606" s="11"/>
      <c r="AB2606" s="11"/>
      <c r="AC2606" s="11"/>
      <c r="AD2606" s="11"/>
      <c r="AE2606" s="11"/>
    </row>
    <row r="2607" spans="27:31" ht="15">
      <c r="AA2607" s="11"/>
      <c r="AB2607" s="11"/>
      <c r="AC2607" s="11"/>
      <c r="AD2607" s="11"/>
      <c r="AE2607" s="11"/>
    </row>
    <row r="2608" spans="27:31" ht="15">
      <c r="AA2608" s="11"/>
      <c r="AB2608" s="11"/>
      <c r="AC2608" s="11"/>
      <c r="AD2608" s="11"/>
      <c r="AE2608" s="11"/>
    </row>
    <row r="2609" spans="27:31" ht="15">
      <c r="AA2609" s="11"/>
      <c r="AB2609" s="11"/>
      <c r="AC2609" s="11"/>
      <c r="AD2609" s="11"/>
      <c r="AE2609" s="11"/>
    </row>
    <row r="2610" spans="27:31" ht="15">
      <c r="AA2610" s="11"/>
      <c r="AB2610" s="11"/>
      <c r="AC2610" s="11"/>
      <c r="AD2610" s="11"/>
      <c r="AE2610" s="11"/>
    </row>
    <row r="2611" spans="27:31" ht="15">
      <c r="AA2611" s="11"/>
      <c r="AB2611" s="11"/>
      <c r="AC2611" s="11"/>
      <c r="AD2611" s="11"/>
      <c r="AE2611" s="11"/>
    </row>
    <row r="2612" spans="27:31" ht="15">
      <c r="AA2612" s="11"/>
      <c r="AB2612" s="11"/>
      <c r="AC2612" s="11"/>
      <c r="AD2612" s="11"/>
      <c r="AE2612" s="11"/>
    </row>
    <row r="2613" spans="27:31" ht="15">
      <c r="AA2613" s="11"/>
      <c r="AB2613" s="11"/>
      <c r="AC2613" s="11"/>
      <c r="AD2613" s="11"/>
      <c r="AE2613" s="11"/>
    </row>
    <row r="2614" spans="27:31" ht="15">
      <c r="AA2614" s="11"/>
      <c r="AB2614" s="11"/>
      <c r="AC2614" s="11"/>
      <c r="AD2614" s="11"/>
      <c r="AE2614" s="11"/>
    </row>
    <row r="2615" spans="27:31" ht="15">
      <c r="AA2615" s="11"/>
      <c r="AB2615" s="11"/>
      <c r="AC2615" s="11"/>
      <c r="AD2615" s="11"/>
      <c r="AE2615" s="11"/>
    </row>
    <row r="2616" spans="27:31" ht="15">
      <c r="AA2616" s="11"/>
      <c r="AB2616" s="11"/>
      <c r="AC2616" s="11"/>
      <c r="AD2616" s="11"/>
      <c r="AE2616" s="11"/>
    </row>
    <row r="2617" spans="27:31" ht="15">
      <c r="AA2617" s="11"/>
      <c r="AB2617" s="11"/>
      <c r="AC2617" s="11"/>
      <c r="AD2617" s="11"/>
      <c r="AE2617" s="11"/>
    </row>
    <row r="2618" spans="27:31" ht="15">
      <c r="AA2618" s="11"/>
      <c r="AB2618" s="11"/>
      <c r="AC2618" s="11"/>
      <c r="AD2618" s="11"/>
      <c r="AE2618" s="11"/>
    </row>
    <row r="2619" spans="27:31" ht="15">
      <c r="AA2619" s="11"/>
      <c r="AB2619" s="11"/>
      <c r="AC2619" s="11"/>
      <c r="AD2619" s="11"/>
      <c r="AE2619" s="11"/>
    </row>
    <row r="2620" spans="27:31" ht="15">
      <c r="AA2620" s="11"/>
      <c r="AB2620" s="11"/>
      <c r="AC2620" s="11"/>
      <c r="AD2620" s="11"/>
      <c r="AE2620" s="11"/>
    </row>
    <row r="2621" spans="27:31" ht="15">
      <c r="AA2621" s="11"/>
      <c r="AB2621" s="11"/>
      <c r="AC2621" s="11"/>
      <c r="AD2621" s="11"/>
      <c r="AE2621" s="11"/>
    </row>
    <row r="2622" spans="27:31" ht="15">
      <c r="AA2622" s="11"/>
      <c r="AB2622" s="11"/>
      <c r="AC2622" s="11"/>
      <c r="AD2622" s="11"/>
      <c r="AE2622" s="11"/>
    </row>
    <row r="2623" spans="27:31" ht="15">
      <c r="AA2623" s="11"/>
      <c r="AB2623" s="11"/>
      <c r="AC2623" s="11"/>
      <c r="AD2623" s="11"/>
      <c r="AE2623" s="11"/>
    </row>
    <row r="2624" spans="27:31" ht="15">
      <c r="AA2624" s="11"/>
      <c r="AB2624" s="11"/>
      <c r="AC2624" s="11"/>
      <c r="AD2624" s="11"/>
      <c r="AE2624" s="11"/>
    </row>
    <row r="2625" spans="27:31" ht="15">
      <c r="AA2625" s="11"/>
      <c r="AB2625" s="11"/>
      <c r="AC2625" s="11"/>
      <c r="AD2625" s="11"/>
      <c r="AE2625" s="11"/>
    </row>
    <row r="2626" spans="27:31" ht="15">
      <c r="AA2626" s="11"/>
      <c r="AB2626" s="11"/>
      <c r="AC2626" s="11"/>
      <c r="AD2626" s="11"/>
      <c r="AE2626" s="11"/>
    </row>
    <row r="2627" spans="27:31" ht="15">
      <c r="AA2627" s="11"/>
      <c r="AB2627" s="11"/>
      <c r="AC2627" s="11"/>
      <c r="AD2627" s="11"/>
      <c r="AE2627" s="11"/>
    </row>
    <row r="2628" spans="27:31" ht="15">
      <c r="AA2628" s="11"/>
      <c r="AB2628" s="11"/>
      <c r="AC2628" s="11"/>
      <c r="AD2628" s="11"/>
      <c r="AE2628" s="11"/>
    </row>
    <row r="2629" spans="27:31" ht="15">
      <c r="AA2629" s="11"/>
      <c r="AB2629" s="11"/>
      <c r="AC2629" s="11"/>
      <c r="AD2629" s="11"/>
      <c r="AE2629" s="11"/>
    </row>
    <row r="2630" spans="27:31" ht="15">
      <c r="AA2630" s="11"/>
      <c r="AB2630" s="11"/>
      <c r="AC2630" s="11"/>
      <c r="AD2630" s="11"/>
      <c r="AE2630" s="11"/>
    </row>
    <row r="2631" spans="27:31" ht="15">
      <c r="AA2631" s="11"/>
      <c r="AB2631" s="11"/>
      <c r="AC2631" s="11"/>
      <c r="AD2631" s="11"/>
      <c r="AE2631" s="11"/>
    </row>
    <row r="2632" spans="27:31" ht="15">
      <c r="AA2632" s="11"/>
      <c r="AB2632" s="11"/>
      <c r="AC2632" s="11"/>
      <c r="AD2632" s="11"/>
      <c r="AE2632" s="11"/>
    </row>
    <row r="2633" spans="27:31" ht="15">
      <c r="AA2633" s="11"/>
      <c r="AB2633" s="11"/>
      <c r="AC2633" s="11"/>
      <c r="AD2633" s="11"/>
      <c r="AE2633" s="11"/>
    </row>
    <row r="2634" spans="27:31" ht="15">
      <c r="AA2634" s="11"/>
      <c r="AB2634" s="11"/>
      <c r="AC2634" s="11"/>
      <c r="AD2634" s="11"/>
      <c r="AE2634" s="11"/>
    </row>
    <row r="2635" spans="27:31" ht="15">
      <c r="AA2635" s="11"/>
      <c r="AB2635" s="11"/>
      <c r="AC2635" s="11"/>
      <c r="AD2635" s="11"/>
      <c r="AE2635" s="11"/>
    </row>
    <row r="2636" spans="27:31" ht="15">
      <c r="AA2636" s="11"/>
      <c r="AB2636" s="11"/>
      <c r="AC2636" s="11"/>
      <c r="AD2636" s="11"/>
      <c r="AE2636" s="11"/>
    </row>
    <row r="2637" spans="27:31" ht="15">
      <c r="AA2637" s="11"/>
      <c r="AB2637" s="11"/>
      <c r="AC2637" s="11"/>
      <c r="AD2637" s="11"/>
      <c r="AE2637" s="11"/>
    </row>
    <row r="2638" spans="27:31" ht="15">
      <c r="AA2638" s="11"/>
      <c r="AB2638" s="11"/>
      <c r="AC2638" s="11"/>
      <c r="AD2638" s="11"/>
      <c r="AE2638" s="11"/>
    </row>
    <row r="2639" spans="27:31" ht="15">
      <c r="AA2639" s="11"/>
      <c r="AB2639" s="11"/>
      <c r="AC2639" s="11"/>
      <c r="AD2639" s="11"/>
      <c r="AE2639" s="11"/>
    </row>
    <row r="2640" spans="27:31" ht="15">
      <c r="AA2640" s="11"/>
      <c r="AB2640" s="11"/>
      <c r="AC2640" s="11"/>
      <c r="AD2640" s="11"/>
      <c r="AE2640" s="11"/>
    </row>
    <row r="2641" spans="27:31" ht="15">
      <c r="AA2641" s="11"/>
      <c r="AB2641" s="11"/>
      <c r="AC2641" s="11"/>
      <c r="AD2641" s="11"/>
      <c r="AE2641" s="11"/>
    </row>
    <row r="2642" spans="27:31" ht="15">
      <c r="AA2642" s="11"/>
      <c r="AB2642" s="11"/>
      <c r="AC2642" s="11"/>
      <c r="AD2642" s="11"/>
      <c r="AE2642" s="11"/>
    </row>
    <row r="2643" spans="27:31" ht="15">
      <c r="AA2643" s="11"/>
      <c r="AB2643" s="11"/>
      <c r="AC2643" s="11"/>
      <c r="AD2643" s="11"/>
      <c r="AE2643" s="11"/>
    </row>
    <row r="2644" spans="27:31" ht="15">
      <c r="AA2644" s="11"/>
      <c r="AB2644" s="11"/>
      <c r="AC2644" s="11"/>
      <c r="AD2644" s="11"/>
      <c r="AE2644" s="11"/>
    </row>
    <row r="2645" spans="27:31" ht="15">
      <c r="AA2645" s="11"/>
      <c r="AB2645" s="11"/>
      <c r="AC2645" s="11"/>
      <c r="AD2645" s="11"/>
      <c r="AE2645" s="11"/>
    </row>
    <row r="2646" spans="27:31" ht="15">
      <c r="AA2646" s="11"/>
      <c r="AB2646" s="11"/>
      <c r="AC2646" s="11"/>
      <c r="AD2646" s="11"/>
      <c r="AE2646" s="11"/>
    </row>
    <row r="2647" spans="27:31" ht="15">
      <c r="AA2647" s="11"/>
      <c r="AB2647" s="11"/>
      <c r="AC2647" s="11"/>
      <c r="AD2647" s="11"/>
      <c r="AE2647" s="11"/>
    </row>
    <row r="2648" spans="27:31" ht="15">
      <c r="AA2648" s="11"/>
      <c r="AB2648" s="11"/>
      <c r="AC2648" s="11"/>
      <c r="AD2648" s="11"/>
      <c r="AE2648" s="11"/>
    </row>
    <row r="2649" spans="27:31" ht="15">
      <c r="AA2649" s="11"/>
      <c r="AB2649" s="11"/>
      <c r="AC2649" s="11"/>
      <c r="AD2649" s="11"/>
      <c r="AE2649" s="11"/>
    </row>
    <row r="2650" spans="27:31" ht="15">
      <c r="AA2650" s="11"/>
      <c r="AB2650" s="11"/>
      <c r="AC2650" s="11"/>
      <c r="AD2650" s="11"/>
      <c r="AE2650" s="11"/>
    </row>
    <row r="2651" spans="27:31" ht="15">
      <c r="AA2651" s="11"/>
      <c r="AB2651" s="11"/>
      <c r="AC2651" s="11"/>
      <c r="AD2651" s="11"/>
      <c r="AE2651" s="11"/>
    </row>
    <row r="2652" spans="27:31" ht="15">
      <c r="AA2652" s="11"/>
      <c r="AB2652" s="11"/>
      <c r="AC2652" s="11"/>
      <c r="AD2652" s="11"/>
      <c r="AE2652" s="11"/>
    </row>
    <row r="2653" spans="27:31" ht="15">
      <c r="AA2653" s="11"/>
      <c r="AB2653" s="11"/>
      <c r="AC2653" s="11"/>
      <c r="AD2653" s="11"/>
      <c r="AE2653" s="11"/>
    </row>
    <row r="2654" spans="27:31" ht="15">
      <c r="AA2654" s="11"/>
      <c r="AB2654" s="11"/>
      <c r="AC2654" s="11"/>
      <c r="AD2654" s="11"/>
      <c r="AE2654" s="11"/>
    </row>
    <row r="2655" spans="27:31" ht="15">
      <c r="AA2655" s="11"/>
      <c r="AB2655" s="11"/>
      <c r="AC2655" s="11"/>
      <c r="AD2655" s="11"/>
      <c r="AE2655" s="11"/>
    </row>
    <row r="2656" spans="27:31" ht="15">
      <c r="AA2656" s="11"/>
      <c r="AB2656" s="11"/>
      <c r="AC2656" s="11"/>
      <c r="AD2656" s="11"/>
      <c r="AE2656" s="11"/>
    </row>
    <row r="2657" spans="27:31" ht="15">
      <c r="AA2657" s="11"/>
      <c r="AB2657" s="11"/>
      <c r="AC2657" s="11"/>
      <c r="AD2657" s="11"/>
      <c r="AE2657" s="11"/>
    </row>
    <row r="2658" spans="27:31" ht="15">
      <c r="AA2658" s="11"/>
      <c r="AB2658" s="11"/>
      <c r="AC2658" s="11"/>
      <c r="AD2658" s="11"/>
      <c r="AE2658" s="11"/>
    </row>
    <row r="2659" spans="27:31" ht="15">
      <c r="AA2659" s="11"/>
      <c r="AB2659" s="11"/>
      <c r="AC2659" s="11"/>
      <c r="AD2659" s="11"/>
      <c r="AE2659" s="11"/>
    </row>
    <row r="2660" spans="27:31" ht="15">
      <c r="AA2660" s="11"/>
      <c r="AB2660" s="11"/>
      <c r="AC2660" s="11"/>
      <c r="AD2660" s="11"/>
      <c r="AE2660" s="11"/>
    </row>
    <row r="2661" spans="27:31" ht="15">
      <c r="AA2661" s="11"/>
      <c r="AB2661" s="11"/>
      <c r="AC2661" s="11"/>
      <c r="AD2661" s="11"/>
      <c r="AE2661" s="11"/>
    </row>
    <row r="2662" spans="27:31" ht="15">
      <c r="AA2662" s="11"/>
      <c r="AB2662" s="11"/>
      <c r="AC2662" s="11"/>
      <c r="AD2662" s="11"/>
      <c r="AE2662" s="11"/>
    </row>
    <row r="2663" spans="27:31" ht="15">
      <c r="AA2663" s="11"/>
      <c r="AB2663" s="11"/>
      <c r="AC2663" s="11"/>
      <c r="AD2663" s="11"/>
      <c r="AE2663" s="11"/>
    </row>
    <row r="2664" spans="27:31" ht="15">
      <c r="AA2664" s="11"/>
      <c r="AB2664" s="11"/>
      <c r="AC2664" s="11"/>
      <c r="AD2664" s="11"/>
      <c r="AE2664" s="11"/>
    </row>
    <row r="2665" spans="27:31" ht="15">
      <c r="AA2665" s="11"/>
      <c r="AB2665" s="11"/>
      <c r="AC2665" s="11"/>
      <c r="AD2665" s="11"/>
      <c r="AE2665" s="11"/>
    </row>
    <row r="2666" spans="27:31" ht="15">
      <c r="AA2666" s="11"/>
      <c r="AB2666" s="11"/>
      <c r="AC2666" s="11"/>
      <c r="AD2666" s="11"/>
      <c r="AE2666" s="11"/>
    </row>
    <row r="2667" spans="27:31" ht="15">
      <c r="AA2667" s="11"/>
      <c r="AB2667" s="11"/>
      <c r="AC2667" s="11"/>
      <c r="AD2667" s="11"/>
      <c r="AE2667" s="11"/>
    </row>
    <row r="2668" spans="27:31" ht="15">
      <c r="AA2668" s="11"/>
      <c r="AB2668" s="11"/>
      <c r="AC2668" s="11"/>
      <c r="AD2668" s="11"/>
      <c r="AE2668" s="11"/>
    </row>
    <row r="2669" spans="27:31" ht="15">
      <c r="AA2669" s="11"/>
      <c r="AB2669" s="11"/>
      <c r="AC2669" s="11"/>
      <c r="AD2669" s="11"/>
      <c r="AE2669" s="11"/>
    </row>
    <row r="2670" spans="27:31" ht="15">
      <c r="AA2670" s="11"/>
      <c r="AB2670" s="11"/>
      <c r="AC2670" s="11"/>
      <c r="AD2670" s="11"/>
      <c r="AE2670" s="11"/>
    </row>
    <row r="2671" spans="27:31" ht="15">
      <c r="AA2671" s="11"/>
      <c r="AB2671" s="11"/>
      <c r="AC2671" s="11"/>
      <c r="AD2671" s="11"/>
      <c r="AE2671" s="11"/>
    </row>
    <row r="2672" spans="27:31" ht="15">
      <c r="AA2672" s="11"/>
      <c r="AB2672" s="11"/>
      <c r="AC2672" s="11"/>
      <c r="AD2672" s="11"/>
      <c r="AE2672" s="11"/>
    </row>
    <row r="2673" spans="27:31" ht="15">
      <c r="AA2673" s="11"/>
      <c r="AB2673" s="11"/>
      <c r="AC2673" s="11"/>
      <c r="AD2673" s="11"/>
      <c r="AE2673" s="11"/>
    </row>
    <row r="2674" spans="27:31" ht="15">
      <c r="AA2674" s="11"/>
      <c r="AB2674" s="11"/>
      <c r="AC2674" s="11"/>
      <c r="AD2674" s="11"/>
      <c r="AE2674" s="11"/>
    </row>
    <row r="2675" spans="27:31" ht="15">
      <c r="AA2675" s="11"/>
      <c r="AB2675" s="11"/>
      <c r="AC2675" s="11"/>
      <c r="AD2675" s="11"/>
      <c r="AE2675" s="11"/>
    </row>
    <row r="2676" spans="27:31" ht="15">
      <c r="AA2676" s="11"/>
      <c r="AB2676" s="11"/>
      <c r="AC2676" s="11"/>
      <c r="AD2676" s="11"/>
      <c r="AE2676" s="11"/>
    </row>
    <row r="2677" spans="27:31" ht="15">
      <c r="AA2677" s="11"/>
      <c r="AB2677" s="11"/>
      <c r="AC2677" s="11"/>
      <c r="AD2677" s="11"/>
      <c r="AE2677" s="11"/>
    </row>
    <row r="2678" spans="27:31" ht="15">
      <c r="AA2678" s="11"/>
      <c r="AB2678" s="11"/>
      <c r="AC2678" s="11"/>
      <c r="AD2678" s="11"/>
      <c r="AE2678" s="11"/>
    </row>
    <row r="2679" spans="27:31" ht="15">
      <c r="AA2679" s="11"/>
      <c r="AB2679" s="11"/>
      <c r="AC2679" s="11"/>
      <c r="AD2679" s="11"/>
      <c r="AE2679" s="11"/>
    </row>
    <row r="2680" spans="27:31" ht="15">
      <c r="AA2680" s="11"/>
      <c r="AB2680" s="11"/>
      <c r="AC2680" s="11"/>
      <c r="AD2680" s="11"/>
      <c r="AE2680" s="11"/>
    </row>
    <row r="2681" spans="27:31" ht="15">
      <c r="AA2681" s="11"/>
      <c r="AB2681" s="11"/>
      <c r="AC2681" s="11"/>
      <c r="AD2681" s="11"/>
      <c r="AE2681" s="11"/>
    </row>
    <row r="2682" spans="27:31" ht="15">
      <c r="AA2682" s="11"/>
      <c r="AB2682" s="11"/>
      <c r="AC2682" s="11"/>
      <c r="AD2682" s="11"/>
      <c r="AE2682" s="11"/>
    </row>
    <row r="2683" spans="27:31" ht="15">
      <c r="AA2683" s="11"/>
      <c r="AB2683" s="11"/>
      <c r="AC2683" s="11"/>
      <c r="AD2683" s="11"/>
      <c r="AE2683" s="11"/>
    </row>
    <row r="2684" spans="27:31" ht="15">
      <c r="AA2684" s="11"/>
      <c r="AB2684" s="11"/>
      <c r="AC2684" s="11"/>
      <c r="AD2684" s="11"/>
      <c r="AE2684" s="11"/>
    </row>
    <row r="2685" spans="27:31" ht="15">
      <c r="AA2685" s="11"/>
      <c r="AB2685" s="11"/>
      <c r="AC2685" s="11"/>
      <c r="AD2685" s="11"/>
      <c r="AE2685" s="11"/>
    </row>
    <row r="2686" spans="27:31" ht="15">
      <c r="AA2686" s="11"/>
      <c r="AB2686" s="11"/>
      <c r="AC2686" s="11"/>
      <c r="AD2686" s="11"/>
      <c r="AE2686" s="11"/>
    </row>
    <row r="2687" spans="27:31" ht="15">
      <c r="AA2687" s="11"/>
      <c r="AB2687" s="11"/>
      <c r="AC2687" s="11"/>
      <c r="AD2687" s="11"/>
      <c r="AE2687" s="11"/>
    </row>
    <row r="2688" spans="27:31" ht="15">
      <c r="AA2688" s="11"/>
      <c r="AB2688" s="11"/>
      <c r="AC2688" s="11"/>
      <c r="AD2688" s="11"/>
      <c r="AE2688" s="11"/>
    </row>
    <row r="2689" spans="27:31" ht="15">
      <c r="AA2689" s="11"/>
      <c r="AB2689" s="11"/>
      <c r="AC2689" s="11"/>
      <c r="AD2689" s="11"/>
      <c r="AE2689" s="11"/>
    </row>
    <row r="2690" spans="27:31" ht="15">
      <c r="AA2690" s="11"/>
      <c r="AB2690" s="11"/>
      <c r="AC2690" s="11"/>
      <c r="AD2690" s="11"/>
      <c r="AE2690" s="11"/>
    </row>
    <row r="2691" spans="27:31" ht="15">
      <c r="AA2691" s="11"/>
      <c r="AB2691" s="11"/>
      <c r="AC2691" s="11"/>
      <c r="AD2691" s="11"/>
      <c r="AE2691" s="11"/>
    </row>
    <row r="2692" spans="27:31" ht="15">
      <c r="AA2692" s="11"/>
      <c r="AB2692" s="11"/>
      <c r="AC2692" s="11"/>
      <c r="AD2692" s="11"/>
      <c r="AE2692" s="11"/>
    </row>
    <row r="2693" spans="27:31" ht="15">
      <c r="AA2693" s="11"/>
      <c r="AB2693" s="11"/>
      <c r="AC2693" s="11"/>
      <c r="AD2693" s="11"/>
      <c r="AE2693" s="11"/>
    </row>
    <row r="2694" spans="27:31" ht="15">
      <c r="AA2694" s="11"/>
      <c r="AB2694" s="11"/>
      <c r="AC2694" s="11"/>
      <c r="AD2694" s="11"/>
      <c r="AE2694" s="11"/>
    </row>
    <row r="2695" spans="27:31" ht="15">
      <c r="AA2695" s="11"/>
      <c r="AB2695" s="11"/>
      <c r="AC2695" s="11"/>
      <c r="AD2695" s="11"/>
      <c r="AE2695" s="11"/>
    </row>
    <row r="2696" spans="27:31" ht="15">
      <c r="AA2696" s="11"/>
      <c r="AB2696" s="11"/>
      <c r="AC2696" s="11"/>
      <c r="AD2696" s="11"/>
      <c r="AE2696" s="11"/>
    </row>
    <row r="2697" spans="27:31" ht="15">
      <c r="AA2697" s="11"/>
      <c r="AB2697" s="11"/>
      <c r="AC2697" s="11"/>
      <c r="AD2697" s="11"/>
      <c r="AE2697" s="11"/>
    </row>
    <row r="2698" spans="27:31" ht="15">
      <c r="AA2698" s="11"/>
      <c r="AB2698" s="11"/>
      <c r="AC2698" s="11"/>
      <c r="AD2698" s="11"/>
      <c r="AE2698" s="11"/>
    </row>
    <row r="2699" spans="27:31" ht="15">
      <c r="AA2699" s="11"/>
      <c r="AB2699" s="11"/>
      <c r="AC2699" s="11"/>
      <c r="AD2699" s="11"/>
      <c r="AE2699" s="11"/>
    </row>
    <row r="2700" spans="27:31" ht="15">
      <c r="AA2700" s="11"/>
      <c r="AB2700" s="11"/>
      <c r="AC2700" s="11"/>
      <c r="AD2700" s="11"/>
      <c r="AE2700" s="11"/>
    </row>
    <row r="2701" spans="27:31" ht="15">
      <c r="AA2701" s="11"/>
      <c r="AB2701" s="11"/>
      <c r="AC2701" s="11"/>
      <c r="AD2701" s="11"/>
      <c r="AE2701" s="11"/>
    </row>
    <row r="2702" spans="27:31" ht="15">
      <c r="AA2702" s="11"/>
      <c r="AB2702" s="11"/>
      <c r="AC2702" s="11"/>
      <c r="AD2702" s="11"/>
      <c r="AE2702" s="11"/>
    </row>
    <row r="2703" spans="27:31" ht="15">
      <c r="AA2703" s="11"/>
      <c r="AB2703" s="11"/>
      <c r="AC2703" s="11"/>
      <c r="AD2703" s="11"/>
      <c r="AE2703" s="11"/>
    </row>
    <row r="2704" spans="27:31" ht="15">
      <c r="AA2704" s="11"/>
      <c r="AB2704" s="11"/>
      <c r="AC2704" s="11"/>
      <c r="AD2704" s="11"/>
      <c r="AE2704" s="11"/>
    </row>
    <row r="2705" spans="27:31" ht="15">
      <c r="AA2705" s="11"/>
      <c r="AB2705" s="11"/>
      <c r="AC2705" s="11"/>
      <c r="AD2705" s="11"/>
      <c r="AE2705" s="11"/>
    </row>
    <row r="2706" spans="27:31" ht="15">
      <c r="AA2706" s="11"/>
      <c r="AB2706" s="11"/>
      <c r="AC2706" s="11"/>
      <c r="AD2706" s="11"/>
      <c r="AE2706" s="11"/>
    </row>
    <row r="2707" spans="27:31" ht="15">
      <c r="AA2707" s="11"/>
      <c r="AB2707" s="11"/>
      <c r="AC2707" s="11"/>
      <c r="AD2707" s="11"/>
      <c r="AE2707" s="11"/>
    </row>
    <row r="2708" spans="27:31" ht="15">
      <c r="AA2708" s="11"/>
      <c r="AB2708" s="11"/>
      <c r="AC2708" s="11"/>
      <c r="AD2708" s="11"/>
      <c r="AE2708" s="11"/>
    </row>
    <row r="2709" spans="27:31" ht="15">
      <c r="AA2709" s="11"/>
      <c r="AB2709" s="11"/>
      <c r="AC2709" s="11"/>
      <c r="AD2709" s="11"/>
      <c r="AE2709" s="11"/>
    </row>
    <row r="2710" spans="27:31" ht="15">
      <c r="AA2710" s="11"/>
      <c r="AB2710" s="11"/>
      <c r="AC2710" s="11"/>
      <c r="AD2710" s="11"/>
      <c r="AE2710" s="11"/>
    </row>
    <row r="2711" spans="27:31" ht="15">
      <c r="AA2711" s="11"/>
      <c r="AB2711" s="11"/>
      <c r="AC2711" s="11"/>
      <c r="AD2711" s="11"/>
      <c r="AE2711" s="11"/>
    </row>
    <row r="2712" spans="27:31" ht="15">
      <c r="AA2712" s="11"/>
      <c r="AB2712" s="11"/>
      <c r="AC2712" s="11"/>
      <c r="AD2712" s="11"/>
      <c r="AE2712" s="11"/>
    </row>
    <row r="2713" spans="27:31" ht="15">
      <c r="AA2713" s="11"/>
      <c r="AB2713" s="11"/>
      <c r="AC2713" s="11"/>
      <c r="AD2713" s="11"/>
      <c r="AE2713" s="11"/>
    </row>
    <row r="2714" spans="27:31" ht="15">
      <c r="AA2714" s="11"/>
      <c r="AB2714" s="11"/>
      <c r="AC2714" s="11"/>
      <c r="AD2714" s="11"/>
      <c r="AE2714" s="11"/>
    </row>
    <row r="2715" spans="27:31" ht="15">
      <c r="AA2715" s="11"/>
      <c r="AB2715" s="11"/>
      <c r="AC2715" s="11"/>
      <c r="AD2715" s="11"/>
      <c r="AE2715" s="11"/>
    </row>
    <row r="2716" spans="27:31" ht="15">
      <c r="AA2716" s="11"/>
      <c r="AB2716" s="11"/>
      <c r="AC2716" s="11"/>
      <c r="AD2716" s="11"/>
      <c r="AE2716" s="11"/>
    </row>
    <row r="2717" spans="27:31" ht="15">
      <c r="AA2717" s="11"/>
      <c r="AB2717" s="11"/>
      <c r="AC2717" s="11"/>
      <c r="AD2717" s="11"/>
      <c r="AE2717" s="11"/>
    </row>
    <row r="2718" spans="27:31" ht="15">
      <c r="AA2718" s="11"/>
      <c r="AB2718" s="11"/>
      <c r="AC2718" s="11"/>
      <c r="AD2718" s="11"/>
      <c r="AE2718" s="11"/>
    </row>
    <row r="2719" spans="27:31" ht="15">
      <c r="AA2719" s="11"/>
      <c r="AB2719" s="11"/>
      <c r="AC2719" s="11"/>
      <c r="AD2719" s="11"/>
      <c r="AE2719" s="11"/>
    </row>
    <row r="2720" spans="27:31" ht="15">
      <c r="AA2720" s="11"/>
      <c r="AB2720" s="11"/>
      <c r="AC2720" s="11"/>
      <c r="AD2720" s="11"/>
      <c r="AE2720" s="11"/>
    </row>
    <row r="2721" spans="27:31" ht="15">
      <c r="AA2721" s="11"/>
      <c r="AB2721" s="11"/>
      <c r="AC2721" s="11"/>
      <c r="AD2721" s="11"/>
      <c r="AE2721" s="11"/>
    </row>
    <row r="2722" spans="27:31" ht="15">
      <c r="AA2722" s="11"/>
      <c r="AB2722" s="11"/>
      <c r="AC2722" s="11"/>
      <c r="AD2722" s="11"/>
      <c r="AE2722" s="11"/>
    </row>
    <row r="2723" spans="27:31" ht="15">
      <c r="AA2723" s="11"/>
      <c r="AB2723" s="11"/>
      <c r="AC2723" s="11"/>
      <c r="AD2723" s="11"/>
      <c r="AE2723" s="11"/>
    </row>
    <row r="2724" spans="27:31" ht="15">
      <c r="AA2724" s="11"/>
      <c r="AB2724" s="11"/>
      <c r="AC2724" s="11"/>
      <c r="AD2724" s="11"/>
      <c r="AE2724" s="11"/>
    </row>
    <row r="2725" spans="27:31" ht="15">
      <c r="AA2725" s="11"/>
      <c r="AB2725" s="11"/>
      <c r="AC2725" s="11"/>
      <c r="AD2725" s="11"/>
      <c r="AE2725" s="11"/>
    </row>
    <row r="2726" spans="27:31" ht="15">
      <c r="AA2726" s="11"/>
      <c r="AB2726" s="11"/>
      <c r="AC2726" s="11"/>
      <c r="AD2726" s="11"/>
      <c r="AE2726" s="11"/>
    </row>
    <row r="2727" spans="27:31" ht="15">
      <c r="AA2727" s="11"/>
      <c r="AB2727" s="11"/>
      <c r="AC2727" s="11"/>
      <c r="AD2727" s="11"/>
      <c r="AE2727" s="11"/>
    </row>
    <row r="2728" spans="27:31" ht="15">
      <c r="AA2728" s="11"/>
      <c r="AB2728" s="11"/>
      <c r="AC2728" s="11"/>
      <c r="AD2728" s="11"/>
      <c r="AE2728" s="11"/>
    </row>
    <row r="2729" spans="27:31" ht="15">
      <c r="AA2729" s="11"/>
      <c r="AB2729" s="11"/>
      <c r="AC2729" s="11"/>
      <c r="AD2729" s="11"/>
      <c r="AE2729" s="11"/>
    </row>
    <row r="2730" spans="27:31" ht="15">
      <c r="AA2730" s="11"/>
      <c r="AB2730" s="11"/>
      <c r="AC2730" s="11"/>
      <c r="AD2730" s="11"/>
      <c r="AE2730" s="11"/>
    </row>
    <row r="2731" spans="27:31" ht="15">
      <c r="AA2731" s="11"/>
      <c r="AB2731" s="11"/>
      <c r="AC2731" s="11"/>
      <c r="AD2731" s="11"/>
      <c r="AE2731" s="11"/>
    </row>
    <row r="2732" spans="27:31" ht="15">
      <c r="AA2732" s="11"/>
      <c r="AB2732" s="11"/>
      <c r="AC2732" s="11"/>
      <c r="AD2732" s="11"/>
      <c r="AE2732" s="11"/>
    </row>
    <row r="2733" spans="27:31" ht="15">
      <c r="AA2733" s="11"/>
      <c r="AB2733" s="11"/>
      <c r="AC2733" s="11"/>
      <c r="AD2733" s="11"/>
      <c r="AE2733" s="11"/>
    </row>
    <row r="2734" spans="27:31" ht="15">
      <c r="AA2734" s="11"/>
      <c r="AB2734" s="11"/>
      <c r="AC2734" s="11"/>
      <c r="AD2734" s="11"/>
      <c r="AE2734" s="11"/>
    </row>
    <row r="2735" spans="27:31" ht="15">
      <c r="AA2735" s="11"/>
      <c r="AB2735" s="11"/>
      <c r="AC2735" s="11"/>
      <c r="AD2735" s="11"/>
      <c r="AE2735" s="11"/>
    </row>
    <row r="2736" spans="27:31" ht="15">
      <c r="AA2736" s="11"/>
      <c r="AB2736" s="11"/>
      <c r="AC2736" s="11"/>
      <c r="AD2736" s="11"/>
      <c r="AE2736" s="11"/>
    </row>
    <row r="2737" spans="27:31" ht="15">
      <c r="AA2737" s="11"/>
      <c r="AB2737" s="11"/>
      <c r="AC2737" s="11"/>
      <c r="AD2737" s="11"/>
      <c r="AE2737" s="11"/>
    </row>
    <row r="2738" spans="27:31" ht="15">
      <c r="AA2738" s="11"/>
      <c r="AB2738" s="11"/>
      <c r="AC2738" s="11"/>
      <c r="AD2738" s="11"/>
      <c r="AE2738" s="11"/>
    </row>
    <row r="2739" spans="27:31" ht="15">
      <c r="AA2739" s="11"/>
      <c r="AB2739" s="11"/>
      <c r="AC2739" s="11"/>
      <c r="AD2739" s="11"/>
      <c r="AE2739" s="11"/>
    </row>
    <row r="2740" spans="27:31" ht="15">
      <c r="AA2740" s="11"/>
      <c r="AB2740" s="11"/>
      <c r="AC2740" s="11"/>
      <c r="AD2740" s="11"/>
      <c r="AE2740" s="11"/>
    </row>
    <row r="2741" spans="27:31" ht="15">
      <c r="AA2741" s="11"/>
      <c r="AB2741" s="11"/>
      <c r="AC2741" s="11"/>
      <c r="AD2741" s="11"/>
      <c r="AE2741" s="11"/>
    </row>
    <row r="2742" spans="27:31" ht="15">
      <c r="AA2742" s="11"/>
      <c r="AB2742" s="11"/>
      <c r="AC2742" s="11"/>
      <c r="AD2742" s="11"/>
      <c r="AE2742" s="11"/>
    </row>
    <row r="2743" spans="27:31" ht="15">
      <c r="AA2743" s="11"/>
      <c r="AB2743" s="11"/>
      <c r="AC2743" s="11"/>
      <c r="AD2743" s="11"/>
      <c r="AE2743" s="11"/>
    </row>
    <row r="2744" spans="27:31" ht="15">
      <c r="AA2744" s="11"/>
      <c r="AB2744" s="11"/>
      <c r="AC2744" s="11"/>
      <c r="AD2744" s="11"/>
      <c r="AE2744" s="11"/>
    </row>
    <row r="2745" spans="27:31" ht="15">
      <c r="AA2745" s="11"/>
      <c r="AB2745" s="11"/>
      <c r="AC2745" s="11"/>
      <c r="AD2745" s="11"/>
      <c r="AE2745" s="11"/>
    </row>
    <row r="2746" spans="27:31" ht="15">
      <c r="AA2746" s="11"/>
      <c r="AB2746" s="11"/>
      <c r="AC2746" s="11"/>
      <c r="AD2746" s="11"/>
      <c r="AE2746" s="11"/>
    </row>
    <row r="2747" spans="27:31" ht="15">
      <c r="AA2747" s="11"/>
      <c r="AB2747" s="11"/>
      <c r="AC2747" s="11"/>
      <c r="AD2747" s="11"/>
      <c r="AE2747" s="11"/>
    </row>
    <row r="2748" spans="27:31" ht="15">
      <c r="AA2748" s="11"/>
      <c r="AB2748" s="11"/>
      <c r="AC2748" s="11"/>
      <c r="AD2748" s="11"/>
      <c r="AE2748" s="11"/>
    </row>
    <row r="2749" spans="27:31" ht="15">
      <c r="AA2749" s="11"/>
      <c r="AB2749" s="11"/>
      <c r="AC2749" s="11"/>
      <c r="AD2749" s="11"/>
      <c r="AE2749" s="11"/>
    </row>
    <row r="2750" spans="27:31" ht="15">
      <c r="AA2750" s="11"/>
      <c r="AB2750" s="11"/>
      <c r="AC2750" s="11"/>
      <c r="AD2750" s="11"/>
      <c r="AE2750" s="11"/>
    </row>
    <row r="2751" spans="27:31" ht="15">
      <c r="AA2751" s="11"/>
      <c r="AB2751" s="11"/>
      <c r="AC2751" s="11"/>
      <c r="AD2751" s="11"/>
      <c r="AE2751" s="11"/>
    </row>
    <row r="2752" spans="27:31" ht="15">
      <c r="AA2752" s="11"/>
      <c r="AB2752" s="11"/>
      <c r="AC2752" s="11"/>
      <c r="AD2752" s="11"/>
      <c r="AE2752" s="11"/>
    </row>
    <row r="2753" spans="27:31" ht="15">
      <c r="AA2753" s="11"/>
      <c r="AB2753" s="11"/>
      <c r="AC2753" s="11"/>
      <c r="AD2753" s="11"/>
      <c r="AE2753" s="11"/>
    </row>
    <row r="2754" spans="27:31" ht="15">
      <c r="AA2754" s="11"/>
      <c r="AB2754" s="11"/>
      <c r="AC2754" s="11"/>
      <c r="AD2754" s="11"/>
      <c r="AE2754" s="11"/>
    </row>
    <row r="2755" spans="27:31" ht="15">
      <c r="AA2755" s="11"/>
      <c r="AB2755" s="11"/>
      <c r="AC2755" s="11"/>
      <c r="AD2755" s="11"/>
      <c r="AE2755" s="11"/>
    </row>
    <row r="2756" spans="27:31" ht="15">
      <c r="AA2756" s="11"/>
      <c r="AB2756" s="11"/>
      <c r="AC2756" s="11"/>
      <c r="AD2756" s="11"/>
      <c r="AE2756" s="11"/>
    </row>
    <row r="2757" spans="27:31" ht="15">
      <c r="AA2757" s="11"/>
      <c r="AB2757" s="11"/>
      <c r="AC2757" s="11"/>
      <c r="AD2757" s="11"/>
      <c r="AE2757" s="11"/>
    </row>
    <row r="2758" spans="27:31" ht="15">
      <c r="AA2758" s="11"/>
      <c r="AB2758" s="11"/>
      <c r="AC2758" s="11"/>
      <c r="AD2758" s="11"/>
      <c r="AE2758" s="11"/>
    </row>
    <row r="2759" spans="27:31" ht="15">
      <c r="AA2759" s="11"/>
      <c r="AB2759" s="11"/>
      <c r="AC2759" s="11"/>
      <c r="AD2759" s="11"/>
      <c r="AE2759" s="11"/>
    </row>
    <row r="2760" spans="27:31" ht="15">
      <c r="AA2760" s="11"/>
      <c r="AB2760" s="11"/>
      <c r="AC2760" s="11"/>
      <c r="AD2760" s="11"/>
      <c r="AE2760" s="11"/>
    </row>
    <row r="2761" spans="27:31" ht="15">
      <c r="AA2761" s="11"/>
      <c r="AB2761" s="11"/>
      <c r="AC2761" s="11"/>
      <c r="AD2761" s="11"/>
      <c r="AE2761" s="11"/>
    </row>
    <row r="2762" spans="27:31" ht="15">
      <c r="AA2762" s="11"/>
      <c r="AB2762" s="11"/>
      <c r="AC2762" s="11"/>
      <c r="AD2762" s="11"/>
      <c r="AE2762" s="11"/>
    </row>
    <row r="2763" spans="27:31" ht="15">
      <c r="AA2763" s="11"/>
      <c r="AB2763" s="11"/>
      <c r="AC2763" s="11"/>
      <c r="AD2763" s="11"/>
      <c r="AE2763" s="11"/>
    </row>
    <row r="2764" spans="27:31" ht="15">
      <c r="AA2764" s="11"/>
      <c r="AB2764" s="11"/>
      <c r="AC2764" s="11"/>
      <c r="AD2764" s="11"/>
      <c r="AE2764" s="11"/>
    </row>
    <row r="2765" spans="27:31" ht="15">
      <c r="AA2765" s="11"/>
      <c r="AB2765" s="11"/>
      <c r="AC2765" s="11"/>
      <c r="AD2765" s="11"/>
      <c r="AE2765" s="11"/>
    </row>
    <row r="2766" spans="27:31" ht="15">
      <c r="AA2766" s="11"/>
      <c r="AB2766" s="11"/>
      <c r="AC2766" s="11"/>
      <c r="AD2766" s="11"/>
      <c r="AE2766" s="11"/>
    </row>
    <row r="2767" spans="27:31" ht="15">
      <c r="AA2767" s="11"/>
      <c r="AB2767" s="11"/>
      <c r="AC2767" s="11"/>
      <c r="AD2767" s="11"/>
      <c r="AE2767" s="11"/>
    </row>
    <row r="2768" spans="27:31" ht="15">
      <c r="AA2768" s="11"/>
      <c r="AB2768" s="11"/>
      <c r="AC2768" s="11"/>
      <c r="AD2768" s="11"/>
      <c r="AE2768" s="11"/>
    </row>
    <row r="2769" spans="27:31" ht="15">
      <c r="AA2769" s="11"/>
      <c r="AB2769" s="11"/>
      <c r="AC2769" s="11"/>
      <c r="AD2769" s="11"/>
      <c r="AE2769" s="11"/>
    </row>
    <row r="2770" spans="27:31" ht="15">
      <c r="AA2770" s="11"/>
      <c r="AB2770" s="11"/>
      <c r="AC2770" s="11"/>
      <c r="AD2770" s="11"/>
      <c r="AE2770" s="11"/>
    </row>
    <row r="2771" spans="27:31" ht="15">
      <c r="AA2771" s="11"/>
      <c r="AB2771" s="11"/>
      <c r="AC2771" s="11"/>
      <c r="AD2771" s="11"/>
      <c r="AE2771" s="11"/>
    </row>
    <row r="2772" spans="27:31" ht="15">
      <c r="AA2772" s="11"/>
      <c r="AB2772" s="11"/>
      <c r="AC2772" s="11"/>
      <c r="AD2772" s="11"/>
      <c r="AE2772" s="11"/>
    </row>
    <row r="2773" spans="27:31" ht="15">
      <c r="AA2773" s="11"/>
      <c r="AB2773" s="11"/>
      <c r="AC2773" s="11"/>
      <c r="AD2773" s="11"/>
      <c r="AE2773" s="11"/>
    </row>
    <row r="2774" spans="27:31" ht="15">
      <c r="AA2774" s="11"/>
      <c r="AB2774" s="11"/>
      <c r="AC2774" s="11"/>
      <c r="AD2774" s="11"/>
      <c r="AE2774" s="11"/>
    </row>
    <row r="2775" spans="27:31" ht="15">
      <c r="AA2775" s="11"/>
      <c r="AB2775" s="11"/>
      <c r="AC2775" s="11"/>
      <c r="AD2775" s="11"/>
      <c r="AE2775" s="11"/>
    </row>
    <row r="2776" spans="27:31" ht="15">
      <c r="AA2776" s="11"/>
      <c r="AB2776" s="11"/>
      <c r="AC2776" s="11"/>
      <c r="AD2776" s="11"/>
      <c r="AE2776" s="11"/>
    </row>
    <row r="2777" spans="27:31" ht="15">
      <c r="AA2777" s="11"/>
      <c r="AB2777" s="11"/>
      <c r="AC2777" s="11"/>
      <c r="AD2777" s="11"/>
      <c r="AE2777" s="11"/>
    </row>
    <row r="2778" spans="27:31" ht="15">
      <c r="AA2778" s="11"/>
      <c r="AB2778" s="11"/>
      <c r="AC2778" s="11"/>
      <c r="AD2778" s="11"/>
      <c r="AE2778" s="11"/>
    </row>
    <row r="2779" spans="27:31" ht="15">
      <c r="AA2779" s="11"/>
      <c r="AB2779" s="11"/>
      <c r="AC2779" s="11"/>
      <c r="AD2779" s="11"/>
      <c r="AE2779" s="11"/>
    </row>
    <row r="2780" spans="27:31" ht="15">
      <c r="AA2780" s="11"/>
      <c r="AB2780" s="11"/>
      <c r="AC2780" s="11"/>
      <c r="AD2780" s="11"/>
      <c r="AE2780" s="11"/>
    </row>
    <row r="2781" spans="27:31" ht="15">
      <c r="AA2781" s="11"/>
      <c r="AB2781" s="11"/>
      <c r="AC2781" s="11"/>
      <c r="AD2781" s="11"/>
      <c r="AE2781" s="11"/>
    </row>
    <row r="2782" spans="27:31" ht="15">
      <c r="AA2782" s="11"/>
      <c r="AB2782" s="11"/>
      <c r="AC2782" s="11"/>
      <c r="AD2782" s="11"/>
      <c r="AE2782" s="11"/>
    </row>
    <row r="2783" spans="27:31" ht="15">
      <c r="AA2783" s="11"/>
      <c r="AB2783" s="11"/>
      <c r="AC2783" s="11"/>
      <c r="AD2783" s="11"/>
      <c r="AE2783" s="11"/>
    </row>
    <row r="2784" spans="27:31" ht="15">
      <c r="AA2784" s="11"/>
      <c r="AB2784" s="11"/>
      <c r="AC2784" s="11"/>
      <c r="AD2784" s="11"/>
      <c r="AE2784" s="11"/>
    </row>
    <row r="2785" spans="27:31" ht="15">
      <c r="AA2785" s="11"/>
      <c r="AB2785" s="11"/>
      <c r="AC2785" s="11"/>
      <c r="AD2785" s="11"/>
      <c r="AE2785" s="11"/>
    </row>
    <row r="2786" spans="27:31" ht="15">
      <c r="AA2786" s="11"/>
      <c r="AB2786" s="11"/>
      <c r="AC2786" s="11"/>
      <c r="AD2786" s="11"/>
      <c r="AE2786" s="11"/>
    </row>
    <row r="2787" spans="27:31" ht="15">
      <c r="AA2787" s="11"/>
      <c r="AB2787" s="11"/>
      <c r="AC2787" s="11"/>
      <c r="AD2787" s="11"/>
      <c r="AE2787" s="11"/>
    </row>
    <row r="2788" spans="27:31" ht="15">
      <c r="AA2788" s="11"/>
      <c r="AB2788" s="11"/>
      <c r="AC2788" s="11"/>
      <c r="AD2788" s="11"/>
      <c r="AE2788" s="11"/>
    </row>
    <row r="2789" spans="27:31" ht="15">
      <c r="AA2789" s="11"/>
      <c r="AB2789" s="11"/>
      <c r="AC2789" s="11"/>
      <c r="AD2789" s="11"/>
      <c r="AE2789" s="11"/>
    </row>
    <row r="2790" spans="27:31" ht="15">
      <c r="AA2790" s="11"/>
      <c r="AB2790" s="11"/>
      <c r="AC2790" s="11"/>
      <c r="AD2790" s="11"/>
      <c r="AE2790" s="11"/>
    </row>
    <row r="2791" spans="27:31" ht="15">
      <c r="AA2791" s="11"/>
      <c r="AB2791" s="11"/>
      <c r="AC2791" s="11"/>
      <c r="AD2791" s="11"/>
      <c r="AE2791" s="11"/>
    </row>
    <row r="2792" spans="27:31" ht="15">
      <c r="AA2792" s="11"/>
      <c r="AB2792" s="11"/>
      <c r="AC2792" s="11"/>
      <c r="AD2792" s="11"/>
      <c r="AE2792" s="11"/>
    </row>
    <row r="2793" spans="27:31" ht="15">
      <c r="AA2793" s="11"/>
      <c r="AB2793" s="11"/>
      <c r="AC2793" s="11"/>
      <c r="AD2793" s="11"/>
      <c r="AE2793" s="11"/>
    </row>
    <row r="2794" spans="27:31" ht="15">
      <c r="AA2794" s="11"/>
      <c r="AB2794" s="11"/>
      <c r="AC2794" s="11"/>
      <c r="AD2794" s="11"/>
      <c r="AE2794" s="11"/>
    </row>
    <row r="2795" spans="27:31" ht="15">
      <c r="AA2795" s="11"/>
      <c r="AB2795" s="11"/>
      <c r="AC2795" s="11"/>
      <c r="AD2795" s="11"/>
      <c r="AE2795" s="11"/>
    </row>
    <row r="2796" spans="27:31" ht="15">
      <c r="AA2796" s="11"/>
      <c r="AB2796" s="11"/>
      <c r="AC2796" s="11"/>
      <c r="AD2796" s="11"/>
      <c r="AE2796" s="11"/>
    </row>
    <row r="2797" spans="27:31" ht="15">
      <c r="AA2797" s="11"/>
      <c r="AB2797" s="11"/>
      <c r="AC2797" s="11"/>
      <c r="AD2797" s="11"/>
      <c r="AE2797" s="11"/>
    </row>
    <row r="2798" spans="27:31" ht="15">
      <c r="AA2798" s="11"/>
      <c r="AB2798" s="11"/>
      <c r="AC2798" s="11"/>
      <c r="AD2798" s="11"/>
      <c r="AE2798" s="11"/>
    </row>
    <row r="2799" spans="27:31" ht="15">
      <c r="AA2799" s="11"/>
      <c r="AB2799" s="11"/>
      <c r="AC2799" s="11"/>
      <c r="AD2799" s="11"/>
      <c r="AE2799" s="11"/>
    </row>
    <row r="2800" spans="27:31" ht="15">
      <c r="AA2800" s="11"/>
      <c r="AB2800" s="11"/>
      <c r="AC2800" s="11"/>
      <c r="AD2800" s="11"/>
      <c r="AE2800" s="11"/>
    </row>
    <row r="2801" spans="27:31" ht="15">
      <c r="AA2801" s="11"/>
      <c r="AB2801" s="11"/>
      <c r="AC2801" s="11"/>
      <c r="AD2801" s="11"/>
      <c r="AE2801" s="11"/>
    </row>
    <row r="2802" spans="27:31" ht="15">
      <c r="AA2802" s="11"/>
      <c r="AB2802" s="11"/>
      <c r="AC2802" s="11"/>
      <c r="AD2802" s="11"/>
      <c r="AE2802" s="11"/>
    </row>
    <row r="2803" spans="27:31" ht="15">
      <c r="AA2803" s="11"/>
      <c r="AB2803" s="11"/>
      <c r="AC2803" s="11"/>
      <c r="AD2803" s="11"/>
      <c r="AE2803" s="11"/>
    </row>
    <row r="2804" spans="27:31" ht="15">
      <c r="AA2804" s="11"/>
      <c r="AB2804" s="11"/>
      <c r="AC2804" s="11"/>
      <c r="AD2804" s="11"/>
      <c r="AE2804" s="11"/>
    </row>
    <row r="2805" spans="27:31" ht="15">
      <c r="AA2805" s="11"/>
      <c r="AB2805" s="11"/>
      <c r="AC2805" s="11"/>
      <c r="AD2805" s="11"/>
      <c r="AE2805" s="11"/>
    </row>
    <row r="2806" spans="27:31" ht="15">
      <c r="AA2806" s="11"/>
      <c r="AB2806" s="11"/>
      <c r="AC2806" s="11"/>
      <c r="AD2806" s="11"/>
      <c r="AE2806" s="11"/>
    </row>
    <row r="2807" spans="27:31" ht="15">
      <c r="AA2807" s="11"/>
      <c r="AB2807" s="11"/>
      <c r="AC2807" s="11"/>
      <c r="AD2807" s="11"/>
      <c r="AE2807" s="11"/>
    </row>
    <row r="2808" spans="27:31" ht="15">
      <c r="AA2808" s="11"/>
      <c r="AB2808" s="11"/>
      <c r="AC2808" s="11"/>
      <c r="AD2808" s="11"/>
      <c r="AE2808" s="11"/>
    </row>
    <row r="2809" spans="27:31" ht="15">
      <c r="AA2809" s="11"/>
      <c r="AB2809" s="11"/>
      <c r="AC2809" s="11"/>
      <c r="AD2809" s="11"/>
      <c r="AE2809" s="11"/>
    </row>
    <row r="2810" spans="27:31" ht="15">
      <c r="AA2810" s="11"/>
      <c r="AB2810" s="11"/>
      <c r="AC2810" s="11"/>
      <c r="AD2810" s="11"/>
      <c r="AE2810" s="11"/>
    </row>
    <row r="2811" spans="27:31" ht="15">
      <c r="AA2811" s="11"/>
      <c r="AB2811" s="11"/>
      <c r="AC2811" s="11"/>
      <c r="AD2811" s="11"/>
      <c r="AE2811" s="11"/>
    </row>
    <row r="2812" spans="27:31" ht="15">
      <c r="AA2812" s="11"/>
      <c r="AB2812" s="11"/>
      <c r="AC2812" s="11"/>
      <c r="AD2812" s="11"/>
      <c r="AE2812" s="11"/>
    </row>
    <row r="2813" spans="27:31" ht="15">
      <c r="AA2813" s="11"/>
      <c r="AB2813" s="11"/>
      <c r="AC2813" s="11"/>
      <c r="AD2813" s="11"/>
      <c r="AE2813" s="11"/>
    </row>
    <row r="2814" spans="27:31" ht="15">
      <c r="AA2814" s="11"/>
      <c r="AB2814" s="11"/>
      <c r="AC2814" s="11"/>
      <c r="AD2814" s="11"/>
      <c r="AE2814" s="11"/>
    </row>
    <row r="2815" spans="27:31" ht="15">
      <c r="AA2815" s="11"/>
      <c r="AB2815" s="11"/>
      <c r="AC2815" s="11"/>
      <c r="AD2815" s="11"/>
      <c r="AE2815" s="11"/>
    </row>
    <row r="2816" spans="27:31" ht="15">
      <c r="AA2816" s="11"/>
      <c r="AB2816" s="11"/>
      <c r="AC2816" s="11"/>
      <c r="AD2816" s="11"/>
      <c r="AE2816" s="11"/>
    </row>
    <row r="2817" spans="27:31" ht="15">
      <c r="AA2817" s="11"/>
      <c r="AB2817" s="11"/>
      <c r="AC2817" s="11"/>
      <c r="AD2817" s="11"/>
      <c r="AE2817" s="11"/>
    </row>
    <row r="2818" spans="27:31" ht="15">
      <c r="AA2818" s="11"/>
      <c r="AB2818" s="11"/>
      <c r="AC2818" s="11"/>
      <c r="AD2818" s="11"/>
      <c r="AE2818" s="11"/>
    </row>
    <row r="2819" spans="27:31" ht="15">
      <c r="AA2819" s="11"/>
      <c r="AB2819" s="11"/>
      <c r="AC2819" s="11"/>
      <c r="AD2819" s="11"/>
      <c r="AE2819" s="11"/>
    </row>
    <row r="2820" spans="27:31" ht="15">
      <c r="AA2820" s="11"/>
      <c r="AB2820" s="11"/>
      <c r="AC2820" s="11"/>
      <c r="AD2820" s="11"/>
      <c r="AE2820" s="11"/>
    </row>
    <row r="2821" spans="27:31" ht="15">
      <c r="AA2821" s="11"/>
      <c r="AB2821" s="11"/>
      <c r="AC2821" s="11"/>
      <c r="AD2821" s="11"/>
      <c r="AE2821" s="11"/>
    </row>
    <row r="2822" spans="27:31" ht="15">
      <c r="AA2822" s="11"/>
      <c r="AB2822" s="11"/>
      <c r="AC2822" s="11"/>
      <c r="AD2822" s="11"/>
      <c r="AE2822" s="11"/>
    </row>
    <row r="2823" spans="27:31" ht="15">
      <c r="AA2823" s="11"/>
      <c r="AB2823" s="11"/>
      <c r="AC2823" s="11"/>
      <c r="AD2823" s="11"/>
      <c r="AE2823" s="11"/>
    </row>
    <row r="2824" spans="27:31" ht="15">
      <c r="AA2824" s="11"/>
      <c r="AB2824" s="11"/>
      <c r="AC2824" s="11"/>
      <c r="AD2824" s="11"/>
      <c r="AE2824" s="11"/>
    </row>
    <row r="2825" spans="27:31" ht="15">
      <c r="AA2825" s="11"/>
      <c r="AB2825" s="11"/>
      <c r="AC2825" s="11"/>
      <c r="AD2825" s="11"/>
      <c r="AE2825" s="11"/>
    </row>
    <row r="2826" spans="27:31" ht="15">
      <c r="AA2826" s="11"/>
      <c r="AB2826" s="11"/>
      <c r="AC2826" s="11"/>
      <c r="AD2826" s="11"/>
      <c r="AE2826" s="11"/>
    </row>
    <row r="2827" spans="27:31" ht="15">
      <c r="AA2827" s="11"/>
      <c r="AB2827" s="11"/>
      <c r="AC2827" s="11"/>
      <c r="AD2827" s="11"/>
      <c r="AE2827" s="11"/>
    </row>
    <row r="2828" spans="27:31" ht="15">
      <c r="AA2828" s="11"/>
      <c r="AB2828" s="11"/>
      <c r="AC2828" s="11"/>
      <c r="AD2828" s="11"/>
      <c r="AE2828" s="11"/>
    </row>
    <row r="2829" spans="27:31" ht="15">
      <c r="AA2829" s="11"/>
      <c r="AB2829" s="11"/>
      <c r="AC2829" s="11"/>
      <c r="AD2829" s="11"/>
      <c r="AE2829" s="11"/>
    </row>
    <row r="2830" spans="27:31" ht="15">
      <c r="AA2830" s="11"/>
      <c r="AB2830" s="11"/>
      <c r="AC2830" s="11"/>
      <c r="AD2830" s="11"/>
      <c r="AE2830" s="11"/>
    </row>
    <row r="2831" spans="27:31" ht="15">
      <c r="AA2831" s="11"/>
      <c r="AB2831" s="11"/>
      <c r="AC2831" s="11"/>
      <c r="AD2831" s="11"/>
      <c r="AE2831" s="11"/>
    </row>
    <row r="2832" spans="27:31" ht="15">
      <c r="AA2832" s="11"/>
      <c r="AB2832" s="11"/>
      <c r="AC2832" s="11"/>
      <c r="AD2832" s="11"/>
      <c r="AE2832" s="11"/>
    </row>
    <row r="2833" spans="27:31" ht="15">
      <c r="AA2833" s="11"/>
      <c r="AB2833" s="11"/>
      <c r="AC2833" s="11"/>
      <c r="AD2833" s="11"/>
      <c r="AE2833" s="11"/>
    </row>
    <row r="2834" spans="27:31" ht="15">
      <c r="AA2834" s="11"/>
      <c r="AB2834" s="11"/>
      <c r="AC2834" s="11"/>
      <c r="AD2834" s="11"/>
      <c r="AE2834" s="11"/>
    </row>
    <row r="2835" spans="27:31" ht="15">
      <c r="AA2835" s="11"/>
      <c r="AB2835" s="11"/>
      <c r="AC2835" s="11"/>
      <c r="AD2835" s="11"/>
      <c r="AE2835" s="11"/>
    </row>
    <row r="2836" spans="27:31" ht="15">
      <c r="AA2836" s="11"/>
      <c r="AB2836" s="11"/>
      <c r="AC2836" s="11"/>
      <c r="AD2836" s="11"/>
      <c r="AE2836" s="11"/>
    </row>
    <row r="2837" spans="27:31" ht="15">
      <c r="AA2837" s="11"/>
      <c r="AB2837" s="11"/>
      <c r="AC2837" s="11"/>
      <c r="AD2837" s="11"/>
      <c r="AE2837" s="11"/>
    </row>
    <row r="2838" spans="27:31" ht="15">
      <c r="AA2838" s="11"/>
      <c r="AB2838" s="11"/>
      <c r="AC2838" s="11"/>
      <c r="AD2838" s="11"/>
      <c r="AE2838" s="11"/>
    </row>
    <row r="2839" spans="27:31" ht="15">
      <c r="AA2839" s="11"/>
      <c r="AB2839" s="11"/>
      <c r="AC2839" s="11"/>
      <c r="AD2839" s="11"/>
      <c r="AE2839" s="11"/>
    </row>
    <row r="2840" spans="27:31" ht="15">
      <c r="AA2840" s="11"/>
      <c r="AB2840" s="11"/>
      <c r="AC2840" s="11"/>
      <c r="AD2840" s="11"/>
      <c r="AE2840" s="11"/>
    </row>
    <row r="2841" spans="27:31" ht="15">
      <c r="AA2841" s="11"/>
      <c r="AB2841" s="11"/>
      <c r="AC2841" s="11"/>
      <c r="AD2841" s="11"/>
      <c r="AE2841" s="11"/>
    </row>
    <row r="2842" spans="27:31" ht="15">
      <c r="AA2842" s="11"/>
      <c r="AB2842" s="11"/>
      <c r="AC2842" s="11"/>
      <c r="AD2842" s="11"/>
      <c r="AE2842" s="11"/>
    </row>
    <row r="2843" spans="27:31" ht="15">
      <c r="AA2843" s="11"/>
      <c r="AB2843" s="11"/>
      <c r="AC2843" s="11"/>
      <c r="AD2843" s="11"/>
      <c r="AE2843" s="11"/>
    </row>
    <row r="2844" spans="27:31" ht="15">
      <c r="AA2844" s="11"/>
      <c r="AB2844" s="11"/>
      <c r="AC2844" s="11"/>
      <c r="AD2844" s="11"/>
      <c r="AE2844" s="11"/>
    </row>
    <row r="2845" spans="27:31" ht="15">
      <c r="AA2845" s="11"/>
      <c r="AB2845" s="11"/>
      <c r="AC2845" s="11"/>
      <c r="AD2845" s="11"/>
      <c r="AE2845" s="11"/>
    </row>
    <row r="2846" spans="27:31" ht="15">
      <c r="AA2846" s="11"/>
      <c r="AB2846" s="11"/>
      <c r="AC2846" s="11"/>
      <c r="AD2846" s="11"/>
      <c r="AE2846" s="11"/>
    </row>
    <row r="2847" spans="27:31" ht="15">
      <c r="AA2847" s="11"/>
      <c r="AB2847" s="11"/>
      <c r="AC2847" s="11"/>
      <c r="AD2847" s="11"/>
      <c r="AE2847" s="11"/>
    </row>
    <row r="2848" spans="27:31" ht="15">
      <c r="AA2848" s="11"/>
      <c r="AB2848" s="11"/>
      <c r="AC2848" s="11"/>
      <c r="AD2848" s="11"/>
      <c r="AE2848" s="11"/>
    </row>
    <row r="2849" spans="27:31" ht="15">
      <c r="AA2849" s="11"/>
      <c r="AB2849" s="11"/>
      <c r="AC2849" s="11"/>
      <c r="AD2849" s="11"/>
      <c r="AE2849" s="11"/>
    </row>
    <row r="2850" spans="27:31" ht="15">
      <c r="AA2850" s="11"/>
      <c r="AB2850" s="11"/>
      <c r="AC2850" s="11"/>
      <c r="AD2850" s="11"/>
      <c r="AE2850" s="11"/>
    </row>
    <row r="2851" spans="27:31" ht="15">
      <c r="AA2851" s="11"/>
      <c r="AB2851" s="11"/>
      <c r="AC2851" s="11"/>
      <c r="AD2851" s="11"/>
      <c r="AE2851" s="11"/>
    </row>
    <row r="2852" spans="27:31" ht="15">
      <c r="AA2852" s="11"/>
      <c r="AB2852" s="11"/>
      <c r="AC2852" s="11"/>
      <c r="AD2852" s="11"/>
      <c r="AE2852" s="11"/>
    </row>
    <row r="2853" spans="27:31" ht="15">
      <c r="AA2853" s="11"/>
      <c r="AB2853" s="11"/>
      <c r="AC2853" s="11"/>
      <c r="AD2853" s="11"/>
      <c r="AE2853" s="11"/>
    </row>
    <row r="2854" spans="27:31" ht="15">
      <c r="AA2854" s="11"/>
      <c r="AB2854" s="11"/>
      <c r="AC2854" s="11"/>
      <c r="AD2854" s="11"/>
      <c r="AE2854" s="11"/>
    </row>
    <row r="2855" spans="27:31" ht="15">
      <c r="AA2855" s="11"/>
      <c r="AB2855" s="11"/>
      <c r="AC2855" s="11"/>
      <c r="AD2855" s="11"/>
      <c r="AE2855" s="11"/>
    </row>
    <row r="2856" spans="27:31" ht="15">
      <c r="AA2856" s="11"/>
      <c r="AB2856" s="11"/>
      <c r="AC2856" s="11"/>
      <c r="AD2856" s="11"/>
      <c r="AE2856" s="11"/>
    </row>
    <row r="2857" spans="27:31" ht="15">
      <c r="AA2857" s="11"/>
      <c r="AB2857" s="11"/>
      <c r="AC2857" s="11"/>
      <c r="AD2857" s="11"/>
      <c r="AE2857" s="11"/>
    </row>
    <row r="2858" spans="27:31" ht="15">
      <c r="AA2858" s="11"/>
      <c r="AB2858" s="11"/>
      <c r="AC2858" s="11"/>
      <c r="AD2858" s="11"/>
      <c r="AE2858" s="11"/>
    </row>
    <row r="2859" spans="27:31" ht="15">
      <c r="AA2859" s="11"/>
      <c r="AB2859" s="11"/>
      <c r="AC2859" s="11"/>
      <c r="AD2859" s="11"/>
      <c r="AE2859" s="11"/>
    </row>
    <row r="2860" spans="27:31" ht="15">
      <c r="AA2860" s="11"/>
      <c r="AB2860" s="11"/>
      <c r="AC2860" s="11"/>
      <c r="AD2860" s="11"/>
      <c r="AE2860" s="11"/>
    </row>
    <row r="2861" spans="27:31" ht="15">
      <c r="AA2861" s="11"/>
      <c r="AB2861" s="11"/>
      <c r="AC2861" s="11"/>
      <c r="AD2861" s="11"/>
      <c r="AE2861" s="11"/>
    </row>
    <row r="2862" spans="27:31" ht="15">
      <c r="AA2862" s="11"/>
      <c r="AB2862" s="11"/>
      <c r="AC2862" s="11"/>
      <c r="AD2862" s="11"/>
      <c r="AE2862" s="11"/>
    </row>
    <row r="2863" spans="27:31" ht="15">
      <c r="AA2863" s="11"/>
      <c r="AB2863" s="11"/>
      <c r="AC2863" s="11"/>
      <c r="AD2863" s="11"/>
      <c r="AE2863" s="11"/>
    </row>
    <row r="2864" spans="27:31" ht="15">
      <c r="AA2864" s="11"/>
      <c r="AB2864" s="11"/>
      <c r="AC2864" s="11"/>
      <c r="AD2864" s="11"/>
      <c r="AE2864" s="11"/>
    </row>
    <row r="2865" spans="27:31" ht="15">
      <c r="AA2865" s="11"/>
      <c r="AB2865" s="11"/>
      <c r="AC2865" s="11"/>
      <c r="AD2865" s="11"/>
      <c r="AE2865" s="11"/>
    </row>
    <row r="2866" spans="27:31" ht="15">
      <c r="AA2866" s="11"/>
      <c r="AB2866" s="11"/>
      <c r="AC2866" s="11"/>
      <c r="AD2866" s="11"/>
      <c r="AE2866" s="11"/>
    </row>
    <row r="2867" spans="27:31" ht="15">
      <c r="AA2867" s="11"/>
      <c r="AB2867" s="11"/>
      <c r="AC2867" s="11"/>
      <c r="AD2867" s="11"/>
      <c r="AE2867" s="11"/>
    </row>
    <row r="2868" spans="27:31" ht="15">
      <c r="AA2868" s="11"/>
      <c r="AB2868" s="11"/>
      <c r="AC2868" s="11"/>
      <c r="AD2868" s="11"/>
      <c r="AE2868" s="11"/>
    </row>
    <row r="2869" spans="27:31" ht="15">
      <c r="AA2869" s="11"/>
      <c r="AB2869" s="11"/>
      <c r="AC2869" s="11"/>
      <c r="AD2869" s="11"/>
      <c r="AE2869" s="11"/>
    </row>
    <row r="2870" spans="27:31" ht="15">
      <c r="AA2870" s="11"/>
      <c r="AB2870" s="11"/>
      <c r="AC2870" s="11"/>
      <c r="AD2870" s="11"/>
      <c r="AE2870" s="11"/>
    </row>
    <row r="2871" spans="27:31" ht="15">
      <c r="AA2871" s="11"/>
      <c r="AB2871" s="11"/>
      <c r="AC2871" s="11"/>
      <c r="AD2871" s="11"/>
      <c r="AE2871" s="11"/>
    </row>
    <row r="2872" spans="27:31" ht="15">
      <c r="AA2872" s="11"/>
      <c r="AB2872" s="11"/>
      <c r="AC2872" s="11"/>
      <c r="AD2872" s="11"/>
      <c r="AE2872" s="11"/>
    </row>
    <row r="2873" spans="27:31" ht="15">
      <c r="AA2873" s="11"/>
      <c r="AB2873" s="11"/>
      <c r="AC2873" s="11"/>
      <c r="AD2873" s="11"/>
      <c r="AE2873" s="11"/>
    </row>
    <row r="2874" spans="27:31" ht="15">
      <c r="AA2874" s="11"/>
      <c r="AB2874" s="11"/>
      <c r="AC2874" s="11"/>
      <c r="AD2874" s="11"/>
      <c r="AE2874" s="11"/>
    </row>
    <row r="2875" spans="27:31" ht="15">
      <c r="AA2875" s="11"/>
      <c r="AB2875" s="11"/>
      <c r="AC2875" s="11"/>
      <c r="AD2875" s="11"/>
      <c r="AE2875" s="11"/>
    </row>
    <row r="2876" spans="27:31" ht="15">
      <c r="AA2876" s="11"/>
      <c r="AB2876" s="11"/>
      <c r="AC2876" s="11"/>
      <c r="AD2876" s="11"/>
      <c r="AE2876" s="11"/>
    </row>
    <row r="2877" spans="27:31" ht="15">
      <c r="AA2877" s="11"/>
      <c r="AB2877" s="11"/>
      <c r="AC2877" s="11"/>
      <c r="AD2877" s="11"/>
      <c r="AE2877" s="11"/>
    </row>
    <row r="2878" spans="27:31" ht="15">
      <c r="AA2878" s="11"/>
      <c r="AB2878" s="11"/>
      <c r="AC2878" s="11"/>
      <c r="AD2878" s="11"/>
      <c r="AE2878" s="11"/>
    </row>
    <row r="2879" spans="27:31" ht="15">
      <c r="AA2879" s="11"/>
      <c r="AB2879" s="11"/>
      <c r="AC2879" s="11"/>
      <c r="AD2879" s="11"/>
      <c r="AE2879" s="11"/>
    </row>
    <row r="2880" spans="27:31" ht="15">
      <c r="AA2880" s="11"/>
      <c r="AB2880" s="11"/>
      <c r="AC2880" s="11"/>
      <c r="AD2880" s="11"/>
      <c r="AE2880" s="11"/>
    </row>
    <row r="2881" spans="27:31" ht="15">
      <c r="AA2881" s="11"/>
      <c r="AB2881" s="11"/>
      <c r="AC2881" s="11"/>
      <c r="AD2881" s="11"/>
      <c r="AE2881" s="11"/>
    </row>
    <row r="2882" spans="27:31" ht="15">
      <c r="AA2882" s="11"/>
      <c r="AB2882" s="11"/>
      <c r="AC2882" s="11"/>
      <c r="AD2882" s="11"/>
      <c r="AE2882" s="11"/>
    </row>
    <row r="2883" spans="27:31" ht="15">
      <c r="AA2883" s="11"/>
      <c r="AB2883" s="11"/>
      <c r="AC2883" s="11"/>
      <c r="AD2883" s="11"/>
      <c r="AE2883" s="11"/>
    </row>
    <row r="2884" spans="27:31" ht="15">
      <c r="AA2884" s="11"/>
      <c r="AB2884" s="11"/>
      <c r="AC2884" s="11"/>
      <c r="AD2884" s="11"/>
      <c r="AE2884" s="11"/>
    </row>
    <row r="2885" spans="27:31" ht="15">
      <c r="AA2885" s="11"/>
      <c r="AB2885" s="11"/>
      <c r="AC2885" s="11"/>
      <c r="AD2885" s="11"/>
      <c r="AE2885" s="11"/>
    </row>
    <row r="2886" spans="27:31" ht="15">
      <c r="AA2886" s="11"/>
      <c r="AB2886" s="11"/>
      <c r="AC2886" s="11"/>
      <c r="AD2886" s="11"/>
      <c r="AE2886" s="11"/>
    </row>
    <row r="2887" spans="27:31" ht="15">
      <c r="AA2887" s="11"/>
      <c r="AB2887" s="11"/>
      <c r="AC2887" s="11"/>
      <c r="AD2887" s="11"/>
      <c r="AE2887" s="11"/>
    </row>
    <row r="2888" spans="27:31" ht="15">
      <c r="AA2888" s="11"/>
      <c r="AB2888" s="11"/>
      <c r="AC2888" s="11"/>
      <c r="AD2888" s="11"/>
      <c r="AE2888" s="11"/>
    </row>
    <row r="2889" spans="27:31" ht="15">
      <c r="AA2889" s="11"/>
      <c r="AB2889" s="11"/>
      <c r="AC2889" s="11"/>
      <c r="AD2889" s="11"/>
      <c r="AE2889" s="11"/>
    </row>
    <row r="2890" spans="27:31" ht="15">
      <c r="AA2890" s="11"/>
      <c r="AB2890" s="11"/>
      <c r="AC2890" s="11"/>
      <c r="AD2890" s="11"/>
      <c r="AE2890" s="11"/>
    </row>
    <row r="2891" spans="27:31" ht="15">
      <c r="AA2891" s="11"/>
      <c r="AB2891" s="11"/>
      <c r="AC2891" s="11"/>
      <c r="AD2891" s="11"/>
      <c r="AE2891" s="11"/>
    </row>
    <row r="2892" spans="27:31" ht="15">
      <c r="AA2892" s="11"/>
      <c r="AB2892" s="11"/>
      <c r="AC2892" s="11"/>
      <c r="AD2892" s="11"/>
      <c r="AE2892" s="11"/>
    </row>
    <row r="2893" spans="27:31" ht="15">
      <c r="AA2893" s="11"/>
      <c r="AB2893" s="11"/>
      <c r="AC2893" s="11"/>
      <c r="AD2893" s="11"/>
      <c r="AE2893" s="11"/>
    </row>
    <row r="2894" spans="27:31" ht="15">
      <c r="AA2894" s="11"/>
      <c r="AB2894" s="11"/>
      <c r="AC2894" s="11"/>
      <c r="AD2894" s="11"/>
      <c r="AE2894" s="11"/>
    </row>
    <row r="2895" spans="27:31" ht="15">
      <c r="AA2895" s="11"/>
      <c r="AB2895" s="11"/>
      <c r="AC2895" s="11"/>
      <c r="AD2895" s="11"/>
      <c r="AE2895" s="11"/>
    </row>
    <row r="2896" spans="27:31" ht="15">
      <c r="AA2896" s="11"/>
      <c r="AB2896" s="11"/>
      <c r="AC2896" s="11"/>
      <c r="AD2896" s="11"/>
      <c r="AE2896" s="11"/>
    </row>
    <row r="2897" spans="27:31" ht="15">
      <c r="AA2897" s="11"/>
      <c r="AB2897" s="11"/>
      <c r="AC2897" s="11"/>
      <c r="AD2897" s="11"/>
      <c r="AE2897" s="11"/>
    </row>
    <row r="2898" spans="27:31" ht="15">
      <c r="AA2898" s="11"/>
      <c r="AB2898" s="11"/>
      <c r="AC2898" s="11"/>
      <c r="AD2898" s="11"/>
      <c r="AE2898" s="11"/>
    </row>
    <row r="2899" spans="27:31" ht="15">
      <c r="AA2899" s="11"/>
      <c r="AB2899" s="11"/>
      <c r="AC2899" s="11"/>
      <c r="AD2899" s="11"/>
      <c r="AE2899" s="11"/>
    </row>
    <row r="2900" spans="27:31" ht="15">
      <c r="AA2900" s="11"/>
      <c r="AB2900" s="11"/>
      <c r="AC2900" s="11"/>
      <c r="AD2900" s="11"/>
      <c r="AE2900" s="11"/>
    </row>
    <row r="2901" spans="27:31" ht="15">
      <c r="AA2901" s="11"/>
      <c r="AB2901" s="11"/>
      <c r="AC2901" s="11"/>
      <c r="AD2901" s="11"/>
      <c r="AE2901" s="11"/>
    </row>
    <row r="2902" spans="27:31" ht="15">
      <c r="AA2902" s="11"/>
      <c r="AB2902" s="11"/>
      <c r="AC2902" s="11"/>
      <c r="AD2902" s="11"/>
      <c r="AE2902" s="11"/>
    </row>
    <row r="2903" spans="27:31" ht="15">
      <c r="AA2903" s="11"/>
      <c r="AB2903" s="11"/>
      <c r="AC2903" s="11"/>
      <c r="AD2903" s="11"/>
      <c r="AE2903" s="11"/>
    </row>
    <row r="2904" spans="27:31" ht="15">
      <c r="AA2904" s="11"/>
      <c r="AB2904" s="11"/>
      <c r="AC2904" s="11"/>
      <c r="AD2904" s="11"/>
      <c r="AE2904" s="11"/>
    </row>
    <row r="2905" spans="27:31" ht="15">
      <c r="AA2905" s="11"/>
      <c r="AB2905" s="11"/>
      <c r="AC2905" s="11"/>
      <c r="AD2905" s="11"/>
      <c r="AE2905" s="11"/>
    </row>
    <row r="2906" spans="27:31" ht="15">
      <c r="AA2906" s="11"/>
      <c r="AB2906" s="11"/>
      <c r="AC2906" s="11"/>
      <c r="AD2906" s="11"/>
      <c r="AE2906" s="11"/>
    </row>
    <row r="2907" spans="27:31" ht="15">
      <c r="AA2907" s="11"/>
      <c r="AB2907" s="11"/>
      <c r="AC2907" s="11"/>
      <c r="AD2907" s="11"/>
      <c r="AE2907" s="11"/>
    </row>
    <row r="2908" spans="27:31" ht="15">
      <c r="AA2908" s="11"/>
      <c r="AB2908" s="11"/>
      <c r="AC2908" s="11"/>
      <c r="AD2908" s="11"/>
      <c r="AE2908" s="11"/>
    </row>
    <row r="2909" spans="27:31" ht="15">
      <c r="AA2909" s="11"/>
      <c r="AB2909" s="11"/>
      <c r="AC2909" s="11"/>
      <c r="AD2909" s="11"/>
      <c r="AE2909" s="11"/>
    </row>
    <row r="2910" spans="27:31" ht="15">
      <c r="AA2910" s="11"/>
      <c r="AB2910" s="11"/>
      <c r="AC2910" s="11"/>
      <c r="AD2910" s="11"/>
      <c r="AE2910" s="11"/>
    </row>
    <row r="2911" spans="27:31" ht="15">
      <c r="AA2911" s="11"/>
      <c r="AB2911" s="11"/>
      <c r="AC2911" s="11"/>
      <c r="AD2911" s="11"/>
      <c r="AE2911" s="11"/>
    </row>
    <row r="2912" spans="27:31" ht="15">
      <c r="AA2912" s="11"/>
      <c r="AB2912" s="11"/>
      <c r="AC2912" s="11"/>
      <c r="AD2912" s="11"/>
      <c r="AE2912" s="11"/>
    </row>
    <row r="2913" spans="27:31" ht="15">
      <c r="AA2913" s="11"/>
      <c r="AB2913" s="11"/>
      <c r="AC2913" s="11"/>
      <c r="AD2913" s="11"/>
      <c r="AE2913" s="11"/>
    </row>
    <row r="2914" spans="27:31" ht="15">
      <c r="AA2914" s="11"/>
      <c r="AB2914" s="11"/>
      <c r="AC2914" s="11"/>
      <c r="AD2914" s="11"/>
      <c r="AE2914" s="11"/>
    </row>
    <row r="2915" spans="27:31" ht="15">
      <c r="AA2915" s="11"/>
      <c r="AB2915" s="11"/>
      <c r="AC2915" s="11"/>
      <c r="AD2915" s="11"/>
      <c r="AE2915" s="11"/>
    </row>
    <row r="2916" spans="27:31" ht="15">
      <c r="AA2916" s="11"/>
      <c r="AB2916" s="11"/>
      <c r="AC2916" s="11"/>
      <c r="AD2916" s="11"/>
      <c r="AE2916" s="11"/>
    </row>
    <row r="2917" spans="27:31" ht="15">
      <c r="AA2917" s="11"/>
      <c r="AB2917" s="11"/>
      <c r="AC2917" s="11"/>
      <c r="AD2917" s="11"/>
      <c r="AE2917" s="11"/>
    </row>
    <row r="2918" spans="27:31" ht="15">
      <c r="AA2918" s="11"/>
      <c r="AB2918" s="11"/>
      <c r="AC2918" s="11"/>
      <c r="AD2918" s="11"/>
      <c r="AE2918" s="11"/>
    </row>
    <row r="2919" spans="27:31" ht="15">
      <c r="AA2919" s="11"/>
      <c r="AB2919" s="11"/>
      <c r="AC2919" s="11"/>
      <c r="AD2919" s="11"/>
      <c r="AE2919" s="11"/>
    </row>
    <row r="2920" spans="27:31" ht="15">
      <c r="AA2920" s="11"/>
      <c r="AB2920" s="11"/>
      <c r="AC2920" s="11"/>
      <c r="AD2920" s="11"/>
      <c r="AE2920" s="11"/>
    </row>
    <row r="2921" spans="27:31" ht="15">
      <c r="AA2921" s="11"/>
      <c r="AB2921" s="11"/>
      <c r="AC2921" s="11"/>
      <c r="AD2921" s="11"/>
      <c r="AE2921" s="11"/>
    </row>
    <row r="2922" spans="27:31" ht="15">
      <c r="AA2922" s="11"/>
      <c r="AB2922" s="11"/>
      <c r="AC2922" s="11"/>
      <c r="AD2922" s="11"/>
      <c r="AE2922" s="11"/>
    </row>
    <row r="2923" spans="27:31" ht="15">
      <c r="AA2923" s="11"/>
      <c r="AB2923" s="11"/>
      <c r="AC2923" s="11"/>
      <c r="AD2923" s="11"/>
      <c r="AE2923" s="11"/>
    </row>
    <row r="2924" spans="27:31" ht="15">
      <c r="AA2924" s="11"/>
      <c r="AB2924" s="11"/>
      <c r="AC2924" s="11"/>
      <c r="AD2924" s="11"/>
      <c r="AE2924" s="11"/>
    </row>
    <row r="2925" spans="27:31" ht="15">
      <c r="AA2925" s="11"/>
      <c r="AB2925" s="11"/>
      <c r="AC2925" s="11"/>
      <c r="AD2925" s="11"/>
      <c r="AE2925" s="11"/>
    </row>
    <row r="2926" spans="27:31" ht="15">
      <c r="AA2926" s="11"/>
      <c r="AB2926" s="11"/>
      <c r="AC2926" s="11"/>
      <c r="AD2926" s="11"/>
      <c r="AE2926" s="11"/>
    </row>
    <row r="2927" spans="27:31" ht="15">
      <c r="AA2927" s="11"/>
      <c r="AB2927" s="11"/>
      <c r="AC2927" s="11"/>
      <c r="AD2927" s="11"/>
      <c r="AE2927" s="11"/>
    </row>
    <row r="2928" spans="27:31" ht="15">
      <c r="AA2928" s="11"/>
      <c r="AB2928" s="11"/>
      <c r="AC2928" s="11"/>
      <c r="AD2928" s="11"/>
      <c r="AE2928" s="11"/>
    </row>
    <row r="2929" spans="27:31" ht="15">
      <c r="AA2929" s="11"/>
      <c r="AB2929" s="11"/>
      <c r="AC2929" s="11"/>
      <c r="AD2929" s="11"/>
      <c r="AE2929" s="11"/>
    </row>
    <row r="2930" spans="27:31" ht="15">
      <c r="AA2930" s="11"/>
      <c r="AB2930" s="11"/>
      <c r="AC2930" s="11"/>
      <c r="AD2930" s="11"/>
      <c r="AE2930" s="11"/>
    </row>
    <row r="2931" spans="27:31" ht="15">
      <c r="AA2931" s="11"/>
      <c r="AB2931" s="11"/>
      <c r="AC2931" s="11"/>
      <c r="AD2931" s="11"/>
      <c r="AE2931" s="11"/>
    </row>
    <row r="2932" spans="27:31" ht="15">
      <c r="AA2932" s="11"/>
      <c r="AB2932" s="11"/>
      <c r="AC2932" s="11"/>
      <c r="AD2932" s="11"/>
      <c r="AE2932" s="11"/>
    </row>
    <row r="2933" spans="27:31" ht="15">
      <c r="AA2933" s="11"/>
      <c r="AB2933" s="11"/>
      <c r="AC2933" s="11"/>
      <c r="AD2933" s="11"/>
      <c r="AE2933" s="11"/>
    </row>
    <row r="2934" spans="27:31" ht="15">
      <c r="AA2934" s="11"/>
      <c r="AB2934" s="11"/>
      <c r="AC2934" s="11"/>
      <c r="AD2934" s="11"/>
      <c r="AE2934" s="11"/>
    </row>
    <row r="2935" spans="27:31" ht="15">
      <c r="AA2935" s="11"/>
      <c r="AB2935" s="11"/>
      <c r="AC2935" s="11"/>
      <c r="AD2935" s="11"/>
      <c r="AE2935" s="11"/>
    </row>
    <row r="2936" spans="27:31" ht="15">
      <c r="AA2936" s="11"/>
      <c r="AB2936" s="11"/>
      <c r="AC2936" s="11"/>
      <c r="AD2936" s="11"/>
      <c r="AE2936" s="11"/>
    </row>
    <row r="2937" spans="27:31" ht="15">
      <c r="AA2937" s="11"/>
      <c r="AB2937" s="11"/>
      <c r="AC2937" s="11"/>
      <c r="AD2937" s="11"/>
      <c r="AE2937" s="11"/>
    </row>
    <row r="2938" spans="27:31" ht="15">
      <c r="AA2938" s="11"/>
      <c r="AB2938" s="11"/>
      <c r="AC2938" s="11"/>
      <c r="AD2938" s="11"/>
      <c r="AE2938" s="11"/>
    </row>
    <row r="2939" spans="27:31" ht="15">
      <c r="AA2939" s="11"/>
      <c r="AB2939" s="11"/>
      <c r="AC2939" s="11"/>
      <c r="AD2939" s="11"/>
      <c r="AE2939" s="11"/>
    </row>
    <row r="2940" spans="27:31" ht="15">
      <c r="AA2940" s="11"/>
      <c r="AB2940" s="11"/>
      <c r="AC2940" s="11"/>
      <c r="AD2940" s="11"/>
      <c r="AE2940" s="11"/>
    </row>
    <row r="2941" spans="27:31" ht="15">
      <c r="AA2941" s="11"/>
      <c r="AB2941" s="11"/>
      <c r="AC2941" s="11"/>
      <c r="AD2941" s="11"/>
      <c r="AE2941" s="11"/>
    </row>
    <row r="2942" spans="27:31" ht="15">
      <c r="AA2942" s="11"/>
      <c r="AB2942" s="11"/>
      <c r="AC2942" s="11"/>
      <c r="AD2942" s="11"/>
      <c r="AE2942" s="11"/>
    </row>
    <row r="2943" spans="27:31" ht="15">
      <c r="AA2943" s="11"/>
      <c r="AB2943" s="11"/>
      <c r="AC2943" s="11"/>
      <c r="AD2943" s="11"/>
      <c r="AE2943" s="11"/>
    </row>
    <row r="2944" spans="27:31" ht="15">
      <c r="AA2944" s="11"/>
      <c r="AB2944" s="11"/>
      <c r="AC2944" s="11"/>
      <c r="AD2944" s="11"/>
      <c r="AE2944" s="11"/>
    </row>
    <row r="2945" spans="27:31" ht="15">
      <c r="AA2945" s="11"/>
      <c r="AB2945" s="11"/>
      <c r="AC2945" s="11"/>
      <c r="AD2945" s="11"/>
      <c r="AE2945" s="11"/>
    </row>
    <row r="2946" spans="27:31" ht="15">
      <c r="AA2946" s="11"/>
      <c r="AB2946" s="11"/>
      <c r="AC2946" s="11"/>
      <c r="AD2946" s="11"/>
      <c r="AE2946" s="11"/>
    </row>
    <row r="2947" spans="27:31" ht="15">
      <c r="AA2947" s="11"/>
      <c r="AB2947" s="11"/>
      <c r="AC2947" s="11"/>
      <c r="AD2947" s="11"/>
      <c r="AE2947" s="11"/>
    </row>
    <row r="2948" spans="27:31" ht="15">
      <c r="AA2948" s="11"/>
      <c r="AB2948" s="11"/>
      <c r="AC2948" s="11"/>
      <c r="AD2948" s="11"/>
      <c r="AE2948" s="11"/>
    </row>
    <row r="2949" spans="27:31" ht="15">
      <c r="AA2949" s="11"/>
      <c r="AB2949" s="11"/>
      <c r="AC2949" s="11"/>
      <c r="AD2949" s="11"/>
      <c r="AE2949" s="11"/>
    </row>
    <row r="2950" spans="27:31" ht="15">
      <c r="AA2950" s="11"/>
      <c r="AB2950" s="11"/>
      <c r="AC2950" s="11"/>
      <c r="AD2950" s="11"/>
      <c r="AE2950" s="11"/>
    </row>
    <row r="2951" spans="27:31" ht="15">
      <c r="AA2951" s="11"/>
      <c r="AB2951" s="11"/>
      <c r="AC2951" s="11"/>
      <c r="AD2951" s="11"/>
      <c r="AE2951" s="11"/>
    </row>
    <row r="2952" spans="27:31" ht="15">
      <c r="AA2952" s="11"/>
      <c r="AB2952" s="11"/>
      <c r="AC2952" s="11"/>
      <c r="AD2952" s="11"/>
      <c r="AE2952" s="11"/>
    </row>
    <row r="2953" spans="27:31" ht="15">
      <c r="AA2953" s="11"/>
      <c r="AB2953" s="11"/>
      <c r="AC2953" s="11"/>
      <c r="AD2953" s="11"/>
      <c r="AE2953" s="11"/>
    </row>
    <row r="2954" spans="27:31" ht="15">
      <c r="AA2954" s="11"/>
      <c r="AB2954" s="11"/>
      <c r="AC2954" s="11"/>
      <c r="AD2954" s="11"/>
      <c r="AE2954" s="11"/>
    </row>
    <row r="2955" spans="27:31" ht="15">
      <c r="AA2955" s="11"/>
      <c r="AB2955" s="11"/>
      <c r="AC2955" s="11"/>
      <c r="AD2955" s="11"/>
      <c r="AE2955" s="11"/>
    </row>
    <row r="2956" spans="27:31" ht="15">
      <c r="AA2956" s="11"/>
      <c r="AB2956" s="11"/>
      <c r="AC2956" s="11"/>
      <c r="AD2956" s="11"/>
      <c r="AE2956" s="11"/>
    </row>
    <row r="2957" spans="27:31" ht="15">
      <c r="AA2957" s="11"/>
      <c r="AB2957" s="11"/>
      <c r="AC2957" s="11"/>
      <c r="AD2957" s="11"/>
      <c r="AE2957" s="11"/>
    </row>
    <row r="2958" spans="27:31" ht="15">
      <c r="AA2958" s="11"/>
      <c r="AB2958" s="11"/>
      <c r="AC2958" s="11"/>
      <c r="AD2958" s="11"/>
      <c r="AE2958" s="11"/>
    </row>
    <row r="2959" spans="27:31" ht="15">
      <c r="AA2959" s="11"/>
      <c r="AB2959" s="11"/>
      <c r="AC2959" s="11"/>
      <c r="AD2959" s="11"/>
      <c r="AE2959" s="11"/>
    </row>
    <row r="2960" spans="27:31" ht="15">
      <c r="AA2960" s="11"/>
      <c r="AB2960" s="11"/>
      <c r="AC2960" s="11"/>
      <c r="AD2960" s="11"/>
      <c r="AE2960" s="11"/>
    </row>
    <row r="2961" spans="27:31" ht="15">
      <c r="AA2961" s="11"/>
      <c r="AB2961" s="11"/>
      <c r="AC2961" s="11"/>
      <c r="AD2961" s="11"/>
      <c r="AE2961" s="11"/>
    </row>
    <row r="2962" spans="27:31" ht="15">
      <c r="AA2962" s="11"/>
      <c r="AB2962" s="11"/>
      <c r="AC2962" s="11"/>
      <c r="AD2962" s="11"/>
      <c r="AE2962" s="11"/>
    </row>
    <row r="2963" spans="27:31" ht="15">
      <c r="AA2963" s="11"/>
      <c r="AB2963" s="11"/>
      <c r="AC2963" s="11"/>
      <c r="AD2963" s="11"/>
      <c r="AE2963" s="11"/>
    </row>
    <row r="2964" spans="27:31" ht="15">
      <c r="AA2964" s="11"/>
      <c r="AB2964" s="11"/>
      <c r="AC2964" s="11"/>
      <c r="AD2964" s="11"/>
      <c r="AE2964" s="11"/>
    </row>
    <row r="2965" spans="27:31" ht="15">
      <c r="AA2965" s="11"/>
      <c r="AB2965" s="11"/>
      <c r="AC2965" s="11"/>
      <c r="AD2965" s="11"/>
      <c r="AE2965" s="11"/>
    </row>
    <row r="2966" spans="27:31" ht="15">
      <c r="AA2966" s="11"/>
      <c r="AB2966" s="11"/>
      <c r="AC2966" s="11"/>
      <c r="AD2966" s="11"/>
      <c r="AE2966" s="11"/>
    </row>
    <row r="2967" spans="27:31" ht="15">
      <c r="AA2967" s="11"/>
      <c r="AB2967" s="11"/>
      <c r="AC2967" s="11"/>
      <c r="AD2967" s="11"/>
      <c r="AE2967" s="11"/>
    </row>
    <row r="2968" spans="27:31" ht="15">
      <c r="AA2968" s="11"/>
      <c r="AB2968" s="11"/>
      <c r="AC2968" s="11"/>
      <c r="AD2968" s="11"/>
      <c r="AE2968" s="11"/>
    </row>
    <row r="2969" spans="27:31" ht="15">
      <c r="AA2969" s="11"/>
      <c r="AB2969" s="11"/>
      <c r="AC2969" s="11"/>
      <c r="AD2969" s="11"/>
      <c r="AE2969" s="11"/>
    </row>
    <row r="2970" spans="27:31" ht="15">
      <c r="AA2970" s="11"/>
      <c r="AB2970" s="11"/>
      <c r="AC2970" s="11"/>
      <c r="AD2970" s="11"/>
      <c r="AE2970" s="11"/>
    </row>
    <row r="2971" spans="27:31" ht="15">
      <c r="AA2971" s="11"/>
      <c r="AB2971" s="11"/>
      <c r="AC2971" s="11"/>
      <c r="AD2971" s="11"/>
      <c r="AE2971" s="11"/>
    </row>
    <row r="2972" spans="27:31" ht="15">
      <c r="AA2972" s="11"/>
      <c r="AB2972" s="11"/>
      <c r="AC2972" s="11"/>
      <c r="AD2972" s="11"/>
      <c r="AE2972" s="11"/>
    </row>
    <row r="2973" spans="27:31" ht="15">
      <c r="AA2973" s="11"/>
      <c r="AB2973" s="11"/>
      <c r="AC2973" s="11"/>
      <c r="AD2973" s="11"/>
      <c r="AE2973" s="11"/>
    </row>
    <row r="2974" spans="27:31" ht="15">
      <c r="AA2974" s="11"/>
      <c r="AB2974" s="11"/>
      <c r="AC2974" s="11"/>
      <c r="AD2974" s="11"/>
      <c r="AE2974" s="11"/>
    </row>
    <row r="2975" spans="27:31" ht="15">
      <c r="AA2975" s="11"/>
      <c r="AB2975" s="11"/>
      <c r="AC2975" s="11"/>
      <c r="AD2975" s="11"/>
      <c r="AE2975" s="11"/>
    </row>
    <row r="2976" spans="27:31" ht="15">
      <c r="AA2976" s="11"/>
      <c r="AB2976" s="11"/>
      <c r="AC2976" s="11"/>
      <c r="AD2976" s="11"/>
      <c r="AE2976" s="11"/>
    </row>
    <row r="2977" spans="27:31" ht="15">
      <c r="AA2977" s="11"/>
      <c r="AB2977" s="11"/>
      <c r="AC2977" s="11"/>
      <c r="AD2977" s="11"/>
      <c r="AE2977" s="11"/>
    </row>
    <row r="2978" spans="27:31" ht="15">
      <c r="AA2978" s="11"/>
      <c r="AB2978" s="11"/>
      <c r="AC2978" s="11"/>
      <c r="AD2978" s="11"/>
      <c r="AE2978" s="11"/>
    </row>
    <row r="2979" spans="27:31" ht="15">
      <c r="AA2979" s="11"/>
      <c r="AB2979" s="11"/>
      <c r="AC2979" s="11"/>
      <c r="AD2979" s="11"/>
      <c r="AE2979" s="11"/>
    </row>
    <row r="2980" spans="27:31" ht="15">
      <c r="AA2980" s="11"/>
      <c r="AB2980" s="11"/>
      <c r="AC2980" s="11"/>
      <c r="AD2980" s="11"/>
      <c r="AE2980" s="11"/>
    </row>
    <row r="2981" spans="27:31" ht="15">
      <c r="AA2981" s="11"/>
      <c r="AB2981" s="11"/>
      <c r="AC2981" s="11"/>
      <c r="AD2981" s="11"/>
      <c r="AE2981" s="11"/>
    </row>
    <row r="2982" spans="27:31" ht="15">
      <c r="AA2982" s="11"/>
      <c r="AB2982" s="11"/>
      <c r="AC2982" s="11"/>
      <c r="AD2982" s="11"/>
      <c r="AE2982" s="11"/>
    </row>
    <row r="2983" spans="27:31" ht="15">
      <c r="AA2983" s="11"/>
      <c r="AB2983" s="11"/>
      <c r="AC2983" s="11"/>
      <c r="AD2983" s="11"/>
      <c r="AE2983" s="11"/>
    </row>
    <row r="2984" spans="27:31" ht="15">
      <c r="AA2984" s="11"/>
      <c r="AB2984" s="11"/>
      <c r="AC2984" s="11"/>
      <c r="AD2984" s="11"/>
      <c r="AE2984" s="11"/>
    </row>
    <row r="2985" spans="27:31" ht="15">
      <c r="AA2985" s="11"/>
      <c r="AB2985" s="11"/>
      <c r="AC2985" s="11"/>
      <c r="AD2985" s="11"/>
      <c r="AE2985" s="11"/>
    </row>
    <row r="2986" spans="27:31" ht="15">
      <c r="AA2986" s="11"/>
      <c r="AB2986" s="11"/>
      <c r="AC2986" s="11"/>
      <c r="AD2986" s="11"/>
      <c r="AE2986" s="11"/>
    </row>
    <row r="2987" spans="27:31" ht="15">
      <c r="AA2987" s="11"/>
      <c r="AB2987" s="11"/>
      <c r="AC2987" s="11"/>
      <c r="AD2987" s="11"/>
      <c r="AE2987" s="11"/>
    </row>
    <row r="2988" spans="27:31" ht="15">
      <c r="AA2988" s="11"/>
      <c r="AB2988" s="11"/>
      <c r="AC2988" s="11"/>
      <c r="AD2988" s="11"/>
      <c r="AE2988" s="11"/>
    </row>
    <row r="2989" spans="27:31" ht="15">
      <c r="AA2989" s="11"/>
      <c r="AB2989" s="11"/>
      <c r="AC2989" s="11"/>
      <c r="AD2989" s="11"/>
      <c r="AE2989" s="11"/>
    </row>
    <row r="2990" spans="27:31" ht="15">
      <c r="AA2990" s="11"/>
      <c r="AB2990" s="11"/>
      <c r="AC2990" s="11"/>
      <c r="AD2990" s="11"/>
      <c r="AE2990" s="11"/>
    </row>
    <row r="2991" spans="27:31" ht="15">
      <c r="AA2991" s="11"/>
      <c r="AB2991" s="11"/>
      <c r="AC2991" s="11"/>
      <c r="AD2991" s="11"/>
      <c r="AE2991" s="11"/>
    </row>
    <row r="2992" spans="27:31" ht="15">
      <c r="AA2992" s="11"/>
      <c r="AB2992" s="11"/>
      <c r="AC2992" s="11"/>
      <c r="AD2992" s="11"/>
      <c r="AE2992" s="11"/>
    </row>
    <row r="2993" spans="27:31" ht="15">
      <c r="AA2993" s="11"/>
      <c r="AB2993" s="11"/>
      <c r="AC2993" s="11"/>
      <c r="AD2993" s="11"/>
      <c r="AE2993" s="11"/>
    </row>
    <row r="2994" spans="27:31" ht="15">
      <c r="AA2994" s="11"/>
      <c r="AB2994" s="11"/>
      <c r="AC2994" s="11"/>
      <c r="AD2994" s="11"/>
      <c r="AE2994" s="11"/>
    </row>
    <row r="2995" spans="27:31" ht="15">
      <c r="AA2995" s="11"/>
      <c r="AB2995" s="11"/>
      <c r="AC2995" s="11"/>
      <c r="AD2995" s="11"/>
      <c r="AE2995" s="11"/>
    </row>
    <row r="2996" spans="27:31" ht="15">
      <c r="AA2996" s="11"/>
      <c r="AB2996" s="11"/>
      <c r="AC2996" s="11"/>
      <c r="AD2996" s="11"/>
      <c r="AE2996" s="11"/>
    </row>
    <row r="2997" spans="27:31" ht="15">
      <c r="AA2997" s="11"/>
      <c r="AB2997" s="11"/>
      <c r="AC2997" s="11"/>
      <c r="AD2997" s="11"/>
      <c r="AE2997" s="11"/>
    </row>
    <row r="2998" spans="27:31" ht="15">
      <c r="AA2998" s="11"/>
      <c r="AB2998" s="11"/>
      <c r="AC2998" s="11"/>
      <c r="AD2998" s="11"/>
      <c r="AE2998" s="11"/>
    </row>
    <row r="2999" spans="27:31" ht="15">
      <c r="AA2999" s="11"/>
      <c r="AB2999" s="11"/>
      <c r="AC2999" s="11"/>
      <c r="AD2999" s="11"/>
      <c r="AE2999" s="11"/>
    </row>
    <row r="3000" spans="27:31" ht="15">
      <c r="AA3000" s="11"/>
      <c r="AB3000" s="11"/>
      <c r="AC3000" s="11"/>
      <c r="AD3000" s="11"/>
      <c r="AE3000" s="11"/>
    </row>
    <row r="3001" spans="27:31" ht="15">
      <c r="AA3001" s="11"/>
      <c r="AB3001" s="11"/>
      <c r="AC3001" s="11"/>
      <c r="AD3001" s="11"/>
      <c r="AE3001" s="11"/>
    </row>
    <row r="3002" spans="27:31" ht="15">
      <c r="AA3002" s="11"/>
      <c r="AB3002" s="11"/>
      <c r="AC3002" s="11"/>
      <c r="AD3002" s="11"/>
      <c r="AE3002" s="11"/>
    </row>
    <row r="3003" spans="27:31" ht="15">
      <c r="AA3003" s="11"/>
      <c r="AB3003" s="11"/>
      <c r="AC3003" s="11"/>
      <c r="AD3003" s="11"/>
      <c r="AE3003" s="11"/>
    </row>
    <row r="3004" spans="27:31" ht="15">
      <c r="AA3004" s="11"/>
      <c r="AB3004" s="11"/>
      <c r="AC3004" s="11"/>
      <c r="AD3004" s="11"/>
      <c r="AE3004" s="11"/>
    </row>
    <row r="3005" spans="27:31" ht="15">
      <c r="AA3005" s="11"/>
      <c r="AB3005" s="11"/>
      <c r="AC3005" s="11"/>
      <c r="AD3005" s="11"/>
      <c r="AE3005" s="11"/>
    </row>
    <row r="3006" spans="27:31" ht="15">
      <c r="AA3006" s="11"/>
      <c r="AB3006" s="11"/>
      <c r="AC3006" s="11"/>
      <c r="AD3006" s="11"/>
      <c r="AE3006" s="11"/>
    </row>
    <row r="3007" spans="27:31" ht="15">
      <c r="AA3007" s="11"/>
      <c r="AB3007" s="11"/>
      <c r="AC3007" s="11"/>
      <c r="AD3007" s="11"/>
      <c r="AE3007" s="11"/>
    </row>
    <row r="3008" spans="27:31" ht="15">
      <c r="AA3008" s="11"/>
      <c r="AB3008" s="11"/>
      <c r="AC3008" s="11"/>
      <c r="AD3008" s="11"/>
      <c r="AE3008" s="11"/>
    </row>
    <row r="3009" spans="27:31" ht="15">
      <c r="AA3009" s="11"/>
      <c r="AB3009" s="11"/>
      <c r="AC3009" s="11"/>
      <c r="AD3009" s="11"/>
      <c r="AE3009" s="11"/>
    </row>
    <row r="3010" spans="27:31" ht="15">
      <c r="AA3010" s="11"/>
      <c r="AB3010" s="11"/>
      <c r="AC3010" s="11"/>
      <c r="AD3010" s="11"/>
      <c r="AE3010" s="11"/>
    </row>
    <row r="3011" spans="27:31" ht="15">
      <c r="AA3011" s="11"/>
      <c r="AB3011" s="11"/>
      <c r="AC3011" s="11"/>
      <c r="AD3011" s="11"/>
      <c r="AE3011" s="11"/>
    </row>
    <row r="3012" spans="27:31" ht="15">
      <c r="AA3012" s="11"/>
      <c r="AB3012" s="11"/>
      <c r="AC3012" s="11"/>
      <c r="AD3012" s="11"/>
      <c r="AE3012" s="11"/>
    </row>
    <row r="3013" spans="27:31" ht="15">
      <c r="AA3013" s="11"/>
      <c r="AB3013" s="11"/>
      <c r="AC3013" s="11"/>
      <c r="AD3013" s="11"/>
      <c r="AE3013" s="11"/>
    </row>
    <row r="3014" spans="27:31" ht="15">
      <c r="AA3014" s="11"/>
      <c r="AB3014" s="11"/>
      <c r="AC3014" s="11"/>
      <c r="AD3014" s="11"/>
      <c r="AE3014" s="11"/>
    </row>
    <row r="3015" spans="27:31" ht="15">
      <c r="AA3015" s="11"/>
      <c r="AB3015" s="11"/>
      <c r="AC3015" s="11"/>
      <c r="AD3015" s="11"/>
      <c r="AE3015" s="11"/>
    </row>
    <row r="3016" spans="27:31" ht="15">
      <c r="AA3016" s="11"/>
      <c r="AB3016" s="11"/>
      <c r="AC3016" s="11"/>
      <c r="AD3016" s="11"/>
      <c r="AE3016" s="11"/>
    </row>
    <row r="3017" spans="27:31" ht="15">
      <c r="AA3017" s="11"/>
      <c r="AB3017" s="11"/>
      <c r="AC3017" s="11"/>
      <c r="AD3017" s="11"/>
      <c r="AE3017" s="11"/>
    </row>
    <row r="3018" spans="27:31" ht="15">
      <c r="AA3018" s="11"/>
      <c r="AB3018" s="11"/>
      <c r="AC3018" s="11"/>
      <c r="AD3018" s="11"/>
      <c r="AE3018" s="11"/>
    </row>
    <row r="3019" spans="27:31" ht="15">
      <c r="AA3019" s="11"/>
      <c r="AB3019" s="11"/>
      <c r="AC3019" s="11"/>
      <c r="AD3019" s="11"/>
      <c r="AE3019" s="11"/>
    </row>
    <row r="3020" spans="27:31" ht="15">
      <c r="AA3020" s="11"/>
      <c r="AB3020" s="11"/>
      <c r="AC3020" s="11"/>
      <c r="AD3020" s="11"/>
      <c r="AE3020" s="11"/>
    </row>
    <row r="3021" spans="27:31" ht="15">
      <c r="AA3021" s="11"/>
      <c r="AB3021" s="11"/>
      <c r="AC3021" s="11"/>
      <c r="AD3021" s="11"/>
      <c r="AE3021" s="11"/>
    </row>
    <row r="3022" spans="27:31" ht="15">
      <c r="AA3022" s="11"/>
      <c r="AB3022" s="11"/>
      <c r="AC3022" s="11"/>
      <c r="AD3022" s="11"/>
      <c r="AE3022" s="11"/>
    </row>
    <row r="3023" spans="27:31" ht="15">
      <c r="AA3023" s="11"/>
      <c r="AB3023" s="11"/>
      <c r="AC3023" s="11"/>
      <c r="AD3023" s="11"/>
      <c r="AE3023" s="11"/>
    </row>
    <row r="3024" spans="27:31" ht="15">
      <c r="AA3024" s="11"/>
      <c r="AB3024" s="11"/>
      <c r="AC3024" s="11"/>
      <c r="AD3024" s="11"/>
      <c r="AE3024" s="11"/>
    </row>
    <row r="3025" spans="27:31" ht="15">
      <c r="AA3025" s="11"/>
      <c r="AB3025" s="11"/>
      <c r="AC3025" s="11"/>
      <c r="AD3025" s="11"/>
      <c r="AE3025" s="11"/>
    </row>
    <row r="3026" spans="27:31" ht="15">
      <c r="AA3026" s="11"/>
      <c r="AB3026" s="11"/>
      <c r="AC3026" s="11"/>
      <c r="AD3026" s="11"/>
      <c r="AE3026" s="11"/>
    </row>
    <row r="3027" spans="27:31" ht="15">
      <c r="AA3027" s="11"/>
      <c r="AB3027" s="11"/>
      <c r="AC3027" s="11"/>
      <c r="AD3027" s="11"/>
      <c r="AE3027" s="11"/>
    </row>
    <row r="3028" spans="27:31" ht="15">
      <c r="AA3028" s="11"/>
      <c r="AB3028" s="11"/>
      <c r="AC3028" s="11"/>
      <c r="AD3028" s="11"/>
      <c r="AE3028" s="11"/>
    </row>
    <row r="3029" spans="27:31" ht="15">
      <c r="AA3029" s="11"/>
      <c r="AB3029" s="11"/>
      <c r="AC3029" s="11"/>
      <c r="AD3029" s="11"/>
      <c r="AE3029" s="11"/>
    </row>
    <row r="3030" spans="27:31" ht="15">
      <c r="AA3030" s="11"/>
      <c r="AB3030" s="11"/>
      <c r="AC3030" s="11"/>
      <c r="AD3030" s="11"/>
      <c r="AE3030" s="11"/>
    </row>
    <row r="3031" spans="27:31" ht="15">
      <c r="AA3031" s="11"/>
      <c r="AB3031" s="11"/>
      <c r="AC3031" s="11"/>
      <c r="AD3031" s="11"/>
      <c r="AE3031" s="11"/>
    </row>
    <row r="3032" spans="27:31" ht="15">
      <c r="AA3032" s="11"/>
      <c r="AB3032" s="11"/>
      <c r="AC3032" s="11"/>
      <c r="AD3032" s="11"/>
      <c r="AE3032" s="11"/>
    </row>
    <row r="3033" spans="27:31" ht="15">
      <c r="AA3033" s="11"/>
      <c r="AB3033" s="11"/>
      <c r="AC3033" s="11"/>
      <c r="AD3033" s="11"/>
      <c r="AE3033" s="11"/>
    </row>
    <row r="3034" spans="27:31" ht="15">
      <c r="AA3034" s="11"/>
      <c r="AB3034" s="11"/>
      <c r="AC3034" s="11"/>
      <c r="AD3034" s="11"/>
      <c r="AE3034" s="11"/>
    </row>
    <row r="3035" spans="27:31" ht="15">
      <c r="AA3035" s="11"/>
      <c r="AB3035" s="11"/>
      <c r="AC3035" s="11"/>
      <c r="AD3035" s="11"/>
      <c r="AE3035" s="11"/>
    </row>
    <row r="3036" spans="27:31" ht="15">
      <c r="AA3036" s="11"/>
      <c r="AB3036" s="11"/>
      <c r="AC3036" s="11"/>
      <c r="AD3036" s="11"/>
      <c r="AE3036" s="11"/>
    </row>
    <row r="3037" spans="27:31" ht="15">
      <c r="AA3037" s="11"/>
      <c r="AB3037" s="11"/>
      <c r="AC3037" s="11"/>
      <c r="AD3037" s="11"/>
      <c r="AE3037" s="11"/>
    </row>
    <row r="3038" spans="27:31" ht="15">
      <c r="AA3038" s="11"/>
      <c r="AB3038" s="11"/>
      <c r="AC3038" s="11"/>
      <c r="AD3038" s="11"/>
      <c r="AE3038" s="11"/>
    </row>
    <row r="3039" spans="27:31" ht="15">
      <c r="AA3039" s="11"/>
      <c r="AB3039" s="11"/>
      <c r="AC3039" s="11"/>
      <c r="AD3039" s="11"/>
      <c r="AE3039" s="11"/>
    </row>
    <row r="3040" spans="27:31" ht="15">
      <c r="AA3040" s="11"/>
      <c r="AB3040" s="11"/>
      <c r="AC3040" s="11"/>
      <c r="AD3040" s="11"/>
      <c r="AE3040" s="11"/>
    </row>
    <row r="3041" spans="27:31" ht="15">
      <c r="AA3041" s="11"/>
      <c r="AB3041" s="11"/>
      <c r="AC3041" s="11"/>
      <c r="AD3041" s="11"/>
      <c r="AE3041" s="11"/>
    </row>
    <row r="3042" spans="27:31" ht="15">
      <c r="AA3042" s="11"/>
      <c r="AB3042" s="11"/>
      <c r="AC3042" s="11"/>
      <c r="AD3042" s="11"/>
      <c r="AE3042" s="11"/>
    </row>
    <row r="3043" spans="27:31" ht="15">
      <c r="AA3043" s="11"/>
      <c r="AB3043" s="11"/>
      <c r="AC3043" s="11"/>
      <c r="AD3043" s="11"/>
      <c r="AE3043" s="11"/>
    </row>
    <row r="3044" spans="27:31" ht="15">
      <c r="AA3044" s="11"/>
      <c r="AB3044" s="11"/>
      <c r="AC3044" s="11"/>
      <c r="AD3044" s="11"/>
      <c r="AE3044" s="11"/>
    </row>
    <row r="3045" spans="27:31" ht="15">
      <c r="AA3045" s="11"/>
      <c r="AB3045" s="11"/>
      <c r="AC3045" s="11"/>
      <c r="AD3045" s="11"/>
      <c r="AE3045" s="11"/>
    </row>
    <row r="3046" spans="27:31" ht="15">
      <c r="AA3046" s="11"/>
      <c r="AB3046" s="11"/>
      <c r="AC3046" s="11"/>
      <c r="AD3046" s="11"/>
      <c r="AE3046" s="11"/>
    </row>
    <row r="3047" spans="27:31" ht="15">
      <c r="AA3047" s="11"/>
      <c r="AB3047" s="11"/>
      <c r="AC3047" s="11"/>
      <c r="AD3047" s="11"/>
      <c r="AE3047" s="11"/>
    </row>
    <row r="3048" spans="27:31" ht="15">
      <c r="AA3048" s="11"/>
      <c r="AB3048" s="11"/>
      <c r="AC3048" s="11"/>
      <c r="AD3048" s="11"/>
      <c r="AE3048" s="11"/>
    </row>
    <row r="3049" spans="27:31" ht="15">
      <c r="AA3049" s="11"/>
      <c r="AB3049" s="11"/>
      <c r="AC3049" s="11"/>
      <c r="AD3049" s="11"/>
      <c r="AE3049" s="11"/>
    </row>
    <row r="3050" spans="27:31" ht="15">
      <c r="AA3050" s="11"/>
      <c r="AB3050" s="11"/>
      <c r="AC3050" s="11"/>
      <c r="AD3050" s="11"/>
      <c r="AE3050" s="11"/>
    </row>
    <row r="3051" spans="27:31" ht="15">
      <c r="AA3051" s="11"/>
      <c r="AB3051" s="11"/>
      <c r="AC3051" s="11"/>
      <c r="AD3051" s="11"/>
      <c r="AE3051" s="11"/>
    </row>
    <row r="3052" spans="27:31" ht="15">
      <c r="AA3052" s="11"/>
      <c r="AB3052" s="11"/>
      <c r="AC3052" s="11"/>
      <c r="AD3052" s="11"/>
      <c r="AE3052" s="11"/>
    </row>
    <row r="3053" spans="27:31" ht="15">
      <c r="AA3053" s="11"/>
      <c r="AB3053" s="11"/>
      <c r="AC3053" s="11"/>
      <c r="AD3053" s="11"/>
      <c r="AE3053" s="11"/>
    </row>
    <row r="3054" spans="27:31" ht="15">
      <c r="AA3054" s="11"/>
      <c r="AB3054" s="11"/>
      <c r="AC3054" s="11"/>
      <c r="AD3054" s="11"/>
      <c r="AE3054" s="11"/>
    </row>
    <row r="3055" spans="27:31" ht="15">
      <c r="AA3055" s="11"/>
      <c r="AB3055" s="11"/>
      <c r="AC3055" s="11"/>
      <c r="AD3055" s="11"/>
      <c r="AE3055" s="11"/>
    </row>
    <row r="3056" spans="27:31" ht="15">
      <c r="AA3056" s="11"/>
      <c r="AB3056" s="11"/>
      <c r="AC3056" s="11"/>
      <c r="AD3056" s="11"/>
      <c r="AE3056" s="11"/>
    </row>
    <row r="3057" spans="27:31" ht="15">
      <c r="AA3057" s="11"/>
      <c r="AB3057" s="11"/>
      <c r="AC3057" s="11"/>
      <c r="AD3057" s="11"/>
      <c r="AE3057" s="11"/>
    </row>
    <row r="3058" spans="27:31" ht="15">
      <c r="AA3058" s="11"/>
      <c r="AB3058" s="11"/>
      <c r="AC3058" s="11"/>
      <c r="AD3058" s="11"/>
      <c r="AE3058" s="11"/>
    </row>
    <row r="3059" spans="27:31" ht="15">
      <c r="AA3059" s="11"/>
      <c r="AB3059" s="11"/>
      <c r="AC3059" s="11"/>
      <c r="AD3059" s="11"/>
      <c r="AE3059" s="11"/>
    </row>
    <row r="3060" spans="27:31" ht="15">
      <c r="AA3060" s="11"/>
      <c r="AB3060" s="11"/>
      <c r="AC3060" s="11"/>
      <c r="AD3060" s="11"/>
      <c r="AE3060" s="11"/>
    </row>
    <row r="3061" spans="27:31" ht="15">
      <c r="AA3061" s="11"/>
      <c r="AB3061" s="11"/>
      <c r="AC3061" s="11"/>
      <c r="AD3061" s="11"/>
      <c r="AE3061" s="11"/>
    </row>
    <row r="3062" spans="27:31" ht="15">
      <c r="AA3062" s="11"/>
      <c r="AB3062" s="11"/>
      <c r="AC3062" s="11"/>
      <c r="AD3062" s="11"/>
      <c r="AE3062" s="11"/>
    </row>
    <row r="3063" spans="27:31" ht="15">
      <c r="AA3063" s="11"/>
      <c r="AB3063" s="11"/>
      <c r="AC3063" s="11"/>
      <c r="AD3063" s="11"/>
      <c r="AE3063" s="11"/>
    </row>
    <row r="3064" spans="27:31" ht="15">
      <c r="AA3064" s="11"/>
      <c r="AB3064" s="11"/>
      <c r="AC3064" s="11"/>
      <c r="AD3064" s="11"/>
      <c r="AE3064" s="11"/>
    </row>
    <row r="3065" spans="27:31" ht="15">
      <c r="AA3065" s="11"/>
      <c r="AB3065" s="11"/>
      <c r="AC3065" s="11"/>
      <c r="AD3065" s="11"/>
      <c r="AE3065" s="11"/>
    </row>
    <row r="3066" spans="27:31" ht="15">
      <c r="AA3066" s="11"/>
      <c r="AB3066" s="11"/>
      <c r="AC3066" s="11"/>
      <c r="AD3066" s="11"/>
      <c r="AE3066" s="11"/>
    </row>
    <row r="3067" spans="27:31" ht="15">
      <c r="AA3067" s="11"/>
      <c r="AB3067" s="11"/>
      <c r="AC3067" s="11"/>
      <c r="AD3067" s="11"/>
      <c r="AE3067" s="11"/>
    </row>
    <row r="3068" spans="27:31" ht="15">
      <c r="AA3068" s="11"/>
      <c r="AB3068" s="11"/>
      <c r="AC3068" s="11"/>
      <c r="AD3068" s="11"/>
      <c r="AE3068" s="11"/>
    </row>
    <row r="3069" spans="27:31" ht="15">
      <c r="AA3069" s="11"/>
      <c r="AB3069" s="11"/>
      <c r="AC3069" s="11"/>
      <c r="AD3069" s="11"/>
      <c r="AE3069" s="11"/>
    </row>
    <row r="3070" spans="27:31" ht="15">
      <c r="AA3070" s="11"/>
      <c r="AB3070" s="11"/>
      <c r="AC3070" s="11"/>
      <c r="AD3070" s="11"/>
      <c r="AE3070" s="11"/>
    </row>
    <row r="3071" spans="27:31" ht="15">
      <c r="AA3071" s="11"/>
      <c r="AB3071" s="11"/>
      <c r="AC3071" s="11"/>
      <c r="AD3071" s="11"/>
      <c r="AE3071" s="11"/>
    </row>
    <row r="3072" spans="27:31" ht="15">
      <c r="AA3072" s="11"/>
      <c r="AB3072" s="11"/>
      <c r="AC3072" s="11"/>
      <c r="AD3072" s="11"/>
      <c r="AE3072" s="11"/>
    </row>
    <row r="3073" spans="27:31" ht="15">
      <c r="AA3073" s="11"/>
      <c r="AB3073" s="11"/>
      <c r="AC3073" s="11"/>
      <c r="AD3073" s="11"/>
      <c r="AE3073" s="11"/>
    </row>
    <row r="3074" spans="27:31" ht="15">
      <c r="AA3074" s="11"/>
      <c r="AB3074" s="11"/>
      <c r="AC3074" s="11"/>
      <c r="AD3074" s="11"/>
      <c r="AE3074" s="11"/>
    </row>
    <row r="3075" spans="27:31" ht="15">
      <c r="AA3075" s="11"/>
      <c r="AB3075" s="11"/>
      <c r="AC3075" s="11"/>
      <c r="AD3075" s="11"/>
      <c r="AE3075" s="11"/>
    </row>
    <row r="3076" spans="27:31" ht="15">
      <c r="AA3076" s="11"/>
      <c r="AB3076" s="11"/>
      <c r="AC3076" s="11"/>
      <c r="AD3076" s="11"/>
      <c r="AE3076" s="11"/>
    </row>
    <row r="3077" spans="27:31" ht="15">
      <c r="AA3077" s="11"/>
      <c r="AB3077" s="11"/>
      <c r="AC3077" s="11"/>
      <c r="AD3077" s="11"/>
      <c r="AE3077" s="11"/>
    </row>
    <row r="3078" spans="27:31" ht="15">
      <c r="AA3078" s="11"/>
      <c r="AB3078" s="11"/>
      <c r="AC3078" s="11"/>
      <c r="AD3078" s="11"/>
      <c r="AE3078" s="11"/>
    </row>
    <row r="3079" spans="27:31" ht="15">
      <c r="AA3079" s="11"/>
      <c r="AB3079" s="11"/>
      <c r="AC3079" s="11"/>
      <c r="AD3079" s="11"/>
      <c r="AE3079" s="11"/>
    </row>
    <row r="3080" spans="27:31" ht="15">
      <c r="AA3080" s="11"/>
      <c r="AB3080" s="11"/>
      <c r="AC3080" s="11"/>
      <c r="AD3080" s="11"/>
      <c r="AE3080" s="11"/>
    </row>
    <row r="3081" spans="27:31" ht="15">
      <c r="AA3081" s="11"/>
      <c r="AB3081" s="11"/>
      <c r="AC3081" s="11"/>
      <c r="AD3081" s="11"/>
      <c r="AE3081" s="11"/>
    </row>
    <row r="3082" spans="27:31" ht="15">
      <c r="AA3082" s="11"/>
      <c r="AB3082" s="11"/>
      <c r="AC3082" s="11"/>
      <c r="AD3082" s="11"/>
      <c r="AE3082" s="11"/>
    </row>
    <row r="3083" spans="27:31" ht="15">
      <c r="AA3083" s="11"/>
      <c r="AB3083" s="11"/>
      <c r="AC3083" s="11"/>
      <c r="AD3083" s="11"/>
      <c r="AE3083" s="11"/>
    </row>
    <row r="3084" spans="27:31" ht="15">
      <c r="AA3084" s="11"/>
      <c r="AB3084" s="11"/>
      <c r="AC3084" s="11"/>
      <c r="AD3084" s="11"/>
      <c r="AE3084" s="11"/>
    </row>
    <row r="3085" spans="27:31" ht="15">
      <c r="AA3085" s="11"/>
      <c r="AB3085" s="11"/>
      <c r="AC3085" s="11"/>
      <c r="AD3085" s="11"/>
      <c r="AE3085" s="11"/>
    </row>
    <row r="3086" spans="27:31" ht="15">
      <c r="AA3086" s="11"/>
      <c r="AB3086" s="11"/>
      <c r="AC3086" s="11"/>
      <c r="AD3086" s="11"/>
      <c r="AE3086" s="11"/>
    </row>
    <row r="3087" spans="27:31" ht="15">
      <c r="AA3087" s="11"/>
      <c r="AB3087" s="11"/>
      <c r="AC3087" s="11"/>
      <c r="AD3087" s="11"/>
      <c r="AE3087" s="11"/>
    </row>
    <row r="3088" spans="27:31" ht="15">
      <c r="AA3088" s="11"/>
      <c r="AB3088" s="11"/>
      <c r="AC3088" s="11"/>
      <c r="AD3088" s="11"/>
      <c r="AE3088" s="11"/>
    </row>
    <row r="3089" spans="27:31" ht="15">
      <c r="AA3089" s="11"/>
      <c r="AB3089" s="11"/>
      <c r="AC3089" s="11"/>
      <c r="AD3089" s="11"/>
      <c r="AE3089" s="11"/>
    </row>
    <row r="3090" spans="27:31" ht="15">
      <c r="AA3090" s="11"/>
      <c r="AB3090" s="11"/>
      <c r="AC3090" s="11"/>
      <c r="AD3090" s="11"/>
      <c r="AE3090" s="11"/>
    </row>
    <row r="3091" spans="27:31" ht="15">
      <c r="AA3091" s="11"/>
      <c r="AB3091" s="11"/>
      <c r="AC3091" s="11"/>
      <c r="AD3091" s="11"/>
      <c r="AE3091" s="11"/>
    </row>
    <row r="3092" spans="27:31" ht="15">
      <c r="AA3092" s="11"/>
      <c r="AB3092" s="11"/>
      <c r="AC3092" s="11"/>
      <c r="AD3092" s="11"/>
      <c r="AE3092" s="11"/>
    </row>
    <row r="3093" spans="27:31" ht="15">
      <c r="AA3093" s="11"/>
      <c r="AB3093" s="11"/>
      <c r="AC3093" s="11"/>
      <c r="AD3093" s="11"/>
      <c r="AE3093" s="11"/>
    </row>
    <row r="3094" spans="27:31" ht="15">
      <c r="AA3094" s="11"/>
      <c r="AB3094" s="11"/>
      <c r="AC3094" s="11"/>
      <c r="AD3094" s="11"/>
      <c r="AE3094" s="11"/>
    </row>
    <row r="3095" spans="27:31" ht="15">
      <c r="AA3095" s="11"/>
      <c r="AB3095" s="11"/>
      <c r="AC3095" s="11"/>
      <c r="AD3095" s="11"/>
      <c r="AE3095" s="11"/>
    </row>
    <row r="3096" spans="27:31" ht="15">
      <c r="AA3096" s="11"/>
      <c r="AB3096" s="11"/>
      <c r="AC3096" s="11"/>
      <c r="AD3096" s="11"/>
      <c r="AE3096" s="11"/>
    </row>
    <row r="3097" spans="27:31" ht="15">
      <c r="AA3097" s="11"/>
      <c r="AB3097" s="11"/>
      <c r="AC3097" s="11"/>
      <c r="AD3097" s="11"/>
      <c r="AE3097" s="11"/>
    </row>
    <row r="3098" spans="27:31" ht="15">
      <c r="AA3098" s="11"/>
      <c r="AB3098" s="11"/>
      <c r="AC3098" s="11"/>
      <c r="AD3098" s="11"/>
      <c r="AE3098" s="11"/>
    </row>
    <row r="3099" spans="27:31" ht="15">
      <c r="AA3099" s="11"/>
      <c r="AB3099" s="11"/>
      <c r="AC3099" s="11"/>
      <c r="AD3099" s="11"/>
      <c r="AE3099" s="11"/>
    </row>
    <row r="3100" spans="27:31" ht="15">
      <c r="AA3100" s="11"/>
      <c r="AB3100" s="11"/>
      <c r="AC3100" s="11"/>
      <c r="AD3100" s="11"/>
      <c r="AE3100" s="11"/>
    </row>
    <row r="3101" spans="27:31" ht="15">
      <c r="AA3101" s="11"/>
      <c r="AB3101" s="11"/>
      <c r="AC3101" s="11"/>
      <c r="AD3101" s="11"/>
      <c r="AE3101" s="11"/>
    </row>
    <row r="3102" spans="27:31" ht="15">
      <c r="AA3102" s="11"/>
      <c r="AB3102" s="11"/>
      <c r="AC3102" s="11"/>
      <c r="AD3102" s="11"/>
      <c r="AE3102" s="11"/>
    </row>
    <row r="3103" spans="27:31" ht="15">
      <c r="AA3103" s="11"/>
      <c r="AB3103" s="11"/>
      <c r="AC3103" s="11"/>
      <c r="AD3103" s="11"/>
      <c r="AE3103" s="11"/>
    </row>
    <row r="3104" spans="27:31" ht="15">
      <c r="AA3104" s="11"/>
      <c r="AB3104" s="11"/>
      <c r="AC3104" s="11"/>
      <c r="AD3104" s="11"/>
      <c r="AE3104" s="11"/>
    </row>
    <row r="3105" spans="27:31" ht="15">
      <c r="AA3105" s="11"/>
      <c r="AB3105" s="11"/>
      <c r="AC3105" s="11"/>
      <c r="AD3105" s="11"/>
      <c r="AE3105" s="11"/>
    </row>
    <row r="3106" spans="27:31" ht="15">
      <c r="AA3106" s="11"/>
      <c r="AB3106" s="11"/>
      <c r="AC3106" s="11"/>
      <c r="AD3106" s="11"/>
      <c r="AE3106" s="11"/>
    </row>
    <row r="3107" spans="27:31" ht="15">
      <c r="AA3107" s="11"/>
      <c r="AB3107" s="11"/>
      <c r="AC3107" s="11"/>
      <c r="AD3107" s="11"/>
      <c r="AE3107" s="11"/>
    </row>
    <row r="3108" spans="27:31" ht="15">
      <c r="AA3108" s="11"/>
      <c r="AB3108" s="11"/>
      <c r="AC3108" s="11"/>
      <c r="AD3108" s="11"/>
      <c r="AE3108" s="11"/>
    </row>
    <row r="3109" spans="27:31" ht="15">
      <c r="AA3109" s="11"/>
      <c r="AB3109" s="11"/>
      <c r="AC3109" s="11"/>
      <c r="AD3109" s="11"/>
      <c r="AE3109" s="11"/>
    </row>
    <row r="3110" spans="27:31" ht="15">
      <c r="AA3110" s="11"/>
      <c r="AB3110" s="11"/>
      <c r="AC3110" s="11"/>
      <c r="AD3110" s="11"/>
      <c r="AE3110" s="11"/>
    </row>
    <row r="3111" spans="27:31" ht="15">
      <c r="AA3111" s="11"/>
      <c r="AB3111" s="11"/>
      <c r="AC3111" s="11"/>
      <c r="AD3111" s="11"/>
      <c r="AE3111" s="11"/>
    </row>
    <row r="3112" spans="27:31" ht="15">
      <c r="AA3112" s="11"/>
      <c r="AB3112" s="11"/>
      <c r="AC3112" s="11"/>
      <c r="AD3112" s="11"/>
      <c r="AE3112" s="11"/>
    </row>
    <row r="3113" spans="27:31" ht="15">
      <c r="AA3113" s="11"/>
      <c r="AB3113" s="11"/>
      <c r="AC3113" s="11"/>
      <c r="AD3113" s="11"/>
      <c r="AE3113" s="11"/>
    </row>
    <row r="3114" spans="27:31" ht="15">
      <c r="AA3114" s="11"/>
      <c r="AB3114" s="11"/>
      <c r="AC3114" s="11"/>
      <c r="AD3114" s="11"/>
      <c r="AE3114" s="11"/>
    </row>
    <row r="3115" spans="27:31" ht="15">
      <c r="AA3115" s="11"/>
      <c r="AB3115" s="11"/>
      <c r="AC3115" s="11"/>
      <c r="AD3115" s="11"/>
      <c r="AE3115" s="11"/>
    </row>
    <row r="3116" spans="27:31" ht="15">
      <c r="AA3116" s="11"/>
      <c r="AB3116" s="11"/>
      <c r="AC3116" s="11"/>
      <c r="AD3116" s="11"/>
      <c r="AE3116" s="11"/>
    </row>
    <row r="3117" spans="27:31" ht="15">
      <c r="AA3117" s="11"/>
      <c r="AB3117" s="11"/>
      <c r="AC3117" s="11"/>
      <c r="AD3117" s="11"/>
      <c r="AE3117" s="11"/>
    </row>
    <row r="3118" spans="27:31" ht="15">
      <c r="AA3118" s="11"/>
      <c r="AB3118" s="11"/>
      <c r="AC3118" s="11"/>
      <c r="AD3118" s="11"/>
      <c r="AE3118" s="11"/>
    </row>
    <row r="3119" spans="27:31" ht="15">
      <c r="AA3119" s="11"/>
      <c r="AB3119" s="11"/>
      <c r="AC3119" s="11"/>
      <c r="AD3119" s="11"/>
      <c r="AE3119" s="11"/>
    </row>
    <row r="3120" spans="27:31" ht="15">
      <c r="AA3120" s="11"/>
      <c r="AB3120" s="11"/>
      <c r="AC3120" s="11"/>
      <c r="AD3120" s="11"/>
      <c r="AE3120" s="11"/>
    </row>
    <row r="3121" spans="27:31" ht="15">
      <c r="AA3121" s="11"/>
      <c r="AB3121" s="11"/>
      <c r="AC3121" s="11"/>
      <c r="AD3121" s="11"/>
      <c r="AE3121" s="11"/>
    </row>
    <row r="3122" spans="27:31" ht="15">
      <c r="AA3122" s="11"/>
      <c r="AB3122" s="11"/>
      <c r="AC3122" s="11"/>
      <c r="AD3122" s="11"/>
      <c r="AE3122" s="11"/>
    </row>
    <row r="3123" spans="27:31" ht="15">
      <c r="AA3123" s="11"/>
      <c r="AB3123" s="11"/>
      <c r="AC3123" s="11"/>
      <c r="AD3123" s="11"/>
      <c r="AE3123" s="11"/>
    </row>
    <row r="3124" spans="27:31" ht="15">
      <c r="AA3124" s="11"/>
      <c r="AB3124" s="11"/>
      <c r="AC3124" s="11"/>
      <c r="AD3124" s="11"/>
      <c r="AE3124" s="11"/>
    </row>
    <row r="3125" spans="27:31" ht="15">
      <c r="AA3125" s="11"/>
      <c r="AB3125" s="11"/>
      <c r="AC3125" s="11"/>
      <c r="AD3125" s="11"/>
      <c r="AE3125" s="11"/>
    </row>
    <row r="3126" spans="27:31" ht="15">
      <c r="AA3126" s="11"/>
      <c r="AB3126" s="11"/>
      <c r="AC3126" s="11"/>
      <c r="AD3126" s="11"/>
      <c r="AE3126" s="11"/>
    </row>
    <row r="3127" spans="27:31" ht="15">
      <c r="AA3127" s="11"/>
      <c r="AB3127" s="11"/>
      <c r="AC3127" s="11"/>
      <c r="AD3127" s="11"/>
      <c r="AE3127" s="11"/>
    </row>
    <row r="3128" spans="27:31" ht="15">
      <c r="AA3128" s="11"/>
      <c r="AB3128" s="11"/>
      <c r="AC3128" s="11"/>
      <c r="AD3128" s="11"/>
      <c r="AE3128" s="11"/>
    </row>
    <row r="3129" spans="27:31" ht="15">
      <c r="AA3129" s="11"/>
      <c r="AB3129" s="11"/>
      <c r="AC3129" s="11"/>
      <c r="AD3129" s="11"/>
      <c r="AE3129" s="11"/>
    </row>
  </sheetData>
  <mergeCells count="12">
    <mergeCell ref="A1:BJ3"/>
    <mergeCell ref="A4:BJ4"/>
    <mergeCell ref="A5:BJ5"/>
    <mergeCell ref="BF72:BJ72"/>
    <mergeCell ref="AN8:AR8"/>
    <mergeCell ref="AT9:AX9"/>
    <mergeCell ref="AZ9:BD9"/>
    <mergeCell ref="K8:O8"/>
    <mergeCell ref="J72:O72"/>
    <mergeCell ref="BF73:BJ73"/>
    <mergeCell ref="AT73:AX73"/>
    <mergeCell ref="AZ73:BD73"/>
  </mergeCells>
  <printOptions horizontalCentered="1"/>
  <pageMargins left="0.75" right="0.75" top="0.33" bottom="0.31" header="0.5" footer="0.26"/>
  <pageSetup errors="blank" horizontalDpi="600" verticalDpi="600" orientation="landscape" scale="39" r:id="rId1"/>
  <headerFooter alignWithMargins="0">
    <oddFooter>&amp;C
&amp;"Times New Roman,Regular"
Exhibit C-2. Overall 
Program Increases/Offsets by Appropriation&amp;"Arial,Regular"
</oddFooter>
  </headerFooter>
  <rowBreaks count="1" manualBreakCount="1">
    <brk id="70" max="61" man="1"/>
  </rowBreaks>
</worksheet>
</file>

<file path=xl/worksheets/sheet3.xml><?xml version="1.0" encoding="utf-8"?>
<worksheet xmlns="http://schemas.openxmlformats.org/spreadsheetml/2006/main" xmlns:r="http://schemas.openxmlformats.org/officeDocument/2006/relationships">
  <dimension ref="A1:H20"/>
  <sheetViews>
    <sheetView tabSelected="1" workbookViewId="0" topLeftCell="A1">
      <selection activeCell="G25" sqref="G25"/>
    </sheetView>
  </sheetViews>
  <sheetFormatPr defaultColWidth="8.88671875" defaultRowHeight="15"/>
  <sheetData>
    <row r="1" spans="1:8" ht="15.75">
      <c r="A1" s="195" t="s">
        <v>270</v>
      </c>
      <c r="B1" s="198"/>
      <c r="C1" s="198"/>
      <c r="D1" s="198"/>
      <c r="E1" s="198"/>
      <c r="F1" s="198"/>
      <c r="G1" s="198"/>
      <c r="H1" s="198"/>
    </row>
    <row r="2" spans="1:8" ht="15.75">
      <c r="A2" s="196"/>
      <c r="B2" s="198"/>
      <c r="C2" s="198"/>
      <c r="D2" s="198"/>
      <c r="E2" s="198"/>
      <c r="F2" s="198"/>
      <c r="G2" s="198"/>
      <c r="H2" s="198"/>
    </row>
    <row r="3" spans="1:8" ht="15.75">
      <c r="A3" s="197" t="s">
        <v>271</v>
      </c>
      <c r="B3" s="195"/>
      <c r="C3" s="195"/>
      <c r="D3" s="195"/>
      <c r="E3" s="195"/>
      <c r="F3" s="195"/>
      <c r="G3" s="195"/>
      <c r="H3" s="195"/>
    </row>
    <row r="4" spans="1:8" ht="15.75">
      <c r="A4" s="195"/>
      <c r="B4" s="195"/>
      <c r="C4" s="195"/>
      <c r="D4" s="195"/>
      <c r="E4" s="195"/>
      <c r="F4" s="195"/>
      <c r="G4" s="195"/>
      <c r="H4" s="195"/>
    </row>
    <row r="5" spans="1:8" ht="94.5" customHeight="1">
      <c r="A5" s="215" t="s">
        <v>272</v>
      </c>
      <c r="B5" s="216"/>
      <c r="C5" s="216"/>
      <c r="D5" s="216"/>
      <c r="E5" s="216"/>
      <c r="F5" s="216"/>
      <c r="G5" s="216"/>
      <c r="H5" s="193"/>
    </row>
    <row r="6" spans="1:8" ht="15.75">
      <c r="A6" s="195"/>
      <c r="B6" s="195"/>
      <c r="C6" s="195"/>
      <c r="D6" s="195"/>
      <c r="E6" s="195"/>
      <c r="F6" s="195"/>
      <c r="G6" s="195"/>
      <c r="H6" s="195"/>
    </row>
    <row r="7" spans="1:8" ht="15.75">
      <c r="A7" s="154" t="s">
        <v>273</v>
      </c>
      <c r="B7" s="195"/>
      <c r="C7" s="195"/>
      <c r="D7" s="195"/>
      <c r="E7" s="195"/>
      <c r="F7" s="195"/>
      <c r="G7" s="195"/>
      <c r="H7" s="195"/>
    </row>
    <row r="8" spans="1:8" ht="15.75">
      <c r="A8" s="195"/>
      <c r="B8" s="195"/>
      <c r="C8" s="195"/>
      <c r="D8" s="195"/>
      <c r="E8" s="195"/>
      <c r="F8" s="195"/>
      <c r="G8" s="195"/>
      <c r="H8" s="195"/>
    </row>
    <row r="9" spans="1:8" ht="94.5" customHeight="1">
      <c r="A9" s="215" t="s">
        <v>274</v>
      </c>
      <c r="B9" s="216"/>
      <c r="C9" s="216"/>
      <c r="D9" s="216"/>
      <c r="E9" s="216"/>
      <c r="F9" s="216"/>
      <c r="G9" s="216"/>
      <c r="H9" s="193"/>
    </row>
    <row r="10" spans="1:8" ht="15.75">
      <c r="A10" s="196"/>
      <c r="B10" s="195"/>
      <c r="C10" s="195"/>
      <c r="D10" s="195"/>
      <c r="E10" s="195"/>
      <c r="F10" s="195"/>
      <c r="G10" s="195"/>
      <c r="H10" s="195"/>
    </row>
    <row r="11" spans="1:8" ht="15.75">
      <c r="A11" s="154" t="s">
        <v>275</v>
      </c>
      <c r="B11" s="195"/>
      <c r="C11" s="195"/>
      <c r="D11" s="195"/>
      <c r="E11" s="195"/>
      <c r="F11" s="195"/>
      <c r="G11" s="195"/>
      <c r="H11" s="195"/>
    </row>
    <row r="12" spans="1:8" ht="15.75" customHeight="1">
      <c r="A12" s="195"/>
      <c r="B12" s="195"/>
      <c r="C12" s="195"/>
      <c r="D12" s="195"/>
      <c r="E12" s="195"/>
      <c r="F12" s="195"/>
      <c r="G12" s="195"/>
      <c r="H12" s="195"/>
    </row>
    <row r="13" spans="1:8" ht="60" customHeight="1">
      <c r="A13" s="215" t="s">
        <v>276</v>
      </c>
      <c r="B13" s="216"/>
      <c r="C13" s="216"/>
      <c r="D13" s="216"/>
      <c r="E13" s="216"/>
      <c r="F13" s="216"/>
      <c r="G13" s="216"/>
      <c r="H13" s="193"/>
    </row>
    <row r="14" spans="1:8" ht="15.75">
      <c r="A14" s="196"/>
      <c r="B14" s="195"/>
      <c r="C14" s="195"/>
      <c r="D14" s="195"/>
      <c r="E14" s="195"/>
      <c r="F14" s="195"/>
      <c r="G14" s="195"/>
      <c r="H14" s="195"/>
    </row>
    <row r="15" spans="1:8" ht="15.75">
      <c r="A15" s="154" t="s">
        <v>275</v>
      </c>
      <c r="B15" s="195"/>
      <c r="C15" s="195"/>
      <c r="D15" s="195"/>
      <c r="E15" s="195"/>
      <c r="F15" s="195"/>
      <c r="G15" s="195"/>
      <c r="H15" s="195"/>
    </row>
    <row r="16" spans="1:8" ht="15.75">
      <c r="A16" s="195"/>
      <c r="B16" s="195"/>
      <c r="C16" s="195"/>
      <c r="D16" s="195"/>
      <c r="E16" s="195"/>
      <c r="F16" s="195"/>
      <c r="G16" s="195"/>
      <c r="H16" s="195"/>
    </row>
    <row r="17" spans="1:8" ht="182.25" customHeight="1">
      <c r="A17" s="215" t="s">
        <v>277</v>
      </c>
      <c r="B17" s="216"/>
      <c r="C17" s="216"/>
      <c r="D17" s="216"/>
      <c r="E17" s="216"/>
      <c r="F17" s="216"/>
      <c r="G17" s="216"/>
      <c r="H17" s="193"/>
    </row>
    <row r="18" spans="1:8" ht="15.75">
      <c r="A18" s="196"/>
      <c r="B18" s="195"/>
      <c r="C18" s="195"/>
      <c r="D18" s="195"/>
      <c r="E18" s="195"/>
      <c r="F18" s="195"/>
      <c r="G18" s="195"/>
      <c r="H18" s="195"/>
    </row>
    <row r="19" spans="1:8" ht="15.75">
      <c r="A19" s="154" t="s">
        <v>275</v>
      </c>
      <c r="B19" s="195"/>
      <c r="C19" s="195"/>
      <c r="D19" s="195"/>
      <c r="E19" s="195"/>
      <c r="F19" s="195"/>
      <c r="G19" s="195"/>
      <c r="H19" s="195"/>
    </row>
    <row r="20" spans="1:8" ht="15.75">
      <c r="A20" s="195"/>
      <c r="B20" s="198"/>
      <c r="C20" s="198"/>
      <c r="D20" s="198"/>
      <c r="E20" s="198"/>
      <c r="F20" s="198"/>
      <c r="G20" s="198"/>
      <c r="H20" s="198"/>
    </row>
  </sheetData>
  <mergeCells count="4">
    <mergeCell ref="A13:H13"/>
    <mergeCell ref="A17:H17"/>
    <mergeCell ref="A5:H5"/>
    <mergeCell ref="A9:H9"/>
  </mergeCells>
  <printOptions/>
  <pageMargins left="0.75" right="0.75" top="0.75" bottom="0.75" header="0.5" footer="0.5"/>
  <pageSetup horizontalDpi="600" verticalDpi="600" orientation="portrait" scale="97" r:id="rId1"/>
</worksheet>
</file>

<file path=xl/worksheets/sheet4.xml><?xml version="1.0" encoding="utf-8"?>
<worksheet xmlns="http://schemas.openxmlformats.org/spreadsheetml/2006/main" xmlns:r="http://schemas.openxmlformats.org/officeDocument/2006/relationships">
  <dimension ref="A1:F141"/>
  <sheetViews>
    <sheetView zoomScaleSheetLayoutView="115" workbookViewId="0" topLeftCell="A1">
      <pane xSplit="1" ySplit="4" topLeftCell="B108" activePane="bottomRight" state="frozen"/>
      <selection pane="topLeft" activeCell="A1" sqref="A1"/>
      <selection pane="topRight" activeCell="B1" sqref="B1"/>
      <selection pane="bottomLeft" activeCell="A7" sqref="A7"/>
      <selection pane="bottomRight" activeCell="A51" sqref="A51"/>
    </sheetView>
  </sheetViews>
  <sheetFormatPr defaultColWidth="8.88671875" defaultRowHeight="15"/>
  <cols>
    <col min="1" max="1" width="60.99609375" style="138" customWidth="1"/>
    <col min="2" max="2" width="8.10546875" style="138" customWidth="1"/>
    <col min="3" max="3" width="11.10546875" style="139" customWidth="1"/>
    <col min="4" max="4" width="7.5546875" style="138" bestFit="1" customWidth="1"/>
    <col min="5" max="5" width="8.99609375" style="138" bestFit="1" customWidth="1"/>
    <col min="6" max="16384" width="7.10546875" style="138" customWidth="1"/>
  </cols>
  <sheetData>
    <row r="1" ht="20.25">
      <c r="A1" s="137" t="s">
        <v>156</v>
      </c>
    </row>
    <row r="2" ht="15.75"/>
    <row r="3" spans="1:2" ht="15.75">
      <c r="A3" s="139"/>
      <c r="B3" s="139"/>
    </row>
    <row r="4" spans="1:3" ht="51.75" customHeight="1">
      <c r="A4" s="135" t="s">
        <v>43</v>
      </c>
      <c r="B4" s="136" t="s">
        <v>157</v>
      </c>
      <c r="C4" s="136" t="s">
        <v>158</v>
      </c>
    </row>
    <row r="5" spans="1:3" ht="15.75">
      <c r="A5" s="140"/>
      <c r="B5" s="141"/>
      <c r="C5" s="140"/>
    </row>
    <row r="6" spans="1:3" ht="15.75">
      <c r="A6" s="142" t="s">
        <v>34</v>
      </c>
      <c r="B6" s="141"/>
      <c r="C6" s="140"/>
    </row>
    <row r="7" spans="1:3" ht="15.75">
      <c r="A7" s="140" t="s">
        <v>159</v>
      </c>
      <c r="B7" s="143">
        <v>54298</v>
      </c>
      <c r="C7" s="144">
        <v>48510</v>
      </c>
    </row>
    <row r="8" spans="1:3" s="148" customFormat="1" ht="15.75">
      <c r="A8" s="145" t="s">
        <v>160</v>
      </c>
      <c r="B8" s="146" t="s">
        <v>161</v>
      </c>
      <c r="C8" s="147" t="s">
        <v>162</v>
      </c>
    </row>
    <row r="9" spans="1:3" ht="15.75">
      <c r="A9" s="149" t="s">
        <v>163</v>
      </c>
      <c r="B9" s="147">
        <v>34553</v>
      </c>
      <c r="C9" s="144">
        <v>27720</v>
      </c>
    </row>
    <row r="10" spans="1:3" ht="15.75">
      <c r="A10" s="140" t="s">
        <v>164</v>
      </c>
      <c r="B10" s="143">
        <v>8885</v>
      </c>
      <c r="C10" s="144">
        <v>5940</v>
      </c>
    </row>
    <row r="11" spans="1:3" ht="18.75">
      <c r="A11" s="140" t="s">
        <v>253</v>
      </c>
      <c r="B11" s="143">
        <v>1974</v>
      </c>
      <c r="C11" s="150">
        <v>5425</v>
      </c>
    </row>
    <row r="12" spans="1:3" ht="15.75">
      <c r="A12" s="140" t="s">
        <v>165</v>
      </c>
      <c r="B12" s="147">
        <v>8885</v>
      </c>
      <c r="C12" s="144">
        <v>3960</v>
      </c>
    </row>
    <row r="13" spans="1:3" ht="15.75">
      <c r="A13" s="140" t="s">
        <v>45</v>
      </c>
      <c r="B13" s="147">
        <v>39719</v>
      </c>
      <c r="C13" s="144">
        <v>41915</v>
      </c>
    </row>
    <row r="14" spans="1:3" ht="15.75">
      <c r="A14" s="151" t="s">
        <v>46</v>
      </c>
      <c r="B14" s="143">
        <v>47387</v>
      </c>
      <c r="C14" s="144">
        <v>53958</v>
      </c>
    </row>
    <row r="15" spans="1:3" s="148" customFormat="1" ht="15.75">
      <c r="A15" s="145" t="s">
        <v>166</v>
      </c>
      <c r="B15" s="146" t="s">
        <v>167</v>
      </c>
      <c r="C15" s="146" t="s">
        <v>168</v>
      </c>
    </row>
    <row r="16" spans="1:3" ht="15.75">
      <c r="A16" s="152" t="s">
        <v>169</v>
      </c>
      <c r="B16" s="147" t="s">
        <v>170</v>
      </c>
      <c r="C16" s="147" t="s">
        <v>171</v>
      </c>
    </row>
    <row r="17" spans="1:3" s="148" customFormat="1" ht="15.75">
      <c r="A17" s="145" t="s">
        <v>172</v>
      </c>
      <c r="B17" s="146" t="s">
        <v>173</v>
      </c>
      <c r="C17" s="146" t="s">
        <v>174</v>
      </c>
    </row>
    <row r="18" spans="1:3" ht="15.75">
      <c r="A18" s="152" t="s">
        <v>175</v>
      </c>
      <c r="B18" s="147" t="s">
        <v>176</v>
      </c>
      <c r="C18" s="147" t="s">
        <v>177</v>
      </c>
    </row>
    <row r="19" spans="1:3" ht="15.75">
      <c r="A19" s="152" t="s">
        <v>178</v>
      </c>
      <c r="B19" s="147" t="s">
        <v>179</v>
      </c>
      <c r="C19" s="147" t="s">
        <v>180</v>
      </c>
    </row>
    <row r="20" spans="1:3" ht="15.75">
      <c r="A20" s="152" t="s">
        <v>181</v>
      </c>
      <c r="B20" s="147">
        <v>0</v>
      </c>
      <c r="C20" s="147" t="s">
        <v>182</v>
      </c>
    </row>
    <row r="21" spans="1:3" ht="15.75">
      <c r="A21" s="140" t="s">
        <v>183</v>
      </c>
      <c r="B21" s="147">
        <v>0</v>
      </c>
      <c r="C21" s="144">
        <v>2475</v>
      </c>
    </row>
    <row r="22" spans="1:3" ht="15.75">
      <c r="A22" s="140" t="s">
        <v>184</v>
      </c>
      <c r="B22" s="147">
        <v>0</v>
      </c>
      <c r="C22" s="144">
        <v>1485</v>
      </c>
    </row>
    <row r="23" spans="1:3" s="148" customFormat="1" ht="15.75">
      <c r="A23" s="151" t="s">
        <v>185</v>
      </c>
      <c r="B23" s="150">
        <v>0</v>
      </c>
      <c r="C23" s="144">
        <v>5923</v>
      </c>
    </row>
    <row r="24" spans="1:3" s="148" customFormat="1" ht="18.75">
      <c r="A24" s="151" t="s">
        <v>254</v>
      </c>
      <c r="B24" s="146">
        <v>34553</v>
      </c>
      <c r="C24" s="146" t="s">
        <v>186</v>
      </c>
    </row>
    <row r="25" spans="1:3" ht="15.75">
      <c r="A25" s="153" t="s">
        <v>187</v>
      </c>
      <c r="B25" s="155">
        <f>SUM(B7:B24)</f>
        <v>230254</v>
      </c>
      <c r="C25" s="155">
        <f>SUM(C7:C24)</f>
        <v>197311</v>
      </c>
    </row>
    <row r="26" spans="1:3" s="159" customFormat="1" ht="15.75">
      <c r="A26" s="156"/>
      <c r="B26" s="157"/>
      <c r="C26" s="158"/>
    </row>
    <row r="27" spans="1:3" ht="15.75">
      <c r="A27" s="160"/>
      <c r="B27" s="161"/>
      <c r="C27" s="158"/>
    </row>
    <row r="28" spans="1:3" ht="15.75">
      <c r="A28" s="142" t="s">
        <v>35</v>
      </c>
      <c r="B28" s="143"/>
      <c r="C28" s="144"/>
    </row>
    <row r="29" spans="1:3" ht="18.75">
      <c r="A29" s="140" t="s">
        <v>255</v>
      </c>
      <c r="B29" s="143">
        <v>327245</v>
      </c>
      <c r="C29" s="144">
        <v>450439</v>
      </c>
    </row>
    <row r="30" spans="1:3" ht="15.75">
      <c r="A30" s="152" t="s">
        <v>188</v>
      </c>
      <c r="B30" s="147" t="s">
        <v>189</v>
      </c>
      <c r="C30" s="144">
        <v>0</v>
      </c>
    </row>
    <row r="31" spans="1:3" ht="15.75">
      <c r="A31" s="152" t="s">
        <v>50</v>
      </c>
      <c r="B31" s="147">
        <v>83914</v>
      </c>
      <c r="C31" s="144">
        <v>79200</v>
      </c>
    </row>
    <row r="32" spans="1:3" ht="15.75">
      <c r="A32" s="152" t="s">
        <v>190</v>
      </c>
      <c r="B32" s="147">
        <v>0</v>
      </c>
      <c r="C32" s="144">
        <v>2475</v>
      </c>
    </row>
    <row r="33" spans="1:3" ht="15.75">
      <c r="A33" s="140" t="s">
        <v>15</v>
      </c>
      <c r="B33" s="143">
        <v>189256</v>
      </c>
      <c r="C33" s="144">
        <v>116436</v>
      </c>
    </row>
    <row r="34" spans="1:3" ht="15.75">
      <c r="A34" s="140" t="s">
        <v>14</v>
      </c>
      <c r="B34" s="143">
        <v>399828</v>
      </c>
      <c r="C34" s="144">
        <v>240570</v>
      </c>
    </row>
    <row r="35" spans="1:3" ht="15.75">
      <c r="A35" s="140" t="s">
        <v>12</v>
      </c>
      <c r="B35" s="143">
        <v>29617</v>
      </c>
      <c r="C35" s="144">
        <v>34155</v>
      </c>
    </row>
    <row r="36" spans="1:3" ht="15.75">
      <c r="A36" s="140" t="s">
        <v>191</v>
      </c>
      <c r="B36" s="147" t="s">
        <v>192</v>
      </c>
      <c r="C36" s="144">
        <v>0</v>
      </c>
    </row>
    <row r="37" spans="1:3" ht="15.75">
      <c r="A37" s="152" t="s">
        <v>84</v>
      </c>
      <c r="B37" s="143">
        <v>8885</v>
      </c>
      <c r="C37" s="144">
        <v>0</v>
      </c>
    </row>
    <row r="38" spans="1:3" ht="15.75">
      <c r="A38" s="152" t="s">
        <v>193</v>
      </c>
      <c r="B38" s="143">
        <v>7898</v>
      </c>
      <c r="C38" s="144">
        <v>0</v>
      </c>
    </row>
    <row r="39" spans="1:3" ht="15.75">
      <c r="A39" s="152" t="s">
        <v>51</v>
      </c>
      <c r="B39" s="143">
        <v>4936</v>
      </c>
      <c r="C39" s="144">
        <v>0</v>
      </c>
    </row>
    <row r="40" spans="1:3" s="148" customFormat="1" ht="15.75">
      <c r="A40" s="151" t="s">
        <v>25</v>
      </c>
      <c r="B40" s="162">
        <v>9872</v>
      </c>
      <c r="C40" s="150">
        <v>0</v>
      </c>
    </row>
    <row r="41" spans="1:3" ht="15.75">
      <c r="A41" s="140" t="s">
        <v>97</v>
      </c>
      <c r="B41" s="143">
        <v>0</v>
      </c>
      <c r="C41" s="144">
        <v>737</v>
      </c>
    </row>
    <row r="42" spans="1:3" ht="15.75">
      <c r="A42" s="140" t="s">
        <v>148</v>
      </c>
      <c r="B42" s="143">
        <v>0</v>
      </c>
      <c r="C42" s="144">
        <v>11880</v>
      </c>
    </row>
    <row r="43" spans="1:3" ht="15.75">
      <c r="A43" s="140" t="s">
        <v>24</v>
      </c>
      <c r="B43" s="143">
        <v>9872</v>
      </c>
      <c r="C43" s="144">
        <v>3465</v>
      </c>
    </row>
    <row r="44" spans="1:3" ht="15.75">
      <c r="A44" s="140" t="s">
        <v>194</v>
      </c>
      <c r="B44" s="143">
        <v>9872</v>
      </c>
      <c r="C44" s="144">
        <v>27225</v>
      </c>
    </row>
    <row r="45" spans="1:3" ht="15.75">
      <c r="A45" s="140" t="s">
        <v>16</v>
      </c>
      <c r="B45" s="143">
        <v>7404</v>
      </c>
      <c r="C45" s="144">
        <v>4950</v>
      </c>
    </row>
    <row r="46" spans="1:3" ht="15.75">
      <c r="A46" s="140" t="s">
        <v>52</v>
      </c>
      <c r="B46" s="143">
        <v>17943</v>
      </c>
      <c r="C46" s="144">
        <v>11357</v>
      </c>
    </row>
    <row r="47" spans="1:3" ht="15.75">
      <c r="A47" s="152" t="s">
        <v>195</v>
      </c>
      <c r="B47" s="147" t="s">
        <v>196</v>
      </c>
      <c r="C47" s="147" t="s">
        <v>197</v>
      </c>
    </row>
    <row r="48" spans="1:3" ht="15.75">
      <c r="A48" s="152" t="s">
        <v>198</v>
      </c>
      <c r="B48" s="147" t="s">
        <v>199</v>
      </c>
      <c r="C48" s="147" t="s">
        <v>200</v>
      </c>
    </row>
    <row r="49" spans="1:3" ht="15.75">
      <c r="A49" s="152" t="s">
        <v>201</v>
      </c>
      <c r="B49" s="147">
        <v>0</v>
      </c>
      <c r="C49" s="147" t="s">
        <v>202</v>
      </c>
    </row>
    <row r="50" spans="1:3" ht="15.75">
      <c r="A50" s="152" t="s">
        <v>203</v>
      </c>
      <c r="B50" s="147" t="s">
        <v>204</v>
      </c>
      <c r="C50" s="147" t="s">
        <v>205</v>
      </c>
    </row>
    <row r="51" spans="1:3" ht="15.75">
      <c r="A51" s="140" t="s">
        <v>53</v>
      </c>
      <c r="B51" s="143">
        <v>9872</v>
      </c>
      <c r="C51" s="144">
        <v>990</v>
      </c>
    </row>
    <row r="52" spans="1:3" ht="15.75">
      <c r="A52" s="140" t="s">
        <v>39</v>
      </c>
      <c r="B52" s="143">
        <v>839</v>
      </c>
      <c r="C52" s="144">
        <v>495</v>
      </c>
    </row>
    <row r="53" spans="1:3" ht="15.75">
      <c r="A53" s="140" t="s">
        <v>31</v>
      </c>
      <c r="B53" s="143">
        <v>987</v>
      </c>
      <c r="C53" s="144">
        <v>4455</v>
      </c>
    </row>
    <row r="54" spans="1:3" ht="15.75">
      <c r="A54" s="140" t="s">
        <v>54</v>
      </c>
      <c r="B54" s="143">
        <v>4936</v>
      </c>
      <c r="C54" s="144">
        <v>0</v>
      </c>
    </row>
    <row r="55" spans="1:3" ht="15.75">
      <c r="A55" s="140" t="s">
        <v>33</v>
      </c>
      <c r="B55" s="143">
        <v>4936</v>
      </c>
      <c r="C55" s="144">
        <v>4950</v>
      </c>
    </row>
    <row r="56" spans="1:3" ht="15.75">
      <c r="A56" s="140" t="s">
        <v>55</v>
      </c>
      <c r="B56" s="143">
        <v>0</v>
      </c>
      <c r="C56" s="144">
        <v>1964</v>
      </c>
    </row>
    <row r="57" spans="1:3" ht="15.75">
      <c r="A57" s="140" t="s">
        <v>38</v>
      </c>
      <c r="B57" s="147">
        <v>125000</v>
      </c>
      <c r="C57" s="144">
        <v>0</v>
      </c>
    </row>
    <row r="58" spans="1:3" ht="15.75">
      <c r="A58" s="140" t="s">
        <v>101</v>
      </c>
      <c r="B58" s="147">
        <v>0</v>
      </c>
      <c r="C58" s="144">
        <v>248</v>
      </c>
    </row>
    <row r="59" spans="1:3" ht="15.75">
      <c r="A59" s="153" t="s">
        <v>206</v>
      </c>
      <c r="B59" s="163">
        <f>SUM(B29:B58)</f>
        <v>1253112</v>
      </c>
      <c r="C59" s="163">
        <f>SUM(C29:C58)-1</f>
        <v>995990</v>
      </c>
    </row>
    <row r="60" spans="1:3" s="159" customFormat="1" ht="15.75">
      <c r="A60" s="164"/>
      <c r="B60" s="158"/>
      <c r="C60" s="165"/>
    </row>
    <row r="61" spans="1:3" s="148" customFormat="1" ht="15.75">
      <c r="A61" s="166" t="s">
        <v>73</v>
      </c>
      <c r="B61" s="167">
        <v>49361</v>
      </c>
      <c r="C61" s="163">
        <v>19800</v>
      </c>
    </row>
    <row r="62" spans="1:3" s="148" customFormat="1" ht="15.75">
      <c r="A62" s="166"/>
      <c r="B62" s="167"/>
      <c r="C62" s="163"/>
    </row>
    <row r="63" spans="1:3" s="148" customFormat="1" ht="15.75">
      <c r="A63" s="153" t="s">
        <v>207</v>
      </c>
      <c r="B63" s="167">
        <f>+B59+B61</f>
        <v>1302473</v>
      </c>
      <c r="C63" s="167">
        <f>+C59+C61</f>
        <v>1015790</v>
      </c>
    </row>
    <row r="64" spans="1:3" s="148" customFormat="1" ht="15.75">
      <c r="A64" s="166"/>
      <c r="B64" s="167"/>
      <c r="C64" s="163"/>
    </row>
    <row r="65" spans="1:3" ht="15.75">
      <c r="A65" s="142" t="s">
        <v>65</v>
      </c>
      <c r="B65" s="144"/>
      <c r="C65" s="144"/>
    </row>
    <row r="66" spans="1:3" ht="15.75">
      <c r="A66" s="140" t="s">
        <v>208</v>
      </c>
      <c r="B66" s="147">
        <v>703</v>
      </c>
      <c r="C66" s="144">
        <v>696</v>
      </c>
    </row>
    <row r="67" spans="1:3" ht="15.75">
      <c r="A67" s="140" t="s">
        <v>209</v>
      </c>
      <c r="B67" s="147">
        <v>78978</v>
      </c>
      <c r="C67" s="144">
        <v>73260</v>
      </c>
    </row>
    <row r="68" spans="1:3" ht="15.75">
      <c r="A68" s="140" t="s">
        <v>210</v>
      </c>
      <c r="B68" s="147">
        <v>0</v>
      </c>
      <c r="C68" s="144">
        <v>0</v>
      </c>
    </row>
    <row r="69" spans="1:3" ht="15.75">
      <c r="A69" s="140" t="s">
        <v>211</v>
      </c>
      <c r="B69" s="147">
        <v>0</v>
      </c>
      <c r="C69" s="144">
        <v>2475</v>
      </c>
    </row>
    <row r="70" spans="1:3" ht="15.75">
      <c r="A70" s="140" t="s">
        <v>212</v>
      </c>
      <c r="B70" s="147">
        <v>104674</v>
      </c>
      <c r="C70" s="144">
        <v>67504</v>
      </c>
    </row>
    <row r="71" spans="1:3" ht="15.75">
      <c r="A71" s="140" t="s">
        <v>68</v>
      </c>
      <c r="B71" s="147">
        <v>9872</v>
      </c>
      <c r="C71" s="144">
        <v>2475</v>
      </c>
    </row>
    <row r="72" spans="1:3" ht="15.75">
      <c r="A72" s="152" t="s">
        <v>213</v>
      </c>
      <c r="B72" s="147" t="s">
        <v>214</v>
      </c>
      <c r="C72" s="144">
        <v>0</v>
      </c>
    </row>
    <row r="73" spans="1:3" ht="15.75">
      <c r="A73" s="140" t="s">
        <v>215</v>
      </c>
      <c r="B73" s="147">
        <v>64171</v>
      </c>
      <c r="C73" s="144">
        <v>64350</v>
      </c>
    </row>
    <row r="74" spans="1:3" ht="15.75">
      <c r="A74" s="152" t="s">
        <v>106</v>
      </c>
      <c r="B74" s="147" t="s">
        <v>176</v>
      </c>
      <c r="C74" s="147" t="s">
        <v>216</v>
      </c>
    </row>
    <row r="75" spans="1:3" ht="15.75">
      <c r="A75" s="152" t="s">
        <v>20</v>
      </c>
      <c r="B75" s="147" t="s">
        <v>189</v>
      </c>
      <c r="C75" s="147" t="s">
        <v>217</v>
      </c>
    </row>
    <row r="76" spans="1:3" ht="15.75">
      <c r="A76" s="152" t="s">
        <v>22</v>
      </c>
      <c r="B76" s="147" t="s">
        <v>218</v>
      </c>
      <c r="C76" s="147" t="s">
        <v>219</v>
      </c>
    </row>
    <row r="77" spans="1:3" ht="15.75">
      <c r="A77" s="152" t="s">
        <v>213</v>
      </c>
      <c r="B77" s="147">
        <v>0</v>
      </c>
      <c r="C77" s="147" t="s">
        <v>202</v>
      </c>
    </row>
    <row r="78" spans="1:3" ht="15.75">
      <c r="A78" s="152" t="s">
        <v>21</v>
      </c>
      <c r="B78" s="147" t="s">
        <v>218</v>
      </c>
      <c r="C78" s="147" t="s">
        <v>220</v>
      </c>
    </row>
    <row r="79" spans="1:3" ht="15.75">
      <c r="A79" s="140" t="s">
        <v>221</v>
      </c>
      <c r="B79" s="144">
        <v>14808</v>
      </c>
      <c r="C79" s="144">
        <v>12280</v>
      </c>
    </row>
    <row r="80" spans="1:3" s="148" customFormat="1" ht="15.75">
      <c r="A80" s="151" t="s">
        <v>70</v>
      </c>
      <c r="B80" s="150">
        <v>14808</v>
      </c>
      <c r="C80" s="150">
        <v>17325</v>
      </c>
    </row>
    <row r="81" spans="1:3" ht="15.75">
      <c r="A81" s="140" t="s">
        <v>71</v>
      </c>
      <c r="B81" s="144">
        <v>49361</v>
      </c>
      <c r="C81" s="144">
        <v>49184</v>
      </c>
    </row>
    <row r="82" spans="1:3" ht="15.75">
      <c r="A82" s="140" t="s">
        <v>222</v>
      </c>
      <c r="B82" s="147">
        <v>987</v>
      </c>
      <c r="C82" s="144">
        <v>491</v>
      </c>
    </row>
    <row r="83" spans="1:3" ht="15.75">
      <c r="A83" s="153" t="s">
        <v>223</v>
      </c>
      <c r="B83" s="163">
        <f>SUM(B66:B82)</f>
        <v>338362</v>
      </c>
      <c r="C83" s="163">
        <f>SUM(C66:C82)</f>
        <v>290040</v>
      </c>
    </row>
    <row r="84" spans="1:3" s="169" customFormat="1" ht="15.75">
      <c r="A84" s="168"/>
      <c r="B84" s="165"/>
      <c r="C84" s="158"/>
    </row>
    <row r="85" spans="1:3" ht="15.75">
      <c r="A85" s="142" t="s">
        <v>224</v>
      </c>
      <c r="B85" s="144"/>
      <c r="C85" s="144"/>
    </row>
    <row r="86" spans="1:3" ht="15.75">
      <c r="A86" s="140" t="s">
        <v>26</v>
      </c>
      <c r="B86" s="144">
        <v>4822</v>
      </c>
      <c r="C86" s="144">
        <v>4776</v>
      </c>
    </row>
    <row r="87" spans="1:3" ht="15.75">
      <c r="A87" s="140" t="s">
        <v>225</v>
      </c>
      <c r="B87" s="144">
        <v>4012</v>
      </c>
      <c r="C87" s="144">
        <v>3967</v>
      </c>
    </row>
    <row r="88" spans="1:3" ht="15.75">
      <c r="A88" s="153" t="s">
        <v>226</v>
      </c>
      <c r="B88" s="163">
        <f>SUM(B86:B87)</f>
        <v>8834</v>
      </c>
      <c r="C88" s="163">
        <f>SUM(C86:C87)</f>
        <v>8743</v>
      </c>
    </row>
    <row r="89" spans="1:3" s="159" customFormat="1" ht="15.75">
      <c r="A89" s="164"/>
      <c r="B89" s="158"/>
      <c r="C89" s="158"/>
    </row>
    <row r="90" spans="1:3" ht="15.75">
      <c r="A90" s="140"/>
      <c r="B90" s="144"/>
      <c r="C90" s="144"/>
    </row>
    <row r="91" spans="1:3" ht="15.75">
      <c r="A91" s="153" t="s">
        <v>227</v>
      </c>
      <c r="B91" s="163">
        <f>+B88+B83+B63+B25</f>
        <v>1879923</v>
      </c>
      <c r="C91" s="163">
        <f>+C88+C83+C63+C25</f>
        <v>1511884</v>
      </c>
    </row>
    <row r="92" spans="1:3" s="159" customFormat="1" ht="15.75">
      <c r="A92" s="170"/>
      <c r="B92" s="171"/>
      <c r="C92" s="158"/>
    </row>
    <row r="93" spans="1:3" ht="15.75">
      <c r="A93" s="142" t="s">
        <v>228</v>
      </c>
      <c r="B93" s="163">
        <v>64000</v>
      </c>
      <c r="C93" s="163">
        <v>65000</v>
      </c>
    </row>
    <row r="94" spans="1:3" s="159" customFormat="1" ht="15.75">
      <c r="A94" s="156"/>
      <c r="B94" s="157"/>
      <c r="C94" s="158"/>
    </row>
    <row r="95" spans="1:3" ht="15.75">
      <c r="A95" s="142" t="s">
        <v>229</v>
      </c>
      <c r="B95" s="163">
        <v>625000</v>
      </c>
      <c r="C95" s="163">
        <v>625000</v>
      </c>
    </row>
    <row r="96" spans="1:3" ht="47.25">
      <c r="A96" s="172" t="s">
        <v>230</v>
      </c>
      <c r="B96" s="144"/>
      <c r="C96" s="144"/>
    </row>
    <row r="97" spans="1:3" s="173" customFormat="1" ht="15.75">
      <c r="A97" s="153" t="s">
        <v>231</v>
      </c>
      <c r="B97" s="163">
        <f>+B95+B93</f>
        <v>689000</v>
      </c>
      <c r="C97" s="163">
        <f>+C95+C93</f>
        <v>690000</v>
      </c>
    </row>
    <row r="98" spans="1:3" ht="15.75">
      <c r="A98" s="153"/>
      <c r="B98" s="144"/>
      <c r="C98" s="144"/>
    </row>
    <row r="99" spans="1:3" s="174" customFormat="1" ht="15.75">
      <c r="A99" s="153" t="s">
        <v>232</v>
      </c>
      <c r="B99" s="163">
        <f>+B97+B91</f>
        <v>2568923</v>
      </c>
      <c r="C99" s="163">
        <f>+C97+C91</f>
        <v>2201884</v>
      </c>
    </row>
    <row r="100" spans="1:3" s="159" customFormat="1" ht="15.75">
      <c r="A100" s="175"/>
      <c r="B100" s="158"/>
      <c r="C100" s="158"/>
    </row>
    <row r="101" spans="1:3" ht="18.75">
      <c r="A101" s="140" t="s">
        <v>256</v>
      </c>
      <c r="B101" s="144">
        <v>37702</v>
      </c>
      <c r="C101" s="144">
        <v>27436</v>
      </c>
    </row>
    <row r="102" spans="1:3" ht="18.75">
      <c r="A102" s="140" t="s">
        <v>257</v>
      </c>
      <c r="B102" s="144">
        <v>252539</v>
      </c>
      <c r="C102" s="144">
        <v>286407</v>
      </c>
    </row>
    <row r="103" spans="1:3" s="173" customFormat="1" ht="15.75">
      <c r="A103" s="153" t="s">
        <v>233</v>
      </c>
      <c r="B103" s="163">
        <f>+B101+B102</f>
        <v>290241</v>
      </c>
      <c r="C103" s="163">
        <f>+C101+C102+1</f>
        <v>313844</v>
      </c>
    </row>
    <row r="104" spans="1:3" ht="15.75">
      <c r="A104" s="140"/>
      <c r="B104" s="144"/>
      <c r="C104" s="171">
        <f>2568226-50000</f>
        <v>2518226</v>
      </c>
    </row>
    <row r="105" spans="1:5" s="173" customFormat="1" ht="15.75">
      <c r="A105" s="153" t="s">
        <v>234</v>
      </c>
      <c r="B105" s="163">
        <f>+B99+B101+B102</f>
        <v>2859164</v>
      </c>
      <c r="C105" s="163">
        <f>+C99+C103</f>
        <v>2515728</v>
      </c>
      <c r="E105" s="176"/>
    </row>
    <row r="106" spans="1:6" s="180" customFormat="1" ht="15.75">
      <c r="A106" s="177"/>
      <c r="B106" s="178"/>
      <c r="C106" s="158"/>
      <c r="D106" s="179"/>
      <c r="E106" s="179"/>
      <c r="F106" s="179"/>
    </row>
    <row r="107" spans="1:5" ht="15.75">
      <c r="A107" s="140" t="s">
        <v>258</v>
      </c>
      <c r="B107" s="144">
        <v>-110500</v>
      </c>
      <c r="C107" s="144">
        <v>-126225</v>
      </c>
      <c r="D107" s="181"/>
      <c r="E107" s="181"/>
    </row>
    <row r="108" spans="1:5" s="173" customFormat="1" ht="35.25" customHeight="1">
      <c r="A108" s="217" t="s">
        <v>235</v>
      </c>
      <c r="B108" s="217"/>
      <c r="C108" s="217"/>
      <c r="E108" s="176"/>
    </row>
    <row r="109" spans="1:3" s="173" customFormat="1" ht="15.75">
      <c r="A109" s="153"/>
      <c r="B109" s="163"/>
      <c r="C109" s="178"/>
    </row>
    <row r="110" spans="1:3" ht="18.75">
      <c r="A110" s="142" t="s">
        <v>259</v>
      </c>
      <c r="B110" s="144"/>
      <c r="C110" s="144"/>
    </row>
    <row r="111" spans="1:3" ht="15.75">
      <c r="A111" s="140" t="s">
        <v>236</v>
      </c>
      <c r="B111" s="144">
        <v>5035</v>
      </c>
      <c r="C111" s="144">
        <v>2452</v>
      </c>
    </row>
    <row r="112" spans="1:3" ht="15.75">
      <c r="A112" s="140" t="s">
        <v>237</v>
      </c>
      <c r="B112" s="144">
        <v>9872</v>
      </c>
      <c r="C112" s="144">
        <v>0</v>
      </c>
    </row>
    <row r="113" spans="1:3" ht="15.75">
      <c r="A113" s="140" t="s">
        <v>60</v>
      </c>
      <c r="B113" s="144">
        <v>11745</v>
      </c>
      <c r="C113" s="144">
        <v>12200</v>
      </c>
    </row>
    <row r="114" spans="1:3" ht="15.75">
      <c r="A114" s="140" t="s">
        <v>149</v>
      </c>
      <c r="B114" s="144">
        <v>2258</v>
      </c>
      <c r="C114" s="144">
        <v>2747</v>
      </c>
    </row>
    <row r="115" spans="1:3" ht="15.75">
      <c r="A115" s="140" t="s">
        <v>238</v>
      </c>
      <c r="B115" s="144">
        <v>973</v>
      </c>
      <c r="C115" s="144">
        <v>743</v>
      </c>
    </row>
    <row r="116" spans="1:3" ht="15.75">
      <c r="A116" s="140" t="s">
        <v>61</v>
      </c>
      <c r="B116" s="144">
        <v>4895</v>
      </c>
      <c r="C116" s="144">
        <v>5384</v>
      </c>
    </row>
    <row r="117" spans="1:3" ht="15.75">
      <c r="A117" s="140" t="s">
        <v>239</v>
      </c>
      <c r="B117" s="147">
        <v>2924</v>
      </c>
      <c r="C117" s="144">
        <v>3416</v>
      </c>
    </row>
    <row r="118" spans="1:3" ht="15.75">
      <c r="A118" s="140" t="s">
        <v>240</v>
      </c>
      <c r="B118" s="147">
        <v>0</v>
      </c>
      <c r="C118" s="144">
        <v>495</v>
      </c>
    </row>
    <row r="119" spans="1:3" ht="15.75">
      <c r="A119" s="153" t="s">
        <v>241</v>
      </c>
      <c r="B119" s="163">
        <f>SUM(B111:B118)</f>
        <v>37702</v>
      </c>
      <c r="C119" s="163">
        <f>SUM(C111:C118)-1</f>
        <v>27436</v>
      </c>
    </row>
    <row r="120" spans="1:4" s="159" customFormat="1" ht="20.25" customHeight="1">
      <c r="A120" s="164"/>
      <c r="B120" s="158"/>
      <c r="C120" s="158"/>
      <c r="D120" s="182"/>
    </row>
    <row r="121" spans="1:3" ht="17.25" customHeight="1">
      <c r="A121" s="142" t="s">
        <v>260</v>
      </c>
      <c r="B121" s="144"/>
      <c r="C121" s="144"/>
    </row>
    <row r="122" spans="1:3" ht="15.75">
      <c r="A122" s="140" t="s">
        <v>62</v>
      </c>
      <c r="B122" s="144">
        <v>29617</v>
      </c>
      <c r="C122" s="144">
        <v>25740</v>
      </c>
    </row>
    <row r="123" spans="1:3" ht="15.75">
      <c r="A123" s="140" t="s">
        <v>242</v>
      </c>
      <c r="B123" s="147">
        <v>9873</v>
      </c>
      <c r="C123" s="144">
        <v>5630</v>
      </c>
    </row>
    <row r="124" spans="1:3" ht="18.75">
      <c r="A124" s="183" t="s">
        <v>261</v>
      </c>
      <c r="B124" s="147">
        <v>14808</v>
      </c>
      <c r="C124" s="144">
        <v>14755</v>
      </c>
    </row>
    <row r="125" spans="1:3" ht="15.75">
      <c r="A125" s="152" t="s">
        <v>243</v>
      </c>
      <c r="B125" s="147" t="s">
        <v>244</v>
      </c>
      <c r="C125" s="147" t="s">
        <v>245</v>
      </c>
    </row>
    <row r="126" spans="1:3" s="148" customFormat="1" ht="18.75">
      <c r="A126" s="145" t="s">
        <v>262</v>
      </c>
      <c r="B126" s="146">
        <v>0</v>
      </c>
      <c r="C126" s="147" t="s">
        <v>246</v>
      </c>
    </row>
    <row r="127" spans="1:3" s="148" customFormat="1" ht="18.75">
      <c r="A127" s="145" t="s">
        <v>263</v>
      </c>
      <c r="B127" s="146">
        <v>0</v>
      </c>
      <c r="C127" s="147" t="s">
        <v>247</v>
      </c>
    </row>
    <row r="128" spans="1:3" ht="18.75">
      <c r="A128" s="140" t="s">
        <v>264</v>
      </c>
      <c r="B128" s="144">
        <v>39489</v>
      </c>
      <c r="C128" s="144">
        <v>27225</v>
      </c>
    </row>
    <row r="129" spans="1:3" ht="15.75">
      <c r="A129" s="140" t="s">
        <v>63</v>
      </c>
      <c r="B129" s="144">
        <v>107145</v>
      </c>
      <c r="C129" s="144">
        <v>173812</v>
      </c>
    </row>
    <row r="130" spans="1:3" ht="15.75">
      <c r="A130" s="140" t="s">
        <v>248</v>
      </c>
      <c r="B130" s="144">
        <v>18264</v>
      </c>
      <c r="C130" s="144">
        <v>8910</v>
      </c>
    </row>
    <row r="131" spans="1:3" ht="15.75">
      <c r="A131" s="140" t="s">
        <v>249</v>
      </c>
      <c r="B131" s="144">
        <v>28407</v>
      </c>
      <c r="C131" s="144">
        <v>0</v>
      </c>
    </row>
    <row r="132" spans="1:3" ht="15.75">
      <c r="A132" s="140" t="s">
        <v>64</v>
      </c>
      <c r="B132" s="144">
        <v>4936</v>
      </c>
      <c r="C132" s="144">
        <v>5908</v>
      </c>
    </row>
    <row r="133" spans="1:3" s="148" customFormat="1" ht="18.75">
      <c r="A133" s="151" t="s">
        <v>265</v>
      </c>
      <c r="B133" s="150">
        <v>0</v>
      </c>
      <c r="C133" s="144">
        <v>24427</v>
      </c>
    </row>
    <row r="134" spans="1:3" s="184" customFormat="1" ht="15.75">
      <c r="A134" s="153" t="s">
        <v>250</v>
      </c>
      <c r="B134" s="163">
        <f>SUM(B122:B133)</f>
        <v>252539</v>
      </c>
      <c r="C134" s="163">
        <f>SUM(C122:C133)</f>
        <v>286407</v>
      </c>
    </row>
    <row r="135" spans="1:3" s="187" customFormat="1" ht="19.5" customHeight="1">
      <c r="A135" s="185"/>
      <c r="B135" s="186"/>
      <c r="C135" s="158"/>
    </row>
    <row r="136" spans="1:4" s="192" customFormat="1" ht="18" customHeight="1">
      <c r="A136" s="188" t="s">
        <v>251</v>
      </c>
      <c r="B136" s="189"/>
      <c r="C136" s="190"/>
      <c r="D136" s="191"/>
    </row>
    <row r="137" spans="1:4" s="192" customFormat="1" ht="18" customHeight="1">
      <c r="A137" s="188" t="s">
        <v>252</v>
      </c>
      <c r="B137" s="189"/>
      <c r="C137" s="190"/>
      <c r="D137" s="191"/>
    </row>
    <row r="138" spans="1:3" s="192" customFormat="1" ht="57" customHeight="1">
      <c r="A138" s="194" t="s">
        <v>266</v>
      </c>
      <c r="B138" s="194"/>
      <c r="C138" s="194"/>
    </row>
    <row r="139" spans="1:3" ht="55.5" customHeight="1">
      <c r="A139" s="194" t="s">
        <v>267</v>
      </c>
      <c r="B139" s="194"/>
      <c r="C139" s="194"/>
    </row>
    <row r="140" spans="1:3" s="148" customFormat="1" ht="71.25" customHeight="1">
      <c r="A140" s="194" t="s">
        <v>268</v>
      </c>
      <c r="B140" s="194"/>
      <c r="C140" s="194"/>
    </row>
    <row r="141" spans="1:3" s="148" customFormat="1" ht="70.5" customHeight="1">
      <c r="A141" s="194" t="s">
        <v>269</v>
      </c>
      <c r="B141" s="194"/>
      <c r="C141" s="194"/>
    </row>
  </sheetData>
  <mergeCells count="5">
    <mergeCell ref="A140:C140"/>
    <mergeCell ref="A108:C108"/>
    <mergeCell ref="A138:C138"/>
    <mergeCell ref="A141:C141"/>
    <mergeCell ref="A139:C139"/>
  </mergeCells>
  <printOptions horizontalCentered="1"/>
  <pageMargins left="0.38" right="0.46" top="0.39" bottom="0.56" header="0.7" footer="0.5"/>
  <pageSetup horizontalDpi="600" verticalDpi="600" orientation="portrait" scale="80" r:id="rId3"/>
  <headerFooter alignWithMargins="0">
    <oddFooter>&amp;C&amp;"Times New Roman,Italic"
&amp;R
</oddFooter>
  </headerFooter>
  <rowBreaks count="3" manualBreakCount="3">
    <brk id="26" max="2" man="1"/>
    <brk id="63" max="2" man="1"/>
    <brk id="107" max="2" man="1"/>
  </rowBreaks>
  <colBreaks count="1" manualBreakCount="1">
    <brk id="3" max="208"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DOJ</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OJP</dc:creator>
  <cp:keywords/>
  <dc:description/>
  <cp:lastModifiedBy>morser</cp:lastModifiedBy>
  <cp:lastPrinted>2007-03-09T20:54:30Z</cp:lastPrinted>
  <dcterms:created xsi:type="dcterms:W3CDTF">2004-05-28T11:52:00Z</dcterms:created>
  <dcterms:modified xsi:type="dcterms:W3CDTF">2007-03-09T21:05:26Z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1204625390</vt:i4>
  </property>
  <property fmtid="{D5CDD505-2E9C-101B-9397-08002B2CF9AE}" pid="3" name="_EmailSubject">
    <vt:lpwstr>Budget Reformat for DOJ E-Gov staff</vt:lpwstr>
  </property>
  <property fmtid="{D5CDD505-2E9C-101B-9397-08002B2CF9AE}" pid="4" name="_AuthorEmail">
    <vt:lpwstr>Ryan.Morse@usdoj.gov</vt:lpwstr>
  </property>
  <property fmtid="{D5CDD505-2E9C-101B-9397-08002B2CF9AE}" pid="5" name="_AuthorEmailDisplayName">
    <vt:lpwstr>Morse, Ryan</vt:lpwstr>
  </property>
  <property fmtid="{D5CDD505-2E9C-101B-9397-08002B2CF9AE}" pid="6" name="_PreviousAdHocReviewCycleID">
    <vt:i4>113377253</vt:i4>
  </property>
</Properties>
</file>