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765" windowHeight="13350" activeTab="0"/>
  </bookViews>
  <sheets>
    <sheet name="SimpleField" sheetId="1" r:id="rId1"/>
    <sheet name="Kappa" sheetId="2" r:id="rId2"/>
    <sheet name="ProdUse" sheetId="3" r:id="rId3"/>
  </sheets>
  <definedNames>
    <definedName name="_xlnm.Print_Area" localSheetId="1">'Kappa'!$A$1:$AC$67</definedName>
    <definedName name="_xlnm.Print_Area" localSheetId="2">'ProdUse'!$A$1:$O$33</definedName>
  </definedNames>
  <calcPr fullCalcOnLoad="1"/>
</workbook>
</file>

<file path=xl/sharedStrings.xml><?xml version="1.0" encoding="utf-8"?>
<sst xmlns="http://schemas.openxmlformats.org/spreadsheetml/2006/main" count="372" uniqueCount="104">
  <si>
    <t>K</t>
  </si>
  <si>
    <t>A</t>
  </si>
  <si>
    <t>O</t>
  </si>
  <si>
    <t>P</t>
  </si>
  <si>
    <t>I</t>
  </si>
  <si>
    <t>J</t>
  </si>
  <si>
    <t>E</t>
  </si>
  <si>
    <t>G</t>
  </si>
  <si>
    <t>D</t>
  </si>
  <si>
    <t>H</t>
  </si>
  <si>
    <t>F</t>
  </si>
  <si>
    <t>L</t>
  </si>
  <si>
    <t>FC</t>
  </si>
  <si>
    <t>AD</t>
  </si>
  <si>
    <t>AC</t>
  </si>
  <si>
    <t>CD</t>
  </si>
  <si>
    <t>M</t>
  </si>
  <si>
    <t>C</t>
  </si>
  <si>
    <t>W</t>
  </si>
  <si>
    <t>U</t>
  </si>
  <si>
    <t>Y</t>
  </si>
  <si>
    <t>X</t>
  </si>
  <si>
    <t>AM</t>
  </si>
  <si>
    <t>GC</t>
  </si>
  <si>
    <t>R</t>
  </si>
  <si>
    <t>Grand Total</t>
  </si>
  <si>
    <t>Count of PI</t>
  </si>
  <si>
    <t>PI[map]</t>
  </si>
  <si>
    <t>Field</t>
  </si>
  <si>
    <t>Gr_Total</t>
  </si>
  <si>
    <t>Expected Table</t>
  </si>
  <si>
    <t>SUM R*C</t>
  </si>
  <si>
    <t>Sum Diag =</t>
  </si>
  <si>
    <t>Sum R*C =</t>
  </si>
  <si>
    <t>Expected =</t>
  </si>
  <si>
    <t>KHAT =</t>
  </si>
  <si>
    <t>AM **</t>
  </si>
  <si>
    <t>GC **</t>
  </si>
  <si>
    <t>R **</t>
  </si>
  <si>
    <t>Class</t>
  </si>
  <si>
    <t>** Not on Map</t>
  </si>
  <si>
    <t>N</t>
  </si>
  <si>
    <t>T_P_Attained</t>
  </si>
  <si>
    <t>U_CI</t>
  </si>
  <si>
    <t>T_U_Attained</t>
  </si>
  <si>
    <t xml:space="preserve"> </t>
  </si>
  <si>
    <t>n/a</t>
  </si>
  <si>
    <t>User's Acc%</t>
  </si>
  <si>
    <t>Hypothesis</t>
  </si>
  <si>
    <t>Ha</t>
  </si>
  <si>
    <t>Ho</t>
  </si>
  <si>
    <t>Req T 90%, N-1, 2Tail</t>
  </si>
  <si>
    <t>PA%</t>
  </si>
  <si>
    <t>yes</t>
  </si>
  <si>
    <t>Ho: T Att &gt; T Req --Estimated &amp; required accuracies the same.</t>
  </si>
  <si>
    <t>2-tailed:</t>
  </si>
  <si>
    <t>Ha:  T Att &gt; T Req --Estimated &amp; required accuracies different (Better or worse).</t>
  </si>
  <si>
    <t>All Ha's are 'better'</t>
  </si>
  <si>
    <t>Accuracy_Met?</t>
  </si>
  <si>
    <t>[PA-CI &lt;= 80% &gt;= PA+CI)</t>
  </si>
  <si>
    <t>Except for Class A</t>
  </si>
  <si>
    <t>P_CI*</t>
  </si>
  <si>
    <t>U_CI and P_CI * : Using Z = 1.645  for CI</t>
  </si>
  <si>
    <t>Except for Class AC</t>
  </si>
  <si>
    <t>Mapped</t>
  </si>
  <si>
    <t>Points</t>
  </si>
  <si>
    <t>AA Points</t>
  </si>
  <si>
    <t>Total</t>
  </si>
  <si>
    <t>Prod Acc</t>
  </si>
  <si>
    <t xml:space="preserve">Con Interval - </t>
  </si>
  <si>
    <t>Con Interval +</t>
  </si>
  <si>
    <t>Users</t>
  </si>
  <si>
    <t>Con</t>
  </si>
  <si>
    <t>Acc</t>
  </si>
  <si>
    <t>Interval-</t>
  </si>
  <si>
    <t>Interval+</t>
  </si>
  <si>
    <t>Total In Agreement=</t>
  </si>
  <si>
    <t>Overall Accuracy=</t>
  </si>
  <si>
    <t>A. Mixed bottomland hardwoods</t>
  </si>
  <si>
    <t>B. Category lumped with type A</t>
  </si>
  <si>
    <t>C. Water tupelo dominant (at least 75%)</t>
  </si>
  <si>
    <t>D. Bald cypress dominant (at least 75%)</t>
  </si>
  <si>
    <t>E. Mixed bottomland hardwoods with emergent pine</t>
  </si>
  <si>
    <t>F. Swamp tupelo</t>
  </si>
  <si>
    <t>G. Swamp tupelo / mixed hardwoods - riparian associated</t>
  </si>
  <si>
    <t>H. Young plantation pine - even stands (pole or saplings)</t>
  </si>
  <si>
    <t>I. Mature plantation pine - often with a minor hardwood component</t>
  </si>
  <si>
    <t>J. Upland hardwoods and hardwoods in small depressions</t>
  </si>
  <si>
    <t>K. Mixed stands of upland hardwood and pine</t>
  </si>
  <si>
    <t>L. Hurricane damaged areas (open canopy, vines, shrubs, downed trees)</t>
  </si>
  <si>
    <t>M. Stands of even aged sweet gum</t>
  </si>
  <si>
    <t>N. Category lumped with type A</t>
  </si>
  <si>
    <t>O. Land use</t>
  </si>
  <si>
    <t>P. Clear and selectively cut areas</t>
  </si>
  <si>
    <t>Q. Category lumped with type A</t>
  </si>
  <si>
    <t>R. Category lumped with type A</t>
  </si>
  <si>
    <t>S. Category eliminate (use * instead)</t>
  </si>
  <si>
    <t>T. Category lumped with type C</t>
  </si>
  <si>
    <t>U. Riverbank &amp; levee forests associated with the Congaree</t>
  </si>
  <si>
    <t>V. Category lumped with type A</t>
  </si>
  <si>
    <t>W. Category lumped with type C</t>
  </si>
  <si>
    <t>X. Willow - Sand bars &amp; young trees at the edge of the Congaree</t>
  </si>
  <si>
    <t>Y. Predominantly cottonwood near the edge of the Congaree</t>
  </si>
  <si>
    <t>Congaree National Park Accuracy Assessment Contingency Matrix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</si>
</sst>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">
    <font>
      <sz val="9"/>
      <name val="Tahoma"/>
      <family val="0"/>
    </font>
    <font>
      <b/>
      <sz val="9"/>
      <name val="Tahoma"/>
      <family val="2"/>
    </font>
    <font>
      <i/>
      <sz val="9"/>
      <name val="Tahoma"/>
      <family val="2"/>
    </font>
    <font>
      <b/>
      <i/>
      <sz val="8"/>
      <name val="Tahoma"/>
      <family val="2"/>
    </font>
    <font>
      <b/>
      <sz val="11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lightGray">
        <bgColor indexed="51"/>
      </patternFill>
    </fill>
    <fill>
      <patternFill patternType="lightGray">
        <bgColor indexed="23"/>
      </patternFill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double"/>
      <top style="thick"/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9" fontId="0" fillId="0" borderId="5" xfId="19" applyBorder="1" applyAlignment="1">
      <alignment/>
    </xf>
    <xf numFmtId="9" fontId="1" fillId="0" borderId="4" xfId="19" applyFont="1" applyBorder="1" applyAlignment="1">
      <alignment horizontal="right"/>
    </xf>
    <xf numFmtId="9" fontId="1" fillId="0" borderId="5" xfId="19" applyFont="1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8" xfId="0" applyFont="1" applyBorder="1" applyAlignment="1">
      <alignment/>
    </xf>
    <xf numFmtId="0" fontId="8" fillId="1" borderId="9" xfId="0" applyFont="1" applyFill="1" applyBorder="1" applyAlignment="1">
      <alignment horizontal="center"/>
    </xf>
    <xf numFmtId="0" fontId="8" fillId="1" borderId="10" xfId="0" applyFont="1" applyFill="1" applyBorder="1" applyAlignment="1">
      <alignment horizontal="center"/>
    </xf>
    <xf numFmtId="0" fontId="8" fillId="1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8" fillId="1" borderId="13" xfId="0" applyFont="1" applyFill="1" applyBorder="1" applyAlignment="1">
      <alignment horizontal="center"/>
    </xf>
    <xf numFmtId="0" fontId="8" fillId="1" borderId="14" xfId="0" applyFont="1" applyFill="1" applyBorder="1" applyAlignment="1">
      <alignment horizontal="center"/>
    </xf>
    <xf numFmtId="0" fontId="8" fillId="1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9" fontId="9" fillId="0" borderId="0" xfId="19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9" fontId="9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5" fontId="6" fillId="0" borderId="0" xfId="19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9" fontId="6" fillId="0" borderId="0" xfId="19" applyFont="1" applyBorder="1" applyAlignment="1">
      <alignment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9" fontId="9" fillId="0" borderId="20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4" borderId="21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workbookViewId="0" topLeftCell="A1">
      <selection activeCell="A4" sqref="A4"/>
    </sheetView>
  </sheetViews>
  <sheetFormatPr defaultColWidth="9.140625" defaultRowHeight="11.25"/>
  <cols>
    <col min="1" max="1" width="9.140625" style="30" customWidth="1"/>
    <col min="2" max="2" width="15.7109375" style="30" customWidth="1"/>
    <col min="3" max="3" width="12.140625" style="30" bestFit="1" customWidth="1"/>
    <col min="4" max="5" width="7.28125" style="30" bestFit="1" customWidth="1"/>
    <col min="6" max="6" width="6.7109375" style="30" bestFit="1" customWidth="1"/>
    <col min="7" max="7" width="6.140625" style="30" bestFit="1" customWidth="1"/>
    <col min="8" max="9" width="7.28125" style="30" bestFit="1" customWidth="1"/>
    <col min="10" max="10" width="6.140625" style="30" bestFit="1" customWidth="1"/>
    <col min="11" max="12" width="7.28125" style="30" bestFit="1" customWidth="1"/>
    <col min="13" max="13" width="6.140625" style="30" bestFit="1" customWidth="1"/>
    <col min="14" max="14" width="6.7109375" style="30" bestFit="1" customWidth="1"/>
    <col min="15" max="15" width="7.28125" style="30" bestFit="1" customWidth="1"/>
    <col min="16" max="16" width="6.140625" style="30" bestFit="1" customWidth="1"/>
    <col min="17" max="19" width="7.28125" style="30" bestFit="1" customWidth="1"/>
    <col min="20" max="20" width="6.140625" style="30" bestFit="1" customWidth="1"/>
    <col min="21" max="22" width="7.28125" style="30" bestFit="1" customWidth="1"/>
    <col min="23" max="23" width="6.7109375" style="30" bestFit="1" customWidth="1"/>
    <col min="24" max="24" width="7.28125" style="30" bestFit="1" customWidth="1"/>
    <col min="25" max="27" width="7.140625" style="30" bestFit="1" customWidth="1"/>
    <col min="28" max="28" width="8.28125" style="30" customWidth="1"/>
    <col min="29" max="29" width="12.140625" style="30" customWidth="1"/>
    <col min="30" max="30" width="11.421875" style="30" customWidth="1"/>
    <col min="31" max="31" width="10.00390625" style="30" customWidth="1"/>
    <col min="32" max="16384" width="9.140625" style="30" customWidth="1"/>
  </cols>
  <sheetData>
    <row r="1" spans="1:31" s="34" customFormat="1" ht="16.5" thickBot="1">
      <c r="A1" s="4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E1" s="77"/>
    </row>
    <row r="2" spans="2:31" s="34" customFormat="1" ht="17.25" thickBot="1" thickTop="1">
      <c r="B2" s="35"/>
      <c r="C2" s="33" t="s">
        <v>66</v>
      </c>
      <c r="AB2" s="48"/>
      <c r="AC2" s="53" t="s">
        <v>71</v>
      </c>
      <c r="AD2" s="54" t="s">
        <v>72</v>
      </c>
      <c r="AE2" s="55" t="s">
        <v>72</v>
      </c>
    </row>
    <row r="3" spans="2:31" s="34" customFormat="1" ht="17.25" thickBot="1" thickTop="1">
      <c r="B3" s="33"/>
      <c r="C3" s="41" t="s">
        <v>1</v>
      </c>
      <c r="D3" s="40" t="s">
        <v>14</v>
      </c>
      <c r="E3" s="40" t="s">
        <v>13</v>
      </c>
      <c r="F3" s="40" t="s">
        <v>22</v>
      </c>
      <c r="G3" s="40" t="s">
        <v>17</v>
      </c>
      <c r="H3" s="40" t="s">
        <v>15</v>
      </c>
      <c r="I3" s="40" t="s">
        <v>8</v>
      </c>
      <c r="J3" s="40" t="s">
        <v>6</v>
      </c>
      <c r="K3" s="40" t="s">
        <v>10</v>
      </c>
      <c r="L3" s="40" t="s">
        <v>12</v>
      </c>
      <c r="M3" s="40" t="s">
        <v>7</v>
      </c>
      <c r="N3" s="40" t="s">
        <v>23</v>
      </c>
      <c r="O3" s="40" t="s">
        <v>9</v>
      </c>
      <c r="P3" s="40" t="s">
        <v>4</v>
      </c>
      <c r="Q3" s="40" t="s">
        <v>5</v>
      </c>
      <c r="R3" s="40" t="s">
        <v>0</v>
      </c>
      <c r="S3" s="40" t="s">
        <v>11</v>
      </c>
      <c r="T3" s="40" t="s">
        <v>16</v>
      </c>
      <c r="U3" s="40" t="s">
        <v>2</v>
      </c>
      <c r="V3" s="40" t="s">
        <v>3</v>
      </c>
      <c r="W3" s="40" t="s">
        <v>24</v>
      </c>
      <c r="X3" s="40" t="s">
        <v>19</v>
      </c>
      <c r="Y3" s="40" t="s">
        <v>18</v>
      </c>
      <c r="Z3" s="40" t="s">
        <v>21</v>
      </c>
      <c r="AA3" s="39" t="s">
        <v>20</v>
      </c>
      <c r="AB3" s="53" t="s">
        <v>67</v>
      </c>
      <c r="AC3" s="53" t="s">
        <v>73</v>
      </c>
      <c r="AD3" s="53" t="s">
        <v>74</v>
      </c>
      <c r="AE3" s="56" t="s">
        <v>75</v>
      </c>
    </row>
    <row r="4" spans="1:31" s="34" customFormat="1" ht="17.25" thickBot="1" thickTop="1">
      <c r="A4" s="32" t="s">
        <v>64</v>
      </c>
      <c r="B4" s="46" t="s">
        <v>1</v>
      </c>
      <c r="C4" s="43">
        <v>30</v>
      </c>
      <c r="AA4" s="38"/>
      <c r="AB4" s="34">
        <v>30</v>
      </c>
      <c r="AC4" s="50">
        <f>C4/AB4</f>
        <v>1</v>
      </c>
      <c r="AD4" s="51">
        <f>$AC4-(1.645*($AC4*(1-$AC4)/$AB4)^0.5+1/(2*$AB4))</f>
        <v>0.9833333333333333</v>
      </c>
      <c r="AE4" s="57">
        <f>$AC4+(1.645*($AC4*(1-$AC4)/$AB4)^0.5+1/(2*$AB4))</f>
        <v>1.0166666666666666</v>
      </c>
    </row>
    <row r="5" spans="1:31" s="34" customFormat="1" ht="17.25" thickBot="1" thickTop="1">
      <c r="A5" s="32" t="s">
        <v>65</v>
      </c>
      <c r="B5" s="45" t="s">
        <v>14</v>
      </c>
      <c r="C5" s="34">
        <v>1</v>
      </c>
      <c r="D5" s="42">
        <v>17</v>
      </c>
      <c r="F5" s="34">
        <v>1</v>
      </c>
      <c r="G5" s="34">
        <v>4</v>
      </c>
      <c r="H5" s="34">
        <v>1</v>
      </c>
      <c r="I5" s="34">
        <v>1</v>
      </c>
      <c r="M5" s="34">
        <v>2</v>
      </c>
      <c r="N5" s="34">
        <v>1</v>
      </c>
      <c r="W5" s="34">
        <v>2</v>
      </c>
      <c r="AA5" s="38"/>
      <c r="AB5" s="34">
        <v>30</v>
      </c>
      <c r="AC5" s="50">
        <f>D5/AB5</f>
        <v>0.5666666666666667</v>
      </c>
      <c r="AD5" s="51">
        <f aca="true" t="shared" si="0" ref="AD5:AD28">$AC5-(1.645*($AC5*(1-$AC5)/$AB5)^0.5+1/(2*$AB5))</f>
        <v>0.40117353817032153</v>
      </c>
      <c r="AE5" s="57">
        <f aca="true" t="shared" si="1" ref="AE5:AE28">$AC5+(1.645*($AC5*(1-$AC5)/$AB5)^0.5+1/(2*$AB5))</f>
        <v>0.7321597951630118</v>
      </c>
    </row>
    <row r="6" spans="2:31" s="34" customFormat="1" ht="17.25" thickBot="1" thickTop="1">
      <c r="B6" s="45" t="s">
        <v>13</v>
      </c>
      <c r="E6" s="42">
        <v>29</v>
      </c>
      <c r="F6" s="34">
        <v>1</v>
      </c>
      <c r="J6" s="34">
        <v>1</v>
      </c>
      <c r="AA6" s="38"/>
      <c r="AB6" s="34">
        <v>31</v>
      </c>
      <c r="AC6" s="50">
        <f>E6/AB6</f>
        <v>0.9354838709677419</v>
      </c>
      <c r="AD6" s="51">
        <f t="shared" si="0"/>
        <v>0.8467714302757484</v>
      </c>
      <c r="AE6" s="57">
        <f t="shared" si="1"/>
        <v>1.0241963116597352</v>
      </c>
    </row>
    <row r="7" spans="2:31" s="34" customFormat="1" ht="17.25" thickBot="1" thickTop="1">
      <c r="B7" s="45" t="s">
        <v>36</v>
      </c>
      <c r="E7" s="36"/>
      <c r="F7" s="42">
        <v>0</v>
      </c>
      <c r="AA7" s="38"/>
      <c r="AB7" s="34">
        <v>0</v>
      </c>
      <c r="AC7" s="50">
        <v>0</v>
      </c>
      <c r="AD7" s="51">
        <v>0</v>
      </c>
      <c r="AE7" s="57">
        <v>0</v>
      </c>
    </row>
    <row r="8" spans="2:31" s="34" customFormat="1" ht="17.25" thickBot="1" thickTop="1">
      <c r="B8" s="45" t="s">
        <v>17</v>
      </c>
      <c r="G8" s="42">
        <v>29</v>
      </c>
      <c r="T8" s="34">
        <v>1</v>
      </c>
      <c r="AA8" s="38"/>
      <c r="AB8" s="34">
        <v>30</v>
      </c>
      <c r="AC8" s="50">
        <f>G8/AB8</f>
        <v>0.9666666666666667</v>
      </c>
      <c r="AD8" s="51">
        <f t="shared" si="0"/>
        <v>0.8960883009329488</v>
      </c>
      <c r="AE8" s="57">
        <f t="shared" si="1"/>
        <v>1.0372450324003846</v>
      </c>
    </row>
    <row r="9" spans="2:31" s="34" customFormat="1" ht="17.25" thickBot="1" thickTop="1">
      <c r="B9" s="45" t="s">
        <v>15</v>
      </c>
      <c r="G9" s="34">
        <v>1</v>
      </c>
      <c r="H9" s="42">
        <v>29</v>
      </c>
      <c r="AA9" s="38"/>
      <c r="AB9" s="34">
        <v>30</v>
      </c>
      <c r="AC9" s="50">
        <f>H9/AB9</f>
        <v>0.9666666666666667</v>
      </c>
      <c r="AD9" s="51">
        <f t="shared" si="0"/>
        <v>0.8960883009329488</v>
      </c>
      <c r="AE9" s="57">
        <f t="shared" si="1"/>
        <v>1.0372450324003846</v>
      </c>
    </row>
    <row r="10" spans="2:31" s="34" customFormat="1" ht="17.25" thickBot="1" thickTop="1">
      <c r="B10" s="45" t="s">
        <v>8</v>
      </c>
      <c r="C10" s="34">
        <v>2</v>
      </c>
      <c r="G10" s="34">
        <v>2</v>
      </c>
      <c r="I10" s="42">
        <v>27</v>
      </c>
      <c r="AA10" s="38"/>
      <c r="AB10" s="34">
        <v>31</v>
      </c>
      <c r="AC10" s="50">
        <f>I10/AB10</f>
        <v>0.8709677419354839</v>
      </c>
      <c r="AD10" s="51">
        <f t="shared" si="0"/>
        <v>0.7557930978033294</v>
      </c>
      <c r="AE10" s="57">
        <f t="shared" si="1"/>
        <v>0.9861423860676384</v>
      </c>
    </row>
    <row r="11" spans="2:31" s="34" customFormat="1" ht="17.25" thickBot="1" thickTop="1">
      <c r="B11" s="45" t="s">
        <v>6</v>
      </c>
      <c r="J11" s="42">
        <v>31</v>
      </c>
      <c r="P11" s="34">
        <v>1</v>
      </c>
      <c r="AA11" s="38"/>
      <c r="AB11" s="34">
        <v>32</v>
      </c>
      <c r="AC11" s="50">
        <f>J11/AB11</f>
        <v>0.96875</v>
      </c>
      <c r="AD11" s="51">
        <f t="shared" si="0"/>
        <v>0.9025283478408226</v>
      </c>
      <c r="AE11" s="57">
        <f t="shared" si="1"/>
        <v>1.0349716521591774</v>
      </c>
    </row>
    <row r="12" spans="2:31" s="34" customFormat="1" ht="17.25" thickBot="1" thickTop="1">
      <c r="B12" s="45" t="s">
        <v>10</v>
      </c>
      <c r="G12" s="34">
        <v>4</v>
      </c>
      <c r="J12" s="34">
        <v>1</v>
      </c>
      <c r="K12" s="42">
        <v>17</v>
      </c>
      <c r="AA12" s="38"/>
      <c r="AB12" s="34">
        <v>22</v>
      </c>
      <c r="AC12" s="50">
        <f>K12/AB12</f>
        <v>0.7727272727272727</v>
      </c>
      <c r="AD12" s="51">
        <f t="shared" si="0"/>
        <v>0.6030257191294495</v>
      </c>
      <c r="AE12" s="57">
        <f t="shared" si="1"/>
        <v>0.942428826325096</v>
      </c>
    </row>
    <row r="13" spans="2:31" s="34" customFormat="1" ht="17.25" thickBot="1" thickTop="1">
      <c r="B13" s="45" t="s">
        <v>12</v>
      </c>
      <c r="C13" s="34">
        <v>1</v>
      </c>
      <c r="L13" s="42">
        <v>4</v>
      </c>
      <c r="M13" s="34">
        <v>3</v>
      </c>
      <c r="AA13" s="38"/>
      <c r="AB13" s="34">
        <v>8</v>
      </c>
      <c r="AC13" s="50">
        <f>L13/AB13</f>
        <v>0.5</v>
      </c>
      <c r="AD13" s="51">
        <f t="shared" si="0"/>
        <v>0.14670233623703233</v>
      </c>
      <c r="AE13" s="57">
        <f t="shared" si="1"/>
        <v>0.8532976637629677</v>
      </c>
    </row>
    <row r="14" spans="2:31" s="34" customFormat="1" ht="17.25" thickBot="1" thickTop="1">
      <c r="B14" s="45" t="s">
        <v>7</v>
      </c>
      <c r="M14" s="42">
        <v>6</v>
      </c>
      <c r="AA14" s="38"/>
      <c r="AB14" s="34">
        <v>6</v>
      </c>
      <c r="AC14" s="50">
        <f>M14/AB14</f>
        <v>1</v>
      </c>
      <c r="AD14" s="51">
        <f t="shared" si="0"/>
        <v>0.9166666666666666</v>
      </c>
      <c r="AE14" s="57">
        <f t="shared" si="1"/>
        <v>1.0833333333333333</v>
      </c>
    </row>
    <row r="15" spans="2:31" s="34" customFormat="1" ht="17.25" thickBot="1" thickTop="1">
      <c r="B15" s="45" t="s">
        <v>37</v>
      </c>
      <c r="N15" s="42">
        <v>0</v>
      </c>
      <c r="AA15" s="38"/>
      <c r="AB15" s="34">
        <v>0</v>
      </c>
      <c r="AC15" s="50">
        <v>0</v>
      </c>
      <c r="AD15" s="51">
        <v>0</v>
      </c>
      <c r="AE15" s="57">
        <v>0</v>
      </c>
    </row>
    <row r="16" spans="2:31" s="34" customFormat="1" ht="17.25" thickBot="1" thickTop="1">
      <c r="B16" s="45" t="s">
        <v>9</v>
      </c>
      <c r="O16" s="42">
        <v>30</v>
      </c>
      <c r="AA16" s="38"/>
      <c r="AB16" s="34">
        <v>30</v>
      </c>
      <c r="AC16" s="50">
        <f>O16/AB16</f>
        <v>1</v>
      </c>
      <c r="AD16" s="51">
        <f t="shared" si="0"/>
        <v>0.9833333333333333</v>
      </c>
      <c r="AE16" s="57">
        <f t="shared" si="1"/>
        <v>1.0166666666666666</v>
      </c>
    </row>
    <row r="17" spans="2:31" s="34" customFormat="1" ht="17.25" thickBot="1" thickTop="1">
      <c r="B17" s="45" t="s">
        <v>4</v>
      </c>
      <c r="P17" s="42">
        <v>29</v>
      </c>
      <c r="U17" s="34">
        <v>1</v>
      </c>
      <c r="AA17" s="38"/>
      <c r="AB17" s="34">
        <v>30</v>
      </c>
      <c r="AC17" s="50">
        <f>P17/AB17</f>
        <v>0.9666666666666667</v>
      </c>
      <c r="AD17" s="51">
        <f t="shared" si="0"/>
        <v>0.8960883009329488</v>
      </c>
      <c r="AE17" s="57">
        <f t="shared" si="1"/>
        <v>1.0372450324003846</v>
      </c>
    </row>
    <row r="18" spans="2:31" s="34" customFormat="1" ht="17.25" thickBot="1" thickTop="1">
      <c r="B18" s="45" t="s">
        <v>5</v>
      </c>
      <c r="J18" s="34">
        <v>1</v>
      </c>
      <c r="P18" s="34">
        <v>1</v>
      </c>
      <c r="Q18" s="42">
        <v>28</v>
      </c>
      <c r="R18" s="34">
        <v>1</v>
      </c>
      <c r="AA18" s="38"/>
      <c r="AB18" s="34">
        <v>31</v>
      </c>
      <c r="AC18" s="50">
        <f>Q18/AB18</f>
        <v>0.9032258064516129</v>
      </c>
      <c r="AD18" s="51">
        <f t="shared" si="0"/>
        <v>0.7997467550365256</v>
      </c>
      <c r="AE18" s="57">
        <f t="shared" si="1"/>
        <v>1.0067048578667002</v>
      </c>
    </row>
    <row r="19" spans="2:31" s="34" customFormat="1" ht="17.25" thickBot="1" thickTop="1">
      <c r="B19" s="45" t="s">
        <v>0</v>
      </c>
      <c r="P19" s="34">
        <v>1</v>
      </c>
      <c r="R19" s="42">
        <v>29</v>
      </c>
      <c r="AA19" s="38"/>
      <c r="AB19" s="34">
        <v>30</v>
      </c>
      <c r="AC19" s="50">
        <f>R19/AB19</f>
        <v>0.9666666666666667</v>
      </c>
      <c r="AD19" s="51">
        <f t="shared" si="0"/>
        <v>0.8960883009329488</v>
      </c>
      <c r="AE19" s="57">
        <f t="shared" si="1"/>
        <v>1.0372450324003846</v>
      </c>
    </row>
    <row r="20" spans="2:31" s="34" customFormat="1" ht="17.25" thickBot="1" thickTop="1">
      <c r="B20" s="45" t="s">
        <v>11</v>
      </c>
      <c r="C20" s="34">
        <v>9</v>
      </c>
      <c r="I20" s="34">
        <v>1</v>
      </c>
      <c r="J20" s="34">
        <v>3</v>
      </c>
      <c r="S20" s="42">
        <v>14</v>
      </c>
      <c r="T20" s="34">
        <v>2</v>
      </c>
      <c r="X20" s="34">
        <v>1</v>
      </c>
      <c r="AA20" s="38"/>
      <c r="AB20" s="34">
        <v>30</v>
      </c>
      <c r="AC20" s="50">
        <f>S20/AB20</f>
        <v>0.4666666666666667</v>
      </c>
      <c r="AD20" s="51">
        <f t="shared" si="0"/>
        <v>0.30016680879996854</v>
      </c>
      <c r="AE20" s="57">
        <f t="shared" si="1"/>
        <v>0.6331665245333649</v>
      </c>
    </row>
    <row r="21" spans="2:31" s="34" customFormat="1" ht="17.25" thickBot="1" thickTop="1">
      <c r="B21" s="45" t="s">
        <v>16</v>
      </c>
      <c r="C21" s="34">
        <v>4</v>
      </c>
      <c r="J21" s="34">
        <v>1</v>
      </c>
      <c r="T21" s="42">
        <v>27</v>
      </c>
      <c r="AA21" s="38"/>
      <c r="AB21" s="34">
        <v>32</v>
      </c>
      <c r="AC21" s="50">
        <f>T21/AB21</f>
        <v>0.84375</v>
      </c>
      <c r="AD21" s="51">
        <f t="shared" si="0"/>
        <v>0.7225386397934377</v>
      </c>
      <c r="AE21" s="57">
        <f t="shared" si="1"/>
        <v>0.9649613602065623</v>
      </c>
    </row>
    <row r="22" spans="2:31" s="34" customFormat="1" ht="17.25" thickBot="1" thickTop="1">
      <c r="B22" s="45" t="s">
        <v>2</v>
      </c>
      <c r="C22" s="34">
        <v>1</v>
      </c>
      <c r="O22" s="34">
        <v>2</v>
      </c>
      <c r="U22" s="42">
        <v>27</v>
      </c>
      <c r="AA22" s="38"/>
      <c r="AB22" s="34">
        <v>30</v>
      </c>
      <c r="AC22" s="50">
        <f>U22/AB22</f>
        <v>0.9</v>
      </c>
      <c r="AD22" s="51">
        <f t="shared" si="0"/>
        <v>0.7932329726237335</v>
      </c>
      <c r="AE22" s="57">
        <f t="shared" si="1"/>
        <v>1.0067670273762666</v>
      </c>
    </row>
    <row r="23" spans="2:31" s="34" customFormat="1" ht="17.25" thickBot="1" thickTop="1">
      <c r="B23" s="45" t="s">
        <v>3</v>
      </c>
      <c r="P23" s="34">
        <v>3</v>
      </c>
      <c r="V23" s="42">
        <v>19</v>
      </c>
      <c r="AA23" s="38"/>
      <c r="AB23" s="34">
        <v>22</v>
      </c>
      <c r="AC23" s="50">
        <f>V23/AB23</f>
        <v>0.8636363636363636</v>
      </c>
      <c r="AD23" s="51">
        <f t="shared" si="0"/>
        <v>0.7205526576866348</v>
      </c>
      <c r="AE23" s="57">
        <f t="shared" si="1"/>
        <v>1.0067200695860925</v>
      </c>
    </row>
    <row r="24" spans="2:31" s="34" customFormat="1" ht="17.25" thickBot="1" thickTop="1">
      <c r="B24" s="45" t="s">
        <v>38</v>
      </c>
      <c r="W24" s="42">
        <v>0</v>
      </c>
      <c r="AA24" s="38"/>
      <c r="AB24" s="34">
        <v>0</v>
      </c>
      <c r="AC24" s="50">
        <v>0</v>
      </c>
      <c r="AD24" s="51">
        <v>0</v>
      </c>
      <c r="AE24" s="57">
        <v>0</v>
      </c>
    </row>
    <row r="25" spans="2:31" s="34" customFormat="1" ht="17.25" thickBot="1" thickTop="1">
      <c r="B25" s="45" t="s">
        <v>19</v>
      </c>
      <c r="C25" s="34">
        <v>1</v>
      </c>
      <c r="T25" s="34">
        <v>1</v>
      </c>
      <c r="X25" s="42">
        <v>28</v>
      </c>
      <c r="AA25" s="38">
        <v>1</v>
      </c>
      <c r="AB25" s="34">
        <v>31</v>
      </c>
      <c r="AC25" s="50">
        <f>X25/AB25</f>
        <v>0.9032258064516129</v>
      </c>
      <c r="AD25" s="51">
        <f t="shared" si="0"/>
        <v>0.7997467550365256</v>
      </c>
      <c r="AE25" s="57">
        <f t="shared" si="1"/>
        <v>1.0067048578667002</v>
      </c>
    </row>
    <row r="26" spans="2:31" s="34" customFormat="1" ht="17.25" thickBot="1" thickTop="1">
      <c r="B26" s="45" t="s">
        <v>18</v>
      </c>
      <c r="Y26" s="42">
        <v>21</v>
      </c>
      <c r="AA26" s="38"/>
      <c r="AB26" s="34">
        <v>21</v>
      </c>
      <c r="AC26" s="50">
        <f>Y26/AB26</f>
        <v>1</v>
      </c>
      <c r="AD26" s="51">
        <f t="shared" si="0"/>
        <v>0.9761904761904762</v>
      </c>
      <c r="AE26" s="57">
        <f t="shared" si="1"/>
        <v>1.0238095238095237</v>
      </c>
    </row>
    <row r="27" spans="2:31" s="34" customFormat="1" ht="17.25" thickBot="1" thickTop="1">
      <c r="B27" s="45" t="s">
        <v>21</v>
      </c>
      <c r="Z27" s="42">
        <v>7</v>
      </c>
      <c r="AA27" s="38">
        <v>1</v>
      </c>
      <c r="AB27" s="34">
        <v>8</v>
      </c>
      <c r="AC27" s="50">
        <f>Z27/AB27</f>
        <v>0.875</v>
      </c>
      <c r="AD27" s="51">
        <f t="shared" si="0"/>
        <v>0.6201554249611521</v>
      </c>
      <c r="AE27" s="57">
        <f t="shared" si="1"/>
        <v>1.129844575038848</v>
      </c>
    </row>
    <row r="28" spans="2:31" s="34" customFormat="1" ht="17.25" thickBot="1" thickTop="1">
      <c r="B28" s="44" t="s">
        <v>20</v>
      </c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0">
        <v>8</v>
      </c>
      <c r="AB28" s="34">
        <v>8</v>
      </c>
      <c r="AC28" s="50">
        <f>AA28/AB28</f>
        <v>1</v>
      </c>
      <c r="AD28" s="51">
        <f t="shared" si="0"/>
        <v>0.9375</v>
      </c>
      <c r="AE28" s="57">
        <f t="shared" si="1"/>
        <v>1.0625</v>
      </c>
    </row>
    <row r="29" spans="2:31" s="75" customFormat="1" ht="16.5" thickTop="1">
      <c r="B29" s="47" t="s">
        <v>67</v>
      </c>
      <c r="C29" s="75">
        <v>49</v>
      </c>
      <c r="D29" s="75">
        <v>17</v>
      </c>
      <c r="E29" s="75">
        <v>29</v>
      </c>
      <c r="F29" s="75">
        <v>2</v>
      </c>
      <c r="G29" s="75">
        <v>40</v>
      </c>
      <c r="H29" s="75">
        <v>30</v>
      </c>
      <c r="I29" s="75">
        <v>29</v>
      </c>
      <c r="J29" s="75">
        <v>38</v>
      </c>
      <c r="K29" s="75">
        <v>17</v>
      </c>
      <c r="L29" s="75">
        <v>4</v>
      </c>
      <c r="M29" s="75">
        <v>11</v>
      </c>
      <c r="N29" s="75">
        <v>1</v>
      </c>
      <c r="O29" s="75">
        <v>32</v>
      </c>
      <c r="P29" s="75">
        <v>35</v>
      </c>
      <c r="Q29" s="75">
        <v>28</v>
      </c>
      <c r="R29" s="75">
        <v>30</v>
      </c>
      <c r="S29" s="75">
        <v>14</v>
      </c>
      <c r="T29" s="75">
        <v>31</v>
      </c>
      <c r="U29" s="75">
        <v>28</v>
      </c>
      <c r="V29" s="75">
        <v>19</v>
      </c>
      <c r="W29" s="75">
        <v>2</v>
      </c>
      <c r="X29" s="75">
        <v>29</v>
      </c>
      <c r="Y29" s="75">
        <v>21</v>
      </c>
      <c r="Z29" s="75">
        <v>7</v>
      </c>
      <c r="AA29" s="76">
        <v>10</v>
      </c>
      <c r="AB29" s="75">
        <v>553</v>
      </c>
      <c r="AE29" s="57"/>
    </row>
    <row r="30" spans="2:31" s="34" customFormat="1" ht="15.75">
      <c r="B30" s="48" t="s">
        <v>68</v>
      </c>
      <c r="C30" s="50">
        <f>C4/C29</f>
        <v>0.6122448979591837</v>
      </c>
      <c r="D30" s="50">
        <f>D5/D29</f>
        <v>1</v>
      </c>
      <c r="E30" s="50">
        <f>E6/E29</f>
        <v>1</v>
      </c>
      <c r="F30" s="50">
        <f>F7/F29</f>
        <v>0</v>
      </c>
      <c r="G30" s="50">
        <f>G8/G29</f>
        <v>0.725</v>
      </c>
      <c r="H30" s="50">
        <f>H9/H29</f>
        <v>0.9666666666666667</v>
      </c>
      <c r="I30" s="50">
        <f>I10/I29</f>
        <v>0.9310344827586207</v>
      </c>
      <c r="J30" s="50">
        <f>J11/J29</f>
        <v>0.8157894736842105</v>
      </c>
      <c r="K30" s="50">
        <f>K12/K29</f>
        <v>1</v>
      </c>
      <c r="L30" s="50">
        <f>L13/L29</f>
        <v>1</v>
      </c>
      <c r="M30" s="50">
        <f>M14/M29</f>
        <v>0.5454545454545454</v>
      </c>
      <c r="N30" s="50">
        <f>N15/N29</f>
        <v>0</v>
      </c>
      <c r="O30" s="50">
        <f>O16/O29</f>
        <v>0.9375</v>
      </c>
      <c r="P30" s="50">
        <f>P17/P29</f>
        <v>0.8285714285714286</v>
      </c>
      <c r="Q30" s="50">
        <f>Q18/Q29</f>
        <v>1</v>
      </c>
      <c r="R30" s="50">
        <f>R19/R29</f>
        <v>0.9666666666666667</v>
      </c>
      <c r="S30" s="50">
        <f>S20/S29</f>
        <v>1</v>
      </c>
      <c r="T30" s="50">
        <f>T21/T29</f>
        <v>0.8709677419354839</v>
      </c>
      <c r="U30" s="50">
        <f>U22/U29</f>
        <v>0.9642857142857143</v>
      </c>
      <c r="V30" s="50">
        <f>V23/V29</f>
        <v>1</v>
      </c>
      <c r="W30" s="50">
        <f>W24/W29</f>
        <v>0</v>
      </c>
      <c r="X30" s="50">
        <f>X25/X29</f>
        <v>0.9655172413793104</v>
      </c>
      <c r="Y30" s="50">
        <f>Y26/Y29</f>
        <v>1</v>
      </c>
      <c r="Z30" s="50">
        <f>Z27/Z29</f>
        <v>1</v>
      </c>
      <c r="AA30" s="50">
        <f>AA28/AA29</f>
        <v>0.8</v>
      </c>
      <c r="AB30" s="58" t="s">
        <v>76</v>
      </c>
      <c r="AC30" s="58"/>
      <c r="AD30" s="59">
        <v>486</v>
      </c>
      <c r="AE30" s="57"/>
    </row>
    <row r="31" spans="2:31" s="34" customFormat="1" ht="15.75">
      <c r="B31" s="48" t="s">
        <v>69</v>
      </c>
      <c r="C31" s="51">
        <f>C$30-(1.645*(C$30*(1-C$30)/C$29)^0.5+1/(2*C$29))</f>
        <v>0.48753983466189266</v>
      </c>
      <c r="D31" s="51">
        <f aca="true" t="shared" si="2" ref="D31:AA31">D$30-(1.645*(D$30*(1-D$30)/D$29)^0.5+1/(2*D$29))</f>
        <v>0.9705882352941176</v>
      </c>
      <c r="E31" s="51">
        <f t="shared" si="2"/>
        <v>0.9827586206896551</v>
      </c>
      <c r="F31" s="51">
        <f t="shared" si="2"/>
        <v>-0.25</v>
      </c>
      <c r="G31" s="51">
        <f t="shared" si="2"/>
        <v>0.5963628252480069</v>
      </c>
      <c r="H31" s="51">
        <f t="shared" si="2"/>
        <v>0.8960883009329488</v>
      </c>
      <c r="I31" s="51">
        <f t="shared" si="2"/>
        <v>0.836388679067685</v>
      </c>
      <c r="J31" s="51">
        <f t="shared" si="2"/>
        <v>0.6991839896985708</v>
      </c>
      <c r="K31" s="51">
        <f t="shared" si="2"/>
        <v>0.9705882352941176</v>
      </c>
      <c r="L31" s="51">
        <f t="shared" si="2"/>
        <v>0.875</v>
      </c>
      <c r="M31" s="51">
        <f t="shared" si="2"/>
        <v>0.253033809959155</v>
      </c>
      <c r="N31" s="51">
        <f t="shared" si="2"/>
        <v>-0.5</v>
      </c>
      <c r="O31" s="51">
        <f t="shared" si="2"/>
        <v>0.8514840931956251</v>
      </c>
      <c r="P31" s="51">
        <f t="shared" si="2"/>
        <v>0.7094912215187482</v>
      </c>
      <c r="Q31" s="51">
        <f t="shared" si="2"/>
        <v>0.9821428571428571</v>
      </c>
      <c r="R31" s="51">
        <f t="shared" si="2"/>
        <v>0.8960883009329488</v>
      </c>
      <c r="S31" s="51">
        <f t="shared" si="2"/>
        <v>0.9642857142857143</v>
      </c>
      <c r="T31" s="51">
        <f t="shared" si="2"/>
        <v>0.7557930978033294</v>
      </c>
      <c r="U31" s="51">
        <f t="shared" si="2"/>
        <v>0.888737216697431</v>
      </c>
      <c r="V31" s="51">
        <f t="shared" si="2"/>
        <v>0.9736842105263158</v>
      </c>
      <c r="W31" s="51">
        <f t="shared" si="2"/>
        <v>-0.25</v>
      </c>
      <c r="X31" s="51">
        <f t="shared" si="2"/>
        <v>0.8925383061445069</v>
      </c>
      <c r="Y31" s="51">
        <f t="shared" si="2"/>
        <v>0.9761904761904762</v>
      </c>
      <c r="Z31" s="51">
        <f t="shared" si="2"/>
        <v>0.9285714285714286</v>
      </c>
      <c r="AA31" s="51">
        <f t="shared" si="2"/>
        <v>0.5419221299609207</v>
      </c>
      <c r="AB31" s="58" t="s">
        <v>77</v>
      </c>
      <c r="AC31" s="61"/>
      <c r="AD31" s="60">
        <v>0.8788426763110307</v>
      </c>
      <c r="AE31" s="57"/>
    </row>
    <row r="32" spans="1:31" ht="16.5" thickBot="1">
      <c r="A32" s="74"/>
      <c r="B32" s="49" t="s">
        <v>70</v>
      </c>
      <c r="C32" s="52">
        <f>C$30+(1.645*(C$30*(1-C$30)/C$29)^0.5+1/(2*C$29))</f>
        <v>0.7369499612564747</v>
      </c>
      <c r="D32" s="52">
        <f aca="true" t="shared" si="3" ref="D32:AA32">D$30+(1.645*(D$30*(1-D$30)/D$29)^0.5+1/(2*D$29))</f>
        <v>1.0294117647058822</v>
      </c>
      <c r="E32" s="52">
        <f t="shared" si="3"/>
        <v>1.0172413793103448</v>
      </c>
      <c r="F32" s="52">
        <f t="shared" si="3"/>
        <v>0.25</v>
      </c>
      <c r="G32" s="52">
        <f t="shared" si="3"/>
        <v>0.8536371747519931</v>
      </c>
      <c r="H32" s="52">
        <f t="shared" si="3"/>
        <v>1.0372450324003846</v>
      </c>
      <c r="I32" s="52">
        <f t="shared" si="3"/>
        <v>1.0256802864495562</v>
      </c>
      <c r="J32" s="52">
        <f t="shared" si="3"/>
        <v>0.9323949576698503</v>
      </c>
      <c r="K32" s="52">
        <f t="shared" si="3"/>
        <v>1.0294117647058822</v>
      </c>
      <c r="L32" s="52">
        <f t="shared" si="3"/>
        <v>1.125</v>
      </c>
      <c r="M32" s="52">
        <f t="shared" si="3"/>
        <v>0.8378752809499359</v>
      </c>
      <c r="N32" s="52">
        <f t="shared" si="3"/>
        <v>0.5</v>
      </c>
      <c r="O32" s="52">
        <f t="shared" si="3"/>
        <v>1.0235159068043749</v>
      </c>
      <c r="P32" s="52">
        <f t="shared" si="3"/>
        <v>0.947651635624109</v>
      </c>
      <c r="Q32" s="52">
        <f t="shared" si="3"/>
        <v>1.0178571428571428</v>
      </c>
      <c r="R32" s="52">
        <f t="shared" si="3"/>
        <v>1.0372450324003846</v>
      </c>
      <c r="S32" s="52">
        <f t="shared" si="3"/>
        <v>1.0357142857142858</v>
      </c>
      <c r="T32" s="52">
        <f t="shared" si="3"/>
        <v>0.9861423860676384</v>
      </c>
      <c r="U32" s="52">
        <f t="shared" si="3"/>
        <v>1.0398342118739976</v>
      </c>
      <c r="V32" s="52">
        <f t="shared" si="3"/>
        <v>1.0263157894736843</v>
      </c>
      <c r="W32" s="52">
        <f t="shared" si="3"/>
        <v>0.25</v>
      </c>
      <c r="X32" s="52">
        <f t="shared" si="3"/>
        <v>1.0384961766141139</v>
      </c>
      <c r="Y32" s="52">
        <f t="shared" si="3"/>
        <v>1.0238095238095237</v>
      </c>
      <c r="Z32" s="52">
        <f t="shared" si="3"/>
        <v>1.0714285714285714</v>
      </c>
      <c r="AA32" s="52">
        <f t="shared" si="3"/>
        <v>1.0580778700390794</v>
      </c>
      <c r="AB32" s="52"/>
      <c r="AC32" s="52"/>
      <c r="AD32" s="52"/>
      <c r="AE32" s="68"/>
    </row>
    <row r="33" spans="29:30" ht="15.75" thickTop="1">
      <c r="AC33" s="65"/>
      <c r="AD33" s="62"/>
    </row>
    <row r="34" spans="2:30" ht="15">
      <c r="B34" s="37" t="s">
        <v>40</v>
      </c>
      <c r="AB34" s="31"/>
      <c r="AC34" s="65"/>
      <c r="AD34" s="63"/>
    </row>
    <row r="35" spans="3:30" ht="15">
      <c r="C35" s="78" t="s">
        <v>78</v>
      </c>
      <c r="AC35" s="65"/>
      <c r="AD35" s="64"/>
    </row>
    <row r="36" spans="3:30" ht="15">
      <c r="C36" s="78" t="s">
        <v>79</v>
      </c>
      <c r="AC36" s="65"/>
      <c r="AD36" s="66"/>
    </row>
    <row r="37" spans="3:30" ht="15">
      <c r="C37" s="78" t="s">
        <v>80</v>
      </c>
      <c r="AB37" s="61"/>
      <c r="AC37" s="61"/>
      <c r="AD37" s="61"/>
    </row>
    <row r="38" spans="3:30" ht="15">
      <c r="C38" s="78" t="s">
        <v>81</v>
      </c>
      <c r="AB38" s="67"/>
      <c r="AC38" s="61"/>
      <c r="AD38" s="61"/>
    </row>
    <row r="39" ht="15">
      <c r="C39" s="78" t="s">
        <v>82</v>
      </c>
    </row>
    <row r="40" ht="15">
      <c r="C40" s="78" t="s">
        <v>83</v>
      </c>
    </row>
    <row r="41" ht="15">
      <c r="C41" s="78" t="s">
        <v>84</v>
      </c>
    </row>
    <row r="42" ht="15">
      <c r="C42" s="78" t="s">
        <v>85</v>
      </c>
    </row>
    <row r="43" ht="15">
      <c r="C43" s="78" t="s">
        <v>86</v>
      </c>
    </row>
    <row r="44" ht="15">
      <c r="C44" s="78" t="s">
        <v>87</v>
      </c>
    </row>
    <row r="45" ht="15">
      <c r="C45" s="78" t="s">
        <v>88</v>
      </c>
    </row>
    <row r="46" ht="15">
      <c r="C46" s="78" t="s">
        <v>89</v>
      </c>
    </row>
    <row r="47" ht="15">
      <c r="C47" s="78" t="s">
        <v>90</v>
      </c>
    </row>
    <row r="48" ht="15">
      <c r="C48" s="78" t="s">
        <v>91</v>
      </c>
    </row>
    <row r="49" ht="15">
      <c r="C49" s="78" t="s">
        <v>92</v>
      </c>
    </row>
    <row r="50" ht="15">
      <c r="C50" s="78" t="s">
        <v>93</v>
      </c>
    </row>
    <row r="51" ht="15">
      <c r="C51" s="78" t="s">
        <v>94</v>
      </c>
    </row>
    <row r="52" ht="15">
      <c r="C52" s="78" t="s">
        <v>95</v>
      </c>
    </row>
    <row r="53" ht="15">
      <c r="C53" s="78" t="s">
        <v>96</v>
      </c>
    </row>
    <row r="54" ht="15">
      <c r="C54" s="78" t="s">
        <v>97</v>
      </c>
    </row>
    <row r="55" ht="15">
      <c r="C55" s="78" t="s">
        <v>98</v>
      </c>
    </row>
    <row r="56" ht="15">
      <c r="C56" s="78" t="s">
        <v>99</v>
      </c>
    </row>
    <row r="57" ht="15">
      <c r="C57" s="78" t="s">
        <v>100</v>
      </c>
    </row>
    <row r="58" ht="15">
      <c r="C58" s="78" t="s">
        <v>101</v>
      </c>
    </row>
    <row r="59" ht="15">
      <c r="C59" s="78" t="s">
        <v>102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&amp;C&amp;"Tahoma,Bold"&amp;12Congaree Accuracy Assessment
Overall Accuracy</oddHeader>
    <oddFooter>&amp;L&amp;F &amp;A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view="pageBreakPreview" zoomScale="60" workbookViewId="0" topLeftCell="A1">
      <selection activeCell="F34" sqref="F34"/>
    </sheetView>
  </sheetViews>
  <sheetFormatPr defaultColWidth="9.140625" defaultRowHeight="11.25"/>
  <cols>
    <col min="1" max="1" width="11.140625" style="0" bestFit="1" customWidth="1"/>
    <col min="2" max="2" width="6.00390625" style="0" bestFit="1" customWidth="1"/>
    <col min="3" max="3" width="5.00390625" style="0" bestFit="1" customWidth="1"/>
    <col min="4" max="4" width="6.00390625" style="0" bestFit="1" customWidth="1"/>
    <col min="5" max="5" width="5.00390625" style="0" bestFit="1" customWidth="1"/>
    <col min="6" max="6" width="6.00390625" style="0" customWidth="1"/>
    <col min="7" max="9" width="6.00390625" style="0" bestFit="1" customWidth="1"/>
    <col min="10" max="10" width="5.00390625" style="0" bestFit="1" customWidth="1"/>
    <col min="11" max="12" width="5.00390625" style="0" customWidth="1"/>
    <col min="13" max="13" width="4.00390625" style="0" bestFit="1" customWidth="1"/>
    <col min="14" max="14" width="6.00390625" style="0" customWidth="1"/>
    <col min="15" max="15" width="6.00390625" style="0" bestFit="1" customWidth="1"/>
    <col min="16" max="17" width="6.00390625" style="0" customWidth="1"/>
    <col min="18" max="18" width="5.00390625" style="0" customWidth="1"/>
    <col min="19" max="20" width="6.00390625" style="0" bestFit="1" customWidth="1"/>
    <col min="21" max="21" width="6.00390625" style="0" customWidth="1"/>
    <col min="22" max="22" width="5.00390625" style="0" customWidth="1"/>
    <col min="23" max="24" width="6.00390625" style="0" bestFit="1" customWidth="1"/>
    <col min="25" max="26" width="5.00390625" style="0" customWidth="1"/>
    <col min="27" max="27" width="8.421875" style="0" bestFit="1" customWidth="1"/>
    <col min="28" max="28" width="11.00390625" style="0" customWidth="1"/>
  </cols>
  <sheetData>
    <row r="1" spans="1:2" ht="11.25">
      <c r="A1" s="8" t="s">
        <v>26</v>
      </c>
      <c r="B1" s="2" t="s">
        <v>28</v>
      </c>
    </row>
    <row r="2" spans="1:27" ht="11.25">
      <c r="A2" s="2" t="s">
        <v>27</v>
      </c>
      <c r="B2" s="1" t="s">
        <v>1</v>
      </c>
      <c r="C2" s="1" t="s">
        <v>14</v>
      </c>
      <c r="D2" s="1" t="s">
        <v>13</v>
      </c>
      <c r="E2" s="1" t="s">
        <v>22</v>
      </c>
      <c r="F2" s="1" t="s">
        <v>17</v>
      </c>
      <c r="G2" s="1" t="s">
        <v>15</v>
      </c>
      <c r="H2" s="1" t="s">
        <v>8</v>
      </c>
      <c r="I2" s="1" t="s">
        <v>6</v>
      </c>
      <c r="J2" s="1" t="s">
        <v>10</v>
      </c>
      <c r="K2" s="1" t="s">
        <v>12</v>
      </c>
      <c r="L2" s="1" t="s">
        <v>7</v>
      </c>
      <c r="M2" s="1" t="s">
        <v>23</v>
      </c>
      <c r="N2" s="1" t="s">
        <v>9</v>
      </c>
      <c r="O2" s="1" t="s">
        <v>4</v>
      </c>
      <c r="P2" s="1" t="s">
        <v>5</v>
      </c>
      <c r="Q2" s="1" t="s">
        <v>0</v>
      </c>
      <c r="R2" s="1" t="s">
        <v>11</v>
      </c>
      <c r="S2" s="1" t="s">
        <v>16</v>
      </c>
      <c r="T2" s="1" t="s">
        <v>2</v>
      </c>
      <c r="U2" s="1" t="s">
        <v>3</v>
      </c>
      <c r="V2" s="1" t="s">
        <v>24</v>
      </c>
      <c r="W2" s="1" t="s">
        <v>19</v>
      </c>
      <c r="X2" s="1" t="s">
        <v>18</v>
      </c>
      <c r="Y2" s="2" t="s">
        <v>21</v>
      </c>
      <c r="Z2" s="2" t="s">
        <v>20</v>
      </c>
      <c r="AA2" s="2" t="s">
        <v>29</v>
      </c>
    </row>
    <row r="3" spans="1:27" ht="11.25">
      <c r="A3" s="2" t="s">
        <v>1</v>
      </c>
      <c r="B3" s="3">
        <v>30</v>
      </c>
      <c r="AA3">
        <v>30</v>
      </c>
    </row>
    <row r="4" spans="1:27" ht="11.25">
      <c r="A4" s="2" t="s">
        <v>14</v>
      </c>
      <c r="B4">
        <v>1</v>
      </c>
      <c r="C4" s="3">
        <v>17</v>
      </c>
      <c r="E4">
        <v>1</v>
      </c>
      <c r="F4">
        <v>4</v>
      </c>
      <c r="G4">
        <v>1</v>
      </c>
      <c r="H4">
        <v>1</v>
      </c>
      <c r="L4">
        <v>2</v>
      </c>
      <c r="M4">
        <v>1</v>
      </c>
      <c r="V4">
        <v>2</v>
      </c>
      <c r="AA4">
        <v>30</v>
      </c>
    </row>
    <row r="5" spans="1:27" ht="11.25">
      <c r="A5" s="2" t="s">
        <v>13</v>
      </c>
      <c r="D5" s="3">
        <v>29</v>
      </c>
      <c r="E5">
        <v>1</v>
      </c>
      <c r="I5">
        <v>1</v>
      </c>
      <c r="AA5">
        <v>31</v>
      </c>
    </row>
    <row r="6" spans="1:5" ht="11.25">
      <c r="A6" s="2" t="s">
        <v>36</v>
      </c>
      <c r="E6" s="3">
        <v>0</v>
      </c>
    </row>
    <row r="7" spans="1:27" ht="11.25">
      <c r="A7" s="2" t="s">
        <v>17</v>
      </c>
      <c r="F7" s="3">
        <v>29</v>
      </c>
      <c r="S7">
        <v>1</v>
      </c>
      <c r="AA7">
        <v>30</v>
      </c>
    </row>
    <row r="8" spans="1:27" ht="11.25">
      <c r="A8" s="2" t="s">
        <v>15</v>
      </c>
      <c r="F8">
        <v>1</v>
      </c>
      <c r="G8" s="3">
        <v>29</v>
      </c>
      <c r="AA8">
        <v>30</v>
      </c>
    </row>
    <row r="9" spans="1:27" ht="11.25">
      <c r="A9" s="2" t="s">
        <v>8</v>
      </c>
      <c r="B9">
        <v>2</v>
      </c>
      <c r="F9">
        <v>2</v>
      </c>
      <c r="H9" s="3">
        <v>27</v>
      </c>
      <c r="AA9">
        <v>31</v>
      </c>
    </row>
    <row r="10" spans="1:27" ht="11.25">
      <c r="A10" s="2" t="s">
        <v>6</v>
      </c>
      <c r="I10" s="3">
        <v>31</v>
      </c>
      <c r="O10">
        <v>1</v>
      </c>
      <c r="AA10">
        <v>32</v>
      </c>
    </row>
    <row r="11" spans="1:27" ht="11.25">
      <c r="A11" s="2" t="s">
        <v>10</v>
      </c>
      <c r="F11">
        <v>4</v>
      </c>
      <c r="I11">
        <v>1</v>
      </c>
      <c r="J11" s="3">
        <v>17</v>
      </c>
      <c r="AA11">
        <v>22</v>
      </c>
    </row>
    <row r="12" spans="1:27" ht="11.25">
      <c r="A12" s="2" t="s">
        <v>12</v>
      </c>
      <c r="B12">
        <v>1</v>
      </c>
      <c r="K12" s="3">
        <v>4</v>
      </c>
      <c r="L12">
        <v>3</v>
      </c>
      <c r="AA12">
        <v>8</v>
      </c>
    </row>
    <row r="13" spans="1:27" ht="11.25">
      <c r="A13" s="2" t="s">
        <v>7</v>
      </c>
      <c r="L13" s="3">
        <v>6</v>
      </c>
      <c r="AA13">
        <v>6</v>
      </c>
    </row>
    <row r="14" spans="1:13" ht="11.25">
      <c r="A14" s="2" t="s">
        <v>37</v>
      </c>
      <c r="M14" s="3">
        <v>0</v>
      </c>
    </row>
    <row r="15" spans="1:27" ht="11.25">
      <c r="A15" s="2" t="s">
        <v>9</v>
      </c>
      <c r="N15" s="3">
        <v>30</v>
      </c>
      <c r="AA15">
        <v>30</v>
      </c>
    </row>
    <row r="16" spans="1:27" ht="11.25">
      <c r="A16" s="2" t="s">
        <v>4</v>
      </c>
      <c r="O16" s="3">
        <v>29</v>
      </c>
      <c r="T16">
        <v>1</v>
      </c>
      <c r="AA16">
        <v>30</v>
      </c>
    </row>
    <row r="17" spans="1:27" ht="11.25">
      <c r="A17" s="2" t="s">
        <v>5</v>
      </c>
      <c r="I17">
        <v>1</v>
      </c>
      <c r="O17">
        <v>1</v>
      </c>
      <c r="P17" s="3">
        <v>28</v>
      </c>
      <c r="Q17">
        <v>1</v>
      </c>
      <c r="AA17">
        <v>31</v>
      </c>
    </row>
    <row r="18" spans="1:27" ht="11.25">
      <c r="A18" s="2" t="s">
        <v>0</v>
      </c>
      <c r="O18">
        <v>1</v>
      </c>
      <c r="Q18" s="3">
        <v>29</v>
      </c>
      <c r="AA18">
        <v>30</v>
      </c>
    </row>
    <row r="19" spans="1:27" ht="11.25">
      <c r="A19" s="2" t="s">
        <v>11</v>
      </c>
      <c r="B19">
        <v>9</v>
      </c>
      <c r="H19">
        <v>1</v>
      </c>
      <c r="I19">
        <v>3</v>
      </c>
      <c r="R19" s="3">
        <v>14</v>
      </c>
      <c r="S19">
        <v>2</v>
      </c>
      <c r="W19">
        <v>1</v>
      </c>
      <c r="AA19">
        <v>30</v>
      </c>
    </row>
    <row r="20" spans="1:27" ht="11.25">
      <c r="A20" s="2" t="s">
        <v>16</v>
      </c>
      <c r="B20">
        <v>4</v>
      </c>
      <c r="I20">
        <v>1</v>
      </c>
      <c r="S20" s="3">
        <v>27</v>
      </c>
      <c r="AA20">
        <v>32</v>
      </c>
    </row>
    <row r="21" spans="1:27" ht="11.25">
      <c r="A21" s="2" t="s">
        <v>2</v>
      </c>
      <c r="B21">
        <v>1</v>
      </c>
      <c r="N21">
        <v>2</v>
      </c>
      <c r="T21" s="3">
        <v>27</v>
      </c>
      <c r="AA21">
        <v>30</v>
      </c>
    </row>
    <row r="22" spans="1:27" ht="11.25">
      <c r="A22" s="2" t="s">
        <v>3</v>
      </c>
      <c r="O22">
        <v>3</v>
      </c>
      <c r="U22" s="3">
        <v>19</v>
      </c>
      <c r="AA22">
        <v>22</v>
      </c>
    </row>
    <row r="23" spans="1:22" ht="11.25">
      <c r="A23" s="2" t="s">
        <v>38</v>
      </c>
      <c r="V23" s="3">
        <v>0</v>
      </c>
    </row>
    <row r="24" spans="1:27" ht="11.25">
      <c r="A24" s="2" t="s">
        <v>19</v>
      </c>
      <c r="B24">
        <v>1</v>
      </c>
      <c r="S24">
        <v>1</v>
      </c>
      <c r="W24" s="3">
        <v>28</v>
      </c>
      <c r="Z24">
        <v>1</v>
      </c>
      <c r="AA24">
        <v>31</v>
      </c>
    </row>
    <row r="25" spans="1:27" ht="11.25">
      <c r="A25" s="2" t="s">
        <v>18</v>
      </c>
      <c r="X25" s="3">
        <v>21</v>
      </c>
      <c r="AA25">
        <v>21</v>
      </c>
    </row>
    <row r="26" spans="1:27" ht="11.25">
      <c r="A26" s="2" t="s">
        <v>21</v>
      </c>
      <c r="Y26" s="3">
        <v>7</v>
      </c>
      <c r="Z26">
        <v>1</v>
      </c>
      <c r="AA26">
        <v>8</v>
      </c>
    </row>
    <row r="27" spans="1:27" ht="11.25">
      <c r="A27" s="2" t="s">
        <v>20</v>
      </c>
      <c r="Z27" s="3">
        <v>8</v>
      </c>
      <c r="AA27">
        <v>8</v>
      </c>
    </row>
    <row r="28" spans="1:27" ht="11.25">
      <c r="A28" s="2" t="s">
        <v>25</v>
      </c>
      <c r="B28">
        <v>49</v>
      </c>
      <c r="C28">
        <v>17</v>
      </c>
      <c r="D28">
        <v>29</v>
      </c>
      <c r="E28">
        <v>2</v>
      </c>
      <c r="F28">
        <v>40</v>
      </c>
      <c r="G28">
        <v>30</v>
      </c>
      <c r="H28">
        <v>29</v>
      </c>
      <c r="I28">
        <v>38</v>
      </c>
      <c r="J28">
        <v>17</v>
      </c>
      <c r="K28">
        <v>4</v>
      </c>
      <c r="L28">
        <v>11</v>
      </c>
      <c r="M28">
        <v>1</v>
      </c>
      <c r="N28">
        <v>32</v>
      </c>
      <c r="O28">
        <v>35</v>
      </c>
      <c r="P28">
        <v>28</v>
      </c>
      <c r="Q28">
        <v>30</v>
      </c>
      <c r="R28">
        <v>14</v>
      </c>
      <c r="S28">
        <v>31</v>
      </c>
      <c r="T28">
        <v>28</v>
      </c>
      <c r="U28">
        <v>19</v>
      </c>
      <c r="V28">
        <v>2</v>
      </c>
      <c r="W28">
        <v>29</v>
      </c>
      <c r="X28">
        <v>21</v>
      </c>
      <c r="Y28">
        <v>7</v>
      </c>
      <c r="Z28">
        <v>10</v>
      </c>
      <c r="AA28">
        <v>553</v>
      </c>
    </row>
    <row r="31" ht="11.25">
      <c r="A31" t="s">
        <v>30</v>
      </c>
    </row>
    <row r="33" spans="1:2" ht="11.25">
      <c r="A33" t="s">
        <v>26</v>
      </c>
      <c r="B33" s="2" t="s">
        <v>28</v>
      </c>
    </row>
    <row r="34" spans="1:27" ht="11.25">
      <c r="A34" s="2" t="s">
        <v>27</v>
      </c>
      <c r="B34" s="1" t="s">
        <v>1</v>
      </c>
      <c r="C34" s="1" t="s">
        <v>14</v>
      </c>
      <c r="D34" s="1" t="s">
        <v>13</v>
      </c>
      <c r="E34" s="1" t="s">
        <v>22</v>
      </c>
      <c r="F34" s="1" t="s">
        <v>17</v>
      </c>
      <c r="G34" s="1" t="s">
        <v>15</v>
      </c>
      <c r="H34" s="1" t="s">
        <v>8</v>
      </c>
      <c r="I34" s="1" t="s">
        <v>6</v>
      </c>
      <c r="J34" s="1" t="s">
        <v>10</v>
      </c>
      <c r="K34" s="1" t="s">
        <v>12</v>
      </c>
      <c r="L34" s="1" t="s">
        <v>7</v>
      </c>
      <c r="M34" s="1" t="s">
        <v>23</v>
      </c>
      <c r="N34" s="1" t="s">
        <v>9</v>
      </c>
      <c r="O34" s="1" t="s">
        <v>4</v>
      </c>
      <c r="P34" s="1" t="s">
        <v>5</v>
      </c>
      <c r="Q34" s="1" t="s">
        <v>0</v>
      </c>
      <c r="R34" s="1" t="s">
        <v>11</v>
      </c>
      <c r="S34" s="1" t="s">
        <v>16</v>
      </c>
      <c r="T34" s="1" t="s">
        <v>2</v>
      </c>
      <c r="U34" s="1" t="s">
        <v>3</v>
      </c>
      <c r="V34" s="1" t="s">
        <v>24</v>
      </c>
      <c r="W34" s="1" t="s">
        <v>19</v>
      </c>
      <c r="X34" s="1" t="s">
        <v>18</v>
      </c>
      <c r="Y34" s="2" t="s">
        <v>21</v>
      </c>
      <c r="Z34" s="2" t="s">
        <v>20</v>
      </c>
      <c r="AA34" s="2" t="s">
        <v>29</v>
      </c>
    </row>
    <row r="35" spans="1:27" ht="11.25">
      <c r="A35" s="2" t="s">
        <v>1</v>
      </c>
      <c r="B35" s="3">
        <f>B$60*$AA35</f>
        <v>1470</v>
      </c>
      <c r="C35">
        <f>C$60*$AA35</f>
        <v>510</v>
      </c>
      <c r="D35">
        <f aca="true" t="shared" si="0" ref="D35:U54">D$60*$AA35</f>
        <v>870</v>
      </c>
      <c r="E35">
        <f t="shared" si="0"/>
        <v>60</v>
      </c>
      <c r="F35">
        <f t="shared" si="0"/>
        <v>1200</v>
      </c>
      <c r="G35">
        <f t="shared" si="0"/>
        <v>900</v>
      </c>
      <c r="H35">
        <f t="shared" si="0"/>
        <v>870</v>
      </c>
      <c r="I35">
        <f t="shared" si="0"/>
        <v>1140</v>
      </c>
      <c r="J35">
        <f t="shared" si="0"/>
        <v>510</v>
      </c>
      <c r="K35">
        <f t="shared" si="0"/>
        <v>120</v>
      </c>
      <c r="L35">
        <f t="shared" si="0"/>
        <v>330</v>
      </c>
      <c r="M35">
        <f t="shared" si="0"/>
        <v>30</v>
      </c>
      <c r="N35">
        <f t="shared" si="0"/>
        <v>960</v>
      </c>
      <c r="O35">
        <f t="shared" si="0"/>
        <v>1050</v>
      </c>
      <c r="P35">
        <f t="shared" si="0"/>
        <v>840</v>
      </c>
      <c r="Q35">
        <f t="shared" si="0"/>
        <v>900</v>
      </c>
      <c r="R35">
        <f t="shared" si="0"/>
        <v>420</v>
      </c>
      <c r="S35">
        <f t="shared" si="0"/>
        <v>930</v>
      </c>
      <c r="T35">
        <f t="shared" si="0"/>
        <v>840</v>
      </c>
      <c r="U35">
        <f t="shared" si="0"/>
        <v>570</v>
      </c>
      <c r="V35">
        <f aca="true" t="shared" si="1" ref="V35:Z59">V$60*$AA35</f>
        <v>60</v>
      </c>
      <c r="W35">
        <f t="shared" si="1"/>
        <v>870</v>
      </c>
      <c r="X35">
        <f t="shared" si="1"/>
        <v>630</v>
      </c>
      <c r="Y35">
        <f t="shared" si="1"/>
        <v>210</v>
      </c>
      <c r="Z35">
        <f t="shared" si="1"/>
        <v>300</v>
      </c>
      <c r="AA35">
        <v>30</v>
      </c>
    </row>
    <row r="36" spans="1:27" ht="11.25">
      <c r="A36" s="2" t="s">
        <v>14</v>
      </c>
      <c r="B36" s="7">
        <f aca="true" t="shared" si="2" ref="B36:B54">B$60*$AA36</f>
        <v>1470</v>
      </c>
      <c r="C36" s="3">
        <f>C60*AA36</f>
        <v>510</v>
      </c>
      <c r="D36">
        <f t="shared" si="0"/>
        <v>870</v>
      </c>
      <c r="E36">
        <f t="shared" si="0"/>
        <v>60</v>
      </c>
      <c r="F36">
        <f t="shared" si="0"/>
        <v>1200</v>
      </c>
      <c r="G36">
        <f t="shared" si="0"/>
        <v>900</v>
      </c>
      <c r="H36">
        <f t="shared" si="0"/>
        <v>870</v>
      </c>
      <c r="I36">
        <f t="shared" si="0"/>
        <v>1140</v>
      </c>
      <c r="J36">
        <f t="shared" si="0"/>
        <v>510</v>
      </c>
      <c r="K36">
        <f t="shared" si="0"/>
        <v>120</v>
      </c>
      <c r="L36">
        <f t="shared" si="0"/>
        <v>330</v>
      </c>
      <c r="M36">
        <f t="shared" si="0"/>
        <v>30</v>
      </c>
      <c r="N36">
        <f t="shared" si="0"/>
        <v>960</v>
      </c>
      <c r="O36">
        <f t="shared" si="0"/>
        <v>1050</v>
      </c>
      <c r="P36">
        <f t="shared" si="0"/>
        <v>840</v>
      </c>
      <c r="Q36">
        <f t="shared" si="0"/>
        <v>900</v>
      </c>
      <c r="R36">
        <f t="shared" si="0"/>
        <v>420</v>
      </c>
      <c r="S36">
        <f t="shared" si="0"/>
        <v>930</v>
      </c>
      <c r="T36">
        <f t="shared" si="0"/>
        <v>840</v>
      </c>
      <c r="U36">
        <f t="shared" si="0"/>
        <v>570</v>
      </c>
      <c r="V36">
        <f t="shared" si="1"/>
        <v>60</v>
      </c>
      <c r="W36">
        <f t="shared" si="1"/>
        <v>870</v>
      </c>
      <c r="X36">
        <f t="shared" si="1"/>
        <v>630</v>
      </c>
      <c r="Y36">
        <f t="shared" si="1"/>
        <v>210</v>
      </c>
      <c r="Z36">
        <f t="shared" si="1"/>
        <v>300</v>
      </c>
      <c r="AA36">
        <v>30</v>
      </c>
    </row>
    <row r="37" spans="1:27" ht="11.25">
      <c r="A37" s="2" t="s">
        <v>13</v>
      </c>
      <c r="B37" s="7">
        <f t="shared" si="2"/>
        <v>1519</v>
      </c>
      <c r="C37">
        <f aca="true" t="shared" si="3" ref="C37:C45">C$60*$AA37</f>
        <v>527</v>
      </c>
      <c r="D37" s="3">
        <f>D60*AA37</f>
        <v>899</v>
      </c>
      <c r="E37">
        <f t="shared" si="0"/>
        <v>62</v>
      </c>
      <c r="F37">
        <f t="shared" si="0"/>
        <v>1240</v>
      </c>
      <c r="G37">
        <f t="shared" si="0"/>
        <v>930</v>
      </c>
      <c r="H37">
        <f t="shared" si="0"/>
        <v>899</v>
      </c>
      <c r="I37">
        <f t="shared" si="0"/>
        <v>1178</v>
      </c>
      <c r="J37">
        <f t="shared" si="0"/>
        <v>527</v>
      </c>
      <c r="K37">
        <f t="shared" si="0"/>
        <v>124</v>
      </c>
      <c r="L37">
        <f t="shared" si="0"/>
        <v>341</v>
      </c>
      <c r="M37">
        <f t="shared" si="0"/>
        <v>31</v>
      </c>
      <c r="N37">
        <f t="shared" si="0"/>
        <v>992</v>
      </c>
      <c r="O37">
        <f t="shared" si="0"/>
        <v>1085</v>
      </c>
      <c r="P37">
        <f t="shared" si="0"/>
        <v>868</v>
      </c>
      <c r="Q37">
        <f t="shared" si="0"/>
        <v>930</v>
      </c>
      <c r="R37">
        <f t="shared" si="0"/>
        <v>434</v>
      </c>
      <c r="S37">
        <f t="shared" si="0"/>
        <v>961</v>
      </c>
      <c r="T37">
        <f t="shared" si="0"/>
        <v>868</v>
      </c>
      <c r="U37">
        <f t="shared" si="0"/>
        <v>589</v>
      </c>
      <c r="V37">
        <f t="shared" si="1"/>
        <v>62</v>
      </c>
      <c r="W37">
        <f t="shared" si="1"/>
        <v>899</v>
      </c>
      <c r="X37">
        <f t="shared" si="1"/>
        <v>651</v>
      </c>
      <c r="Y37">
        <f t="shared" si="1"/>
        <v>217</v>
      </c>
      <c r="Z37">
        <f t="shared" si="1"/>
        <v>310</v>
      </c>
      <c r="AA37">
        <v>31</v>
      </c>
    </row>
    <row r="38" spans="1:27" ht="11.25">
      <c r="A38" s="2" t="s">
        <v>36</v>
      </c>
      <c r="B38" s="7">
        <f t="shared" si="2"/>
        <v>0</v>
      </c>
      <c r="C38">
        <f t="shared" si="3"/>
        <v>0</v>
      </c>
      <c r="D38">
        <f aca="true" t="shared" si="4" ref="D38:D45">D$60*$AA38</f>
        <v>0</v>
      </c>
      <c r="E38">
        <f aca="true" t="shared" si="5" ref="E38:U38">E$60*$AA38</f>
        <v>0</v>
      </c>
      <c r="F38">
        <f t="shared" si="5"/>
        <v>0</v>
      </c>
      <c r="G38">
        <f t="shared" si="5"/>
        <v>0</v>
      </c>
      <c r="H38">
        <f t="shared" si="5"/>
        <v>0</v>
      </c>
      <c r="I38">
        <f t="shared" si="5"/>
        <v>0</v>
      </c>
      <c r="J38">
        <f t="shared" si="5"/>
        <v>0</v>
      </c>
      <c r="K38">
        <f t="shared" si="5"/>
        <v>0</v>
      </c>
      <c r="L38">
        <f t="shared" si="5"/>
        <v>0</v>
      </c>
      <c r="M38">
        <f t="shared" si="5"/>
        <v>0</v>
      </c>
      <c r="N38">
        <f t="shared" si="5"/>
        <v>0</v>
      </c>
      <c r="O38">
        <f t="shared" si="5"/>
        <v>0</v>
      </c>
      <c r="P38">
        <f t="shared" si="5"/>
        <v>0</v>
      </c>
      <c r="Q38">
        <f t="shared" si="5"/>
        <v>0</v>
      </c>
      <c r="R38">
        <f t="shared" si="5"/>
        <v>0</v>
      </c>
      <c r="S38">
        <f t="shared" si="5"/>
        <v>0</v>
      </c>
      <c r="T38">
        <f t="shared" si="5"/>
        <v>0</v>
      </c>
      <c r="U38">
        <f t="shared" si="5"/>
        <v>0</v>
      </c>
      <c r="V38">
        <f t="shared" si="1"/>
        <v>0</v>
      </c>
      <c r="W38">
        <f t="shared" si="1"/>
        <v>0</v>
      </c>
      <c r="X38">
        <f t="shared" si="1"/>
        <v>0</v>
      </c>
      <c r="Y38">
        <f t="shared" si="1"/>
        <v>0</v>
      </c>
      <c r="Z38">
        <f t="shared" si="1"/>
        <v>0</v>
      </c>
      <c r="AA38">
        <v>0</v>
      </c>
    </row>
    <row r="39" spans="1:27" ht="11.25">
      <c r="A39" s="2" t="s">
        <v>17</v>
      </c>
      <c r="B39" s="7">
        <f t="shared" si="2"/>
        <v>1470</v>
      </c>
      <c r="C39">
        <f t="shared" si="3"/>
        <v>510</v>
      </c>
      <c r="D39">
        <f t="shared" si="4"/>
        <v>870</v>
      </c>
      <c r="E39">
        <f t="shared" si="0"/>
        <v>60</v>
      </c>
      <c r="F39" s="3">
        <f>E60*AA39</f>
        <v>60</v>
      </c>
      <c r="G39">
        <f t="shared" si="0"/>
        <v>900</v>
      </c>
      <c r="H39">
        <f t="shared" si="0"/>
        <v>870</v>
      </c>
      <c r="I39">
        <f t="shared" si="0"/>
        <v>1140</v>
      </c>
      <c r="J39">
        <f t="shared" si="0"/>
        <v>510</v>
      </c>
      <c r="K39">
        <f t="shared" si="0"/>
        <v>120</v>
      </c>
      <c r="L39">
        <f t="shared" si="0"/>
        <v>330</v>
      </c>
      <c r="M39">
        <f t="shared" si="0"/>
        <v>30</v>
      </c>
      <c r="N39">
        <f t="shared" si="0"/>
        <v>960</v>
      </c>
      <c r="O39">
        <f t="shared" si="0"/>
        <v>1050</v>
      </c>
      <c r="P39">
        <f t="shared" si="0"/>
        <v>840</v>
      </c>
      <c r="Q39">
        <f t="shared" si="0"/>
        <v>900</v>
      </c>
      <c r="R39">
        <f t="shared" si="0"/>
        <v>420</v>
      </c>
      <c r="S39">
        <f t="shared" si="0"/>
        <v>930</v>
      </c>
      <c r="T39">
        <f t="shared" si="0"/>
        <v>840</v>
      </c>
      <c r="U39">
        <f t="shared" si="0"/>
        <v>570</v>
      </c>
      <c r="V39">
        <f t="shared" si="1"/>
        <v>60</v>
      </c>
      <c r="W39">
        <f t="shared" si="1"/>
        <v>870</v>
      </c>
      <c r="X39">
        <f t="shared" si="1"/>
        <v>630</v>
      </c>
      <c r="Y39">
        <f t="shared" si="1"/>
        <v>210</v>
      </c>
      <c r="Z39">
        <f t="shared" si="1"/>
        <v>300</v>
      </c>
      <c r="AA39">
        <v>30</v>
      </c>
    </row>
    <row r="40" spans="1:27" ht="11.25">
      <c r="A40" s="2" t="s">
        <v>15</v>
      </c>
      <c r="B40" s="7">
        <f t="shared" si="2"/>
        <v>1470</v>
      </c>
      <c r="C40">
        <f t="shared" si="3"/>
        <v>510</v>
      </c>
      <c r="D40">
        <f t="shared" si="4"/>
        <v>870</v>
      </c>
      <c r="E40">
        <f t="shared" si="0"/>
        <v>60</v>
      </c>
      <c r="F40">
        <f t="shared" si="0"/>
        <v>1200</v>
      </c>
      <c r="G40" s="3">
        <f>G60*AA39</f>
        <v>900</v>
      </c>
      <c r="H40">
        <f t="shared" si="0"/>
        <v>870</v>
      </c>
      <c r="I40">
        <f t="shared" si="0"/>
        <v>1140</v>
      </c>
      <c r="J40">
        <f t="shared" si="0"/>
        <v>510</v>
      </c>
      <c r="K40">
        <f t="shared" si="0"/>
        <v>120</v>
      </c>
      <c r="L40">
        <f t="shared" si="0"/>
        <v>330</v>
      </c>
      <c r="M40">
        <f t="shared" si="0"/>
        <v>30</v>
      </c>
      <c r="N40">
        <f t="shared" si="0"/>
        <v>960</v>
      </c>
      <c r="O40">
        <f t="shared" si="0"/>
        <v>1050</v>
      </c>
      <c r="P40">
        <f t="shared" si="0"/>
        <v>840</v>
      </c>
      <c r="Q40">
        <f t="shared" si="0"/>
        <v>900</v>
      </c>
      <c r="R40">
        <f t="shared" si="0"/>
        <v>420</v>
      </c>
      <c r="S40">
        <f t="shared" si="0"/>
        <v>930</v>
      </c>
      <c r="T40">
        <f t="shared" si="0"/>
        <v>840</v>
      </c>
      <c r="U40">
        <f t="shared" si="0"/>
        <v>570</v>
      </c>
      <c r="V40">
        <f t="shared" si="1"/>
        <v>60</v>
      </c>
      <c r="W40">
        <f t="shared" si="1"/>
        <v>870</v>
      </c>
      <c r="X40">
        <f t="shared" si="1"/>
        <v>630</v>
      </c>
      <c r="Y40">
        <f t="shared" si="1"/>
        <v>210</v>
      </c>
      <c r="Z40">
        <f t="shared" si="1"/>
        <v>300</v>
      </c>
      <c r="AA40">
        <v>30</v>
      </c>
    </row>
    <row r="41" spans="1:27" ht="11.25">
      <c r="A41" s="2" t="s">
        <v>8</v>
      </c>
      <c r="B41" s="7">
        <f t="shared" si="2"/>
        <v>1519</v>
      </c>
      <c r="C41">
        <f t="shared" si="3"/>
        <v>527</v>
      </c>
      <c r="D41">
        <f t="shared" si="4"/>
        <v>899</v>
      </c>
      <c r="E41">
        <f t="shared" si="0"/>
        <v>62</v>
      </c>
      <c r="F41">
        <f t="shared" si="0"/>
        <v>1240</v>
      </c>
      <c r="G41">
        <f t="shared" si="0"/>
        <v>930</v>
      </c>
      <c r="H41" s="3">
        <f>H60*AA41</f>
        <v>899</v>
      </c>
      <c r="I41">
        <f t="shared" si="0"/>
        <v>1178</v>
      </c>
      <c r="J41">
        <f t="shared" si="0"/>
        <v>527</v>
      </c>
      <c r="K41">
        <f t="shared" si="0"/>
        <v>124</v>
      </c>
      <c r="L41">
        <f t="shared" si="0"/>
        <v>341</v>
      </c>
      <c r="M41">
        <f t="shared" si="0"/>
        <v>31</v>
      </c>
      <c r="N41">
        <f t="shared" si="0"/>
        <v>992</v>
      </c>
      <c r="O41">
        <f t="shared" si="0"/>
        <v>1085</v>
      </c>
      <c r="P41">
        <f t="shared" si="0"/>
        <v>868</v>
      </c>
      <c r="Q41">
        <f t="shared" si="0"/>
        <v>930</v>
      </c>
      <c r="R41">
        <f t="shared" si="0"/>
        <v>434</v>
      </c>
      <c r="S41">
        <f t="shared" si="0"/>
        <v>961</v>
      </c>
      <c r="T41">
        <f t="shared" si="0"/>
        <v>868</v>
      </c>
      <c r="U41">
        <f t="shared" si="0"/>
        <v>589</v>
      </c>
      <c r="V41">
        <f t="shared" si="1"/>
        <v>62</v>
      </c>
      <c r="W41">
        <f t="shared" si="1"/>
        <v>899</v>
      </c>
      <c r="X41">
        <f t="shared" si="1"/>
        <v>651</v>
      </c>
      <c r="Y41">
        <f t="shared" si="1"/>
        <v>217</v>
      </c>
      <c r="Z41">
        <f t="shared" si="1"/>
        <v>310</v>
      </c>
      <c r="AA41">
        <v>31</v>
      </c>
    </row>
    <row r="42" spans="1:27" ht="11.25">
      <c r="A42" s="2" t="s">
        <v>6</v>
      </c>
      <c r="B42" s="7">
        <f t="shared" si="2"/>
        <v>1568</v>
      </c>
      <c r="C42">
        <f t="shared" si="3"/>
        <v>544</v>
      </c>
      <c r="D42">
        <f t="shared" si="4"/>
        <v>928</v>
      </c>
      <c r="E42">
        <f t="shared" si="0"/>
        <v>64</v>
      </c>
      <c r="F42">
        <f t="shared" si="0"/>
        <v>1280</v>
      </c>
      <c r="G42">
        <f t="shared" si="0"/>
        <v>960</v>
      </c>
      <c r="H42">
        <f t="shared" si="0"/>
        <v>928</v>
      </c>
      <c r="I42" s="3">
        <f>I60*AA42</f>
        <v>1216</v>
      </c>
      <c r="J42">
        <f t="shared" si="0"/>
        <v>544</v>
      </c>
      <c r="K42">
        <f t="shared" si="0"/>
        <v>128</v>
      </c>
      <c r="L42">
        <f t="shared" si="0"/>
        <v>352</v>
      </c>
      <c r="M42">
        <f t="shared" si="0"/>
        <v>32</v>
      </c>
      <c r="N42">
        <f t="shared" si="0"/>
        <v>1024</v>
      </c>
      <c r="O42">
        <f t="shared" si="0"/>
        <v>1120</v>
      </c>
      <c r="P42">
        <f t="shared" si="0"/>
        <v>896</v>
      </c>
      <c r="Q42">
        <f t="shared" si="0"/>
        <v>960</v>
      </c>
      <c r="R42">
        <f t="shared" si="0"/>
        <v>448</v>
      </c>
      <c r="S42">
        <f t="shared" si="0"/>
        <v>992</v>
      </c>
      <c r="T42">
        <f t="shared" si="0"/>
        <v>896</v>
      </c>
      <c r="U42">
        <f t="shared" si="0"/>
        <v>608</v>
      </c>
      <c r="V42">
        <f t="shared" si="1"/>
        <v>64</v>
      </c>
      <c r="W42">
        <f t="shared" si="1"/>
        <v>928</v>
      </c>
      <c r="X42">
        <f t="shared" si="1"/>
        <v>672</v>
      </c>
      <c r="Y42">
        <f t="shared" si="1"/>
        <v>224</v>
      </c>
      <c r="Z42">
        <f t="shared" si="1"/>
        <v>320</v>
      </c>
      <c r="AA42">
        <v>32</v>
      </c>
    </row>
    <row r="43" spans="1:27" ht="11.25">
      <c r="A43" s="2" t="s">
        <v>10</v>
      </c>
      <c r="B43" s="7">
        <f t="shared" si="2"/>
        <v>1078</v>
      </c>
      <c r="C43">
        <f t="shared" si="3"/>
        <v>374</v>
      </c>
      <c r="D43">
        <f t="shared" si="4"/>
        <v>638</v>
      </c>
      <c r="E43">
        <f t="shared" si="0"/>
        <v>44</v>
      </c>
      <c r="F43">
        <f t="shared" si="0"/>
        <v>880</v>
      </c>
      <c r="G43">
        <f t="shared" si="0"/>
        <v>660</v>
      </c>
      <c r="H43">
        <f t="shared" si="0"/>
        <v>638</v>
      </c>
      <c r="I43">
        <f t="shared" si="0"/>
        <v>836</v>
      </c>
      <c r="J43" s="3">
        <f>J60*AA43</f>
        <v>374</v>
      </c>
      <c r="K43">
        <f t="shared" si="0"/>
        <v>88</v>
      </c>
      <c r="L43">
        <f t="shared" si="0"/>
        <v>242</v>
      </c>
      <c r="M43">
        <f t="shared" si="0"/>
        <v>22</v>
      </c>
      <c r="N43">
        <f t="shared" si="0"/>
        <v>704</v>
      </c>
      <c r="O43">
        <f t="shared" si="0"/>
        <v>770</v>
      </c>
      <c r="P43">
        <f t="shared" si="0"/>
        <v>616</v>
      </c>
      <c r="Q43">
        <f t="shared" si="0"/>
        <v>660</v>
      </c>
      <c r="R43">
        <f t="shared" si="0"/>
        <v>308</v>
      </c>
      <c r="S43">
        <f t="shared" si="0"/>
        <v>682</v>
      </c>
      <c r="T43">
        <f t="shared" si="0"/>
        <v>616</v>
      </c>
      <c r="U43">
        <f t="shared" si="0"/>
        <v>418</v>
      </c>
      <c r="V43">
        <f t="shared" si="1"/>
        <v>44</v>
      </c>
      <c r="W43">
        <f t="shared" si="1"/>
        <v>638</v>
      </c>
      <c r="X43">
        <f t="shared" si="1"/>
        <v>462</v>
      </c>
      <c r="Y43">
        <f t="shared" si="1"/>
        <v>154</v>
      </c>
      <c r="Z43">
        <f t="shared" si="1"/>
        <v>220</v>
      </c>
      <c r="AA43">
        <v>22</v>
      </c>
    </row>
    <row r="44" spans="1:27" ht="11.25">
      <c r="A44" s="2" t="s">
        <v>12</v>
      </c>
      <c r="B44" s="7">
        <f t="shared" si="2"/>
        <v>392</v>
      </c>
      <c r="C44">
        <f t="shared" si="3"/>
        <v>136</v>
      </c>
      <c r="D44">
        <f t="shared" si="4"/>
        <v>232</v>
      </c>
      <c r="E44">
        <f t="shared" si="0"/>
        <v>16</v>
      </c>
      <c r="F44">
        <f t="shared" si="0"/>
        <v>320</v>
      </c>
      <c r="G44">
        <f t="shared" si="0"/>
        <v>240</v>
      </c>
      <c r="H44">
        <f t="shared" si="0"/>
        <v>232</v>
      </c>
      <c r="I44">
        <f t="shared" si="0"/>
        <v>304</v>
      </c>
      <c r="J44">
        <f t="shared" si="0"/>
        <v>136</v>
      </c>
      <c r="K44" s="3">
        <f>K60*AA44</f>
        <v>32</v>
      </c>
      <c r="L44">
        <f t="shared" si="0"/>
        <v>88</v>
      </c>
      <c r="M44">
        <f t="shared" si="0"/>
        <v>8</v>
      </c>
      <c r="N44">
        <f t="shared" si="0"/>
        <v>256</v>
      </c>
      <c r="O44">
        <f t="shared" si="0"/>
        <v>280</v>
      </c>
      <c r="P44">
        <f t="shared" si="0"/>
        <v>224</v>
      </c>
      <c r="Q44">
        <f t="shared" si="0"/>
        <v>240</v>
      </c>
      <c r="R44">
        <f t="shared" si="0"/>
        <v>112</v>
      </c>
      <c r="S44">
        <f t="shared" si="0"/>
        <v>248</v>
      </c>
      <c r="T44">
        <f t="shared" si="0"/>
        <v>224</v>
      </c>
      <c r="U44">
        <f aca="true" t="shared" si="6" ref="U44:U53">U$60*$AA44</f>
        <v>152</v>
      </c>
      <c r="V44">
        <f t="shared" si="1"/>
        <v>16</v>
      </c>
      <c r="W44">
        <f t="shared" si="1"/>
        <v>232</v>
      </c>
      <c r="X44">
        <f t="shared" si="1"/>
        <v>168</v>
      </c>
      <c r="Y44">
        <f t="shared" si="1"/>
        <v>56</v>
      </c>
      <c r="Z44">
        <f t="shared" si="1"/>
        <v>80</v>
      </c>
      <c r="AA44">
        <v>8</v>
      </c>
    </row>
    <row r="45" spans="1:27" ht="11.25">
      <c r="A45" s="2" t="s">
        <v>7</v>
      </c>
      <c r="B45" s="7">
        <f t="shared" si="2"/>
        <v>294</v>
      </c>
      <c r="C45">
        <f t="shared" si="3"/>
        <v>102</v>
      </c>
      <c r="D45">
        <f t="shared" si="4"/>
        <v>174</v>
      </c>
      <c r="E45">
        <f t="shared" si="0"/>
        <v>12</v>
      </c>
      <c r="F45">
        <f t="shared" si="0"/>
        <v>240</v>
      </c>
      <c r="G45">
        <f t="shared" si="0"/>
        <v>180</v>
      </c>
      <c r="H45">
        <f t="shared" si="0"/>
        <v>174</v>
      </c>
      <c r="I45">
        <f t="shared" si="0"/>
        <v>228</v>
      </c>
      <c r="J45">
        <f t="shared" si="0"/>
        <v>102</v>
      </c>
      <c r="K45">
        <f t="shared" si="0"/>
        <v>24</v>
      </c>
      <c r="L45" s="3">
        <f>L60*AA45</f>
        <v>66</v>
      </c>
      <c r="M45">
        <f t="shared" si="0"/>
        <v>6</v>
      </c>
      <c r="N45">
        <f t="shared" si="0"/>
        <v>192</v>
      </c>
      <c r="O45">
        <f t="shared" si="0"/>
        <v>210</v>
      </c>
      <c r="P45">
        <f t="shared" si="0"/>
        <v>168</v>
      </c>
      <c r="Q45">
        <f t="shared" si="0"/>
        <v>180</v>
      </c>
      <c r="R45">
        <f t="shared" si="0"/>
        <v>84</v>
      </c>
      <c r="S45">
        <f t="shared" si="0"/>
        <v>186</v>
      </c>
      <c r="T45">
        <f t="shared" si="0"/>
        <v>168</v>
      </c>
      <c r="U45">
        <f t="shared" si="6"/>
        <v>114</v>
      </c>
      <c r="V45">
        <f t="shared" si="1"/>
        <v>12</v>
      </c>
      <c r="W45">
        <f t="shared" si="1"/>
        <v>174</v>
      </c>
      <c r="X45">
        <f t="shared" si="1"/>
        <v>126</v>
      </c>
      <c r="Y45">
        <f t="shared" si="1"/>
        <v>42</v>
      </c>
      <c r="Z45">
        <f t="shared" si="1"/>
        <v>60</v>
      </c>
      <c r="AA45">
        <v>6</v>
      </c>
    </row>
    <row r="46" spans="1:27" ht="11.25">
      <c r="A46" s="2" t="s">
        <v>37</v>
      </c>
      <c r="B46" s="7">
        <f t="shared" si="2"/>
        <v>0</v>
      </c>
      <c r="C46" s="7">
        <f aca="true" t="shared" si="7" ref="C46:L46">C$60*$AA46</f>
        <v>0</v>
      </c>
      <c r="D46" s="7">
        <f t="shared" si="7"/>
        <v>0</v>
      </c>
      <c r="E46" s="7">
        <f t="shared" si="7"/>
        <v>0</v>
      </c>
      <c r="F46" s="7">
        <f t="shared" si="7"/>
        <v>0</v>
      </c>
      <c r="G46" s="7">
        <f t="shared" si="7"/>
        <v>0</v>
      </c>
      <c r="H46" s="7">
        <f t="shared" si="7"/>
        <v>0</v>
      </c>
      <c r="I46" s="7">
        <f t="shared" si="7"/>
        <v>0</v>
      </c>
      <c r="J46" s="7">
        <f t="shared" si="7"/>
        <v>0</v>
      </c>
      <c r="K46" s="7">
        <f t="shared" si="7"/>
        <v>0</v>
      </c>
      <c r="L46" s="7">
        <f t="shared" si="7"/>
        <v>0</v>
      </c>
      <c r="M46" s="3">
        <f>M61*AB46</f>
        <v>0</v>
      </c>
      <c r="N46" s="7">
        <f aca="true" t="shared" si="8" ref="N46:T46">N$60*$AA46</f>
        <v>0</v>
      </c>
      <c r="O46" s="7">
        <f t="shared" si="8"/>
        <v>0</v>
      </c>
      <c r="P46" s="7">
        <f t="shared" si="8"/>
        <v>0</v>
      </c>
      <c r="Q46" s="7">
        <f t="shared" si="8"/>
        <v>0</v>
      </c>
      <c r="R46" s="7">
        <f t="shared" si="8"/>
        <v>0</v>
      </c>
      <c r="S46" s="7">
        <f t="shared" si="8"/>
        <v>0</v>
      </c>
      <c r="T46" s="7">
        <f t="shared" si="8"/>
        <v>0</v>
      </c>
      <c r="U46" s="7">
        <f t="shared" si="6"/>
        <v>0</v>
      </c>
      <c r="V46" s="7">
        <f t="shared" si="1"/>
        <v>0</v>
      </c>
      <c r="W46" s="7">
        <f t="shared" si="1"/>
        <v>0</v>
      </c>
      <c r="X46" s="7">
        <f t="shared" si="1"/>
        <v>0</v>
      </c>
      <c r="Y46" s="7">
        <f t="shared" si="1"/>
        <v>0</v>
      </c>
      <c r="Z46" s="7">
        <f t="shared" si="1"/>
        <v>0</v>
      </c>
      <c r="AA46">
        <v>0</v>
      </c>
    </row>
    <row r="47" spans="1:27" ht="11.25">
      <c r="A47" s="2" t="s">
        <v>9</v>
      </c>
      <c r="B47" s="7">
        <f t="shared" si="2"/>
        <v>1470</v>
      </c>
      <c r="C47">
        <f aca="true" t="shared" si="9" ref="C47:D54">C$60*$AA47</f>
        <v>510</v>
      </c>
      <c r="D47">
        <f t="shared" si="9"/>
        <v>870</v>
      </c>
      <c r="E47">
        <f t="shared" si="0"/>
        <v>60</v>
      </c>
      <c r="F47">
        <f t="shared" si="0"/>
        <v>1200</v>
      </c>
      <c r="G47">
        <f t="shared" si="0"/>
        <v>900</v>
      </c>
      <c r="H47">
        <f t="shared" si="0"/>
        <v>870</v>
      </c>
      <c r="I47">
        <f t="shared" si="0"/>
        <v>1140</v>
      </c>
      <c r="J47">
        <f t="shared" si="0"/>
        <v>510</v>
      </c>
      <c r="K47">
        <f t="shared" si="0"/>
        <v>120</v>
      </c>
      <c r="L47">
        <f t="shared" si="0"/>
        <v>330</v>
      </c>
      <c r="M47">
        <f t="shared" si="0"/>
        <v>30</v>
      </c>
      <c r="N47" s="3">
        <f>N60*AA47</f>
        <v>960</v>
      </c>
      <c r="O47">
        <f t="shared" si="0"/>
        <v>1050</v>
      </c>
      <c r="P47">
        <f t="shared" si="0"/>
        <v>840</v>
      </c>
      <c r="Q47">
        <f t="shared" si="0"/>
        <v>900</v>
      </c>
      <c r="R47">
        <f t="shared" si="0"/>
        <v>420</v>
      </c>
      <c r="S47">
        <f t="shared" si="0"/>
        <v>930</v>
      </c>
      <c r="T47">
        <f t="shared" si="0"/>
        <v>840</v>
      </c>
      <c r="U47">
        <f t="shared" si="6"/>
        <v>570</v>
      </c>
      <c r="V47">
        <f t="shared" si="1"/>
        <v>60</v>
      </c>
      <c r="W47">
        <f t="shared" si="1"/>
        <v>870</v>
      </c>
      <c r="X47">
        <f t="shared" si="1"/>
        <v>630</v>
      </c>
      <c r="Y47">
        <f t="shared" si="1"/>
        <v>210</v>
      </c>
      <c r="Z47">
        <f t="shared" si="1"/>
        <v>300</v>
      </c>
      <c r="AA47">
        <v>30</v>
      </c>
    </row>
    <row r="48" spans="1:27" ht="11.25">
      <c r="A48" s="2" t="s">
        <v>4</v>
      </c>
      <c r="B48" s="7">
        <f t="shared" si="2"/>
        <v>1470</v>
      </c>
      <c r="C48">
        <f t="shared" si="9"/>
        <v>510</v>
      </c>
      <c r="D48">
        <f t="shared" si="9"/>
        <v>870</v>
      </c>
      <c r="E48">
        <f t="shared" si="0"/>
        <v>60</v>
      </c>
      <c r="F48">
        <f t="shared" si="0"/>
        <v>1200</v>
      </c>
      <c r="G48">
        <f t="shared" si="0"/>
        <v>900</v>
      </c>
      <c r="H48">
        <f t="shared" si="0"/>
        <v>870</v>
      </c>
      <c r="I48">
        <f t="shared" si="0"/>
        <v>1140</v>
      </c>
      <c r="J48">
        <f t="shared" si="0"/>
        <v>510</v>
      </c>
      <c r="K48">
        <f t="shared" si="0"/>
        <v>120</v>
      </c>
      <c r="L48">
        <f t="shared" si="0"/>
        <v>330</v>
      </c>
      <c r="M48">
        <f t="shared" si="0"/>
        <v>30</v>
      </c>
      <c r="N48">
        <f t="shared" si="0"/>
        <v>960</v>
      </c>
      <c r="O48" s="3">
        <f>O60*AA48</f>
        <v>1050</v>
      </c>
      <c r="P48">
        <f t="shared" si="0"/>
        <v>840</v>
      </c>
      <c r="Q48">
        <f t="shared" si="0"/>
        <v>900</v>
      </c>
      <c r="R48">
        <f t="shared" si="0"/>
        <v>420</v>
      </c>
      <c r="S48">
        <f t="shared" si="0"/>
        <v>930</v>
      </c>
      <c r="T48">
        <f t="shared" si="0"/>
        <v>840</v>
      </c>
      <c r="U48">
        <f t="shared" si="6"/>
        <v>570</v>
      </c>
      <c r="V48">
        <f t="shared" si="1"/>
        <v>60</v>
      </c>
      <c r="W48">
        <f t="shared" si="1"/>
        <v>870</v>
      </c>
      <c r="X48">
        <f t="shared" si="1"/>
        <v>630</v>
      </c>
      <c r="Y48">
        <f t="shared" si="1"/>
        <v>210</v>
      </c>
      <c r="Z48">
        <f t="shared" si="1"/>
        <v>300</v>
      </c>
      <c r="AA48">
        <v>30</v>
      </c>
    </row>
    <row r="49" spans="1:27" ht="11.25">
      <c r="A49" s="2" t="s">
        <v>5</v>
      </c>
      <c r="B49" s="7">
        <f t="shared" si="2"/>
        <v>1519</v>
      </c>
      <c r="C49">
        <f t="shared" si="9"/>
        <v>527</v>
      </c>
      <c r="D49">
        <f t="shared" si="9"/>
        <v>899</v>
      </c>
      <c r="E49">
        <f t="shared" si="0"/>
        <v>62</v>
      </c>
      <c r="F49">
        <f t="shared" si="0"/>
        <v>1240</v>
      </c>
      <c r="G49">
        <f t="shared" si="0"/>
        <v>930</v>
      </c>
      <c r="H49">
        <f t="shared" si="0"/>
        <v>899</v>
      </c>
      <c r="I49">
        <f t="shared" si="0"/>
        <v>1178</v>
      </c>
      <c r="J49">
        <f t="shared" si="0"/>
        <v>527</v>
      </c>
      <c r="K49">
        <f t="shared" si="0"/>
        <v>124</v>
      </c>
      <c r="L49">
        <f t="shared" si="0"/>
        <v>341</v>
      </c>
      <c r="M49">
        <f t="shared" si="0"/>
        <v>31</v>
      </c>
      <c r="N49">
        <f t="shared" si="0"/>
        <v>992</v>
      </c>
      <c r="O49">
        <f t="shared" si="0"/>
        <v>1085</v>
      </c>
      <c r="P49" s="3">
        <f>P60*AA49</f>
        <v>868</v>
      </c>
      <c r="Q49">
        <f t="shared" si="0"/>
        <v>930</v>
      </c>
      <c r="R49">
        <f t="shared" si="0"/>
        <v>434</v>
      </c>
      <c r="S49">
        <f t="shared" si="0"/>
        <v>961</v>
      </c>
      <c r="T49">
        <f t="shared" si="0"/>
        <v>868</v>
      </c>
      <c r="U49">
        <f t="shared" si="6"/>
        <v>589</v>
      </c>
      <c r="V49">
        <f t="shared" si="1"/>
        <v>62</v>
      </c>
      <c r="W49">
        <f t="shared" si="1"/>
        <v>899</v>
      </c>
      <c r="X49">
        <f t="shared" si="1"/>
        <v>651</v>
      </c>
      <c r="Y49">
        <f t="shared" si="1"/>
        <v>217</v>
      </c>
      <c r="Z49">
        <f t="shared" si="1"/>
        <v>310</v>
      </c>
      <c r="AA49">
        <v>31</v>
      </c>
    </row>
    <row r="50" spans="1:27" ht="11.25">
      <c r="A50" s="2" t="s">
        <v>0</v>
      </c>
      <c r="B50" s="7">
        <f t="shared" si="2"/>
        <v>1470</v>
      </c>
      <c r="C50">
        <f t="shared" si="9"/>
        <v>510</v>
      </c>
      <c r="D50">
        <f t="shared" si="9"/>
        <v>870</v>
      </c>
      <c r="E50">
        <f t="shared" si="0"/>
        <v>60</v>
      </c>
      <c r="F50">
        <f t="shared" si="0"/>
        <v>1200</v>
      </c>
      <c r="G50">
        <f t="shared" si="0"/>
        <v>900</v>
      </c>
      <c r="H50">
        <f t="shared" si="0"/>
        <v>870</v>
      </c>
      <c r="I50">
        <f t="shared" si="0"/>
        <v>1140</v>
      </c>
      <c r="J50">
        <f t="shared" si="0"/>
        <v>510</v>
      </c>
      <c r="K50">
        <f t="shared" si="0"/>
        <v>120</v>
      </c>
      <c r="L50">
        <f t="shared" si="0"/>
        <v>330</v>
      </c>
      <c r="M50">
        <f t="shared" si="0"/>
        <v>30</v>
      </c>
      <c r="N50">
        <f t="shared" si="0"/>
        <v>960</v>
      </c>
      <c r="O50">
        <f t="shared" si="0"/>
        <v>1050</v>
      </c>
      <c r="P50">
        <f t="shared" si="0"/>
        <v>840</v>
      </c>
      <c r="Q50" s="3">
        <f>Q60*AA50</f>
        <v>900</v>
      </c>
      <c r="R50">
        <f t="shared" si="0"/>
        <v>420</v>
      </c>
      <c r="S50">
        <f t="shared" si="0"/>
        <v>930</v>
      </c>
      <c r="T50">
        <f t="shared" si="0"/>
        <v>840</v>
      </c>
      <c r="U50">
        <f t="shared" si="6"/>
        <v>570</v>
      </c>
      <c r="V50">
        <f t="shared" si="1"/>
        <v>60</v>
      </c>
      <c r="W50">
        <f t="shared" si="1"/>
        <v>870</v>
      </c>
      <c r="X50">
        <f t="shared" si="1"/>
        <v>630</v>
      </c>
      <c r="Y50">
        <f t="shared" si="1"/>
        <v>210</v>
      </c>
      <c r="Z50">
        <f t="shared" si="1"/>
        <v>300</v>
      </c>
      <c r="AA50">
        <v>30</v>
      </c>
    </row>
    <row r="51" spans="1:27" ht="11.25">
      <c r="A51" s="2" t="s">
        <v>11</v>
      </c>
      <c r="B51" s="7">
        <f t="shared" si="2"/>
        <v>1470</v>
      </c>
      <c r="C51">
        <f t="shared" si="9"/>
        <v>510</v>
      </c>
      <c r="D51">
        <f t="shared" si="9"/>
        <v>870</v>
      </c>
      <c r="E51">
        <f t="shared" si="0"/>
        <v>60</v>
      </c>
      <c r="F51">
        <f t="shared" si="0"/>
        <v>1200</v>
      </c>
      <c r="G51">
        <f t="shared" si="0"/>
        <v>900</v>
      </c>
      <c r="H51">
        <f t="shared" si="0"/>
        <v>870</v>
      </c>
      <c r="I51">
        <f t="shared" si="0"/>
        <v>1140</v>
      </c>
      <c r="J51">
        <f t="shared" si="0"/>
        <v>510</v>
      </c>
      <c r="K51">
        <f t="shared" si="0"/>
        <v>120</v>
      </c>
      <c r="L51">
        <f t="shared" si="0"/>
        <v>330</v>
      </c>
      <c r="M51">
        <f t="shared" si="0"/>
        <v>30</v>
      </c>
      <c r="N51">
        <f t="shared" si="0"/>
        <v>960</v>
      </c>
      <c r="O51">
        <f t="shared" si="0"/>
        <v>1050</v>
      </c>
      <c r="P51">
        <f t="shared" si="0"/>
        <v>840</v>
      </c>
      <c r="Q51">
        <f t="shared" si="0"/>
        <v>900</v>
      </c>
      <c r="R51" s="3">
        <f>R60*AA51</f>
        <v>420</v>
      </c>
      <c r="S51">
        <f t="shared" si="0"/>
        <v>930</v>
      </c>
      <c r="T51">
        <f t="shared" si="0"/>
        <v>840</v>
      </c>
      <c r="U51">
        <f t="shared" si="6"/>
        <v>570</v>
      </c>
      <c r="V51">
        <f t="shared" si="1"/>
        <v>60</v>
      </c>
      <c r="W51">
        <f t="shared" si="1"/>
        <v>870</v>
      </c>
      <c r="X51">
        <f t="shared" si="1"/>
        <v>630</v>
      </c>
      <c r="Y51">
        <f t="shared" si="1"/>
        <v>210</v>
      </c>
      <c r="Z51">
        <f t="shared" si="1"/>
        <v>300</v>
      </c>
      <c r="AA51">
        <v>30</v>
      </c>
    </row>
    <row r="52" spans="1:27" ht="11.25">
      <c r="A52" s="2" t="s">
        <v>16</v>
      </c>
      <c r="B52" s="7">
        <f t="shared" si="2"/>
        <v>1568</v>
      </c>
      <c r="C52">
        <f t="shared" si="9"/>
        <v>544</v>
      </c>
      <c r="D52">
        <f t="shared" si="9"/>
        <v>928</v>
      </c>
      <c r="E52">
        <f t="shared" si="0"/>
        <v>64</v>
      </c>
      <c r="F52">
        <f t="shared" si="0"/>
        <v>1280</v>
      </c>
      <c r="G52">
        <f t="shared" si="0"/>
        <v>960</v>
      </c>
      <c r="H52">
        <f t="shared" si="0"/>
        <v>928</v>
      </c>
      <c r="I52">
        <f t="shared" si="0"/>
        <v>1216</v>
      </c>
      <c r="J52">
        <f t="shared" si="0"/>
        <v>544</v>
      </c>
      <c r="K52">
        <f t="shared" si="0"/>
        <v>128</v>
      </c>
      <c r="L52">
        <f t="shared" si="0"/>
        <v>352</v>
      </c>
      <c r="M52">
        <f t="shared" si="0"/>
        <v>32</v>
      </c>
      <c r="N52">
        <f t="shared" si="0"/>
        <v>1024</v>
      </c>
      <c r="O52">
        <f t="shared" si="0"/>
        <v>1120</v>
      </c>
      <c r="P52">
        <f t="shared" si="0"/>
        <v>896</v>
      </c>
      <c r="Q52">
        <f t="shared" si="0"/>
        <v>960</v>
      </c>
      <c r="R52">
        <f t="shared" si="0"/>
        <v>448</v>
      </c>
      <c r="S52" s="3">
        <f>S60*AA52</f>
        <v>992</v>
      </c>
      <c r="T52">
        <f t="shared" si="0"/>
        <v>896</v>
      </c>
      <c r="U52">
        <f t="shared" si="6"/>
        <v>608</v>
      </c>
      <c r="V52">
        <f t="shared" si="1"/>
        <v>64</v>
      </c>
      <c r="W52">
        <f t="shared" si="1"/>
        <v>928</v>
      </c>
      <c r="X52">
        <f t="shared" si="1"/>
        <v>672</v>
      </c>
      <c r="Y52">
        <f t="shared" si="1"/>
        <v>224</v>
      </c>
      <c r="Z52">
        <f t="shared" si="1"/>
        <v>320</v>
      </c>
      <c r="AA52">
        <v>32</v>
      </c>
    </row>
    <row r="53" spans="1:27" ht="11.25">
      <c r="A53" s="2" t="s">
        <v>2</v>
      </c>
      <c r="B53" s="7">
        <f t="shared" si="2"/>
        <v>1470</v>
      </c>
      <c r="C53">
        <f t="shared" si="9"/>
        <v>510</v>
      </c>
      <c r="D53">
        <f t="shared" si="9"/>
        <v>870</v>
      </c>
      <c r="E53">
        <f aca="true" t="shared" si="10" ref="E53:Q54">E$60*$AA53</f>
        <v>60</v>
      </c>
      <c r="F53">
        <f t="shared" si="10"/>
        <v>1200</v>
      </c>
      <c r="G53">
        <f t="shared" si="10"/>
        <v>900</v>
      </c>
      <c r="H53">
        <f t="shared" si="10"/>
        <v>870</v>
      </c>
      <c r="I53">
        <f t="shared" si="10"/>
        <v>1140</v>
      </c>
      <c r="J53">
        <f t="shared" si="10"/>
        <v>510</v>
      </c>
      <c r="K53">
        <f t="shared" si="10"/>
        <v>120</v>
      </c>
      <c r="L53">
        <f t="shared" si="10"/>
        <v>330</v>
      </c>
      <c r="M53">
        <f t="shared" si="10"/>
        <v>30</v>
      </c>
      <c r="N53">
        <f t="shared" si="10"/>
        <v>960</v>
      </c>
      <c r="O53">
        <f t="shared" si="10"/>
        <v>1050</v>
      </c>
      <c r="P53">
        <f t="shared" si="10"/>
        <v>840</v>
      </c>
      <c r="Q53">
        <f t="shared" si="10"/>
        <v>900</v>
      </c>
      <c r="R53">
        <f aca="true" t="shared" si="11" ref="R53:U59">R$60*$AA53</f>
        <v>420</v>
      </c>
      <c r="S53">
        <f t="shared" si="0"/>
        <v>930</v>
      </c>
      <c r="T53" s="3">
        <f>T60*AA53</f>
        <v>840</v>
      </c>
      <c r="U53">
        <f t="shared" si="6"/>
        <v>570</v>
      </c>
      <c r="V53">
        <f t="shared" si="1"/>
        <v>60</v>
      </c>
      <c r="W53">
        <f t="shared" si="1"/>
        <v>870</v>
      </c>
      <c r="X53">
        <f t="shared" si="1"/>
        <v>630</v>
      </c>
      <c r="Y53">
        <f t="shared" si="1"/>
        <v>210</v>
      </c>
      <c r="Z53">
        <f t="shared" si="1"/>
        <v>300</v>
      </c>
      <c r="AA53">
        <v>30</v>
      </c>
    </row>
    <row r="54" spans="1:27" ht="11.25">
      <c r="A54" s="2" t="s">
        <v>3</v>
      </c>
      <c r="B54" s="7">
        <f t="shared" si="2"/>
        <v>1078</v>
      </c>
      <c r="C54">
        <f t="shared" si="9"/>
        <v>374</v>
      </c>
      <c r="D54">
        <f t="shared" si="9"/>
        <v>638</v>
      </c>
      <c r="E54">
        <f t="shared" si="10"/>
        <v>44</v>
      </c>
      <c r="F54">
        <f t="shared" si="10"/>
        <v>880</v>
      </c>
      <c r="G54">
        <f t="shared" si="10"/>
        <v>660</v>
      </c>
      <c r="H54">
        <f t="shared" si="10"/>
        <v>638</v>
      </c>
      <c r="I54">
        <f t="shared" si="10"/>
        <v>836</v>
      </c>
      <c r="J54">
        <f t="shared" si="10"/>
        <v>374</v>
      </c>
      <c r="K54">
        <f t="shared" si="10"/>
        <v>88</v>
      </c>
      <c r="L54">
        <f t="shared" si="10"/>
        <v>242</v>
      </c>
      <c r="M54">
        <f t="shared" si="10"/>
        <v>22</v>
      </c>
      <c r="N54">
        <f t="shared" si="10"/>
        <v>704</v>
      </c>
      <c r="O54">
        <f t="shared" si="10"/>
        <v>770</v>
      </c>
      <c r="P54">
        <f t="shared" si="10"/>
        <v>616</v>
      </c>
      <c r="Q54">
        <f t="shared" si="10"/>
        <v>660</v>
      </c>
      <c r="R54">
        <f t="shared" si="11"/>
        <v>308</v>
      </c>
      <c r="S54">
        <f t="shared" si="11"/>
        <v>682</v>
      </c>
      <c r="T54">
        <f t="shared" si="0"/>
        <v>616</v>
      </c>
      <c r="U54" s="3">
        <f>U60*AA54</f>
        <v>418</v>
      </c>
      <c r="V54">
        <f t="shared" si="1"/>
        <v>44</v>
      </c>
      <c r="W54">
        <f t="shared" si="1"/>
        <v>638</v>
      </c>
      <c r="X54">
        <f t="shared" si="1"/>
        <v>462</v>
      </c>
      <c r="Y54">
        <f t="shared" si="1"/>
        <v>154</v>
      </c>
      <c r="Z54">
        <f t="shared" si="1"/>
        <v>220</v>
      </c>
      <c r="AA54">
        <v>22</v>
      </c>
    </row>
    <row r="55" spans="1:27" ht="11.25">
      <c r="A55" s="2" t="s">
        <v>38</v>
      </c>
      <c r="B55" s="7">
        <f aca="true" t="shared" si="12" ref="B55:Q55">B$60*$AA55</f>
        <v>0</v>
      </c>
      <c r="C55" s="7">
        <f t="shared" si="12"/>
        <v>0</v>
      </c>
      <c r="D55" s="7">
        <f t="shared" si="12"/>
        <v>0</v>
      </c>
      <c r="E55" s="7">
        <f t="shared" si="12"/>
        <v>0</v>
      </c>
      <c r="F55" s="7">
        <f t="shared" si="12"/>
        <v>0</v>
      </c>
      <c r="G55" s="7">
        <f t="shared" si="12"/>
        <v>0</v>
      </c>
      <c r="H55" s="7">
        <f t="shared" si="12"/>
        <v>0</v>
      </c>
      <c r="I55" s="7">
        <f t="shared" si="12"/>
        <v>0</v>
      </c>
      <c r="J55" s="7">
        <f t="shared" si="12"/>
        <v>0</v>
      </c>
      <c r="K55" s="7">
        <f t="shared" si="12"/>
        <v>0</v>
      </c>
      <c r="L55" s="7">
        <f t="shared" si="12"/>
        <v>0</v>
      </c>
      <c r="M55" s="7">
        <f t="shared" si="12"/>
        <v>0</v>
      </c>
      <c r="N55" s="7">
        <f t="shared" si="12"/>
        <v>0</v>
      </c>
      <c r="O55" s="7">
        <f t="shared" si="12"/>
        <v>0</v>
      </c>
      <c r="P55" s="7">
        <f t="shared" si="12"/>
        <v>0</v>
      </c>
      <c r="Q55" s="7">
        <f t="shared" si="12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3">
        <f>V61*AB55</f>
        <v>0</v>
      </c>
      <c r="W55">
        <f t="shared" si="1"/>
        <v>0</v>
      </c>
      <c r="X55">
        <f t="shared" si="1"/>
        <v>0</v>
      </c>
      <c r="Y55">
        <f t="shared" si="1"/>
        <v>0</v>
      </c>
      <c r="Z55">
        <f t="shared" si="1"/>
        <v>0</v>
      </c>
      <c r="AA55">
        <v>0</v>
      </c>
    </row>
    <row r="56" spans="1:27" ht="11.25">
      <c r="A56" s="2" t="s">
        <v>19</v>
      </c>
      <c r="B56" s="7">
        <f aca="true" t="shared" si="13" ref="B56:Q59">B$60*$AA56</f>
        <v>1519</v>
      </c>
      <c r="C56">
        <f t="shared" si="13"/>
        <v>527</v>
      </c>
      <c r="D56">
        <f t="shared" si="13"/>
        <v>899</v>
      </c>
      <c r="E56">
        <f t="shared" si="13"/>
        <v>62</v>
      </c>
      <c r="F56">
        <f t="shared" si="13"/>
        <v>1240</v>
      </c>
      <c r="G56">
        <f t="shared" si="13"/>
        <v>930</v>
      </c>
      <c r="H56">
        <f t="shared" si="13"/>
        <v>899</v>
      </c>
      <c r="I56">
        <f t="shared" si="13"/>
        <v>1178</v>
      </c>
      <c r="J56">
        <f t="shared" si="13"/>
        <v>527</v>
      </c>
      <c r="K56">
        <f t="shared" si="13"/>
        <v>124</v>
      </c>
      <c r="L56">
        <f t="shared" si="13"/>
        <v>341</v>
      </c>
      <c r="M56">
        <f t="shared" si="13"/>
        <v>31</v>
      </c>
      <c r="N56">
        <f t="shared" si="13"/>
        <v>992</v>
      </c>
      <c r="O56">
        <f t="shared" si="13"/>
        <v>1085</v>
      </c>
      <c r="P56">
        <f t="shared" si="13"/>
        <v>868</v>
      </c>
      <c r="Q56">
        <f t="shared" si="13"/>
        <v>930</v>
      </c>
      <c r="R56">
        <f t="shared" si="11"/>
        <v>434</v>
      </c>
      <c r="S56">
        <f t="shared" si="11"/>
        <v>961</v>
      </c>
      <c r="T56">
        <f t="shared" si="11"/>
        <v>868</v>
      </c>
      <c r="U56">
        <f t="shared" si="11"/>
        <v>589</v>
      </c>
      <c r="V56">
        <f t="shared" si="1"/>
        <v>62</v>
      </c>
      <c r="W56" s="3">
        <f>W60*AA56</f>
        <v>899</v>
      </c>
      <c r="X56">
        <f t="shared" si="1"/>
        <v>651</v>
      </c>
      <c r="Y56">
        <f t="shared" si="1"/>
        <v>217</v>
      </c>
      <c r="Z56">
        <f t="shared" si="1"/>
        <v>310</v>
      </c>
      <c r="AA56">
        <v>31</v>
      </c>
    </row>
    <row r="57" spans="1:27" ht="11.25">
      <c r="A57" s="2" t="s">
        <v>18</v>
      </c>
      <c r="B57" s="7">
        <f t="shared" si="13"/>
        <v>1029</v>
      </c>
      <c r="C57">
        <f t="shared" si="13"/>
        <v>357</v>
      </c>
      <c r="D57">
        <f t="shared" si="13"/>
        <v>609</v>
      </c>
      <c r="E57">
        <f t="shared" si="13"/>
        <v>42</v>
      </c>
      <c r="F57">
        <f t="shared" si="13"/>
        <v>840</v>
      </c>
      <c r="G57">
        <f t="shared" si="13"/>
        <v>630</v>
      </c>
      <c r="H57">
        <f t="shared" si="13"/>
        <v>609</v>
      </c>
      <c r="I57">
        <f t="shared" si="13"/>
        <v>798</v>
      </c>
      <c r="J57">
        <f t="shared" si="13"/>
        <v>357</v>
      </c>
      <c r="K57">
        <f t="shared" si="13"/>
        <v>84</v>
      </c>
      <c r="L57">
        <f t="shared" si="13"/>
        <v>231</v>
      </c>
      <c r="M57">
        <f t="shared" si="13"/>
        <v>21</v>
      </c>
      <c r="N57">
        <f t="shared" si="13"/>
        <v>672</v>
      </c>
      <c r="O57">
        <f t="shared" si="13"/>
        <v>735</v>
      </c>
      <c r="P57">
        <f t="shared" si="13"/>
        <v>588</v>
      </c>
      <c r="Q57">
        <f t="shared" si="13"/>
        <v>630</v>
      </c>
      <c r="R57">
        <f t="shared" si="11"/>
        <v>294</v>
      </c>
      <c r="S57">
        <f t="shared" si="11"/>
        <v>651</v>
      </c>
      <c r="T57">
        <f t="shared" si="11"/>
        <v>588</v>
      </c>
      <c r="U57">
        <f t="shared" si="11"/>
        <v>399</v>
      </c>
      <c r="V57">
        <f t="shared" si="1"/>
        <v>42</v>
      </c>
      <c r="W57">
        <f t="shared" si="1"/>
        <v>609</v>
      </c>
      <c r="X57" s="3">
        <f>X60*AA57</f>
        <v>441</v>
      </c>
      <c r="Y57">
        <f t="shared" si="1"/>
        <v>147</v>
      </c>
      <c r="Z57">
        <f t="shared" si="1"/>
        <v>210</v>
      </c>
      <c r="AA57">
        <v>21</v>
      </c>
    </row>
    <row r="58" spans="1:27" ht="11.25">
      <c r="A58" s="2" t="s">
        <v>21</v>
      </c>
      <c r="B58" s="7">
        <f t="shared" si="13"/>
        <v>392</v>
      </c>
      <c r="C58">
        <f t="shared" si="13"/>
        <v>136</v>
      </c>
      <c r="D58">
        <f t="shared" si="13"/>
        <v>232</v>
      </c>
      <c r="E58">
        <f t="shared" si="13"/>
        <v>16</v>
      </c>
      <c r="F58">
        <f t="shared" si="13"/>
        <v>320</v>
      </c>
      <c r="G58">
        <f t="shared" si="13"/>
        <v>240</v>
      </c>
      <c r="H58">
        <f t="shared" si="13"/>
        <v>232</v>
      </c>
      <c r="I58">
        <f t="shared" si="13"/>
        <v>304</v>
      </c>
      <c r="J58">
        <f t="shared" si="13"/>
        <v>136</v>
      </c>
      <c r="K58">
        <f t="shared" si="13"/>
        <v>32</v>
      </c>
      <c r="L58">
        <f t="shared" si="13"/>
        <v>88</v>
      </c>
      <c r="M58">
        <f t="shared" si="13"/>
        <v>8</v>
      </c>
      <c r="N58">
        <f t="shared" si="13"/>
        <v>256</v>
      </c>
      <c r="O58">
        <f t="shared" si="13"/>
        <v>280</v>
      </c>
      <c r="P58">
        <f t="shared" si="13"/>
        <v>224</v>
      </c>
      <c r="Q58">
        <f t="shared" si="13"/>
        <v>240</v>
      </c>
      <c r="R58">
        <f t="shared" si="11"/>
        <v>112</v>
      </c>
      <c r="S58">
        <f t="shared" si="11"/>
        <v>248</v>
      </c>
      <c r="T58">
        <f t="shared" si="11"/>
        <v>224</v>
      </c>
      <c r="U58">
        <f t="shared" si="11"/>
        <v>152</v>
      </c>
      <c r="V58">
        <f t="shared" si="1"/>
        <v>16</v>
      </c>
      <c r="W58">
        <f t="shared" si="1"/>
        <v>232</v>
      </c>
      <c r="X58">
        <f t="shared" si="1"/>
        <v>168</v>
      </c>
      <c r="Y58" s="3">
        <f>Y60*AA58</f>
        <v>56</v>
      </c>
      <c r="Z58">
        <f t="shared" si="1"/>
        <v>80</v>
      </c>
      <c r="AA58">
        <v>8</v>
      </c>
    </row>
    <row r="59" spans="1:27" ht="11.25">
      <c r="A59" s="2" t="s">
        <v>20</v>
      </c>
      <c r="B59" s="7">
        <f t="shared" si="13"/>
        <v>392</v>
      </c>
      <c r="C59">
        <f t="shared" si="13"/>
        <v>136</v>
      </c>
      <c r="D59">
        <f t="shared" si="13"/>
        <v>232</v>
      </c>
      <c r="E59">
        <f t="shared" si="13"/>
        <v>16</v>
      </c>
      <c r="F59">
        <f t="shared" si="13"/>
        <v>320</v>
      </c>
      <c r="G59">
        <f t="shared" si="13"/>
        <v>240</v>
      </c>
      <c r="H59">
        <f t="shared" si="13"/>
        <v>232</v>
      </c>
      <c r="I59">
        <f t="shared" si="13"/>
        <v>304</v>
      </c>
      <c r="J59">
        <f t="shared" si="13"/>
        <v>136</v>
      </c>
      <c r="K59">
        <f t="shared" si="13"/>
        <v>32</v>
      </c>
      <c r="L59">
        <f t="shared" si="13"/>
        <v>88</v>
      </c>
      <c r="M59">
        <f t="shared" si="13"/>
        <v>8</v>
      </c>
      <c r="N59">
        <f t="shared" si="13"/>
        <v>256</v>
      </c>
      <c r="O59">
        <f t="shared" si="13"/>
        <v>280</v>
      </c>
      <c r="P59">
        <f t="shared" si="13"/>
        <v>224</v>
      </c>
      <c r="Q59">
        <f t="shared" si="13"/>
        <v>240</v>
      </c>
      <c r="R59">
        <f t="shared" si="11"/>
        <v>112</v>
      </c>
      <c r="S59">
        <f t="shared" si="11"/>
        <v>248</v>
      </c>
      <c r="T59">
        <f t="shared" si="11"/>
        <v>224</v>
      </c>
      <c r="U59">
        <f t="shared" si="11"/>
        <v>152</v>
      </c>
      <c r="V59">
        <f t="shared" si="1"/>
        <v>16</v>
      </c>
      <c r="W59">
        <f t="shared" si="1"/>
        <v>232</v>
      </c>
      <c r="X59">
        <f t="shared" si="1"/>
        <v>168</v>
      </c>
      <c r="Y59">
        <f t="shared" si="1"/>
        <v>56</v>
      </c>
      <c r="Z59" s="3">
        <f>Z60*AA59</f>
        <v>80</v>
      </c>
      <c r="AA59">
        <v>8</v>
      </c>
    </row>
    <row r="60" spans="1:27" ht="11.25">
      <c r="A60" s="2" t="s">
        <v>25</v>
      </c>
      <c r="B60">
        <v>49</v>
      </c>
      <c r="C60">
        <v>17</v>
      </c>
      <c r="D60">
        <v>29</v>
      </c>
      <c r="E60">
        <v>2</v>
      </c>
      <c r="F60">
        <v>40</v>
      </c>
      <c r="G60">
        <v>30</v>
      </c>
      <c r="H60">
        <v>29</v>
      </c>
      <c r="I60">
        <v>38</v>
      </c>
      <c r="J60">
        <v>17</v>
      </c>
      <c r="K60">
        <v>4</v>
      </c>
      <c r="L60">
        <v>11</v>
      </c>
      <c r="M60">
        <v>1</v>
      </c>
      <c r="N60">
        <v>32</v>
      </c>
      <c r="O60">
        <v>35</v>
      </c>
      <c r="P60">
        <v>28</v>
      </c>
      <c r="Q60">
        <v>30</v>
      </c>
      <c r="R60">
        <v>14</v>
      </c>
      <c r="S60">
        <v>31</v>
      </c>
      <c r="T60">
        <v>28</v>
      </c>
      <c r="U60">
        <v>19</v>
      </c>
      <c r="V60">
        <v>2</v>
      </c>
      <c r="W60">
        <v>29</v>
      </c>
      <c r="X60">
        <v>21</v>
      </c>
      <c r="Y60">
        <v>7</v>
      </c>
      <c r="Z60">
        <v>10</v>
      </c>
      <c r="AA60">
        <v>553</v>
      </c>
    </row>
    <row r="62" spans="1:29" ht="11.25">
      <c r="A62" s="8" t="s">
        <v>31</v>
      </c>
      <c r="B62">
        <f>SUM(B35:B59)</f>
        <v>27097</v>
      </c>
      <c r="C62">
        <f aca="true" t="shared" si="14" ref="C62:Z62">SUM(C35:C59)</f>
        <v>9401</v>
      </c>
      <c r="D62">
        <f t="shared" si="14"/>
        <v>16037</v>
      </c>
      <c r="E62">
        <f t="shared" si="14"/>
        <v>1106</v>
      </c>
      <c r="F62">
        <f t="shared" si="14"/>
        <v>20980</v>
      </c>
      <c r="G62">
        <f t="shared" si="14"/>
        <v>16590</v>
      </c>
      <c r="H62">
        <f t="shared" si="14"/>
        <v>16037</v>
      </c>
      <c r="I62">
        <f t="shared" si="14"/>
        <v>21014</v>
      </c>
      <c r="J62">
        <f t="shared" si="14"/>
        <v>9401</v>
      </c>
      <c r="K62">
        <f t="shared" si="14"/>
        <v>2212</v>
      </c>
      <c r="L62">
        <f t="shared" si="14"/>
        <v>6083</v>
      </c>
      <c r="M62">
        <f t="shared" si="14"/>
        <v>553</v>
      </c>
      <c r="N62">
        <f t="shared" si="14"/>
        <v>17696</v>
      </c>
      <c r="O62">
        <f t="shared" si="14"/>
        <v>19355</v>
      </c>
      <c r="P62">
        <f t="shared" si="14"/>
        <v>15484</v>
      </c>
      <c r="Q62">
        <f t="shared" si="14"/>
        <v>16590</v>
      </c>
      <c r="R62">
        <f t="shared" si="14"/>
        <v>7742</v>
      </c>
      <c r="S62">
        <f t="shared" si="14"/>
        <v>17143</v>
      </c>
      <c r="T62">
        <f t="shared" si="14"/>
        <v>15484</v>
      </c>
      <c r="U62">
        <f t="shared" si="14"/>
        <v>10507</v>
      </c>
      <c r="V62">
        <f t="shared" si="14"/>
        <v>1106</v>
      </c>
      <c r="W62">
        <f t="shared" si="14"/>
        <v>16037</v>
      </c>
      <c r="X62">
        <f t="shared" si="14"/>
        <v>11613</v>
      </c>
      <c r="Y62">
        <f t="shared" si="14"/>
        <v>3871</v>
      </c>
      <c r="Z62">
        <f t="shared" si="14"/>
        <v>5530</v>
      </c>
      <c r="AB62" s="23" t="s">
        <v>32</v>
      </c>
      <c r="AC62" s="4">
        <f>B35+C36+D37+F39+G40+H41+I42+J43+K44+L45+N47+O48+P49+Q50+R51+S52+T53+U54+W56+X57+Y58+Z59</f>
        <v>14350</v>
      </c>
    </row>
    <row r="63" spans="28:29" ht="11.25">
      <c r="AB63" s="24" t="s">
        <v>33</v>
      </c>
      <c r="AC63" s="25">
        <f>SUM(B62:Z62)</f>
        <v>304669</v>
      </c>
    </row>
    <row r="64" spans="28:29" ht="11.25">
      <c r="AB64" s="24" t="s">
        <v>34</v>
      </c>
      <c r="AC64" s="26">
        <f>AC62/AC63</f>
        <v>0.047100295730776676</v>
      </c>
    </row>
    <row r="65" spans="28:29" ht="11.25">
      <c r="AB65" s="24"/>
      <c r="AC65" s="25"/>
    </row>
    <row r="66" spans="28:29" ht="11.25">
      <c r="AB66" s="27" t="s">
        <v>35</v>
      </c>
      <c r="AC66" s="28">
        <f>(0.879-0.05)/(1-0.05)</f>
        <v>0.8726315789473684</v>
      </c>
    </row>
    <row r="67" spans="28:29" ht="11.25">
      <c r="AB67" s="29"/>
      <c r="AC67" s="5"/>
    </row>
  </sheetData>
  <printOptions gridLines="1"/>
  <pageMargins left="0.75" right="0.75" top="1" bottom="1" header="0.5" footer="0.5"/>
  <pageSetup fitToHeight="0" fitToWidth="1" orientation="landscape" scale="76" r:id="rId1"/>
  <headerFooter alignWithMargins="0">
    <oddHeader>&amp;C&amp;"Tahoma,Bold"&amp;12Congaree Accuracy Assessment
Kappa Statistic</oddHeader>
    <oddFooter>&amp;L&amp;F &amp;A
&amp;D &amp;T</oddFooter>
  </headerFooter>
  <rowBreaks count="1" manualBreakCount="1">
    <brk id="30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A1" sqref="A1"/>
    </sheetView>
  </sheetViews>
  <sheetFormatPr defaultColWidth="9.140625" defaultRowHeight="11.25"/>
  <cols>
    <col min="1" max="1" width="7.00390625" style="0" customWidth="1"/>
    <col min="2" max="2" width="3.00390625" style="0" customWidth="1"/>
    <col min="3" max="3" width="20.8515625" style="0" customWidth="1"/>
    <col min="4" max="4" width="10.7109375" style="0" customWidth="1"/>
    <col min="5" max="5" width="8.421875" style="0" customWidth="1"/>
    <col min="6" max="6" width="26.00390625" style="0" customWidth="1"/>
    <col min="7" max="7" width="13.00390625" style="0" customWidth="1"/>
    <col min="8" max="8" width="16.28125" style="0" customWidth="1"/>
    <col min="9" max="9" width="2.140625" style="0" customWidth="1"/>
    <col min="10" max="10" width="12.28125" style="0" customWidth="1"/>
    <col min="11" max="11" width="8.57421875" style="0" customWidth="1"/>
    <col min="12" max="12" width="25.421875" style="0" customWidth="1"/>
    <col min="13" max="13" width="14.421875" style="0" customWidth="1"/>
    <col min="14" max="14" width="17.140625" style="0" customWidth="1"/>
  </cols>
  <sheetData>
    <row r="1" spans="6:12" ht="11.25">
      <c r="F1" s="1" t="s">
        <v>58</v>
      </c>
      <c r="L1" s="1" t="s">
        <v>58</v>
      </c>
    </row>
    <row r="2" spans="1:14" ht="11.25">
      <c r="A2" s="1" t="s">
        <v>39</v>
      </c>
      <c r="B2" s="1" t="s">
        <v>41</v>
      </c>
      <c r="C2" s="1" t="s">
        <v>51</v>
      </c>
      <c r="D2" s="1" t="s">
        <v>52</v>
      </c>
      <c r="E2" s="1" t="s">
        <v>61</v>
      </c>
      <c r="F2" s="1" t="s">
        <v>59</v>
      </c>
      <c r="G2" s="1" t="s">
        <v>42</v>
      </c>
      <c r="H2" s="1" t="s">
        <v>48</v>
      </c>
      <c r="I2" s="17"/>
      <c r="J2" s="1" t="s">
        <v>47</v>
      </c>
      <c r="K2" s="1" t="s">
        <v>43</v>
      </c>
      <c r="L2" s="1" t="s">
        <v>59</v>
      </c>
      <c r="M2" s="1" t="s">
        <v>44</v>
      </c>
      <c r="N2" s="1" t="s">
        <v>48</v>
      </c>
    </row>
    <row r="3" spans="1:14" ht="11.25">
      <c r="A3" s="2" t="s">
        <v>1</v>
      </c>
      <c r="B3">
        <v>30</v>
      </c>
      <c r="C3" s="11">
        <v>1.699</v>
      </c>
      <c r="D3" s="13">
        <f>SimpleField!C4/SimpleField!C29</f>
        <v>0.6122448979591837</v>
      </c>
      <c r="E3" s="13">
        <f>1.645*(((SQRT((D3*(1-D3))/$B3)))+1/(2*$B3))</f>
        <v>0.17375113119981786</v>
      </c>
      <c r="F3" s="22">
        <f>D3+E3</f>
        <v>0.7859960291590016</v>
      </c>
      <c r="G3" s="12">
        <f>(D3-0.8)/(SQRT((0.8*(1-0.8)/$B3)))</f>
        <v>-2.570942616860984</v>
      </c>
      <c r="H3" s="21" t="s">
        <v>49</v>
      </c>
      <c r="I3" s="10"/>
      <c r="J3" s="20">
        <f>SimpleField!C4/SimpleField!$AB4</f>
        <v>1</v>
      </c>
      <c r="K3" s="13">
        <f>1.645*(((SQRT((J3*(1-J3))/$B3)))+1/(2*$B3))</f>
        <v>0.027416666666666666</v>
      </c>
      <c r="L3" s="6" t="s">
        <v>53</v>
      </c>
      <c r="M3" s="12">
        <f>(J3-0.8)/(SQRT((0.8*(1-0.8)/$B3)))</f>
        <v>2.73861278752583</v>
      </c>
      <c r="N3" s="14" t="s">
        <v>49</v>
      </c>
    </row>
    <row r="4" spans="1:14" ht="11.25">
      <c r="A4" s="2" t="s">
        <v>14</v>
      </c>
      <c r="B4">
        <v>30</v>
      </c>
      <c r="C4" s="11">
        <v>1.699</v>
      </c>
      <c r="D4" s="13">
        <f>SimpleField!D5/SimpleField!D29</f>
        <v>1</v>
      </c>
      <c r="E4" s="13">
        <f>1.645*(((SQRT((D4*(1-D4))/$B4)))+1/(2*$B4))</f>
        <v>0.027416666666666666</v>
      </c>
      <c r="F4" s="18" t="s">
        <v>53</v>
      </c>
      <c r="G4" s="12">
        <f>(D4-0.8)/(SQRT((0.8*(1-0.8)/$B4)))</f>
        <v>2.73861278752583</v>
      </c>
      <c r="H4" s="6" t="s">
        <v>49</v>
      </c>
      <c r="I4" s="10"/>
      <c r="J4" s="13">
        <f>SimpleField!D5/SimpleField!$AB5</f>
        <v>0.5666666666666667</v>
      </c>
      <c r="K4" s="13">
        <f>1.645*(((SQRT((J4*(1-J4))/$B4)))+1/(2*$B4))</f>
        <v>0.17624312849634513</v>
      </c>
      <c r="L4" s="22">
        <f>J4+K4</f>
        <v>0.7429097951630118</v>
      </c>
      <c r="M4" s="12">
        <f>(J4-0.8)/(SQRT((0.8*(1-0.8)/$B4)))</f>
        <v>-3.19504825211347</v>
      </c>
      <c r="N4" s="14" t="s">
        <v>49</v>
      </c>
    </row>
    <row r="5" spans="1:14" ht="11.25">
      <c r="A5" s="2" t="s">
        <v>13</v>
      </c>
      <c r="B5">
        <v>31</v>
      </c>
      <c r="C5" s="11">
        <v>1.697</v>
      </c>
      <c r="D5" s="13">
        <f>SimpleField!E6/SimpleField!E$29</f>
        <v>1</v>
      </c>
      <c r="E5" s="13">
        <f>1.645*(((SQRT((D5*(1-D5))/$B5)))+1/(2*$B5))</f>
        <v>0.026532258064516128</v>
      </c>
      <c r="F5" s="18" t="s">
        <v>53</v>
      </c>
      <c r="G5" s="12">
        <f>(D5-0.8)/(SQRT((0.8*(1-0.8)/$B5)))</f>
        <v>2.7838821814150108</v>
      </c>
      <c r="H5" s="6" t="s">
        <v>49</v>
      </c>
      <c r="I5" s="10"/>
      <c r="J5" s="13">
        <f>SimpleField!E6/SimpleField!$AB6</f>
        <v>0.9354838709677419</v>
      </c>
      <c r="K5" s="13">
        <f>1.645*(((SQRT((J5*(1-J5))/$B5)))+1/(2*$B5))</f>
        <v>0.09911566649844507</v>
      </c>
      <c r="L5" s="6" t="s">
        <v>53</v>
      </c>
      <c r="M5" s="12">
        <f>(J5-0.8)/(SQRT((0.8*(1-0.8)/$B5)))</f>
        <v>1.8858556712811352</v>
      </c>
      <c r="N5" s="14" t="s">
        <v>49</v>
      </c>
    </row>
    <row r="6" spans="1:14" ht="11.25">
      <c r="A6" s="2" t="s">
        <v>36</v>
      </c>
      <c r="B6">
        <v>0</v>
      </c>
      <c r="C6" s="14" t="s">
        <v>46</v>
      </c>
      <c r="D6" s="13">
        <f>SimpleField!F7/SimpleField!F$29</f>
        <v>0</v>
      </c>
      <c r="E6" s="6" t="s">
        <v>46</v>
      </c>
      <c r="F6" s="6" t="s">
        <v>46</v>
      </c>
      <c r="G6" s="6" t="s">
        <v>46</v>
      </c>
      <c r="H6" s="6" t="s">
        <v>46</v>
      </c>
      <c r="I6" s="10"/>
      <c r="J6" s="6" t="s">
        <v>46</v>
      </c>
      <c r="K6" s="6" t="s">
        <v>46</v>
      </c>
      <c r="L6" s="6" t="s">
        <v>46</v>
      </c>
      <c r="M6" s="6" t="s">
        <v>46</v>
      </c>
      <c r="N6" s="14" t="s">
        <v>46</v>
      </c>
    </row>
    <row r="7" spans="1:14" ht="11.25">
      <c r="A7" s="2" t="s">
        <v>17</v>
      </c>
      <c r="B7">
        <v>30</v>
      </c>
      <c r="C7" s="11">
        <v>1.699</v>
      </c>
      <c r="D7" s="13">
        <f>SimpleField!G8/SimpleField!G$29</f>
        <v>0.725</v>
      </c>
      <c r="E7" s="13">
        <f aca="true" t="shared" si="0" ref="E7:E13">1.645*(((SQRT((D7*(1-D7))/$B7)))+1/(2*$B7))</f>
        <v>0.1615203248786384</v>
      </c>
      <c r="F7" s="18" t="s">
        <v>53</v>
      </c>
      <c r="G7" s="12">
        <f aca="true" t="shared" si="1" ref="G7:G13">(D7-0.8)/(SQRT((0.8*(1-0.8)/$B7)))</f>
        <v>-1.0269797953221873</v>
      </c>
      <c r="H7" s="6" t="s">
        <v>50</v>
      </c>
      <c r="I7" s="10"/>
      <c r="J7" s="13">
        <f>SimpleField!G8/SimpleField!$AB8</f>
        <v>0.9666666666666667</v>
      </c>
      <c r="K7" s="13">
        <f aca="true" t="shared" si="2" ref="K7:K13">1.645*(((SQRT((J7*(1-J7))/$B7)))+1/(2*$B7))</f>
        <v>0.08132836573371792</v>
      </c>
      <c r="L7" s="6" t="s">
        <v>53</v>
      </c>
      <c r="M7" s="12">
        <f aca="true" t="shared" si="3" ref="M7:M13">(J7-0.8)/(SQRT((0.8*(1-0.8)/$B7)))</f>
        <v>2.2821773229381916</v>
      </c>
      <c r="N7" s="14" t="s">
        <v>49</v>
      </c>
    </row>
    <row r="8" spans="1:14" ht="11.25">
      <c r="A8" s="2" t="s">
        <v>15</v>
      </c>
      <c r="B8">
        <v>30</v>
      </c>
      <c r="C8" s="11">
        <v>1.699</v>
      </c>
      <c r="D8" s="13">
        <f>SimpleField!H9/SimpleField!H$29</f>
        <v>0.9666666666666667</v>
      </c>
      <c r="E8" s="13">
        <f t="shared" si="0"/>
        <v>0.08132836573371792</v>
      </c>
      <c r="F8" s="18" t="s">
        <v>53</v>
      </c>
      <c r="G8" s="12">
        <f t="shared" si="1"/>
        <v>2.2821773229381916</v>
      </c>
      <c r="H8" s="6" t="s">
        <v>49</v>
      </c>
      <c r="I8" s="10"/>
      <c r="J8" s="13">
        <f>SimpleField!H9/SimpleField!$AB9</f>
        <v>0.9666666666666667</v>
      </c>
      <c r="K8" s="13">
        <f t="shared" si="2"/>
        <v>0.08132836573371792</v>
      </c>
      <c r="L8" s="6" t="s">
        <v>53</v>
      </c>
      <c r="M8" s="12">
        <f t="shared" si="3"/>
        <v>2.2821773229381916</v>
      </c>
      <c r="N8" s="14" t="s">
        <v>49</v>
      </c>
    </row>
    <row r="9" spans="1:14" ht="11.25">
      <c r="A9" s="2" t="s">
        <v>8</v>
      </c>
      <c r="B9">
        <v>31</v>
      </c>
      <c r="C9" s="11">
        <v>1.697</v>
      </c>
      <c r="D9" s="13">
        <f>SimpleField!I10/SimpleField!I$29</f>
        <v>0.9310344827586207</v>
      </c>
      <c r="E9" s="13">
        <f t="shared" si="0"/>
        <v>0.10139813868145185</v>
      </c>
      <c r="F9" s="18" t="s">
        <v>53</v>
      </c>
      <c r="G9" s="12">
        <f t="shared" si="1"/>
        <v>1.8239228085132821</v>
      </c>
      <c r="H9" s="6" t="s">
        <v>49</v>
      </c>
      <c r="I9" s="10"/>
      <c r="J9" s="13">
        <f>SimpleField!I10/SimpleField!$AB10</f>
        <v>0.8709677419354839</v>
      </c>
      <c r="K9" s="13">
        <f t="shared" si="2"/>
        <v>0.12557786993860612</v>
      </c>
      <c r="L9" s="6" t="s">
        <v>53</v>
      </c>
      <c r="M9" s="12">
        <f t="shared" si="3"/>
        <v>0.9878291611472615</v>
      </c>
      <c r="N9" s="14" t="s">
        <v>50</v>
      </c>
    </row>
    <row r="10" spans="1:14" ht="11.25">
      <c r="A10" s="2" t="s">
        <v>6</v>
      </c>
      <c r="B10">
        <v>32</v>
      </c>
      <c r="C10" s="11">
        <v>1.695</v>
      </c>
      <c r="D10" s="13">
        <f>SimpleField!J11/SimpleField!J$29</f>
        <v>0.8157894736842105</v>
      </c>
      <c r="E10" s="13">
        <f t="shared" si="0"/>
        <v>0.13843252187210342</v>
      </c>
      <c r="F10" s="18" t="s">
        <v>53</v>
      </c>
      <c r="G10" s="12">
        <f t="shared" si="1"/>
        <v>0.22329687826943517</v>
      </c>
      <c r="H10" s="15" t="s">
        <v>50</v>
      </c>
      <c r="I10" s="10"/>
      <c r="J10" s="13">
        <f>SimpleField!J11/SimpleField!$AB11</f>
        <v>0.96875</v>
      </c>
      <c r="K10" s="13">
        <f t="shared" si="2"/>
        <v>0.07629977715917746</v>
      </c>
      <c r="L10" s="6" t="s">
        <v>53</v>
      </c>
      <c r="M10" s="12">
        <f t="shared" si="3"/>
        <v>2.386485386504597</v>
      </c>
      <c r="N10" s="14" t="s">
        <v>49</v>
      </c>
    </row>
    <row r="11" spans="1:14" ht="11.25">
      <c r="A11" s="2" t="s">
        <v>10</v>
      </c>
      <c r="B11">
        <v>22</v>
      </c>
      <c r="C11" s="11">
        <v>1.717</v>
      </c>
      <c r="D11" s="13">
        <f>SimpleField!K12/SimpleField!K$29</f>
        <v>1</v>
      </c>
      <c r="E11" s="13">
        <f t="shared" si="0"/>
        <v>0.03738636363636364</v>
      </c>
      <c r="F11" s="18" t="s">
        <v>53</v>
      </c>
      <c r="G11" s="12">
        <f t="shared" si="1"/>
        <v>2.3452078799117144</v>
      </c>
      <c r="H11" s="6" t="s">
        <v>49</v>
      </c>
      <c r="I11" s="10"/>
      <c r="J11" s="13">
        <f>SimpleField!K12/SimpleField!$AB12</f>
        <v>0.7727272727272727</v>
      </c>
      <c r="K11" s="13">
        <f t="shared" si="2"/>
        <v>0.18436064450691417</v>
      </c>
      <c r="L11" s="6" t="s">
        <v>53</v>
      </c>
      <c r="M11" s="12">
        <f t="shared" si="3"/>
        <v>-0.31980107453341644</v>
      </c>
      <c r="N11" s="14" t="s">
        <v>50</v>
      </c>
    </row>
    <row r="12" spans="1:14" ht="11.25">
      <c r="A12" s="2" t="s">
        <v>12</v>
      </c>
      <c r="B12">
        <v>8</v>
      </c>
      <c r="C12" s="11">
        <v>1.895</v>
      </c>
      <c r="D12" s="13">
        <f>SimpleField!L13/SimpleField!L$29</f>
        <v>1</v>
      </c>
      <c r="E12" s="13">
        <f t="shared" si="0"/>
        <v>0.1028125</v>
      </c>
      <c r="F12" s="18" t="s">
        <v>53</v>
      </c>
      <c r="G12" s="12">
        <f t="shared" si="1"/>
        <v>1.4142135623730947</v>
      </c>
      <c r="H12" s="15" t="s">
        <v>50</v>
      </c>
      <c r="I12" s="10"/>
      <c r="J12" s="13">
        <f>SimpleField!L13/SimpleField!$AB13</f>
        <v>0.5</v>
      </c>
      <c r="K12" s="13">
        <f t="shared" si="2"/>
        <v>0.3936101637629677</v>
      </c>
      <c r="L12" s="6" t="s">
        <v>53</v>
      </c>
      <c r="M12" s="12">
        <f t="shared" si="3"/>
        <v>-2.121320343559643</v>
      </c>
      <c r="N12" s="14" t="s">
        <v>49</v>
      </c>
    </row>
    <row r="13" spans="1:14" ht="11.25">
      <c r="A13" s="2" t="s">
        <v>7</v>
      </c>
      <c r="B13">
        <v>6</v>
      </c>
      <c r="C13" s="11">
        <v>2.015</v>
      </c>
      <c r="D13" s="13">
        <f>SimpleField!M14/SimpleField!M$29</f>
        <v>0.5454545454545454</v>
      </c>
      <c r="E13" s="13">
        <f t="shared" si="0"/>
        <v>0.4714771354230746</v>
      </c>
      <c r="F13" s="18" t="s">
        <v>53</v>
      </c>
      <c r="G13" s="12">
        <f t="shared" si="1"/>
        <v>-1.558766199952932</v>
      </c>
      <c r="H13" s="15" t="s">
        <v>50</v>
      </c>
      <c r="I13" s="10"/>
      <c r="J13" s="13">
        <f>SimpleField!M14/SimpleField!$AB14</f>
        <v>1</v>
      </c>
      <c r="K13" s="13">
        <f t="shared" si="2"/>
        <v>0.13708333333333333</v>
      </c>
      <c r="L13" s="6" t="s">
        <v>53</v>
      </c>
      <c r="M13" s="12">
        <f t="shared" si="3"/>
        <v>1.224744871391589</v>
      </c>
      <c r="N13" s="14" t="s">
        <v>50</v>
      </c>
    </row>
    <row r="14" spans="1:14" ht="11.25">
      <c r="A14" s="2" t="s">
        <v>37</v>
      </c>
      <c r="B14">
        <v>0</v>
      </c>
      <c r="C14" s="11">
        <v>1.725</v>
      </c>
      <c r="D14" s="13">
        <f>SimpleField!N15/SimpleField!N$29</f>
        <v>0</v>
      </c>
      <c r="E14" s="6" t="s">
        <v>46</v>
      </c>
      <c r="F14" s="6" t="s">
        <v>46</v>
      </c>
      <c r="G14" s="6" t="s">
        <v>46</v>
      </c>
      <c r="H14" s="6" t="s">
        <v>46</v>
      </c>
      <c r="I14" s="10"/>
      <c r="J14" s="6" t="s">
        <v>46</v>
      </c>
      <c r="K14" s="6" t="s">
        <v>46</v>
      </c>
      <c r="L14" s="6" t="s">
        <v>46</v>
      </c>
      <c r="M14" s="6" t="s">
        <v>46</v>
      </c>
      <c r="N14" s="14" t="s">
        <v>46</v>
      </c>
    </row>
    <row r="15" spans="1:14" ht="11.25">
      <c r="A15" s="2" t="s">
        <v>9</v>
      </c>
      <c r="B15">
        <v>30</v>
      </c>
      <c r="C15" s="11">
        <v>1.699</v>
      </c>
      <c r="D15" s="13">
        <f>SimpleField!O16/SimpleField!O$29</f>
        <v>0.9375</v>
      </c>
      <c r="E15" s="13">
        <f aca="true" t="shared" si="4" ref="E15:E22">1.645*(((SQRT((D15*(1-D15))/$B15)))+1/(2*$B15))</f>
        <v>0.10011608260740859</v>
      </c>
      <c r="F15" s="18" t="s">
        <v>53</v>
      </c>
      <c r="G15" s="12">
        <f aca="true" t="shared" si="5" ref="G15:G22">(D15-0.8)/(SQRT((0.8*(1-0.8)/$B15)))</f>
        <v>1.882796291424008</v>
      </c>
      <c r="H15" s="6" t="s">
        <v>50</v>
      </c>
      <c r="I15" s="10"/>
      <c r="J15" s="13">
        <f>SimpleField!O16/SimpleField!$AB16</f>
        <v>1</v>
      </c>
      <c r="K15" s="13">
        <f aca="true" t="shared" si="6" ref="K15:K22">1.645*(((SQRT((J15*(1-J15))/$B15)))+1/(2*$B15))</f>
        <v>0.027416666666666666</v>
      </c>
      <c r="L15" s="6" t="s">
        <v>53</v>
      </c>
      <c r="M15" s="12">
        <f aca="true" t="shared" si="7" ref="M15:M22">(J15-0.8)/(SQRT((0.8*(1-0.8)/$B15)))</f>
        <v>2.73861278752583</v>
      </c>
      <c r="N15" s="14" t="s">
        <v>49</v>
      </c>
    </row>
    <row r="16" spans="1:14" ht="11.25">
      <c r="A16" s="2" t="s">
        <v>4</v>
      </c>
      <c r="B16">
        <v>30</v>
      </c>
      <c r="C16" s="11">
        <v>1.699</v>
      </c>
      <c r="D16" s="13">
        <f>SimpleField!P17/SimpleField!P$29</f>
        <v>0.8285714285714286</v>
      </c>
      <c r="E16" s="13">
        <f t="shared" si="4"/>
        <v>0.1406076557073142</v>
      </c>
      <c r="F16" s="18" t="s">
        <v>53</v>
      </c>
      <c r="G16" s="12">
        <f t="shared" si="5"/>
        <v>0.39123039821797595</v>
      </c>
      <c r="H16" s="15" t="s">
        <v>50</v>
      </c>
      <c r="I16" s="10"/>
      <c r="J16" s="13">
        <f>SimpleField!P17/SimpleField!$AB17</f>
        <v>0.9666666666666667</v>
      </c>
      <c r="K16" s="13">
        <f t="shared" si="6"/>
        <v>0.08132836573371792</v>
      </c>
      <c r="L16" s="6" t="s">
        <v>53</v>
      </c>
      <c r="M16" s="12">
        <f t="shared" si="7"/>
        <v>2.2821773229381916</v>
      </c>
      <c r="N16" s="14" t="s">
        <v>49</v>
      </c>
    </row>
    <row r="17" spans="1:14" ht="11.25">
      <c r="A17" s="2" t="s">
        <v>5</v>
      </c>
      <c r="B17">
        <v>31</v>
      </c>
      <c r="C17" s="11">
        <v>1.697</v>
      </c>
      <c r="D17" s="13">
        <f>SimpleField!Q18/SimpleField!Q$29</f>
        <v>1</v>
      </c>
      <c r="E17" s="13">
        <f t="shared" si="4"/>
        <v>0.026532258064516128</v>
      </c>
      <c r="F17" s="18" t="s">
        <v>53</v>
      </c>
      <c r="G17" s="12">
        <f t="shared" si="5"/>
        <v>2.7838821814150108</v>
      </c>
      <c r="H17" s="6" t="s">
        <v>49</v>
      </c>
      <c r="I17" s="10"/>
      <c r="J17" s="13">
        <f>SimpleField!Q18/SimpleField!$AB18</f>
        <v>0.9032258064516129</v>
      </c>
      <c r="K17" s="13">
        <f t="shared" si="6"/>
        <v>0.11388227722153885</v>
      </c>
      <c r="L17" s="6" t="s">
        <v>53</v>
      </c>
      <c r="M17" s="12">
        <f t="shared" si="7"/>
        <v>1.4368424162141984</v>
      </c>
      <c r="N17" s="14" t="s">
        <v>50</v>
      </c>
    </row>
    <row r="18" spans="1:14" ht="11.25">
      <c r="A18" s="2" t="s">
        <v>0</v>
      </c>
      <c r="B18">
        <v>30</v>
      </c>
      <c r="C18" s="11">
        <v>1.699</v>
      </c>
      <c r="D18" s="13">
        <f>SimpleField!R19/SimpleField!R$29</f>
        <v>0.9666666666666667</v>
      </c>
      <c r="E18" s="13">
        <f t="shared" si="4"/>
        <v>0.08132836573371792</v>
      </c>
      <c r="F18" s="18" t="s">
        <v>53</v>
      </c>
      <c r="G18" s="12">
        <f t="shared" si="5"/>
        <v>2.2821773229381916</v>
      </c>
      <c r="H18" s="6" t="s">
        <v>49</v>
      </c>
      <c r="I18" s="10"/>
      <c r="J18" s="13">
        <f>SimpleField!R19/SimpleField!$AB19</f>
        <v>0.9666666666666667</v>
      </c>
      <c r="K18" s="13">
        <f t="shared" si="6"/>
        <v>0.08132836573371792</v>
      </c>
      <c r="L18" s="6" t="s">
        <v>53</v>
      </c>
      <c r="M18" s="12">
        <f t="shared" si="7"/>
        <v>2.2821773229381916</v>
      </c>
      <c r="N18" s="14" t="s">
        <v>49</v>
      </c>
    </row>
    <row r="19" spans="1:14" ht="11.25">
      <c r="A19" s="2" t="s">
        <v>11</v>
      </c>
      <c r="B19">
        <v>30</v>
      </c>
      <c r="C19" s="11">
        <v>1.699</v>
      </c>
      <c r="D19" s="13">
        <f>SimpleField!S20/SimpleField!S$29</f>
        <v>1</v>
      </c>
      <c r="E19" s="13">
        <f t="shared" si="4"/>
        <v>0.027416666666666666</v>
      </c>
      <c r="F19" s="18" t="s">
        <v>53</v>
      </c>
      <c r="G19" s="12">
        <f t="shared" si="5"/>
        <v>2.73861278752583</v>
      </c>
      <c r="H19" s="6" t="s">
        <v>49</v>
      </c>
      <c r="I19" s="10"/>
      <c r="J19" s="13">
        <f>SimpleField!S20/SimpleField!$AB20</f>
        <v>0.4666666666666667</v>
      </c>
      <c r="K19" s="13">
        <f t="shared" si="6"/>
        <v>0.17724985786669814</v>
      </c>
      <c r="L19" s="6" t="s">
        <v>53</v>
      </c>
      <c r="M19" s="12">
        <f t="shared" si="7"/>
        <v>-4.564354645876385</v>
      </c>
      <c r="N19" s="14" t="s">
        <v>49</v>
      </c>
    </row>
    <row r="20" spans="1:14" ht="11.25">
      <c r="A20" s="2" t="s">
        <v>16</v>
      </c>
      <c r="B20">
        <v>32</v>
      </c>
      <c r="C20" s="11">
        <v>1.695</v>
      </c>
      <c r="D20" s="13">
        <f>SimpleField!T21/SimpleField!T$29</f>
        <v>0.8709677419354839</v>
      </c>
      <c r="E20" s="13">
        <f t="shared" si="4"/>
        <v>0.12318886597286277</v>
      </c>
      <c r="F20" s="18" t="s">
        <v>53</v>
      </c>
      <c r="G20" s="12">
        <f t="shared" si="5"/>
        <v>1.0036354313615508</v>
      </c>
      <c r="H20" s="15" t="s">
        <v>49</v>
      </c>
      <c r="I20" s="10"/>
      <c r="J20" s="13">
        <f>SimpleField!T21/SimpleField!$AB21</f>
        <v>0.84375</v>
      </c>
      <c r="K20" s="13">
        <f t="shared" si="6"/>
        <v>0.13128948520656228</v>
      </c>
      <c r="L20" s="6" t="s">
        <v>53</v>
      </c>
      <c r="M20" s="12">
        <f t="shared" si="7"/>
        <v>0.6187184335382284</v>
      </c>
      <c r="N20" s="14" t="s">
        <v>50</v>
      </c>
    </row>
    <row r="21" spans="1:14" ht="11.25">
      <c r="A21" s="2" t="s">
        <v>2</v>
      </c>
      <c r="B21">
        <v>30</v>
      </c>
      <c r="C21" s="11">
        <v>1.699</v>
      </c>
      <c r="D21" s="13">
        <f>SimpleField!U22/SimpleField!U$29</f>
        <v>0.9642857142857143</v>
      </c>
      <c r="E21" s="13">
        <f t="shared" si="4"/>
        <v>0.08315181042713433</v>
      </c>
      <c r="F21" s="18" t="s">
        <v>53</v>
      </c>
      <c r="G21" s="12">
        <f t="shared" si="5"/>
        <v>2.2495747897533604</v>
      </c>
      <c r="H21" s="6" t="s">
        <v>49</v>
      </c>
      <c r="I21" s="10"/>
      <c r="J21" s="13">
        <f>SimpleField!U22/SimpleField!$AB22</f>
        <v>0.9</v>
      </c>
      <c r="K21" s="13">
        <f t="shared" si="6"/>
        <v>0.11751702737626649</v>
      </c>
      <c r="L21" s="6" t="s">
        <v>53</v>
      </c>
      <c r="M21" s="12">
        <f t="shared" si="7"/>
        <v>1.369306393762915</v>
      </c>
      <c r="N21" s="14" t="s">
        <v>50</v>
      </c>
    </row>
    <row r="22" spans="1:14" ht="11.25">
      <c r="A22" s="2" t="s">
        <v>3</v>
      </c>
      <c r="B22">
        <v>22</v>
      </c>
      <c r="C22" s="11">
        <v>1.717</v>
      </c>
      <c r="D22" s="13">
        <f>SimpleField!V23/SimpleField!V$29</f>
        <v>1</v>
      </c>
      <c r="E22" s="13">
        <f t="shared" si="4"/>
        <v>0.03738636363636364</v>
      </c>
      <c r="F22" s="18" t="s">
        <v>53</v>
      </c>
      <c r="G22" s="12">
        <f t="shared" si="5"/>
        <v>2.3452078799117144</v>
      </c>
      <c r="H22" s="6" t="s">
        <v>49</v>
      </c>
      <c r="I22" s="10"/>
      <c r="J22" s="13">
        <f>SimpleField!V23/SimpleField!$AB23</f>
        <v>0.8636363636363636</v>
      </c>
      <c r="K22" s="13">
        <f t="shared" si="6"/>
        <v>0.15774279685881984</v>
      </c>
      <c r="L22" s="6" t="s">
        <v>53</v>
      </c>
      <c r="M22" s="12">
        <f t="shared" si="7"/>
        <v>0.7462025072446362</v>
      </c>
      <c r="N22" s="14" t="s">
        <v>50</v>
      </c>
    </row>
    <row r="23" spans="1:14" ht="11.25">
      <c r="A23" s="2" t="s">
        <v>38</v>
      </c>
      <c r="B23">
        <v>0</v>
      </c>
      <c r="C23" s="11">
        <v>1.725</v>
      </c>
      <c r="D23" s="13">
        <f>SimpleField!W24/SimpleField!W$29</f>
        <v>0</v>
      </c>
      <c r="E23" s="6" t="s">
        <v>46</v>
      </c>
      <c r="F23" s="6" t="s">
        <v>46</v>
      </c>
      <c r="G23" s="6" t="s">
        <v>46</v>
      </c>
      <c r="H23" s="6" t="s">
        <v>46</v>
      </c>
      <c r="I23" s="10"/>
      <c r="J23" s="6" t="s">
        <v>46</v>
      </c>
      <c r="K23" s="6" t="s">
        <v>46</v>
      </c>
      <c r="L23" s="6" t="s">
        <v>46</v>
      </c>
      <c r="M23" s="6" t="s">
        <v>46</v>
      </c>
      <c r="N23" s="14" t="s">
        <v>46</v>
      </c>
    </row>
    <row r="24" spans="1:14" ht="11.25">
      <c r="A24" s="2" t="s">
        <v>19</v>
      </c>
      <c r="B24">
        <v>31</v>
      </c>
      <c r="C24" s="11">
        <v>1.697</v>
      </c>
      <c r="D24" s="13">
        <f>SimpleField!X25/SimpleField!X$29</f>
        <v>0.9655172413793104</v>
      </c>
      <c r="E24" s="13">
        <f>1.645*(((SQRT((D24*(1-D24))/$B24)))+1/(2*$B24))</f>
        <v>0.08044185355744048</v>
      </c>
      <c r="F24" s="18" t="s">
        <v>53</v>
      </c>
      <c r="G24" s="12">
        <f>(D24-0.8)/(SQRT((0.8*(1-0.8)/$B24)))</f>
        <v>2.3039024949641473</v>
      </c>
      <c r="H24" s="6" t="s">
        <v>49</v>
      </c>
      <c r="I24" s="10"/>
      <c r="J24" s="13">
        <f>SimpleField!X25/SimpleField!$AB25</f>
        <v>0.9032258064516129</v>
      </c>
      <c r="K24" s="13">
        <f>1.645*(((SQRT((J24*(1-J24))/$B24)))+1/(2*$B24))</f>
        <v>0.11388227722153885</v>
      </c>
      <c r="L24" s="6" t="s">
        <v>53</v>
      </c>
      <c r="M24" s="12">
        <f>(J24-0.8)/(SQRT((0.8*(1-0.8)/$B24)))</f>
        <v>1.4368424162141984</v>
      </c>
      <c r="N24" s="14" t="s">
        <v>50</v>
      </c>
    </row>
    <row r="25" spans="1:14" ht="11.25">
      <c r="A25" s="2" t="s">
        <v>18</v>
      </c>
      <c r="B25">
        <v>21</v>
      </c>
      <c r="C25" s="11">
        <v>1.725</v>
      </c>
      <c r="D25" s="13">
        <f>SimpleField!Y26/SimpleField!Y$29</f>
        <v>1</v>
      </c>
      <c r="E25" s="13">
        <f>1.645*(((SQRT((D25*(1-D25))/$B25)))+1/(2*$B25))</f>
        <v>0.03916666666666666</v>
      </c>
      <c r="F25" s="18" t="s">
        <v>53</v>
      </c>
      <c r="G25" s="12">
        <f>(D25-0.8)/(SQRT((0.8*(1-0.8)/$B25)))</f>
        <v>2.2912878474779195</v>
      </c>
      <c r="H25" s="6" t="s">
        <v>49</v>
      </c>
      <c r="I25" s="10"/>
      <c r="J25" s="13">
        <f>SimpleField!Y26/SimpleField!$AB26</f>
        <v>1</v>
      </c>
      <c r="K25" s="13">
        <f>1.645*(((SQRT((J25*(1-J25))/$B25)))+1/(2*$B25))</f>
        <v>0.03916666666666666</v>
      </c>
      <c r="L25" s="6" t="s">
        <v>53</v>
      </c>
      <c r="M25" s="12">
        <f>(J25-0.8)/(SQRT((0.8*(1-0.8)/$B25)))</f>
        <v>2.2912878474779195</v>
      </c>
      <c r="N25" s="14" t="s">
        <v>49</v>
      </c>
    </row>
    <row r="26" spans="1:14" ht="11.25">
      <c r="A26" s="2" t="s">
        <v>21</v>
      </c>
      <c r="B26">
        <v>8</v>
      </c>
      <c r="C26" s="11">
        <v>1.895</v>
      </c>
      <c r="D26" s="13">
        <f>SimpleField!Z27/SimpleField!Z$29</f>
        <v>1</v>
      </c>
      <c r="E26" s="13">
        <f>1.645*(((SQRT((D26*(1-D26))/$B26)))+1/(2*$B26))</f>
        <v>0.1028125</v>
      </c>
      <c r="F26" s="18" t="s">
        <v>53</v>
      </c>
      <c r="G26" s="12">
        <f>(D26-0.8)/(SQRT((0.8*(1-0.8)/$B26)))</f>
        <v>1.4142135623730947</v>
      </c>
      <c r="H26" s="15" t="s">
        <v>50</v>
      </c>
      <c r="I26" s="10"/>
      <c r="J26" s="13">
        <f>SimpleField!Z27/SimpleField!$AB27</f>
        <v>0.875</v>
      </c>
      <c r="K26" s="13">
        <f>1.645*(((SQRT((J26*(1-J26))/$B26)))+1/(2*$B26))</f>
        <v>0.2951570750388479</v>
      </c>
      <c r="L26" s="6" t="s">
        <v>53</v>
      </c>
      <c r="M26" s="12">
        <f>(J26-0.8)/(SQRT((0.8*(1-0.8)/$B26)))</f>
        <v>0.5303300858899104</v>
      </c>
      <c r="N26" s="14" t="s">
        <v>50</v>
      </c>
    </row>
    <row r="27" spans="1:14" ht="11.25">
      <c r="A27" s="2" t="s">
        <v>20</v>
      </c>
      <c r="B27">
        <v>8</v>
      </c>
      <c r="C27" s="11">
        <v>1.895</v>
      </c>
      <c r="D27" s="13">
        <f>SimpleField!AA28/SimpleField!AA$29</f>
        <v>0.8</v>
      </c>
      <c r="E27" s="13">
        <f>1.645*(((SQRT((D27*(1-D27))/$B27)))+1/(2*$B27))</f>
        <v>0.33545063101037415</v>
      </c>
      <c r="F27" s="18" t="s">
        <v>53</v>
      </c>
      <c r="G27" s="12">
        <f>(D27-0.8)/(SQRT((0.8*(1-0.8)/$B27)))</f>
        <v>0</v>
      </c>
      <c r="H27" s="6" t="s">
        <v>50</v>
      </c>
      <c r="I27" s="10"/>
      <c r="J27" s="13">
        <f>SimpleField!AA28/SimpleField!$AB28</f>
        <v>1</v>
      </c>
      <c r="K27" s="13">
        <f>1.645*(((SQRT((J27*(1-J27))/$B27)))+1/(2*$B27))</f>
        <v>0.1028125</v>
      </c>
      <c r="L27" s="6" t="s">
        <v>53</v>
      </c>
      <c r="M27" s="12">
        <f>(J27-0.8)/(SQRT((0.8*(1-0.8)/$B27)))</f>
        <v>1.4142135623730947</v>
      </c>
      <c r="N27" s="14" t="s">
        <v>50</v>
      </c>
    </row>
    <row r="29" spans="8:14" ht="11.25">
      <c r="H29" s="19" t="s">
        <v>57</v>
      </c>
      <c r="N29" s="19" t="s">
        <v>57</v>
      </c>
    </row>
    <row r="30" spans="8:14" ht="11.25">
      <c r="H30" s="19" t="s">
        <v>60</v>
      </c>
      <c r="N30" s="19" t="s">
        <v>63</v>
      </c>
    </row>
    <row r="31" spans="3:4" ht="11.25">
      <c r="C31" s="16" t="s">
        <v>55</v>
      </c>
      <c r="D31" t="s">
        <v>54</v>
      </c>
    </row>
    <row r="32" ht="11.25">
      <c r="D32" t="s">
        <v>56</v>
      </c>
    </row>
    <row r="33" spans="4:10" ht="14.25">
      <c r="D33" s="9" t="s">
        <v>62</v>
      </c>
      <c r="J33" t="s">
        <v>45</v>
      </c>
    </row>
  </sheetData>
  <printOptions gridLines="1"/>
  <pageMargins left="0.75" right="0.75" top="1" bottom="1" header="0.5" footer="0.5"/>
  <pageSetup fitToHeight="1" fitToWidth="1" orientation="landscape" scale="71" r:id="rId1"/>
  <headerFooter alignWithMargins="0">
    <oddHeader>&amp;C&amp;"Tahoma,Bold"&amp;12Congaree Accuracy Assessment
Producers and Users Accuracy</oddHeader>
    <oddFooter>&amp;L&amp;F &amp;A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PSLA, 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R Brooks</dc:creator>
  <cp:keywords/>
  <dc:description/>
  <cp:lastModifiedBy>tsingh</cp:lastModifiedBy>
  <cp:lastPrinted>2000-05-19T15:10:38Z</cp:lastPrinted>
  <dcterms:created xsi:type="dcterms:W3CDTF">1999-11-04T00:58:56Z</dcterms:created>
  <dcterms:modified xsi:type="dcterms:W3CDTF">2008-10-21T12:37:40Z</dcterms:modified>
  <cp:category/>
  <cp:version/>
  <cp:contentType/>
  <cp:contentStatus/>
</cp:coreProperties>
</file>