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20" yWindow="1680" windowWidth="14680" windowHeight="9400" activeTab="0"/>
  </bookViews>
  <sheets>
    <sheet name="SN-03-E-JC-01B" sheetId="1" r:id="rId1"/>
    <sheet name="SN-03-E-JC-01C" sheetId="2" r:id="rId2"/>
    <sheet name="SN-03-E-JC-01D" sheetId="3" r:id="rId3"/>
    <sheet name="chart data" sheetId="4" r:id="rId4"/>
    <sheet name="May 2000 vs SN CRAC IP 01-06" sheetId="5" r:id="rId5"/>
  </sheets>
  <definedNames>
    <definedName name="_xlnm.Print_Area" localSheetId="0">'SN-03-E-JC-01B'!$A$1:$F$21</definedName>
    <definedName name="_xlnm.Print_Titles" localSheetId="4">'May 2000 vs SN CRAC IP 01-06'!$4:$5</definedName>
  </definedNames>
  <calcPr fullCalcOnLoad="1"/>
</workbook>
</file>

<file path=xl/sharedStrings.xml><?xml version="1.0" encoding="utf-8"?>
<sst xmlns="http://schemas.openxmlformats.org/spreadsheetml/2006/main" count="185" uniqueCount="136">
  <si>
    <t>SPONSORED ENERGY INITIATIVES (TECHNOLOGY)</t>
  </si>
  <si>
    <t>PUBLIC COMMUNICATION &amp; TRIBAL LIAISON</t>
  </si>
  <si>
    <t>STRATEGY, FINANCE &amp; RISK MGMT</t>
  </si>
  <si>
    <t>HUMAN RESOURCE MGMT</t>
  </si>
  <si>
    <t>CONSERVATION SUPPORT (see line 40)</t>
  </si>
  <si>
    <t>Sub-Total</t>
  </si>
  <si>
    <t>Corporate Overhead</t>
  </si>
  <si>
    <t>SHARED SERVICES</t>
  </si>
  <si>
    <t xml:space="preserve">CORPORATE G&amp;A </t>
  </si>
  <si>
    <t>Power Purchases</t>
  </si>
  <si>
    <t>CANADIAN ENTITLEMENT</t>
  </si>
  <si>
    <t>HEDGING/MITIGATION</t>
  </si>
  <si>
    <t>OTHER POWER PURCHASES</t>
  </si>
  <si>
    <t>CONSERVATION LOAD REDUCTION (originally in line 30)</t>
  </si>
  <si>
    <t>Augmentation</t>
  </si>
  <si>
    <t>AUGMENTATION POWER PURCHASES</t>
  </si>
  <si>
    <t>IOU BENEFITS - Buy Backs and Load Reductions</t>
  </si>
  <si>
    <t>Residential Exchange</t>
  </si>
  <si>
    <t>RES EXCHANGE/IOU SETTLEMENT PMTS</t>
  </si>
  <si>
    <t>Power Generation</t>
  </si>
  <si>
    <t>COLUMBIA GENERATING STATION (WNP-2)</t>
  </si>
  <si>
    <t>BUREAU OF RECLAMATION</t>
  </si>
  <si>
    <t>CORPS OF ENGINEERS</t>
  </si>
  <si>
    <t xml:space="preserve">OTHER GENERATING PROJECTS </t>
  </si>
  <si>
    <t>Renewable Projects</t>
  </si>
  <si>
    <t>RENEWABLES</t>
  </si>
  <si>
    <t>Transmission Acquisition</t>
  </si>
  <si>
    <t>TBL TRANSMISSION &amp; ANCILLARY SERVICES</t>
  </si>
  <si>
    <t>3RD PARTY GTA WHEELING</t>
  </si>
  <si>
    <t>3RD PARTY TRANS &amp; ANCILLARY SVCS</t>
  </si>
  <si>
    <t>RESERVE &amp; OTHER SERVICES</t>
  </si>
  <si>
    <t>TELEMETERING/EQUIP REPLACEMT</t>
  </si>
  <si>
    <t>Civil Service Retirement Payment</t>
  </si>
  <si>
    <t>Terminated Projects</t>
  </si>
  <si>
    <t>TROJAN O&amp;M</t>
  </si>
  <si>
    <t>WNP-1&amp;3 O&amp;M</t>
  </si>
  <si>
    <t>Public Benefits - Fish &amp; Wildlife</t>
  </si>
  <si>
    <t xml:space="preserve">FISH &amp; WILDLIFE </t>
  </si>
  <si>
    <r>
      <t>Note</t>
    </r>
    <r>
      <rPr>
        <sz val="10"/>
        <rFont val="Arial"/>
        <family val="2"/>
      </rPr>
      <t xml:space="preserve">: The May 2000 Rate Case grouped expenses in different categories than out current report format .  The items with the same color and pattern were forecated in aggergate and were not broken out like we do today.  For example, Corporate G&amp;A and Shared Services expenses were forecasted under one category in the May 2000 Rate Case, not broken out like we do today.  For example: this would mean for FY02, one would need to compare $17,350 under the May 2000 Rate Case to the total of $21,482 and $22,392 under the Initial Proposal for a direct comparions of expenses.      </t>
    </r>
  </si>
  <si>
    <t>Power Business Line Summary of Net Revenues FY 2001-06</t>
  </si>
  <si>
    <t>Average increase over 2000 rates</t>
  </si>
  <si>
    <t>Average increase over 2001 rates</t>
  </si>
  <si>
    <t>rate case</t>
  </si>
  <si>
    <t>CGS</t>
  </si>
  <si>
    <t xml:space="preserve">Bureau </t>
  </si>
  <si>
    <t xml:space="preserve">Corps </t>
  </si>
  <si>
    <t>G&amp;A and SS</t>
  </si>
  <si>
    <t>Fish and Wildlife</t>
  </si>
  <si>
    <t xml:space="preserve">other generating </t>
  </si>
  <si>
    <t>2003 to 2006</t>
  </si>
  <si>
    <t>Internal operations</t>
  </si>
  <si>
    <t>Fish and wildlife</t>
  </si>
  <si>
    <t>Internal ops/G&amp;A/SS</t>
  </si>
  <si>
    <t>Average SN CRAC costs</t>
  </si>
  <si>
    <t xml:space="preserve">       ($'s in millions)</t>
  </si>
  <si>
    <t>Average increase from 2000 rate case</t>
  </si>
  <si>
    <t>SN CRAC costs</t>
  </si>
  <si>
    <t xml:space="preserve">2000 Rate case average </t>
  </si>
  <si>
    <t>average delta</t>
  </si>
  <si>
    <t>Average increase 2003 - 06 over 2000 rate case</t>
  </si>
  <si>
    <t>FY 2003 SN CRAC May 2000 Rate Case vs. Initial Proposal</t>
  </si>
  <si>
    <t xml:space="preserve"> Audited Actuals</t>
  </si>
  <si>
    <t xml:space="preserve">May 2000 Rate Case </t>
  </si>
  <si>
    <t>SN CRAC Initial Proposal</t>
  </si>
  <si>
    <t>FY 2001</t>
  </si>
  <si>
    <t>FY 2002</t>
  </si>
  <si>
    <t>FY 2003</t>
  </si>
  <si>
    <t>FY 2004</t>
  </si>
  <si>
    <t>FY 2005</t>
  </si>
  <si>
    <t>FY 2006</t>
  </si>
  <si>
    <t>($000)</t>
  </si>
  <si>
    <t>aMW</t>
  </si>
  <si>
    <t>REVENUES</t>
  </si>
  <si>
    <t>Total PF Sales</t>
  </si>
  <si>
    <t>Total SLICE Sales</t>
  </si>
  <si>
    <t>Total Pre-Subscription Sales</t>
  </si>
  <si>
    <t>Total DSI IP Sales</t>
  </si>
  <si>
    <t>Total IOU RL Sales</t>
  </si>
  <si>
    <t>Long Term Sales</t>
  </si>
  <si>
    <t>Surplus Sales</t>
  </si>
  <si>
    <t>4(h)(10)(C) credit</t>
  </si>
  <si>
    <t>FCCF credit</t>
  </si>
  <si>
    <t>Other credits and Misc. Sales</t>
  </si>
  <si>
    <t>TOTAL PBL REVENUES</t>
  </si>
  <si>
    <t>EXPENSES</t>
  </si>
  <si>
    <t>PBL Internal Operations</t>
  </si>
  <si>
    <t>PBL EFFICIENCIES PROGRAM</t>
  </si>
  <si>
    <t>INFORMATION TECHNOLOGY</t>
  </si>
  <si>
    <t>GENERATION PROJECT COORDINATION (Generation Dev. &amp; Coordination)</t>
  </si>
  <si>
    <t>OPERATIONS SCHEDULING</t>
  </si>
  <si>
    <t>OPERATIONS PLANNING</t>
  </si>
  <si>
    <t>SLICE IMPLEMENTATION</t>
  </si>
  <si>
    <t>SALES &amp; SUPPORT</t>
  </si>
  <si>
    <t>ENERGY EFFICIENCY DEVELOPMENT (Market Development EE)</t>
  </si>
  <si>
    <t>ENERGY WEB</t>
  </si>
  <si>
    <t>LEGACY CONSERVATION &amp; LOW INCOME WEATHERIZATION</t>
  </si>
  <si>
    <t>MARKET TRANSFORMATION</t>
  </si>
  <si>
    <t>Average increase from 2001 actuals</t>
  </si>
  <si>
    <t>Average program costs 2001</t>
  </si>
  <si>
    <t>Average increase 2003 - 06 over 2001 actuals</t>
  </si>
  <si>
    <t>2001 costs</t>
  </si>
  <si>
    <t xml:space="preserve"> Average increase in costs for Key Controllable Cost Drivers</t>
  </si>
  <si>
    <t xml:space="preserve">   SN CRAC case to 2000 rate case and 2001 actuals</t>
  </si>
  <si>
    <t>Fish and wildlife, public benefits (other), civil service retirement payment</t>
  </si>
  <si>
    <t xml:space="preserve">power generation (CGS, Corps, Bureau, other), </t>
  </si>
  <si>
    <t xml:space="preserve">Cost catagories include:  Internal operations costs, corporate overhead, </t>
  </si>
  <si>
    <t>4 year Total</t>
  </si>
  <si>
    <t>Average 2000 rate case costs 2003 -06</t>
  </si>
  <si>
    <t>Percent increase rate case to rate case</t>
  </si>
  <si>
    <t>F&amp;W HIGH PRIORITY ACTION PROJECTS</t>
  </si>
  <si>
    <t>Public Benefits - Conservation</t>
  </si>
  <si>
    <t>CONSERVATION &amp; RENEWABLE DISCOUNT</t>
  </si>
  <si>
    <t>Public Benefits - Other</t>
  </si>
  <si>
    <t>PLANNING COUNCIL</t>
  </si>
  <si>
    <t>USF&amp;W LOWER SNAKE HATCHERIES</t>
  </si>
  <si>
    <t>COLVILLE GENERATION SETTLEMENT</t>
  </si>
  <si>
    <t>Non-Federal Debt Service</t>
  </si>
  <si>
    <t>WNP-1 DEBT SVC (Rate Case)</t>
  </si>
  <si>
    <t>COLUMBIA GENERATING STATION DEBT SVC (Rate Case)</t>
  </si>
  <si>
    <t>WNP-3 DEBT SVC (Rate Case)</t>
  </si>
  <si>
    <t>TROJAN DEBT SVC</t>
  </si>
  <si>
    <t>CONSERVATION DEBT SVC</t>
  </si>
  <si>
    <t>L-T GEN PROJ DEBT SVC (COWLITZ FALLS)</t>
  </si>
  <si>
    <t>ENW DEBT REASSIGNMENT</t>
  </si>
  <si>
    <t>Depreciation</t>
  </si>
  <si>
    <t>DEPRECIATION</t>
  </si>
  <si>
    <t>Amortization</t>
  </si>
  <si>
    <t>AMORTIZATION</t>
  </si>
  <si>
    <t>Net Interest</t>
  </si>
  <si>
    <t>NET INTEREST</t>
  </si>
  <si>
    <t xml:space="preserve">Misc Income Deductions </t>
  </si>
  <si>
    <t>MISC INCOME DEDUCTIONS (e.g. Bad Debt, Other Expense)</t>
  </si>
  <si>
    <t>Total Expenses</t>
  </si>
  <si>
    <t>PBL Net Revenue</t>
  </si>
  <si>
    <t>\1</t>
  </si>
  <si>
    <t>Other credits and Misc. Sales includes: Total Ancillary &amp; Reserve services, Colville settlement, Crops &amp; Bureau Credits, Slice True-up forecast, Green Tage, EE &amp; Misc, and Aluminum Hedging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</si>
</sst>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&quot;FY&quot;yyyy"/>
    <numFmt numFmtId="166" formatCode="_(* #,##0_);_(* \(#,##0\);_(* &quot;-&quot;??_);_(@_)"/>
    <numFmt numFmtId="167" formatCode="_(&quot;$&quot;* #,##0.0_);_(&quot;$&quot;* \(#,##0.0\);_(&quot;$&quot;* &quot;-&quot;??_);_(@_)"/>
    <numFmt numFmtId="168" formatCode="0.0%"/>
  </numFmts>
  <fonts count="23">
    <font>
      <sz val="12"/>
      <name val="Times New Roman"/>
      <family val="0"/>
    </font>
    <font>
      <b/>
      <sz val="16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 val="single"/>
      <sz val="10"/>
      <name val="Arial"/>
      <family val="2"/>
    </font>
    <font>
      <b/>
      <u val="single"/>
      <sz val="9"/>
      <name val="Arial"/>
      <family val="2"/>
    </font>
    <font>
      <b/>
      <sz val="12"/>
      <color indexed="9"/>
      <name val="Arial"/>
      <family val="2"/>
    </font>
    <font>
      <b/>
      <sz val="12"/>
      <color indexed="48"/>
      <name val="Arial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sz val="9"/>
      <name val="Times New Roman"/>
      <family val="0"/>
    </font>
    <font>
      <sz val="10"/>
      <color indexed="8"/>
      <name val="Arial"/>
      <family val="0"/>
    </font>
    <font>
      <sz val="10"/>
      <color indexed="8"/>
      <name val="MS Sans Serif"/>
      <family val="0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48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2"/>
      <name val="Times New Roman"/>
      <family val="1"/>
    </font>
    <font>
      <sz val="14"/>
      <name val="Times New Roman"/>
      <family val="0"/>
    </font>
    <font>
      <u val="singleAccounting"/>
      <sz val="12"/>
      <name val="Times New Roman"/>
      <family val="0"/>
    </font>
  </fonts>
  <fills count="14">
    <fill>
      <patternFill/>
    </fill>
    <fill>
      <patternFill patternType="gray125"/>
    </fill>
    <fill>
      <patternFill patternType="solid">
        <fgColor indexed="48"/>
        <bgColor indexed="64"/>
      </patternFill>
    </fill>
    <fill>
      <patternFill patternType="gray0625">
        <bgColor indexed="10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47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>
      <alignment/>
      <protection/>
    </xf>
    <xf numFmtId="0" fontId="14" fillId="0" borderId="0">
      <alignment/>
      <protection/>
    </xf>
    <xf numFmtId="9" fontId="0" fillId="0" borderId="0" applyFont="0" applyFill="0" applyBorder="0" applyAlignment="0" applyProtection="0"/>
  </cellStyleXfs>
  <cellXfs count="222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 wrapText="1"/>
    </xf>
    <xf numFmtId="164" fontId="2" fillId="0" borderId="0" xfId="17" applyNumberFormat="1" applyFont="1" applyBorder="1" applyAlignment="1">
      <alignment/>
    </xf>
    <xf numFmtId="0" fontId="3" fillId="0" borderId="0" xfId="0" applyFont="1" applyBorder="1" applyAlignment="1">
      <alignment/>
    </xf>
    <xf numFmtId="0" fontId="2" fillId="0" borderId="2" xfId="0" applyFont="1" applyBorder="1" applyAlignment="1">
      <alignment/>
    </xf>
    <xf numFmtId="0" fontId="5" fillId="0" borderId="1" xfId="0" applyFont="1" applyBorder="1" applyAlignment="1">
      <alignment/>
    </xf>
    <xf numFmtId="165" fontId="6" fillId="0" borderId="3" xfId="0" applyNumberFormat="1" applyFont="1" applyBorder="1" applyAlignment="1">
      <alignment horizontal="center"/>
    </xf>
    <xf numFmtId="165" fontId="6" fillId="0" borderId="0" xfId="0" applyNumberFormat="1" applyFont="1" applyBorder="1" applyAlignment="1">
      <alignment horizontal="center"/>
    </xf>
    <xf numFmtId="164" fontId="6" fillId="0" borderId="4" xfId="17" applyNumberFormat="1" applyFont="1" applyBorder="1" applyAlignment="1" quotePrefix="1">
      <alignment horizontal="center"/>
    </xf>
    <xf numFmtId="0" fontId="6" fillId="0" borderId="5" xfId="0" applyNumberFormat="1" applyFont="1" applyBorder="1" applyAlignment="1" quotePrefix="1">
      <alignment horizontal="center"/>
    </xf>
    <xf numFmtId="165" fontId="6" fillId="0" borderId="6" xfId="0" applyNumberFormat="1" applyFont="1" applyBorder="1" applyAlignment="1">
      <alignment horizontal="center"/>
    </xf>
    <xf numFmtId="0" fontId="7" fillId="0" borderId="6" xfId="0" applyNumberFormat="1" applyFont="1" applyBorder="1" applyAlignment="1" quotePrefix="1">
      <alignment horizontal="center"/>
    </xf>
    <xf numFmtId="165" fontId="6" fillId="0" borderId="7" xfId="0" applyNumberFormat="1" applyFont="1" applyBorder="1" applyAlignment="1">
      <alignment horizontal="center"/>
    </xf>
    <xf numFmtId="0" fontId="6" fillId="0" borderId="6" xfId="0" applyNumberFormat="1" applyFont="1" applyBorder="1" applyAlignment="1" quotePrefix="1">
      <alignment horizontal="center"/>
    </xf>
    <xf numFmtId="0" fontId="8" fillId="2" borderId="8" xfId="0" applyFont="1" applyFill="1" applyBorder="1" applyAlignment="1">
      <alignment horizontal="right" vertical="center" wrapText="1"/>
    </xf>
    <xf numFmtId="0" fontId="8" fillId="2" borderId="8" xfId="0" applyFont="1" applyFill="1" applyBorder="1" applyAlignment="1">
      <alignment horizontal="left" wrapText="1"/>
    </xf>
    <xf numFmtId="164" fontId="3" fillId="2" borderId="5" xfId="17" applyNumberFormat="1" applyFont="1" applyFill="1" applyBorder="1" applyAlignment="1">
      <alignment/>
    </xf>
    <xf numFmtId="3" fontId="3" fillId="2" borderId="7" xfId="0" applyNumberFormat="1" applyFont="1" applyFill="1" applyBorder="1" applyAlignment="1">
      <alignment/>
    </xf>
    <xf numFmtId="3" fontId="3" fillId="2" borderId="5" xfId="0" applyNumberFormat="1" applyFont="1" applyFill="1" applyBorder="1" applyAlignment="1">
      <alignment/>
    </xf>
    <xf numFmtId="3" fontId="3" fillId="2" borderId="9" xfId="0" applyNumberFormat="1" applyFont="1" applyFill="1" applyBorder="1" applyAlignment="1">
      <alignment/>
    </xf>
    <xf numFmtId="6" fontId="3" fillId="2" borderId="6" xfId="0" applyNumberFormat="1" applyFont="1" applyFill="1" applyBorder="1" applyAlignment="1">
      <alignment/>
    </xf>
    <xf numFmtId="6" fontId="3" fillId="2" borderId="9" xfId="0" applyNumberFormat="1" applyFont="1" applyFill="1" applyBorder="1" applyAlignment="1">
      <alignment/>
    </xf>
    <xf numFmtId="3" fontId="5" fillId="0" borderId="0" xfId="0" applyNumberFormat="1" applyFont="1" applyBorder="1" applyAlignment="1">
      <alignment horizontal="right" vertical="center" wrapText="1"/>
    </xf>
    <xf numFmtId="3" fontId="5" fillId="0" borderId="0" xfId="0" applyNumberFormat="1" applyFont="1" applyBorder="1" applyAlignment="1">
      <alignment wrapText="1"/>
    </xf>
    <xf numFmtId="164" fontId="3" fillId="0" borderId="10" xfId="17" applyNumberFormat="1" applyFont="1" applyBorder="1" applyAlignment="1">
      <alignment/>
    </xf>
    <xf numFmtId="166" fontId="3" fillId="0" borderId="11" xfId="15" applyNumberFormat="1" applyFont="1" applyBorder="1" applyAlignment="1">
      <alignment/>
    </xf>
    <xf numFmtId="166" fontId="3" fillId="0" borderId="12" xfId="15" applyNumberFormat="1" applyFont="1" applyBorder="1" applyAlignment="1">
      <alignment/>
    </xf>
    <xf numFmtId="164" fontId="3" fillId="0" borderId="12" xfId="17" applyNumberFormat="1" applyFont="1" applyBorder="1" applyAlignment="1">
      <alignment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0" applyNumberFormat="1" applyFont="1" applyBorder="1" applyAlignment="1">
      <alignment wrapText="1"/>
    </xf>
    <xf numFmtId="0" fontId="9" fillId="0" borderId="8" xfId="0" applyFont="1" applyBorder="1" applyAlignment="1">
      <alignment horizontal="right" vertical="center" wrapText="1"/>
    </xf>
    <xf numFmtId="0" fontId="9" fillId="0" borderId="8" xfId="0" applyFont="1" applyBorder="1" applyAlignment="1">
      <alignment wrapText="1"/>
    </xf>
    <xf numFmtId="164" fontId="9" fillId="0" borderId="5" xfId="17" applyNumberFormat="1" applyFont="1" applyBorder="1" applyAlignment="1">
      <alignment/>
    </xf>
    <xf numFmtId="166" fontId="9" fillId="0" borderId="7" xfId="15" applyNumberFormat="1" applyFont="1" applyBorder="1" applyAlignment="1">
      <alignment/>
    </xf>
    <xf numFmtId="6" fontId="9" fillId="0" borderId="5" xfId="0" applyNumberFormat="1" applyFont="1" applyBorder="1" applyAlignment="1">
      <alignment/>
    </xf>
    <xf numFmtId="166" fontId="9" fillId="0" borderId="6" xfId="15" applyNumberFormat="1" applyFont="1" applyBorder="1" applyAlignment="1">
      <alignment/>
    </xf>
    <xf numFmtId="6" fontId="9" fillId="0" borderId="6" xfId="0" applyNumberFormat="1" applyFont="1" applyBorder="1" applyAlignment="1">
      <alignment/>
    </xf>
    <xf numFmtId="0" fontId="10" fillId="0" borderId="0" xfId="0" applyFont="1" applyBorder="1" applyAlignment="1">
      <alignment horizontal="right" vertical="center" wrapText="1"/>
    </xf>
    <xf numFmtId="0" fontId="10" fillId="0" borderId="0" xfId="0" applyFont="1" applyBorder="1" applyAlignment="1">
      <alignment wrapText="1"/>
    </xf>
    <xf numFmtId="164" fontId="3" fillId="0" borderId="4" xfId="17" applyNumberFormat="1" applyFont="1" applyBorder="1" applyAlignment="1">
      <alignment/>
    </xf>
    <xf numFmtId="3" fontId="3" fillId="0" borderId="3" xfId="0" applyNumberFormat="1" applyFont="1" applyBorder="1" applyAlignment="1">
      <alignment/>
    </xf>
    <xf numFmtId="3" fontId="3" fillId="0" borderId="4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6" fontId="3" fillId="0" borderId="0" xfId="0" applyNumberFormat="1" applyFont="1" applyBorder="1" applyAlignment="1">
      <alignment/>
    </xf>
    <xf numFmtId="3" fontId="3" fillId="2" borderId="14" xfId="0" applyNumberFormat="1" applyFont="1" applyFill="1" applyBorder="1" applyAlignment="1">
      <alignment/>
    </xf>
    <xf numFmtId="3" fontId="3" fillId="2" borderId="8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" fillId="0" borderId="15" xfId="19" applyFont="1" applyBorder="1" applyAlignment="1" applyProtection="1">
      <alignment horizontal="right" vertical="center" wrapText="1"/>
      <protection/>
    </xf>
    <xf numFmtId="0" fontId="4" fillId="0" borderId="15" xfId="19" applyFont="1" applyBorder="1" applyAlignment="1" applyProtection="1">
      <alignment wrapText="1"/>
      <protection/>
    </xf>
    <xf numFmtId="164" fontId="5" fillId="0" borderId="16" xfId="17" applyNumberFormat="1" applyBorder="1" applyAlignment="1" applyProtection="1">
      <alignment horizontal="right"/>
      <protection/>
    </xf>
    <xf numFmtId="6" fontId="3" fillId="0" borderId="17" xfId="0" applyNumberFormat="1" applyFont="1" applyBorder="1" applyAlignment="1">
      <alignment/>
    </xf>
    <xf numFmtId="6" fontId="3" fillId="0" borderId="16" xfId="0" applyNumberFormat="1" applyFont="1" applyBorder="1" applyAlignment="1">
      <alignment/>
    </xf>
    <xf numFmtId="6" fontId="3" fillId="0" borderId="18" xfId="0" applyNumberFormat="1" applyFont="1" applyBorder="1" applyAlignment="1">
      <alignment/>
    </xf>
    <xf numFmtId="164" fontId="3" fillId="0" borderId="19" xfId="17" applyNumberFormat="1" applyFont="1" applyBorder="1" applyAlignment="1" applyProtection="1">
      <alignment horizontal="right"/>
      <protection/>
    </xf>
    <xf numFmtId="164" fontId="5" fillId="0" borderId="19" xfId="17" applyNumberFormat="1" applyBorder="1" applyAlignment="1" applyProtection="1">
      <alignment horizontal="right"/>
      <protection/>
    </xf>
    <xf numFmtId="3" fontId="5" fillId="0" borderId="1" xfId="0" applyNumberFormat="1" applyFont="1" applyBorder="1" applyAlignment="1">
      <alignment horizontal="right" vertical="center" wrapText="1"/>
    </xf>
    <xf numFmtId="3" fontId="5" fillId="0" borderId="1" xfId="0" applyNumberFormat="1" applyFont="1" applyBorder="1" applyAlignment="1">
      <alignment wrapText="1"/>
    </xf>
    <xf numFmtId="164" fontId="11" fillId="0" borderId="10" xfId="17" applyNumberFormat="1" applyFont="1" applyFill="1" applyBorder="1" applyAlignment="1" applyProtection="1">
      <alignment horizontal="right"/>
      <protection/>
    </xf>
    <xf numFmtId="6" fontId="3" fillId="0" borderId="3" xfId="0" applyNumberFormat="1" applyFont="1" applyBorder="1" applyAlignment="1">
      <alignment/>
    </xf>
    <xf numFmtId="0" fontId="12" fillId="0" borderId="0" xfId="0" applyFont="1" applyAlignment="1">
      <alignment/>
    </xf>
    <xf numFmtId="6" fontId="3" fillId="0" borderId="10" xfId="0" applyNumberFormat="1" applyFont="1" applyBorder="1" applyAlignment="1">
      <alignment/>
    </xf>
    <xf numFmtId="6" fontId="3" fillId="0" borderId="2" xfId="0" applyNumberFormat="1" applyFont="1" applyBorder="1" applyAlignment="1">
      <alignment/>
    </xf>
    <xf numFmtId="164" fontId="11" fillId="0" borderId="12" xfId="17" applyNumberFormat="1" applyFont="1" applyFill="1" applyBorder="1" applyAlignment="1" applyProtection="1">
      <alignment horizontal="right"/>
      <protection/>
    </xf>
    <xf numFmtId="0" fontId="13" fillId="0" borderId="1" xfId="20" applyFont="1" applyFill="1" applyBorder="1" applyAlignment="1" applyProtection="1">
      <alignment horizontal="right" vertical="center" wrapText="1"/>
      <protection/>
    </xf>
    <xf numFmtId="0" fontId="13" fillId="0" borderId="1" xfId="20" applyFont="1" applyFill="1" applyBorder="1" applyAlignment="1" applyProtection="1">
      <alignment horizontal="left" wrapText="1"/>
      <protection/>
    </xf>
    <xf numFmtId="6" fontId="3" fillId="3" borderId="10" xfId="0" applyNumberFormat="1" applyFont="1" applyFill="1" applyBorder="1" applyAlignment="1">
      <alignment/>
    </xf>
    <xf numFmtId="6" fontId="3" fillId="4" borderId="20" xfId="0" applyNumberFormat="1" applyFont="1" applyFill="1" applyBorder="1" applyAlignment="1">
      <alignment/>
    </xf>
    <xf numFmtId="6" fontId="3" fillId="4" borderId="21" xfId="0" applyNumberFormat="1" applyFont="1" applyFill="1" applyBorder="1" applyAlignment="1">
      <alignment/>
    </xf>
    <xf numFmtId="6" fontId="3" fillId="5" borderId="10" xfId="0" applyNumberFormat="1" applyFont="1" applyFill="1" applyBorder="1" applyAlignment="1">
      <alignment/>
    </xf>
    <xf numFmtId="0" fontId="13" fillId="0" borderId="22" xfId="20" applyFont="1" applyFill="1" applyBorder="1" applyAlignment="1" applyProtection="1">
      <alignment horizontal="right" vertical="center" wrapText="1"/>
      <protection/>
    </xf>
    <xf numFmtId="0" fontId="13" fillId="0" borderId="22" xfId="20" applyFont="1" applyFill="1" applyBorder="1" applyAlignment="1" applyProtection="1">
      <alignment horizontal="left" wrapText="1"/>
      <protection/>
    </xf>
    <xf numFmtId="164" fontId="11" fillId="0" borderId="23" xfId="17" applyNumberFormat="1" applyFont="1" applyFill="1" applyBorder="1" applyAlignment="1" applyProtection="1">
      <alignment horizontal="right"/>
      <protection/>
    </xf>
    <xf numFmtId="6" fontId="3" fillId="0" borderId="24" xfId="0" applyNumberFormat="1" applyFont="1" applyBorder="1" applyAlignment="1">
      <alignment/>
    </xf>
    <xf numFmtId="6" fontId="3" fillId="5" borderId="23" xfId="0" applyNumberFormat="1" applyFont="1" applyFill="1" applyBorder="1" applyAlignment="1">
      <alignment/>
    </xf>
    <xf numFmtId="6" fontId="3" fillId="0" borderId="25" xfId="0" applyNumberFormat="1" applyFont="1" applyBorder="1" applyAlignment="1">
      <alignment/>
    </xf>
    <xf numFmtId="164" fontId="11" fillId="0" borderId="26" xfId="17" applyNumberFormat="1" applyFont="1" applyFill="1" applyBorder="1" applyAlignment="1" applyProtection="1">
      <alignment horizontal="right"/>
      <protection/>
    </xf>
    <xf numFmtId="6" fontId="3" fillId="0" borderId="27" xfId="0" applyNumberFormat="1" applyFont="1" applyBorder="1" applyAlignment="1">
      <alignment/>
    </xf>
    <xf numFmtId="0" fontId="15" fillId="0" borderId="1" xfId="20" applyFont="1" applyFill="1" applyBorder="1" applyAlignment="1" applyProtection="1">
      <alignment horizontal="right" vertical="center" wrapText="1"/>
      <protection/>
    </xf>
    <xf numFmtId="0" fontId="15" fillId="0" borderId="1" xfId="20" applyFont="1" applyFill="1" applyBorder="1" applyAlignment="1" applyProtection="1">
      <alignment horizontal="right" wrapText="1"/>
      <protection/>
    </xf>
    <xf numFmtId="164" fontId="16" fillId="0" borderId="10" xfId="17" applyNumberFormat="1" applyFont="1" applyFill="1" applyBorder="1" applyAlignment="1" applyProtection="1">
      <alignment horizontal="right"/>
      <protection/>
    </xf>
    <xf numFmtId="38" fontId="16" fillId="0" borderId="3" xfId="20" applyNumberFormat="1" applyFont="1" applyFill="1" applyBorder="1" applyAlignment="1" applyProtection="1">
      <alignment horizontal="right"/>
      <protection/>
    </xf>
    <xf numFmtId="38" fontId="16" fillId="0" borderId="2" xfId="20" applyNumberFormat="1" applyFont="1" applyFill="1" applyBorder="1" applyAlignment="1" applyProtection="1">
      <alignment horizontal="right"/>
      <protection/>
    </xf>
    <xf numFmtId="164" fontId="16" fillId="0" borderId="12" xfId="17" applyNumberFormat="1" applyFont="1" applyFill="1" applyBorder="1" applyAlignment="1" applyProtection="1">
      <alignment horizontal="right"/>
      <protection/>
    </xf>
    <xf numFmtId="38" fontId="11" fillId="0" borderId="3" xfId="20" applyNumberFormat="1" applyFont="1" applyFill="1" applyBorder="1" applyAlignment="1" applyProtection="1">
      <alignment horizontal="right"/>
      <protection/>
    </xf>
    <xf numFmtId="38" fontId="11" fillId="0" borderId="10" xfId="20" applyNumberFormat="1" applyFont="1" applyFill="1" applyBorder="1" applyAlignment="1" applyProtection="1">
      <alignment horizontal="right"/>
      <protection/>
    </xf>
    <xf numFmtId="38" fontId="11" fillId="0" borderId="2" xfId="20" applyNumberFormat="1" applyFont="1" applyFill="1" applyBorder="1" applyAlignment="1" applyProtection="1">
      <alignment horizontal="right"/>
      <protection/>
    </xf>
    <xf numFmtId="0" fontId="15" fillId="0" borderId="1" xfId="20" applyFont="1" applyFill="1" applyBorder="1" applyAlignment="1" applyProtection="1">
      <alignment horizontal="left" wrapText="1"/>
      <protection/>
    </xf>
    <xf numFmtId="6" fontId="3" fillId="6" borderId="20" xfId="0" applyNumberFormat="1" applyFont="1" applyFill="1" applyBorder="1" applyAlignment="1">
      <alignment/>
    </xf>
    <xf numFmtId="0" fontId="5" fillId="0" borderId="22" xfId="19" applyBorder="1" applyAlignment="1" applyProtection="1">
      <alignment horizontal="right" vertical="center" wrapText="1"/>
      <protection/>
    </xf>
    <xf numFmtId="0" fontId="5" fillId="0" borderId="22" xfId="19" applyBorder="1" applyAlignment="1" applyProtection="1">
      <alignment wrapText="1"/>
      <protection/>
    </xf>
    <xf numFmtId="6" fontId="3" fillId="6" borderId="21" xfId="0" applyNumberFormat="1" applyFont="1" applyFill="1" applyBorder="1" applyAlignment="1">
      <alignment/>
    </xf>
    <xf numFmtId="6" fontId="3" fillId="0" borderId="26" xfId="0" applyNumberFormat="1" applyFont="1" applyBorder="1" applyAlignment="1">
      <alignment/>
    </xf>
    <xf numFmtId="166" fontId="3" fillId="0" borderId="2" xfId="15" applyNumberFormat="1" applyFont="1" applyBorder="1" applyAlignment="1">
      <alignment/>
    </xf>
    <xf numFmtId="166" fontId="11" fillId="0" borderId="11" xfId="15" applyNumberFormat="1" applyFont="1" applyFill="1" applyBorder="1" applyAlignment="1" applyProtection="1">
      <alignment horizontal="right"/>
      <protection/>
    </xf>
    <xf numFmtId="166" fontId="3" fillId="0" borderId="3" xfId="15" applyNumberFormat="1" applyFont="1" applyBorder="1" applyAlignment="1">
      <alignment/>
    </xf>
    <xf numFmtId="166" fontId="11" fillId="0" borderId="12" xfId="15" applyNumberFormat="1" applyFont="1" applyFill="1" applyBorder="1" applyAlignment="1" applyProtection="1">
      <alignment horizontal="right"/>
      <protection/>
    </xf>
    <xf numFmtId="6" fontId="3" fillId="0" borderId="23" xfId="0" applyNumberFormat="1" applyFont="1" applyBorder="1" applyAlignment="1">
      <alignment/>
    </xf>
    <xf numFmtId="166" fontId="3" fillId="0" borderId="26" xfId="15" applyNumberFormat="1" applyFont="1" applyBorder="1" applyAlignment="1">
      <alignment/>
    </xf>
    <xf numFmtId="38" fontId="16" fillId="0" borderId="11" xfId="20" applyNumberFormat="1" applyFont="1" applyFill="1" applyBorder="1" applyAlignment="1" applyProtection="1">
      <alignment horizontal="right"/>
      <protection/>
    </xf>
    <xf numFmtId="166" fontId="16" fillId="0" borderId="12" xfId="15" applyNumberFormat="1" applyFont="1" applyFill="1" applyBorder="1" applyAlignment="1" applyProtection="1">
      <alignment horizontal="right"/>
      <protection/>
    </xf>
    <xf numFmtId="38" fontId="16" fillId="0" borderId="12" xfId="20" applyNumberFormat="1" applyFont="1" applyFill="1" applyBorder="1" applyAlignment="1" applyProtection="1">
      <alignment horizontal="right"/>
      <protection/>
    </xf>
    <xf numFmtId="0" fontId="2" fillId="0" borderId="0" xfId="0" applyFont="1" applyFill="1" applyAlignment="1">
      <alignment/>
    </xf>
    <xf numFmtId="166" fontId="11" fillId="0" borderId="27" xfId="15" applyNumberFormat="1" applyFont="1" applyFill="1" applyBorder="1" applyAlignment="1" applyProtection="1">
      <alignment horizontal="right"/>
      <protection/>
    </xf>
    <xf numFmtId="166" fontId="11" fillId="0" borderId="26" xfId="15" applyNumberFormat="1" applyFont="1" applyFill="1" applyBorder="1" applyAlignment="1" applyProtection="1">
      <alignment horizontal="right"/>
      <protection/>
    </xf>
    <xf numFmtId="166" fontId="3" fillId="0" borderId="27" xfId="15" applyNumberFormat="1" applyFont="1" applyBorder="1" applyAlignment="1">
      <alignment/>
    </xf>
    <xf numFmtId="166" fontId="16" fillId="0" borderId="11" xfId="15" applyNumberFormat="1" applyFont="1" applyFill="1" applyBorder="1" applyAlignment="1" applyProtection="1">
      <alignment horizontal="right"/>
      <protection/>
    </xf>
    <xf numFmtId="166" fontId="16" fillId="0" borderId="3" xfId="15" applyNumberFormat="1" applyFont="1" applyFill="1" applyBorder="1" applyAlignment="1" applyProtection="1">
      <alignment horizontal="right"/>
      <protection/>
    </xf>
    <xf numFmtId="166" fontId="16" fillId="0" borderId="2" xfId="15" applyNumberFormat="1" applyFont="1" applyFill="1" applyBorder="1" applyAlignment="1" applyProtection="1">
      <alignment horizontal="right"/>
      <protection/>
    </xf>
    <xf numFmtId="0" fontId="13" fillId="0" borderId="1" xfId="20" applyFont="1" applyFill="1" applyBorder="1" applyAlignment="1" applyProtection="1">
      <alignment horizontal="right" vertical="center" wrapText="1"/>
      <protection/>
    </xf>
    <xf numFmtId="0" fontId="13" fillId="0" borderId="1" xfId="20" applyFont="1" applyFill="1" applyBorder="1" applyAlignment="1" applyProtection="1">
      <alignment horizontal="left" wrapText="1"/>
      <protection/>
    </xf>
    <xf numFmtId="164" fontId="11" fillId="0" borderId="11" xfId="17" applyNumberFormat="1" applyFont="1" applyFill="1" applyBorder="1" applyAlignment="1" applyProtection="1">
      <alignment horizontal="right"/>
      <protection/>
    </xf>
    <xf numFmtId="164" fontId="11" fillId="0" borderId="10" xfId="17" applyNumberFormat="1" applyFont="1" applyFill="1" applyBorder="1" applyAlignment="1" applyProtection="1">
      <alignment horizontal="right"/>
      <protection/>
    </xf>
    <xf numFmtId="164" fontId="11" fillId="0" borderId="12" xfId="17" applyNumberFormat="1" applyFont="1" applyFill="1" applyBorder="1" applyAlignment="1" applyProtection="1">
      <alignment horizontal="right"/>
      <protection/>
    </xf>
    <xf numFmtId="3" fontId="17" fillId="0" borderId="3" xfId="0" applyNumberFormat="1" applyFont="1" applyBorder="1" applyAlignment="1">
      <alignment/>
    </xf>
    <xf numFmtId="3" fontId="17" fillId="0" borderId="2" xfId="0" applyNumberFormat="1" applyFont="1" applyBorder="1" applyAlignment="1">
      <alignment/>
    </xf>
    <xf numFmtId="3" fontId="17" fillId="0" borderId="27" xfId="0" applyNumberFormat="1" applyFont="1" applyBorder="1" applyAlignment="1">
      <alignment/>
    </xf>
    <xf numFmtId="164" fontId="11" fillId="0" borderId="23" xfId="17" applyNumberFormat="1" applyFont="1" applyFill="1" applyBorder="1" applyAlignment="1" applyProtection="1">
      <alignment horizontal="right"/>
      <protection/>
    </xf>
    <xf numFmtId="3" fontId="17" fillId="0" borderId="26" xfId="0" applyNumberFormat="1" applyFont="1" applyBorder="1" applyAlignment="1">
      <alignment/>
    </xf>
    <xf numFmtId="3" fontId="17" fillId="0" borderId="10" xfId="0" applyNumberFormat="1" applyFont="1" applyBorder="1" applyAlignment="1">
      <alignment/>
    </xf>
    <xf numFmtId="166" fontId="11" fillId="0" borderId="12" xfId="15" applyNumberFormat="1" applyFont="1" applyFill="1" applyBorder="1" applyAlignment="1" applyProtection="1">
      <alignment horizontal="right"/>
      <protection/>
    </xf>
    <xf numFmtId="166" fontId="11" fillId="0" borderId="11" xfId="15" applyNumberFormat="1" applyFont="1" applyFill="1" applyBorder="1" applyAlignment="1" applyProtection="1">
      <alignment horizontal="right"/>
      <protection/>
    </xf>
    <xf numFmtId="0" fontId="5" fillId="0" borderId="1" xfId="19" applyBorder="1" applyAlignment="1" applyProtection="1">
      <alignment horizontal="right" vertical="center" wrapText="1"/>
      <protection/>
    </xf>
    <xf numFmtId="0" fontId="5" fillId="0" borderId="1" xfId="19" applyBorder="1" applyAlignment="1" applyProtection="1">
      <alignment wrapText="1"/>
      <protection/>
    </xf>
    <xf numFmtId="164" fontId="3" fillId="0" borderId="10" xfId="17" applyNumberFormat="1" applyFont="1" applyBorder="1" applyAlignment="1" applyProtection="1">
      <alignment horizontal="right"/>
      <protection/>
    </xf>
    <xf numFmtId="164" fontId="3" fillId="0" borderId="12" xfId="17" applyNumberFormat="1" applyFont="1" applyBorder="1" applyAlignment="1" applyProtection="1">
      <alignment horizontal="right"/>
      <protection/>
    </xf>
    <xf numFmtId="0" fontId="4" fillId="0" borderId="1" xfId="19" applyFont="1" applyBorder="1" applyAlignment="1" applyProtection="1">
      <alignment horizontal="right" vertical="center" wrapText="1"/>
      <protection/>
    </xf>
    <xf numFmtId="0" fontId="4" fillId="0" borderId="1" xfId="19" applyFont="1" applyBorder="1" applyAlignment="1" applyProtection="1">
      <alignment wrapText="1"/>
      <protection/>
    </xf>
    <xf numFmtId="164" fontId="11" fillId="7" borderId="20" xfId="17" applyNumberFormat="1" applyFont="1" applyFill="1" applyBorder="1" applyAlignment="1" applyProtection="1">
      <alignment horizontal="right"/>
      <protection/>
    </xf>
    <xf numFmtId="164" fontId="11" fillId="7" borderId="21" xfId="17" applyNumberFormat="1" applyFont="1" applyFill="1" applyBorder="1" applyAlignment="1" applyProtection="1">
      <alignment horizontal="right"/>
      <protection/>
    </xf>
    <xf numFmtId="3" fontId="17" fillId="0" borderId="25" xfId="0" applyNumberFormat="1" applyFont="1" applyBorder="1" applyAlignment="1">
      <alignment/>
    </xf>
    <xf numFmtId="164" fontId="3" fillId="0" borderId="10" xfId="17" applyNumberFormat="1" applyFont="1" applyBorder="1" applyAlignment="1" applyProtection="1">
      <alignment horizontal="right"/>
      <protection/>
    </xf>
    <xf numFmtId="0" fontId="13" fillId="0" borderId="28" xfId="20" applyFont="1" applyFill="1" applyBorder="1" applyAlignment="1" applyProtection="1">
      <alignment horizontal="right" vertical="center" wrapText="1"/>
      <protection/>
    </xf>
    <xf numFmtId="0" fontId="13" fillId="0" borderId="28" xfId="20" applyFont="1" applyFill="1" applyBorder="1" applyAlignment="1" applyProtection="1">
      <alignment horizontal="left" wrapText="1"/>
      <protection/>
    </xf>
    <xf numFmtId="164" fontId="11" fillId="0" borderId="29" xfId="17" applyNumberFormat="1" applyFont="1" applyFill="1" applyBorder="1" applyAlignment="1" applyProtection="1">
      <alignment horizontal="right"/>
      <protection/>
    </xf>
    <xf numFmtId="166" fontId="11" fillId="0" borderId="30" xfId="15" applyNumberFormat="1" applyFont="1" applyFill="1" applyBorder="1" applyAlignment="1" applyProtection="1">
      <alignment horizontal="right"/>
      <protection/>
    </xf>
    <xf numFmtId="164" fontId="11" fillId="0" borderId="29" xfId="17" applyNumberFormat="1" applyFont="1" applyFill="1" applyBorder="1" applyAlignment="1" applyProtection="1">
      <alignment horizontal="right"/>
      <protection/>
    </xf>
    <xf numFmtId="166" fontId="11" fillId="0" borderId="31" xfId="15" applyNumberFormat="1" applyFont="1" applyFill="1" applyBorder="1" applyAlignment="1" applyProtection="1">
      <alignment horizontal="right"/>
      <protection/>
    </xf>
    <xf numFmtId="164" fontId="11" fillId="0" borderId="31" xfId="17" applyNumberFormat="1" applyFont="1" applyFill="1" applyBorder="1" applyAlignment="1" applyProtection="1">
      <alignment horizontal="right"/>
      <protection/>
    </xf>
    <xf numFmtId="0" fontId="4" fillId="0" borderId="22" xfId="19" applyFont="1" applyFill="1" applyBorder="1" applyAlignment="1" applyProtection="1">
      <alignment horizontal="right" vertical="center" wrapText="1"/>
      <protection/>
    </xf>
    <xf numFmtId="0" fontId="4" fillId="0" borderId="22" xfId="19" applyFont="1" applyFill="1" applyBorder="1" applyAlignment="1" applyProtection="1">
      <alignment horizontal="right" wrapText="1"/>
      <protection/>
    </xf>
    <xf numFmtId="164" fontId="18" fillId="0" borderId="23" xfId="17" applyNumberFormat="1" applyFont="1" applyFill="1" applyBorder="1" applyAlignment="1" applyProtection="1">
      <alignment horizontal="right"/>
      <protection/>
    </xf>
    <xf numFmtId="166" fontId="4" fillId="0" borderId="27" xfId="15" applyNumberFormat="1" applyFont="1" applyFill="1" applyBorder="1" applyAlignment="1" applyProtection="1">
      <alignment horizontal="right"/>
      <protection/>
    </xf>
    <xf numFmtId="164" fontId="4" fillId="0" borderId="23" xfId="17" applyNumberFormat="1" applyFont="1" applyFill="1" applyBorder="1" applyAlignment="1" applyProtection="1">
      <alignment horizontal="right"/>
      <protection/>
    </xf>
    <xf numFmtId="166" fontId="4" fillId="0" borderId="26" xfId="15" applyNumberFormat="1" applyFont="1" applyFill="1" applyBorder="1" applyAlignment="1" applyProtection="1">
      <alignment horizontal="right"/>
      <protection/>
    </xf>
    <xf numFmtId="164" fontId="18" fillId="0" borderId="26" xfId="17" applyNumberFormat="1" applyFont="1" applyFill="1" applyBorder="1" applyAlignment="1" applyProtection="1">
      <alignment horizontal="right"/>
      <protection/>
    </xf>
    <xf numFmtId="164" fontId="4" fillId="0" borderId="26" xfId="17" applyNumberFormat="1" applyFont="1" applyFill="1" applyBorder="1" applyAlignment="1" applyProtection="1">
      <alignment horizontal="right"/>
      <protection/>
    </xf>
    <xf numFmtId="0" fontId="9" fillId="0" borderId="4" xfId="0" applyFont="1" applyBorder="1" applyAlignment="1">
      <alignment/>
    </xf>
    <xf numFmtId="0" fontId="9" fillId="0" borderId="0" xfId="0" applyFont="1" applyBorder="1" applyAlignment="1">
      <alignment wrapText="1"/>
    </xf>
    <xf numFmtId="164" fontId="9" fillId="0" borderId="4" xfId="17" applyNumberFormat="1" applyFont="1" applyBorder="1" applyAlignment="1">
      <alignment/>
    </xf>
    <xf numFmtId="3" fontId="9" fillId="0" borderId="3" xfId="0" applyNumberFormat="1" applyFont="1" applyBorder="1" applyAlignment="1">
      <alignment/>
    </xf>
    <xf numFmtId="3" fontId="9" fillId="0" borderId="4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6" fontId="17" fillId="0" borderId="0" xfId="0" applyNumberFormat="1" applyFont="1" applyBorder="1" applyAlignment="1">
      <alignment/>
    </xf>
    <xf numFmtId="6" fontId="9" fillId="0" borderId="0" xfId="0" applyNumberFormat="1" applyFont="1" applyBorder="1" applyAlignment="1">
      <alignment/>
    </xf>
    <xf numFmtId="3" fontId="8" fillId="2" borderId="32" xfId="20" applyNumberFormat="1" applyFont="1" applyFill="1" applyBorder="1" applyAlignment="1" applyProtection="1">
      <alignment horizontal="right"/>
      <protection locked="0"/>
    </xf>
    <xf numFmtId="0" fontId="8" fillId="2" borderId="8" xfId="0" applyFont="1" applyFill="1" applyBorder="1" applyAlignment="1" applyProtection="1">
      <alignment horizontal="left" wrapText="1"/>
      <protection/>
    </xf>
    <xf numFmtId="164" fontId="8" fillId="2" borderId="33" xfId="17" applyNumberFormat="1" applyFont="1" applyFill="1" applyBorder="1" applyAlignment="1" applyProtection="1">
      <alignment horizontal="center"/>
      <protection/>
    </xf>
    <xf numFmtId="166" fontId="8" fillId="2" borderId="34" xfId="15" applyNumberFormat="1" applyFont="1" applyFill="1" applyBorder="1" applyAlignment="1" applyProtection="1">
      <alignment horizontal="center"/>
      <protection/>
    </xf>
    <xf numFmtId="166" fontId="8" fillId="2" borderId="35" xfId="15" applyNumberFormat="1" applyFont="1" applyFill="1" applyBorder="1" applyAlignment="1" applyProtection="1">
      <alignment horizontal="center"/>
      <protection/>
    </xf>
    <xf numFmtId="164" fontId="8" fillId="2" borderId="35" xfId="17" applyNumberFormat="1" applyFont="1" applyFill="1" applyBorder="1" applyAlignment="1" applyProtection="1">
      <alignment horizontal="center"/>
      <protection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/>
    </xf>
    <xf numFmtId="0" fontId="5" fillId="0" borderId="0" xfId="0" applyFont="1" applyAlignment="1">
      <alignment/>
    </xf>
    <xf numFmtId="0" fontId="2" fillId="0" borderId="0" xfId="0" applyFont="1" applyAlignment="1">
      <alignment wrapText="1"/>
    </xf>
    <xf numFmtId="164" fontId="2" fillId="0" borderId="0" xfId="17" applyNumberFormat="1" applyFont="1" applyAlignment="1">
      <alignment/>
    </xf>
    <xf numFmtId="0" fontId="3" fillId="0" borderId="0" xfId="0" applyFon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wrapText="1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164" fontId="0" fillId="0" borderId="0" xfId="17" applyNumberFormat="1" applyAlignment="1">
      <alignment/>
    </xf>
    <xf numFmtId="0" fontId="21" fillId="0" borderId="0" xfId="0" applyFont="1" applyAlignment="1">
      <alignment/>
    </xf>
    <xf numFmtId="6" fontId="21" fillId="0" borderId="0" xfId="0" applyNumberFormat="1" applyFont="1" applyAlignment="1">
      <alignment/>
    </xf>
    <xf numFmtId="9" fontId="21" fillId="0" borderId="0" xfId="0" applyNumberFormat="1" applyFont="1" applyAlignment="1">
      <alignment/>
    </xf>
    <xf numFmtId="43" fontId="0" fillId="0" borderId="0" xfId="0" applyNumberFormat="1" applyAlignment="1">
      <alignment/>
    </xf>
    <xf numFmtId="164" fontId="22" fillId="0" borderId="0" xfId="0" applyNumberFormat="1" applyFont="1" applyAlignment="1">
      <alignment/>
    </xf>
    <xf numFmtId="0" fontId="0" fillId="0" borderId="0" xfId="0" applyFill="1" applyBorder="1" applyAlignment="1">
      <alignment wrapText="1"/>
    </xf>
    <xf numFmtId="9" fontId="0" fillId="0" borderId="0" xfId="21" applyAlignment="1">
      <alignment/>
    </xf>
    <xf numFmtId="168" fontId="0" fillId="0" borderId="0" xfId="21" applyNumberFormat="1" applyAlignment="1">
      <alignment/>
    </xf>
    <xf numFmtId="0" fontId="19" fillId="0" borderId="0" xfId="0" applyFont="1" applyBorder="1" applyAlignment="1">
      <alignment horizontal="left" wrapText="1"/>
    </xf>
    <xf numFmtId="164" fontId="3" fillId="0" borderId="10" xfId="17" applyNumberFormat="1" applyFont="1" applyBorder="1" applyAlignment="1">
      <alignment horizontal="center" vertical="center"/>
    </xf>
    <xf numFmtId="166" fontId="3" fillId="0" borderId="11" xfId="15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165" fontId="6" fillId="0" borderId="36" xfId="0" applyNumberFormat="1" applyFont="1" applyBorder="1" applyAlignment="1">
      <alignment horizontal="center"/>
    </xf>
    <xf numFmtId="165" fontId="6" fillId="0" borderId="18" xfId="0" applyNumberFormat="1" applyFont="1" applyBorder="1" applyAlignment="1">
      <alignment horizontal="center"/>
    </xf>
    <xf numFmtId="165" fontId="6" fillId="0" borderId="0" xfId="0" applyNumberFormat="1" applyFont="1" applyBorder="1" applyAlignment="1">
      <alignment horizontal="center"/>
    </xf>
    <xf numFmtId="165" fontId="6" fillId="0" borderId="3" xfId="0" applyNumberFormat="1" applyFont="1" applyBorder="1" applyAlignment="1">
      <alignment horizontal="center"/>
    </xf>
    <xf numFmtId="0" fontId="4" fillId="8" borderId="37" xfId="0" applyFont="1" applyFill="1" applyBorder="1" applyAlignment="1">
      <alignment horizontal="center" wrapText="1"/>
    </xf>
    <xf numFmtId="0" fontId="4" fillId="8" borderId="38" xfId="0" applyFont="1" applyFill="1" applyBorder="1" applyAlignment="1">
      <alignment horizontal="center" wrapText="1"/>
    </xf>
    <xf numFmtId="0" fontId="4" fillId="9" borderId="39" xfId="0" applyFont="1" applyFill="1" applyBorder="1" applyAlignment="1">
      <alignment horizontal="center" wrapText="1"/>
    </xf>
    <xf numFmtId="0" fontId="4" fillId="9" borderId="40" xfId="0" applyFont="1" applyFill="1" applyBorder="1" applyAlignment="1">
      <alignment horizontal="center" wrapText="1"/>
    </xf>
    <xf numFmtId="0" fontId="4" fillId="9" borderId="37" xfId="0" applyFont="1" applyFill="1" applyBorder="1" applyAlignment="1">
      <alignment horizontal="center" wrapText="1"/>
    </xf>
    <xf numFmtId="0" fontId="4" fillId="9" borderId="38" xfId="0" applyFont="1" applyFill="1" applyBorder="1" applyAlignment="1">
      <alignment horizontal="center" wrapText="1"/>
    </xf>
    <xf numFmtId="165" fontId="6" fillId="0" borderId="4" xfId="0" applyNumberFormat="1" applyFont="1" applyBorder="1" applyAlignment="1">
      <alignment horizontal="center"/>
    </xf>
    <xf numFmtId="0" fontId="1" fillId="10" borderId="41" xfId="0" applyFont="1" applyFill="1" applyBorder="1" applyAlignment="1">
      <alignment horizontal="center"/>
    </xf>
    <xf numFmtId="0" fontId="1" fillId="10" borderId="42" xfId="0" applyFont="1" applyFill="1" applyBorder="1" applyAlignment="1">
      <alignment horizontal="center"/>
    </xf>
    <xf numFmtId="0" fontId="1" fillId="10" borderId="43" xfId="0" applyFont="1" applyFill="1" applyBorder="1" applyAlignment="1">
      <alignment horizontal="center"/>
    </xf>
    <xf numFmtId="0" fontId="1" fillId="10" borderId="44" xfId="0" applyFont="1" applyFill="1" applyBorder="1" applyAlignment="1">
      <alignment horizontal="center"/>
    </xf>
    <xf numFmtId="0" fontId="1" fillId="10" borderId="45" xfId="0" applyFont="1" applyFill="1" applyBorder="1" applyAlignment="1">
      <alignment horizontal="center"/>
    </xf>
    <xf numFmtId="0" fontId="1" fillId="10" borderId="46" xfId="0" applyFont="1" applyFill="1" applyBorder="1" applyAlignment="1">
      <alignment horizontal="center"/>
    </xf>
    <xf numFmtId="0" fontId="4" fillId="10" borderId="39" xfId="0" applyFont="1" applyFill="1" applyBorder="1" applyAlignment="1">
      <alignment horizontal="center" wrapText="1"/>
    </xf>
    <xf numFmtId="0" fontId="4" fillId="10" borderId="38" xfId="0" applyFont="1" applyFill="1" applyBorder="1" applyAlignment="1">
      <alignment horizontal="center" wrapText="1"/>
    </xf>
    <xf numFmtId="0" fontId="4" fillId="11" borderId="39" xfId="0" applyFont="1" applyFill="1" applyBorder="1" applyAlignment="1">
      <alignment horizontal="center" wrapText="1"/>
    </xf>
    <xf numFmtId="0" fontId="4" fillId="11" borderId="40" xfId="0" applyFont="1" applyFill="1" applyBorder="1" applyAlignment="1">
      <alignment horizontal="center" wrapText="1"/>
    </xf>
    <xf numFmtId="0" fontId="4" fillId="11" borderId="37" xfId="0" applyFont="1" applyFill="1" applyBorder="1" applyAlignment="1">
      <alignment horizontal="center" wrapText="1"/>
    </xf>
    <xf numFmtId="0" fontId="4" fillId="11" borderId="38" xfId="0" applyFont="1" applyFill="1" applyBorder="1" applyAlignment="1">
      <alignment horizontal="center" wrapText="1"/>
    </xf>
    <xf numFmtId="0" fontId="4" fillId="12" borderId="39" xfId="0" applyFont="1" applyFill="1" applyBorder="1" applyAlignment="1">
      <alignment horizontal="center" wrapText="1"/>
    </xf>
    <xf numFmtId="0" fontId="4" fillId="12" borderId="40" xfId="0" applyFont="1" applyFill="1" applyBorder="1" applyAlignment="1">
      <alignment horizontal="center" wrapText="1"/>
    </xf>
    <xf numFmtId="0" fontId="4" fillId="12" borderId="37" xfId="0" applyFont="1" applyFill="1" applyBorder="1" applyAlignment="1">
      <alignment horizontal="center" wrapText="1"/>
    </xf>
    <xf numFmtId="0" fontId="4" fillId="12" borderId="38" xfId="0" applyFont="1" applyFill="1" applyBorder="1" applyAlignment="1">
      <alignment horizontal="center" wrapText="1"/>
    </xf>
    <xf numFmtId="0" fontId="4" fillId="13" borderId="39" xfId="0" applyFont="1" applyFill="1" applyBorder="1" applyAlignment="1">
      <alignment horizontal="center" wrapText="1"/>
    </xf>
    <xf numFmtId="0" fontId="4" fillId="13" borderId="40" xfId="0" applyFont="1" applyFill="1" applyBorder="1" applyAlignment="1">
      <alignment horizontal="center" wrapText="1"/>
    </xf>
    <xf numFmtId="0" fontId="4" fillId="13" borderId="37" xfId="0" applyFont="1" applyFill="1" applyBorder="1" applyAlignment="1">
      <alignment horizontal="center" wrapText="1"/>
    </xf>
    <xf numFmtId="0" fontId="4" fillId="13" borderId="38" xfId="0" applyFont="1" applyFill="1" applyBorder="1" applyAlignment="1">
      <alignment horizontal="center" wrapText="1"/>
    </xf>
    <xf numFmtId="0" fontId="4" fillId="8" borderId="39" xfId="0" applyFont="1" applyFill="1" applyBorder="1" applyAlignment="1">
      <alignment horizontal="center" wrapText="1"/>
    </xf>
    <xf numFmtId="0" fontId="4" fillId="8" borderId="40" xfId="0" applyFont="1" applyFill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Expense Reclassifications 2001-2006" xfId="19"/>
    <cellStyle name="Normal_Sheet1_1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Key Expense Drivers (Four year totals 2003-6)
2000 Rate Case Compared to SN CRAC Trigger Case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'chart data'!$A$13:$A$17</c:f>
              <c:strCache>
                <c:ptCount val="5"/>
                <c:pt idx="0">
                  <c:v>CGS</c:v>
                </c:pt>
                <c:pt idx="1">
                  <c:v>Internal operations</c:v>
                </c:pt>
                <c:pt idx="2">
                  <c:v>Corps </c:v>
                </c:pt>
                <c:pt idx="3">
                  <c:v>G&amp;A and SS</c:v>
                </c:pt>
                <c:pt idx="4">
                  <c:v>Bureau </c:v>
                </c:pt>
              </c:strCache>
            </c:strRef>
          </c:cat>
          <c:val>
            <c:numRef>
              <c:f>'chart data'!$B$13:$B$17</c:f>
              <c:numCache>
                <c:ptCount val="5"/>
                <c:pt idx="0">
                  <c:v>195.489</c:v>
                </c:pt>
                <c:pt idx="1">
                  <c:v>195.139</c:v>
                </c:pt>
                <c:pt idx="2">
                  <c:v>120.4</c:v>
                </c:pt>
                <c:pt idx="3">
                  <c:v>116</c:v>
                </c:pt>
                <c:pt idx="4">
                  <c:v>58.3</c:v>
                </c:pt>
              </c:numCache>
            </c:numRef>
          </c:val>
        </c:ser>
        <c:axId val="30793086"/>
        <c:axId val="44348151"/>
      </c:barChart>
      <c:catAx>
        <c:axId val="307930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348151"/>
        <c:crosses val="autoZero"/>
        <c:auto val="1"/>
        <c:lblOffset val="100"/>
        <c:noMultiLvlLbl val="0"/>
      </c:catAx>
      <c:valAx>
        <c:axId val="443481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$'s in millions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079308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Key Expense Drivers (Four year totals 2003-0)
2001 Actuals Compared to SN CRAC Trigger Case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'chart data'!$D$13:$D$18</c:f>
              <c:strCache>
                <c:ptCount val="6"/>
                <c:pt idx="0">
                  <c:v>Fish and wildlife</c:v>
                </c:pt>
                <c:pt idx="1">
                  <c:v>Corps </c:v>
                </c:pt>
                <c:pt idx="2">
                  <c:v>Internal ops/G&amp;A/SS</c:v>
                </c:pt>
                <c:pt idx="3">
                  <c:v>other generating </c:v>
                </c:pt>
                <c:pt idx="4">
                  <c:v>CGS</c:v>
                </c:pt>
                <c:pt idx="5">
                  <c:v>Bureau </c:v>
                </c:pt>
              </c:strCache>
            </c:strRef>
          </c:cat>
          <c:val>
            <c:numRef>
              <c:f>'chart data'!$E$13:$E$18</c:f>
              <c:numCache>
                <c:ptCount val="6"/>
                <c:pt idx="0">
                  <c:v>159.404</c:v>
                </c:pt>
                <c:pt idx="1">
                  <c:v>108.204</c:v>
                </c:pt>
                <c:pt idx="2">
                  <c:v>46.951</c:v>
                </c:pt>
                <c:pt idx="3">
                  <c:v>46.347</c:v>
                </c:pt>
                <c:pt idx="4">
                  <c:v>45.613</c:v>
                </c:pt>
                <c:pt idx="5">
                  <c:v>38.692</c:v>
                </c:pt>
              </c:numCache>
            </c:numRef>
          </c:val>
        </c:ser>
        <c:axId val="40123540"/>
        <c:axId val="17060837"/>
      </c:barChart>
      <c:catAx>
        <c:axId val="401235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060837"/>
        <c:crosses val="autoZero"/>
        <c:auto val="1"/>
        <c:lblOffset val="100"/>
        <c:noMultiLvlLbl val="0"/>
      </c:catAx>
      <c:valAx>
        <c:axId val="170608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$'s in millions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012354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2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2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30</xdr:col>
      <xdr:colOff>238125</xdr:colOff>
      <xdr:row>125</xdr:row>
      <xdr:rowOff>104775</xdr:rowOff>
    </xdr:from>
    <xdr:to>
      <xdr:col>31</xdr:col>
      <xdr:colOff>581025</xdr:colOff>
      <xdr:row>128</xdr:row>
      <xdr:rowOff>66675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2469475" y="25993725"/>
          <a:ext cx="1190625" cy="542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Average increase 2003 -6</a:t>
          </a:r>
        </a:p>
      </xdr:txBody>
    </xdr:sp>
    <xdr:clientData/>
  </xdr:twoCellAnchor>
  <xdr:twoCellAnchor>
    <xdr:from>
      <xdr:col>29</xdr:col>
      <xdr:colOff>1000125</xdr:colOff>
      <xdr:row>125</xdr:row>
      <xdr:rowOff>85725</xdr:rowOff>
    </xdr:from>
    <xdr:to>
      <xdr:col>30</xdr:col>
      <xdr:colOff>190500</xdr:colOff>
      <xdr:row>125</xdr:row>
      <xdr:rowOff>104775</xdr:rowOff>
    </xdr:to>
    <xdr:sp>
      <xdr:nvSpPr>
        <xdr:cNvPr id="2" name="Line 2"/>
        <xdr:cNvSpPr>
          <a:spLocks/>
        </xdr:cNvSpPr>
      </xdr:nvSpPr>
      <xdr:spPr>
        <a:xfrm flipH="1">
          <a:off x="22193250" y="25974675"/>
          <a:ext cx="2286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workbookViewId="0" topLeftCell="A1">
      <selection activeCell="C15" sqref="C15"/>
    </sheetView>
  </sheetViews>
  <sheetFormatPr defaultColWidth="11.00390625" defaultRowHeight="15.75"/>
  <cols>
    <col min="1" max="2" width="8.875" style="0" customWidth="1"/>
    <col min="3" max="3" width="29.875" style="0" customWidth="1"/>
    <col min="4" max="4" width="12.50390625" style="0" customWidth="1"/>
    <col min="5" max="16384" width="8.875" style="0" customWidth="1"/>
  </cols>
  <sheetData>
    <row r="1" spans="1:6" ht="15.75">
      <c r="A1" s="176" t="s">
        <v>101</v>
      </c>
      <c r="B1" s="176"/>
      <c r="C1" s="176"/>
      <c r="D1" s="176"/>
      <c r="E1" s="176"/>
      <c r="F1" s="176"/>
    </row>
    <row r="2" spans="1:6" ht="15.75">
      <c r="A2" s="176" t="s">
        <v>102</v>
      </c>
      <c r="B2" s="176"/>
      <c r="C2" s="176"/>
      <c r="D2" s="176"/>
      <c r="E2" s="176"/>
      <c r="F2" s="176"/>
    </row>
    <row r="3" spans="1:6" ht="15.75">
      <c r="A3" s="176"/>
      <c r="B3" s="176" t="s">
        <v>54</v>
      </c>
      <c r="C3" s="176"/>
      <c r="D3" s="176"/>
      <c r="E3" s="176"/>
      <c r="F3" s="176"/>
    </row>
    <row r="4" spans="1:6" ht="15.75">
      <c r="A4" s="176"/>
      <c r="B4" s="176"/>
      <c r="C4" s="176"/>
      <c r="D4" s="176"/>
      <c r="E4" s="176"/>
      <c r="F4" s="176"/>
    </row>
    <row r="5" spans="1:6" ht="15.75">
      <c r="A5" s="176"/>
      <c r="B5" s="176"/>
      <c r="C5" s="176"/>
      <c r="D5" s="176"/>
      <c r="E5" s="176"/>
      <c r="F5" s="176"/>
    </row>
    <row r="6" spans="1:6" ht="15.75">
      <c r="A6" s="176" t="s">
        <v>55</v>
      </c>
      <c r="B6" s="176"/>
      <c r="C6" s="176"/>
      <c r="D6" s="176"/>
      <c r="E6" s="176"/>
      <c r="F6" s="176"/>
    </row>
    <row r="7" spans="1:6" ht="15.75">
      <c r="A7" s="176" t="s">
        <v>56</v>
      </c>
      <c r="B7" s="176"/>
      <c r="C7" s="176"/>
      <c r="D7" s="177">
        <f>'May 2000 vs SN CRAC IP 01-06'!AE122/1000</f>
        <v>807.34375</v>
      </c>
      <c r="E7" s="176"/>
      <c r="F7" s="176"/>
    </row>
    <row r="8" spans="1:6" ht="15.75">
      <c r="A8" s="176" t="s">
        <v>57</v>
      </c>
      <c r="B8" s="176"/>
      <c r="C8" s="176"/>
      <c r="D8" s="177">
        <f>'May 2000 vs SN CRAC IP 01-06'!AD122/1000</f>
        <v>624.36</v>
      </c>
      <c r="E8" s="176"/>
      <c r="F8" s="176"/>
    </row>
    <row r="9" spans="1:6" ht="15.75">
      <c r="A9" s="176" t="s">
        <v>58</v>
      </c>
      <c r="B9" s="176"/>
      <c r="C9" s="176"/>
      <c r="D9" s="177">
        <f>D7-D8</f>
        <v>182.98375</v>
      </c>
      <c r="E9" s="176"/>
      <c r="F9" s="176"/>
    </row>
    <row r="10" spans="1:6" ht="15.75">
      <c r="A10" s="176" t="s">
        <v>59</v>
      </c>
      <c r="B10" s="176"/>
      <c r="C10" s="176"/>
      <c r="D10" s="178">
        <f>D9/D8</f>
        <v>0.2930741078864757</v>
      </c>
      <c r="E10" s="176"/>
      <c r="F10" s="176"/>
    </row>
    <row r="11" spans="1:6" ht="15.75">
      <c r="A11" s="176"/>
      <c r="B11" s="176"/>
      <c r="C11" s="176"/>
      <c r="D11" s="176"/>
      <c r="E11" s="176"/>
      <c r="F11" s="176"/>
    </row>
    <row r="12" spans="1:6" ht="15.75">
      <c r="A12" s="176" t="s">
        <v>97</v>
      </c>
      <c r="B12" s="176"/>
      <c r="C12" s="176"/>
      <c r="D12" s="176"/>
      <c r="E12" s="176"/>
      <c r="F12" s="176"/>
    </row>
    <row r="13" spans="1:6" ht="15.75">
      <c r="A13" s="176" t="s">
        <v>56</v>
      </c>
      <c r="B13" s="176"/>
      <c r="C13" s="176"/>
      <c r="D13" s="177">
        <f>'May 2000 vs SN CRAC IP 01-06'!AE122/1000</f>
        <v>807.34375</v>
      </c>
      <c r="E13" s="176"/>
      <c r="F13" s="176"/>
    </row>
    <row r="14" spans="1:6" ht="15.75">
      <c r="A14" s="176" t="s">
        <v>98</v>
      </c>
      <c r="B14" s="176"/>
      <c r="C14" s="176"/>
      <c r="D14" s="177">
        <f>'May 2000 vs SN CRAC IP 01-06'!AG122/1000</f>
        <v>680.118</v>
      </c>
      <c r="E14" s="176"/>
      <c r="F14" s="176"/>
    </row>
    <row r="15" spans="1:6" ht="15.75">
      <c r="A15" s="176" t="s">
        <v>58</v>
      </c>
      <c r="B15" s="176"/>
      <c r="C15" s="176"/>
      <c r="D15" s="177">
        <f>D13-D14</f>
        <v>127.22574999999995</v>
      </c>
      <c r="E15" s="176"/>
      <c r="F15" s="176"/>
    </row>
    <row r="16" spans="1:6" ht="15.75">
      <c r="A16" s="176" t="s">
        <v>99</v>
      </c>
      <c r="B16" s="176"/>
      <c r="C16" s="176"/>
      <c r="D16" s="178">
        <f>D15/D14</f>
        <v>0.18706423003067105</v>
      </c>
      <c r="E16" s="176"/>
      <c r="F16" s="176"/>
    </row>
    <row r="17" spans="1:6" ht="15.75">
      <c r="A17" s="176"/>
      <c r="B17" s="176"/>
      <c r="C17" s="176"/>
      <c r="D17" s="176"/>
      <c r="E17" s="176"/>
      <c r="F17" s="176"/>
    </row>
    <row r="18" spans="1:6" ht="15.75">
      <c r="A18" s="176"/>
      <c r="B18" s="176"/>
      <c r="C18" s="176"/>
      <c r="D18" s="176"/>
      <c r="E18" s="176"/>
      <c r="F18" s="176"/>
    </row>
    <row r="19" spans="1:6" ht="15.75">
      <c r="A19" s="176" t="s">
        <v>105</v>
      </c>
      <c r="B19" s="176"/>
      <c r="C19" s="176"/>
      <c r="D19" s="176"/>
      <c r="E19" s="176"/>
      <c r="F19" s="176"/>
    </row>
    <row r="20" spans="1:6" ht="15.75">
      <c r="A20" s="176" t="s">
        <v>104</v>
      </c>
      <c r="B20" s="176"/>
      <c r="C20" s="176"/>
      <c r="D20" s="176"/>
      <c r="E20" s="176"/>
      <c r="F20" s="176"/>
    </row>
    <row r="21" spans="1:6" ht="15.75">
      <c r="A21" s="176" t="s">
        <v>103</v>
      </c>
      <c r="B21" s="176"/>
      <c r="C21" s="176"/>
      <c r="D21" s="176"/>
      <c r="E21" s="176"/>
      <c r="F21" s="176"/>
    </row>
    <row r="22" spans="1:6" ht="15.75">
      <c r="A22" s="176"/>
      <c r="B22" s="176"/>
      <c r="C22" s="176"/>
      <c r="D22" s="176"/>
      <c r="E22" s="176"/>
      <c r="F22" s="176"/>
    </row>
    <row r="23" spans="1:6" ht="15.75">
      <c r="A23" s="176"/>
      <c r="B23" s="176"/>
      <c r="C23" s="176"/>
      <c r="D23" s="176"/>
      <c r="E23" s="176"/>
      <c r="F23" s="176"/>
    </row>
    <row r="24" spans="1:6" ht="15.75">
      <c r="A24" s="176"/>
      <c r="B24" s="176"/>
      <c r="C24" s="176"/>
      <c r="D24" s="176"/>
      <c r="E24" s="176"/>
      <c r="F24" s="176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E20"/>
  <sheetViews>
    <sheetView workbookViewId="0" topLeftCell="A2">
      <selection activeCell="B5" sqref="B5"/>
    </sheetView>
  </sheetViews>
  <sheetFormatPr defaultColWidth="11.00390625" defaultRowHeight="15.75"/>
  <cols>
    <col min="1" max="1" width="17.50390625" style="0" customWidth="1"/>
    <col min="2" max="3" width="11.125" style="0" bestFit="1" customWidth="1"/>
    <col min="4" max="4" width="19.125" style="0" customWidth="1"/>
    <col min="5" max="5" width="12.125" style="0" customWidth="1"/>
    <col min="6" max="16384" width="8.875" style="0" customWidth="1"/>
  </cols>
  <sheetData>
    <row r="2" spans="4:5" ht="15">
      <c r="D2" s="174" t="s">
        <v>42</v>
      </c>
      <c r="E2" s="174">
        <v>2001</v>
      </c>
    </row>
    <row r="3" spans="2:5" ht="15">
      <c r="B3" s="174" t="s">
        <v>42</v>
      </c>
      <c r="C3" s="174">
        <v>2001</v>
      </c>
      <c r="D3" s="174" t="s">
        <v>49</v>
      </c>
      <c r="E3" s="174" t="s">
        <v>49</v>
      </c>
    </row>
    <row r="4" spans="1:5" ht="15">
      <c r="A4" t="s">
        <v>50</v>
      </c>
      <c r="B4" s="175">
        <f>'May 2000 vs SN CRAC IP 01-06'!AF38</f>
        <v>48784.75</v>
      </c>
      <c r="C4" s="175">
        <f>'May 2000 vs SN CRAC IP 01-06'!AH38</f>
        <v>3637.75</v>
      </c>
      <c r="D4" s="171">
        <f>B4*4</f>
        <v>195139</v>
      </c>
      <c r="E4" s="171">
        <f>C4*4</f>
        <v>14551</v>
      </c>
    </row>
    <row r="5" spans="1:5" ht="15">
      <c r="A5" t="s">
        <v>46</v>
      </c>
      <c r="B5" s="175">
        <f>'May 2000 vs SN CRAC IP 01-06'!AF43</f>
        <v>29000</v>
      </c>
      <c r="C5" s="175">
        <f>'May 2000 vs SN CRAC IP 01-06'!AH43</f>
        <v>8100</v>
      </c>
      <c r="D5" s="171">
        <f aca="true" t="shared" si="0" ref="D5:D10">B5*4</f>
        <v>116000</v>
      </c>
      <c r="E5" s="171">
        <f aca="true" t="shared" si="1" ref="E5:E10">C5*4</f>
        <v>32400</v>
      </c>
    </row>
    <row r="6" spans="1:5" ht="15">
      <c r="A6" t="s">
        <v>43</v>
      </c>
      <c r="B6" s="175">
        <f>'May 2000 vs SN CRAC IP 01-06'!AF61</f>
        <v>48872.25</v>
      </c>
      <c r="C6" s="175">
        <f>'May 2000 vs SN CRAC IP 01-06'!AH61</f>
        <v>11403.25</v>
      </c>
      <c r="D6" s="171">
        <f t="shared" si="0"/>
        <v>195489</v>
      </c>
      <c r="E6" s="171">
        <f t="shared" si="1"/>
        <v>45613</v>
      </c>
    </row>
    <row r="7" spans="1:5" ht="15">
      <c r="A7" t="s">
        <v>44</v>
      </c>
      <c r="B7" s="175">
        <f>'May 2000 vs SN CRAC IP 01-06'!AF62</f>
        <v>14575</v>
      </c>
      <c r="C7" s="175">
        <f>'May 2000 vs SN CRAC IP 01-06'!AH62</f>
        <v>9673</v>
      </c>
      <c r="D7" s="171">
        <f t="shared" si="0"/>
        <v>58300</v>
      </c>
      <c r="E7" s="171">
        <f t="shared" si="1"/>
        <v>38692</v>
      </c>
    </row>
    <row r="8" spans="1:5" ht="15">
      <c r="A8" t="s">
        <v>45</v>
      </c>
      <c r="B8" s="175">
        <f>'May 2000 vs SN CRAC IP 01-06'!AF63</f>
        <v>30100</v>
      </c>
      <c r="C8" s="175">
        <f>'May 2000 vs SN CRAC IP 01-06'!AH63</f>
        <v>27051</v>
      </c>
      <c r="D8" s="171">
        <f t="shared" si="0"/>
        <v>120400</v>
      </c>
      <c r="E8" s="171">
        <f t="shared" si="1"/>
        <v>108204</v>
      </c>
    </row>
    <row r="9" spans="1:5" ht="15">
      <c r="A9" t="s">
        <v>48</v>
      </c>
      <c r="B9" s="175"/>
      <c r="C9" s="175">
        <f>'May 2000 vs SN CRAC IP 01-06'!AH64</f>
        <v>11586.75</v>
      </c>
      <c r="D9" s="171">
        <f t="shared" si="0"/>
        <v>0</v>
      </c>
      <c r="E9" s="171">
        <f t="shared" si="1"/>
        <v>46347</v>
      </c>
    </row>
    <row r="10" spans="1:5" ht="15">
      <c r="A10" t="s">
        <v>47</v>
      </c>
      <c r="B10" s="175"/>
      <c r="C10" s="175">
        <f>'May 2000 vs SN CRAC IP 01-06'!AH88</f>
        <v>39851</v>
      </c>
      <c r="D10" s="171">
        <f t="shared" si="0"/>
        <v>0</v>
      </c>
      <c r="E10" s="171">
        <f t="shared" si="1"/>
        <v>159404</v>
      </c>
    </row>
    <row r="11" spans="2:3" ht="15">
      <c r="B11" s="171">
        <f>SUM(B4:B10)</f>
        <v>171332</v>
      </c>
      <c r="C11" s="171">
        <f>SUM(C4:C10)</f>
        <v>111302.75</v>
      </c>
    </row>
    <row r="12" spans="2:4" ht="15">
      <c r="B12" s="174" t="s">
        <v>42</v>
      </c>
      <c r="D12" s="174">
        <v>2001</v>
      </c>
    </row>
    <row r="13" spans="1:5" ht="15">
      <c r="A13" t="str">
        <f>A6</f>
        <v>CGS</v>
      </c>
      <c r="B13" s="171">
        <f>D6/1000</f>
        <v>195.489</v>
      </c>
      <c r="D13" t="s">
        <v>51</v>
      </c>
      <c r="E13" s="171">
        <f>E10/1000</f>
        <v>159.404</v>
      </c>
    </row>
    <row r="14" spans="1:5" ht="15">
      <c r="A14" t="s">
        <v>50</v>
      </c>
      <c r="B14" s="171">
        <f>D4/1000</f>
        <v>195.139</v>
      </c>
      <c r="D14" t="str">
        <f>A15</f>
        <v>Corps </v>
      </c>
      <c r="E14" s="171">
        <f>E8/1000</f>
        <v>108.204</v>
      </c>
    </row>
    <row r="15" spans="1:5" ht="15">
      <c r="A15" t="str">
        <f>A8</f>
        <v>Corps </v>
      </c>
      <c r="B15" s="171">
        <f>D8/1000</f>
        <v>120.4</v>
      </c>
      <c r="D15" t="s">
        <v>52</v>
      </c>
      <c r="E15" s="171">
        <f>(E4+E5)/1000</f>
        <v>46.951</v>
      </c>
    </row>
    <row r="16" spans="1:5" ht="15">
      <c r="A16" t="str">
        <f>A5</f>
        <v>G&amp;A and SS</v>
      </c>
      <c r="B16" s="171">
        <f>D5/1000</f>
        <v>116</v>
      </c>
      <c r="D16" t="str">
        <f>A9</f>
        <v>other generating </v>
      </c>
      <c r="E16" s="171">
        <f>E9/1000</f>
        <v>46.347</v>
      </c>
    </row>
    <row r="17" spans="1:5" ht="18">
      <c r="A17" t="str">
        <f>A7</f>
        <v>Bureau </v>
      </c>
      <c r="B17" s="180">
        <f>D7/1000</f>
        <v>58.3</v>
      </c>
      <c r="D17" t="str">
        <f>A6</f>
        <v>CGS</v>
      </c>
      <c r="E17" s="171">
        <f>E6/1000</f>
        <v>45.613</v>
      </c>
    </row>
    <row r="18" spans="1:5" ht="18">
      <c r="A18" t="s">
        <v>106</v>
      </c>
      <c r="B18" s="171">
        <f>SUM(B13:B17)</f>
        <v>685.328</v>
      </c>
      <c r="D18" t="str">
        <f>A7</f>
        <v>Bureau </v>
      </c>
      <c r="E18" s="180">
        <f>E7/1000</f>
        <v>38.692</v>
      </c>
    </row>
    <row r="19" spans="2:5" ht="15">
      <c r="B19" s="179"/>
      <c r="D19" t="s">
        <v>106</v>
      </c>
      <c r="E19" s="171">
        <f>SUM(E13:E18)</f>
        <v>445.211</v>
      </c>
    </row>
    <row r="20" ht="15">
      <c r="E20" s="179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127"/>
  <sheetViews>
    <sheetView workbookViewId="0" topLeftCell="A3">
      <selection activeCell="AI97" sqref="AI97"/>
    </sheetView>
  </sheetViews>
  <sheetFormatPr defaultColWidth="11.00390625" defaultRowHeight="15.75"/>
  <cols>
    <col min="1" max="1" width="3.625" style="167" bestFit="1" customWidth="1"/>
    <col min="2" max="2" width="38.00390625" style="168" customWidth="1"/>
    <col min="3" max="3" width="13.00390625" style="169" customWidth="1"/>
    <col min="4" max="4" width="9.00390625" style="2" customWidth="1"/>
    <col min="5" max="5" width="1.625" style="2" customWidth="1"/>
    <col min="6" max="6" width="11.625" style="2" bestFit="1" customWidth="1"/>
    <col min="7" max="7" width="8.50390625" style="2" bestFit="1" customWidth="1"/>
    <col min="8" max="8" width="12.625" style="170" customWidth="1"/>
    <col min="9" max="9" width="8.50390625" style="2" bestFit="1" customWidth="1"/>
    <col min="10" max="10" width="1.625" style="2" customWidth="1"/>
    <col min="11" max="11" width="11.625" style="2" bestFit="1" customWidth="1"/>
    <col min="12" max="12" width="8.50390625" style="2" customWidth="1"/>
    <col min="13" max="13" width="12.375" style="2" bestFit="1" customWidth="1"/>
    <col min="14" max="14" width="8.50390625" style="2" bestFit="1" customWidth="1"/>
    <col min="15" max="15" width="1.625" style="2" customWidth="1"/>
    <col min="16" max="16" width="11.625" style="2" bestFit="1" customWidth="1"/>
    <col min="17" max="17" width="8.50390625" style="2" customWidth="1"/>
    <col min="18" max="18" width="11.625" style="2" bestFit="1" customWidth="1"/>
    <col min="19" max="19" width="9.125" style="104" customWidth="1"/>
    <col min="20" max="20" width="1.625" style="104" customWidth="1"/>
    <col min="21" max="21" width="12.375" style="104" bestFit="1" customWidth="1"/>
    <col min="22" max="22" width="8.50390625" style="104" customWidth="1"/>
    <col min="23" max="23" width="12.625" style="2" customWidth="1"/>
    <col min="24" max="24" width="8.50390625" style="2" bestFit="1" customWidth="1"/>
    <col min="25" max="25" width="1.625" style="2" customWidth="1"/>
    <col min="26" max="26" width="11.625" style="2" bestFit="1" customWidth="1"/>
    <col min="27" max="27" width="8.50390625" style="2" customWidth="1"/>
    <col min="28" max="28" width="12.625" style="2" customWidth="1"/>
    <col min="29" max="29" width="8.50390625" style="2" bestFit="1" customWidth="1"/>
    <col min="30" max="30" width="13.625" style="0" customWidth="1"/>
    <col min="31" max="31" width="11.125" style="0" customWidth="1"/>
    <col min="32" max="32" width="13.00390625" style="0" customWidth="1"/>
    <col min="33" max="33" width="12.00390625" style="0" customWidth="1"/>
    <col min="34" max="34" width="10.125" style="0" bestFit="1" customWidth="1"/>
    <col min="35" max="35" width="9.375" style="0" customWidth="1"/>
    <col min="36" max="16384" width="8.875" style="0" customWidth="1"/>
  </cols>
  <sheetData>
    <row r="1" spans="1:35" ht="75">
      <c r="A1" s="200" t="s">
        <v>39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201"/>
      <c r="X1" s="201"/>
      <c r="Y1" s="201"/>
      <c r="Z1" s="201"/>
      <c r="AA1" s="201"/>
      <c r="AB1" s="201"/>
      <c r="AC1" s="202"/>
      <c r="AD1" s="172" t="s">
        <v>107</v>
      </c>
      <c r="AE1" s="172" t="s">
        <v>53</v>
      </c>
      <c r="AF1" s="172" t="s">
        <v>40</v>
      </c>
      <c r="AG1" s="172" t="s">
        <v>100</v>
      </c>
      <c r="AH1" s="172" t="s">
        <v>41</v>
      </c>
      <c r="AI1" s="181" t="s">
        <v>108</v>
      </c>
    </row>
    <row r="2" spans="1:29" ht="18.75" thickBot="1">
      <c r="A2" s="203" t="s">
        <v>60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  <c r="T2" s="204"/>
      <c r="U2" s="204"/>
      <c r="V2" s="204"/>
      <c r="W2" s="204"/>
      <c r="X2" s="204"/>
      <c r="Y2" s="204"/>
      <c r="Z2" s="204"/>
      <c r="AA2" s="204"/>
      <c r="AB2" s="204"/>
      <c r="AC2" s="205"/>
    </row>
    <row r="3" spans="1:29" ht="15.75" thickBot="1">
      <c r="A3" s="3"/>
      <c r="B3" s="4"/>
      <c r="C3" s="5"/>
      <c r="D3" s="1"/>
      <c r="E3" s="1"/>
      <c r="F3" s="1"/>
      <c r="G3" s="1"/>
      <c r="H3" s="6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7"/>
    </row>
    <row r="4" spans="1:29" ht="15">
      <c r="A4" s="3"/>
      <c r="B4" s="4"/>
      <c r="C4" s="206" t="s">
        <v>61</v>
      </c>
      <c r="D4" s="207"/>
      <c r="E4" s="1"/>
      <c r="F4" s="208" t="s">
        <v>62</v>
      </c>
      <c r="G4" s="209"/>
      <c r="H4" s="210" t="s">
        <v>61</v>
      </c>
      <c r="I4" s="211"/>
      <c r="J4"/>
      <c r="K4" s="212" t="s">
        <v>62</v>
      </c>
      <c r="L4" s="213"/>
      <c r="M4" s="214" t="s">
        <v>63</v>
      </c>
      <c r="N4" s="215"/>
      <c r="O4"/>
      <c r="P4" s="216" t="s">
        <v>62</v>
      </c>
      <c r="Q4" s="217"/>
      <c r="R4" s="218" t="s">
        <v>63</v>
      </c>
      <c r="S4" s="219"/>
      <c r="T4"/>
      <c r="U4" s="220" t="s">
        <v>62</v>
      </c>
      <c r="V4" s="221"/>
      <c r="W4" s="193" t="s">
        <v>63</v>
      </c>
      <c r="X4" s="194"/>
      <c r="Y4"/>
      <c r="Z4" s="195" t="s">
        <v>62</v>
      </c>
      <c r="AA4" s="196"/>
      <c r="AB4" s="197" t="s">
        <v>63</v>
      </c>
      <c r="AC4" s="198"/>
    </row>
    <row r="5" spans="1:29" ht="15">
      <c r="A5" s="8"/>
      <c r="B5" s="4"/>
      <c r="C5" s="199" t="s">
        <v>64</v>
      </c>
      <c r="D5" s="192"/>
      <c r="E5" s="10"/>
      <c r="F5" s="189" t="s">
        <v>65</v>
      </c>
      <c r="G5" s="190"/>
      <c r="H5" s="191" t="s">
        <v>65</v>
      </c>
      <c r="I5" s="192"/>
      <c r="J5"/>
      <c r="K5" s="189" t="s">
        <v>66</v>
      </c>
      <c r="L5" s="190"/>
      <c r="M5" s="191" t="s">
        <v>66</v>
      </c>
      <c r="N5" s="192"/>
      <c r="O5"/>
      <c r="P5" s="189" t="s">
        <v>67</v>
      </c>
      <c r="Q5" s="190"/>
      <c r="R5" s="191" t="s">
        <v>67</v>
      </c>
      <c r="S5" s="192"/>
      <c r="T5"/>
      <c r="U5" s="189" t="s">
        <v>68</v>
      </c>
      <c r="V5" s="190"/>
      <c r="W5" s="191" t="s">
        <v>68</v>
      </c>
      <c r="X5" s="192"/>
      <c r="Y5"/>
      <c r="Z5" s="189" t="s">
        <v>69</v>
      </c>
      <c r="AA5" s="190"/>
      <c r="AB5" s="191" t="s">
        <v>69</v>
      </c>
      <c r="AC5" s="192"/>
    </row>
    <row r="6" spans="1:29" ht="15">
      <c r="A6" s="8"/>
      <c r="B6" s="4"/>
      <c r="C6" s="11" t="s">
        <v>70</v>
      </c>
      <c r="D6" s="9" t="s">
        <v>71</v>
      </c>
      <c r="E6"/>
      <c r="F6" s="12" t="s">
        <v>70</v>
      </c>
      <c r="G6" s="13" t="s">
        <v>71</v>
      </c>
      <c r="H6" s="14" t="s">
        <v>70</v>
      </c>
      <c r="I6" s="15" t="s">
        <v>71</v>
      </c>
      <c r="J6"/>
      <c r="K6" s="12" t="s">
        <v>70</v>
      </c>
      <c r="L6" s="13" t="s">
        <v>71</v>
      </c>
      <c r="M6" s="16" t="s">
        <v>70</v>
      </c>
      <c r="N6" s="15" t="s">
        <v>71</v>
      </c>
      <c r="O6"/>
      <c r="P6" s="12" t="s">
        <v>70</v>
      </c>
      <c r="Q6" s="13" t="s">
        <v>71</v>
      </c>
      <c r="R6" s="16" t="s">
        <v>70</v>
      </c>
      <c r="S6" s="15" t="s">
        <v>71</v>
      </c>
      <c r="T6"/>
      <c r="U6" s="12" t="s">
        <v>70</v>
      </c>
      <c r="V6" s="13" t="s">
        <v>71</v>
      </c>
      <c r="W6" s="16" t="s">
        <v>70</v>
      </c>
      <c r="X6" s="15" t="s">
        <v>71</v>
      </c>
      <c r="Y6"/>
      <c r="Z6" s="12" t="s">
        <v>70</v>
      </c>
      <c r="AA6" s="13" t="s">
        <v>71</v>
      </c>
      <c r="AB6" s="16" t="s">
        <v>70</v>
      </c>
      <c r="AC6" s="15" t="s">
        <v>71</v>
      </c>
    </row>
    <row r="7" spans="1:29" ht="15">
      <c r="A7" s="17">
        <v>1</v>
      </c>
      <c r="B7" s="18" t="s">
        <v>72</v>
      </c>
      <c r="C7" s="19"/>
      <c r="D7" s="20"/>
      <c r="E7"/>
      <c r="F7" s="21"/>
      <c r="G7" s="22"/>
      <c r="H7" s="23"/>
      <c r="I7" s="20"/>
      <c r="J7"/>
      <c r="K7" s="21"/>
      <c r="L7" s="22"/>
      <c r="M7" s="23"/>
      <c r="N7" s="20"/>
      <c r="O7"/>
      <c r="P7" s="21"/>
      <c r="Q7" s="22"/>
      <c r="R7" s="24"/>
      <c r="S7" s="20"/>
      <c r="T7"/>
      <c r="U7" s="21"/>
      <c r="V7" s="22"/>
      <c r="W7" s="24"/>
      <c r="X7" s="20"/>
      <c r="Y7"/>
      <c r="Z7" s="21"/>
      <c r="AA7" s="22"/>
      <c r="AB7" s="24"/>
      <c r="AC7" s="20"/>
    </row>
    <row r="8" spans="1:29" ht="15">
      <c r="A8" s="25">
        <v>2</v>
      </c>
      <c r="B8" s="26" t="s">
        <v>73</v>
      </c>
      <c r="C8" s="27">
        <v>821285</v>
      </c>
      <c r="D8" s="28">
        <v>3958</v>
      </c>
      <c r="E8"/>
      <c r="F8" s="27">
        <v>926725</v>
      </c>
      <c r="G8" s="29">
        <v>4952</v>
      </c>
      <c r="H8" s="30">
        <v>1013408.6209999999</v>
      </c>
      <c r="I8" s="28">
        <v>4039.800587100457</v>
      </c>
      <c r="J8"/>
      <c r="K8" s="27">
        <v>945672</v>
      </c>
      <c r="L8" s="29">
        <v>5056</v>
      </c>
      <c r="M8" s="30">
        <v>1056123.3405817943</v>
      </c>
      <c r="N8" s="28">
        <v>4021.94830011613</v>
      </c>
      <c r="O8"/>
      <c r="P8" s="27">
        <v>969574</v>
      </c>
      <c r="Q8" s="29">
        <v>5177</v>
      </c>
      <c r="R8" s="30">
        <v>1074241.9803220406</v>
      </c>
      <c r="S8" s="28">
        <v>4218.832300471301</v>
      </c>
      <c r="T8"/>
      <c r="U8" s="27">
        <v>984729</v>
      </c>
      <c r="V8" s="29">
        <v>5268</v>
      </c>
      <c r="W8" s="30">
        <v>1094584.9171112322</v>
      </c>
      <c r="X8" s="28">
        <v>4237.602282779862</v>
      </c>
      <c r="Y8"/>
      <c r="Z8" s="27">
        <v>1020754</v>
      </c>
      <c r="AA8" s="29">
        <v>5472</v>
      </c>
      <c r="AB8" s="30">
        <v>1122007.7957623352</v>
      </c>
      <c r="AC8" s="28">
        <v>4280.058040713388</v>
      </c>
    </row>
    <row r="9" spans="1:29" ht="15">
      <c r="A9" s="25">
        <v>3</v>
      </c>
      <c r="B9" s="26" t="s">
        <v>74</v>
      </c>
      <c r="C9" s="27">
        <v>0</v>
      </c>
      <c r="D9" s="28">
        <v>0</v>
      </c>
      <c r="E9"/>
      <c r="F9" s="27">
        <v>0</v>
      </c>
      <c r="G9" s="29">
        <v>0</v>
      </c>
      <c r="H9" s="30">
        <v>559408.8309999999</v>
      </c>
      <c r="I9" s="28">
        <v>2011.5131098325546</v>
      </c>
      <c r="J9"/>
      <c r="K9" s="27">
        <v>0</v>
      </c>
      <c r="L9" s="29">
        <v>0</v>
      </c>
      <c r="M9" s="30">
        <v>532760.5787511748</v>
      </c>
      <c r="N9" s="28">
        <v>1872.7337030205179</v>
      </c>
      <c r="O9"/>
      <c r="P9" s="27">
        <v>0</v>
      </c>
      <c r="Q9" s="29">
        <v>0</v>
      </c>
      <c r="R9" s="30">
        <v>516767.0941439856</v>
      </c>
      <c r="S9" s="28">
        <v>2231.3854025029204</v>
      </c>
      <c r="T9"/>
      <c r="U9" s="27">
        <v>0</v>
      </c>
      <c r="V9" s="29">
        <v>0</v>
      </c>
      <c r="W9" s="30">
        <v>514959.95354449283</v>
      </c>
      <c r="X9" s="28">
        <v>2172.8431542696067</v>
      </c>
      <c r="Y9"/>
      <c r="Z9" s="27">
        <v>0</v>
      </c>
      <c r="AA9" s="29">
        <v>0</v>
      </c>
      <c r="AB9" s="30">
        <v>515245.29153388663</v>
      </c>
      <c r="AC9" s="28">
        <v>2213.499393390054</v>
      </c>
    </row>
    <row r="10" spans="1:29" ht="15">
      <c r="A10" s="25">
        <v>4</v>
      </c>
      <c r="B10" s="26" t="s">
        <v>75</v>
      </c>
      <c r="C10" s="27">
        <v>0</v>
      </c>
      <c r="D10" s="28">
        <v>0</v>
      </c>
      <c r="E10"/>
      <c r="F10" s="27">
        <v>0</v>
      </c>
      <c r="G10" s="29">
        <v>0</v>
      </c>
      <c r="H10" s="30">
        <v>174251.013</v>
      </c>
      <c r="I10" s="28">
        <v>926.4246890410959</v>
      </c>
      <c r="J10"/>
      <c r="K10" s="27">
        <v>0</v>
      </c>
      <c r="L10" s="29">
        <v>0</v>
      </c>
      <c r="M10" s="30">
        <v>179423.05845638597</v>
      </c>
      <c r="N10" s="28">
        <v>922.4438501514037</v>
      </c>
      <c r="O10"/>
      <c r="P10" s="27">
        <v>0</v>
      </c>
      <c r="Q10" s="29">
        <v>0</v>
      </c>
      <c r="R10" s="30">
        <v>185349.1476989005</v>
      </c>
      <c r="S10" s="28">
        <v>942.047515697034</v>
      </c>
      <c r="T10"/>
      <c r="U10" s="27">
        <v>0</v>
      </c>
      <c r="V10" s="29">
        <v>0</v>
      </c>
      <c r="W10" s="30">
        <v>187927.03566928144</v>
      </c>
      <c r="X10" s="28">
        <v>956.1769366827212</v>
      </c>
      <c r="Y10"/>
      <c r="Z10" s="27">
        <v>0</v>
      </c>
      <c r="AA10" s="29">
        <v>0</v>
      </c>
      <c r="AB10" s="30">
        <v>185998.1931617179</v>
      </c>
      <c r="AC10" s="28">
        <v>946.1263945310401</v>
      </c>
    </row>
    <row r="11" spans="1:29" ht="15">
      <c r="A11" s="25">
        <v>5</v>
      </c>
      <c r="B11" s="26" t="s">
        <v>76</v>
      </c>
      <c r="C11" s="27">
        <v>57851</v>
      </c>
      <c r="D11" s="28">
        <v>261</v>
      </c>
      <c r="E11"/>
      <c r="F11" s="27">
        <v>293441</v>
      </c>
      <c r="G11" s="29">
        <v>1440</v>
      </c>
      <c r="H11" s="30">
        <v>49727.801507200005</v>
      </c>
      <c r="I11" s="28">
        <v>64.65198139269407</v>
      </c>
      <c r="J11"/>
      <c r="K11" s="27">
        <v>293212</v>
      </c>
      <c r="L11" s="29">
        <v>1440</v>
      </c>
      <c r="M11" s="30">
        <v>15992.803733667997</v>
      </c>
      <c r="N11" s="28">
        <v>35.24520547945206</v>
      </c>
      <c r="O11"/>
      <c r="P11" s="27">
        <v>293975</v>
      </c>
      <c r="Q11" s="29">
        <v>1440</v>
      </c>
      <c r="R11" s="30">
        <v>102525.49350371383</v>
      </c>
      <c r="S11" s="28">
        <v>350.95890410958907</v>
      </c>
      <c r="T11"/>
      <c r="U11" s="27">
        <v>293423</v>
      </c>
      <c r="V11" s="29">
        <v>1440</v>
      </c>
      <c r="W11" s="30">
        <v>101942.10506595929</v>
      </c>
      <c r="X11" s="28">
        <v>350</v>
      </c>
      <c r="Y11"/>
      <c r="Z11" s="27">
        <v>293457</v>
      </c>
      <c r="AA11" s="29">
        <v>1440</v>
      </c>
      <c r="AB11" s="30">
        <v>103083.06106678271</v>
      </c>
      <c r="AC11" s="28">
        <v>350</v>
      </c>
    </row>
    <row r="12" spans="1:29" ht="15">
      <c r="A12" s="25">
        <v>6</v>
      </c>
      <c r="B12" s="26" t="s">
        <v>77</v>
      </c>
      <c r="C12" s="27">
        <v>455513</v>
      </c>
      <c r="D12" s="28">
        <v>1797</v>
      </c>
      <c r="E12"/>
      <c r="F12" s="27">
        <v>168770</v>
      </c>
      <c r="G12" s="29">
        <v>1000</v>
      </c>
      <c r="H12" s="30">
        <v>86231.86899999999</v>
      </c>
      <c r="I12" s="28">
        <v>350</v>
      </c>
      <c r="J12"/>
      <c r="K12" s="27">
        <v>168611</v>
      </c>
      <c r="L12" s="29">
        <v>1000</v>
      </c>
      <c r="M12" s="30">
        <v>93579.1083429</v>
      </c>
      <c r="N12" s="28">
        <v>382</v>
      </c>
      <c r="O12"/>
      <c r="P12" s="27">
        <v>169045</v>
      </c>
      <c r="Q12" s="29">
        <v>1000</v>
      </c>
      <c r="R12" s="30">
        <v>94105.02097629991</v>
      </c>
      <c r="S12" s="28">
        <v>383.04657534246576</v>
      </c>
      <c r="T12"/>
      <c r="U12" s="27">
        <v>168757</v>
      </c>
      <c r="V12" s="29">
        <v>1000</v>
      </c>
      <c r="W12" s="30">
        <v>93476.5361029781</v>
      </c>
      <c r="X12" s="28">
        <v>382</v>
      </c>
      <c r="Y12"/>
      <c r="Z12" s="27">
        <v>168782</v>
      </c>
      <c r="AA12" s="29">
        <v>1000</v>
      </c>
      <c r="AB12" s="30">
        <v>94673.47281841692</v>
      </c>
      <c r="AC12" s="28">
        <v>382</v>
      </c>
    </row>
    <row r="13" spans="1:29" ht="15">
      <c r="A13" s="25">
        <v>7</v>
      </c>
      <c r="B13" s="26" t="s">
        <v>78</v>
      </c>
      <c r="C13" s="185">
        <v>1730231</v>
      </c>
      <c r="D13" s="186">
        <v>3327</v>
      </c>
      <c r="E13"/>
      <c r="F13" s="27">
        <f>474349+370038</f>
        <v>844387</v>
      </c>
      <c r="G13" s="29">
        <f>2435+1444</f>
        <v>3879</v>
      </c>
      <c r="H13" s="30">
        <v>265015.948</v>
      </c>
      <c r="I13" s="28">
        <v>834.6977579908676</v>
      </c>
      <c r="J13"/>
      <c r="K13" s="27">
        <v>856668</v>
      </c>
      <c r="L13" s="29">
        <v>3738</v>
      </c>
      <c r="M13" s="30">
        <v>219294.71328444</v>
      </c>
      <c r="N13" s="28">
        <v>633.3645547945206</v>
      </c>
      <c r="O13"/>
      <c r="P13" s="27">
        <v>795549</v>
      </c>
      <c r="Q13" s="29">
        <v>3549</v>
      </c>
      <c r="R13" s="30">
        <v>152426.1367215919</v>
      </c>
      <c r="S13" s="28">
        <v>422.21866438356165</v>
      </c>
      <c r="T13"/>
      <c r="U13" s="27">
        <v>810253</v>
      </c>
      <c r="V13" s="29">
        <v>3451</v>
      </c>
      <c r="W13" s="30">
        <v>133002.3117415873</v>
      </c>
      <c r="X13" s="28">
        <v>370.5043264840182</v>
      </c>
      <c r="Y13"/>
      <c r="Z13" s="27">
        <v>796299</v>
      </c>
      <c r="AA13" s="29">
        <v>3148</v>
      </c>
      <c r="AB13" s="30">
        <v>108042.55289605861</v>
      </c>
      <c r="AC13" s="28">
        <v>316.2463812785388</v>
      </c>
    </row>
    <row r="14" spans="1:29" ht="15">
      <c r="A14" s="25">
        <v>8</v>
      </c>
      <c r="B14" s="26" t="s">
        <v>79</v>
      </c>
      <c r="C14" s="185"/>
      <c r="D14" s="186"/>
      <c r="E14"/>
      <c r="F14" s="27"/>
      <c r="G14" s="29"/>
      <c r="H14" s="30">
        <v>667202.6570000001</v>
      </c>
      <c r="I14" s="28">
        <v>2989.80362477169</v>
      </c>
      <c r="J14"/>
      <c r="K14" s="27"/>
      <c r="L14" s="29"/>
      <c r="M14" s="30">
        <v>564700.5807424458</v>
      </c>
      <c r="N14" s="28">
        <v>1833.2826583908961</v>
      </c>
      <c r="O14"/>
      <c r="P14" s="27"/>
      <c r="Q14" s="29"/>
      <c r="R14" s="30">
        <v>559769.914335849</v>
      </c>
      <c r="S14" s="28">
        <v>2513.185068593019</v>
      </c>
      <c r="T14"/>
      <c r="U14" s="27"/>
      <c r="V14" s="29"/>
      <c r="W14" s="30">
        <v>569879.6640021063</v>
      </c>
      <c r="X14" s="28">
        <v>2630.5277922489067</v>
      </c>
      <c r="Y14"/>
      <c r="Z14" s="27"/>
      <c r="AA14" s="29"/>
      <c r="AB14" s="30">
        <v>545002.4698903739</v>
      </c>
      <c r="AC14" s="28">
        <v>2563.4330176273256</v>
      </c>
    </row>
    <row r="15" spans="1:29" ht="15">
      <c r="A15" s="25">
        <v>9</v>
      </c>
      <c r="B15" s="26" t="s">
        <v>80</v>
      </c>
      <c r="C15" s="27">
        <v>354190</v>
      </c>
      <c r="D15" s="28">
        <v>0</v>
      </c>
      <c r="E15"/>
      <c r="F15" s="27">
        <v>88147</v>
      </c>
      <c r="G15" s="29">
        <v>0</v>
      </c>
      <c r="H15" s="30">
        <v>45599.72499999999</v>
      </c>
      <c r="I15" s="28">
        <v>0</v>
      </c>
      <c r="J15"/>
      <c r="K15" s="27">
        <v>91007</v>
      </c>
      <c r="L15" s="29">
        <v>0</v>
      </c>
      <c r="M15" s="30">
        <v>123671</v>
      </c>
      <c r="N15" s="28">
        <v>0</v>
      </c>
      <c r="O15"/>
      <c r="P15" s="27">
        <v>90731</v>
      </c>
      <c r="Q15" s="29">
        <v>0</v>
      </c>
      <c r="R15" s="30">
        <v>66914.76035416665</v>
      </c>
      <c r="S15" s="28">
        <v>0</v>
      </c>
      <c r="T15"/>
      <c r="U15" s="27">
        <v>92873</v>
      </c>
      <c r="V15" s="29">
        <v>0</v>
      </c>
      <c r="W15" s="30">
        <v>66769.94288151042</v>
      </c>
      <c r="X15" s="28">
        <v>0</v>
      </c>
      <c r="Y15"/>
      <c r="Z15" s="27">
        <v>95177</v>
      </c>
      <c r="AA15" s="29">
        <v>0</v>
      </c>
      <c r="AB15" s="30">
        <v>67337.33098307291</v>
      </c>
      <c r="AC15" s="28">
        <v>0</v>
      </c>
    </row>
    <row r="16" spans="1:29" ht="15">
      <c r="A16" s="25">
        <v>10</v>
      </c>
      <c r="B16" s="26" t="s">
        <v>81</v>
      </c>
      <c r="C16" s="27">
        <v>246519</v>
      </c>
      <c r="D16" s="28">
        <v>0</v>
      </c>
      <c r="E16"/>
      <c r="F16" s="27">
        <v>51406</v>
      </c>
      <c r="G16" s="29">
        <v>0</v>
      </c>
      <c r="H16" s="30">
        <v>0</v>
      </c>
      <c r="I16" s="28">
        <v>0</v>
      </c>
      <c r="J16"/>
      <c r="K16" s="27">
        <v>33261</v>
      </c>
      <c r="L16" s="29">
        <v>0</v>
      </c>
      <c r="M16" s="30">
        <v>69136</v>
      </c>
      <c r="N16" s="28">
        <v>0</v>
      </c>
      <c r="O16"/>
      <c r="P16" s="27">
        <v>22681</v>
      </c>
      <c r="Q16" s="29">
        <v>0</v>
      </c>
      <c r="R16" s="30">
        <v>2942</v>
      </c>
      <c r="S16" s="28">
        <v>0</v>
      </c>
      <c r="T16"/>
      <c r="U16" s="27">
        <v>16079</v>
      </c>
      <c r="V16" s="29">
        <v>0</v>
      </c>
      <c r="W16" s="30">
        <v>1462</v>
      </c>
      <c r="X16" s="28">
        <v>0</v>
      </c>
      <c r="Y16"/>
      <c r="Z16" s="27">
        <v>6899</v>
      </c>
      <c r="AA16" s="29">
        <v>0</v>
      </c>
      <c r="AB16" s="30">
        <v>774</v>
      </c>
      <c r="AC16" s="28">
        <v>0</v>
      </c>
    </row>
    <row r="17" spans="1:29" ht="15">
      <c r="A17" s="31">
        <v>11</v>
      </c>
      <c r="B17" s="32" t="s">
        <v>82</v>
      </c>
      <c r="C17" s="27">
        <f>1745+172841</f>
        <v>174586</v>
      </c>
      <c r="D17" s="28">
        <v>62</v>
      </c>
      <c r="E17"/>
      <c r="F17" s="27">
        <v>109542</v>
      </c>
      <c r="G17" s="29">
        <v>0</v>
      </c>
      <c r="H17" s="30">
        <v>148602.70200000005</v>
      </c>
      <c r="I17" s="28">
        <v>0</v>
      </c>
      <c r="J17"/>
      <c r="K17" s="27">
        <v>109754</v>
      </c>
      <c r="L17" s="29">
        <v>0</v>
      </c>
      <c r="M17" s="30">
        <v>130815.7068126</v>
      </c>
      <c r="N17" s="28">
        <v>0</v>
      </c>
      <c r="O17"/>
      <c r="P17" s="27">
        <v>110588</v>
      </c>
      <c r="Q17" s="29">
        <v>0</v>
      </c>
      <c r="R17" s="30">
        <v>161884.28028150002</v>
      </c>
      <c r="S17" s="28">
        <v>0</v>
      </c>
      <c r="T17"/>
      <c r="U17" s="27">
        <v>110559</v>
      </c>
      <c r="V17" s="29">
        <v>0</v>
      </c>
      <c r="W17" s="30">
        <v>179831.91532000003</v>
      </c>
      <c r="X17" s="28">
        <v>0</v>
      </c>
      <c r="Y17"/>
      <c r="Z17" s="27">
        <v>110486</v>
      </c>
      <c r="AA17" s="29">
        <v>0</v>
      </c>
      <c r="AB17" s="30">
        <v>171749.08084</v>
      </c>
      <c r="AC17" s="28">
        <v>0</v>
      </c>
    </row>
    <row r="18" spans="1:29" ht="15">
      <c r="A18" s="33">
        <v>12</v>
      </c>
      <c r="B18" s="34" t="s">
        <v>83</v>
      </c>
      <c r="C18" s="35">
        <f>SUM(C8:C17)</f>
        <v>3840175</v>
      </c>
      <c r="D18" s="36">
        <f>SUM(D8:D17)</f>
        <v>9405</v>
      </c>
      <c r="E18"/>
      <c r="F18" s="37">
        <f>SUM(F8:F17)</f>
        <v>2482418</v>
      </c>
      <c r="G18" s="38">
        <f>SUM(G8:G17)</f>
        <v>11271</v>
      </c>
      <c r="H18" s="39">
        <f>SUM(H8:H17)</f>
        <v>3009449.1675072</v>
      </c>
      <c r="I18" s="36">
        <f>SUM(I8:I17)</f>
        <v>11216.89175012936</v>
      </c>
      <c r="J18"/>
      <c r="K18" s="37">
        <f>SUM(K8:K17)</f>
        <v>2498185</v>
      </c>
      <c r="L18" s="38">
        <f>SUM(L8:L17)</f>
        <v>11234</v>
      </c>
      <c r="M18" s="39">
        <f>SUM(M8:M17)</f>
        <v>2985496.890705409</v>
      </c>
      <c r="N18" s="36">
        <f>SUM(N8:N17)</f>
        <v>9701.01827195292</v>
      </c>
      <c r="O18"/>
      <c r="P18" s="37">
        <f>SUM(P8:P17)</f>
        <v>2452143</v>
      </c>
      <c r="Q18" s="38">
        <f>SUM(Q8:Q17)</f>
        <v>11166</v>
      </c>
      <c r="R18" s="39">
        <f>SUM(R8:R17)</f>
        <v>2916925.8283380475</v>
      </c>
      <c r="S18" s="36">
        <f>SUM(S8:S17)</f>
        <v>11061.674431099891</v>
      </c>
      <c r="T18"/>
      <c r="U18" s="37">
        <f>SUM(U8:U17)</f>
        <v>2476673</v>
      </c>
      <c r="V18" s="38">
        <f>SUM(V8:V17)</f>
        <v>11159</v>
      </c>
      <c r="W18" s="39">
        <f>SUM(W8:W17)</f>
        <v>2943836.381439148</v>
      </c>
      <c r="X18" s="36">
        <f>SUM(X8:X17)</f>
        <v>11099.654492465117</v>
      </c>
      <c r="Y18"/>
      <c r="Z18" s="37">
        <f>SUM(Z8:Z17)</f>
        <v>2491854</v>
      </c>
      <c r="AA18" s="38">
        <f>SUM(AA8:AA17)</f>
        <v>11060</v>
      </c>
      <c r="AB18" s="39">
        <f>SUM(AB8:AB17)</f>
        <v>2913913.248952645</v>
      </c>
      <c r="AC18" s="36">
        <f>SUM(AC8:AC17)</f>
        <v>11051.363227540347</v>
      </c>
    </row>
    <row r="19" spans="1:29" ht="15">
      <c r="A19" s="40"/>
      <c r="B19" s="41"/>
      <c r="C19" s="42"/>
      <c r="D19" s="43"/>
      <c r="E19"/>
      <c r="F19" s="44"/>
      <c r="G19" s="45"/>
      <c r="H19" s="46"/>
      <c r="I19" s="43"/>
      <c r="J19"/>
      <c r="K19" s="44"/>
      <c r="L19" s="45"/>
      <c r="M19" s="46"/>
      <c r="N19" s="43"/>
      <c r="O19"/>
      <c r="P19" s="44"/>
      <c r="Q19" s="45"/>
      <c r="R19" s="46"/>
      <c r="S19" s="43"/>
      <c r="T19"/>
      <c r="U19" s="44"/>
      <c r="V19" s="45"/>
      <c r="W19" s="46"/>
      <c r="X19" s="43"/>
      <c r="Y19"/>
      <c r="Z19" s="44"/>
      <c r="AA19" s="45"/>
      <c r="AB19" s="46"/>
      <c r="AC19" s="43"/>
    </row>
    <row r="20" spans="1:29" ht="15">
      <c r="A20" s="17">
        <v>13</v>
      </c>
      <c r="B20" s="18" t="s">
        <v>84</v>
      </c>
      <c r="C20" s="19"/>
      <c r="D20" s="20"/>
      <c r="E20"/>
      <c r="F20" s="47"/>
      <c r="G20" s="48"/>
      <c r="H20" s="23"/>
      <c r="I20" s="20"/>
      <c r="J20"/>
      <c r="K20" s="47"/>
      <c r="L20" s="48"/>
      <c r="M20" s="24"/>
      <c r="N20" s="20"/>
      <c r="O20"/>
      <c r="P20" s="47"/>
      <c r="Q20" s="48"/>
      <c r="R20" s="24"/>
      <c r="S20" s="20"/>
      <c r="T20"/>
      <c r="U20" s="47"/>
      <c r="V20" s="48"/>
      <c r="W20" s="24"/>
      <c r="X20" s="20"/>
      <c r="Y20"/>
      <c r="Z20" s="47"/>
      <c r="AA20" s="48"/>
      <c r="AB20" s="24"/>
      <c r="AC20" s="20"/>
    </row>
    <row r="21" spans="1:29" ht="15">
      <c r="A21" s="50">
        <v>14</v>
      </c>
      <c r="B21" s="51" t="s">
        <v>85</v>
      </c>
      <c r="C21" s="52"/>
      <c r="D21" s="53"/>
      <c r="E21"/>
      <c r="F21" s="54"/>
      <c r="G21" s="55"/>
      <c r="H21" s="56"/>
      <c r="I21" s="53"/>
      <c r="J21"/>
      <c r="K21" s="54"/>
      <c r="L21" s="55"/>
      <c r="M21" s="57"/>
      <c r="N21" s="53"/>
      <c r="O21"/>
      <c r="P21" s="54"/>
      <c r="Q21" s="55"/>
      <c r="R21" s="57"/>
      <c r="S21" s="53"/>
      <c r="T21"/>
      <c r="U21" s="54"/>
      <c r="V21" s="55"/>
      <c r="W21" s="57"/>
      <c r="X21" s="53"/>
      <c r="Y21"/>
      <c r="Z21" s="54"/>
      <c r="AA21" s="55"/>
      <c r="AB21" s="57"/>
      <c r="AC21" s="53"/>
    </row>
    <row r="22" spans="1:29" ht="15">
      <c r="A22" s="58">
        <v>15</v>
      </c>
      <c r="B22" s="59" t="s">
        <v>86</v>
      </c>
      <c r="C22" s="60">
        <v>5742</v>
      </c>
      <c r="D22" s="61"/>
      <c r="E22" s="62"/>
      <c r="F22" s="63">
        <v>0</v>
      </c>
      <c r="G22" s="64"/>
      <c r="H22" s="65">
        <v>2841</v>
      </c>
      <c r="I22" s="61"/>
      <c r="J22" s="62"/>
      <c r="K22" s="63">
        <v>0</v>
      </c>
      <c r="L22" s="64"/>
      <c r="M22" s="65">
        <v>3811</v>
      </c>
      <c r="N22" s="61"/>
      <c r="O22" s="62"/>
      <c r="P22" s="63">
        <v>0</v>
      </c>
      <c r="Q22" s="64"/>
      <c r="R22" s="65">
        <v>2777</v>
      </c>
      <c r="S22" s="61"/>
      <c r="T22" s="62"/>
      <c r="U22" s="63">
        <v>0</v>
      </c>
      <c r="V22" s="64"/>
      <c r="W22" s="65">
        <v>3327</v>
      </c>
      <c r="X22" s="61"/>
      <c r="Y22" s="62"/>
      <c r="Z22" s="63">
        <v>0</v>
      </c>
      <c r="AA22" s="64"/>
      <c r="AB22" s="65">
        <v>2411</v>
      </c>
      <c r="AC22" s="61"/>
    </row>
    <row r="23" spans="1:29" ht="15">
      <c r="A23" s="66">
        <v>16</v>
      </c>
      <c r="B23" s="67" t="s">
        <v>87</v>
      </c>
      <c r="C23" s="60">
        <v>10656</v>
      </c>
      <c r="D23" s="61"/>
      <c r="E23" s="62"/>
      <c r="F23" s="68"/>
      <c r="G23" s="64"/>
      <c r="H23" s="65">
        <v>11946</v>
      </c>
      <c r="I23" s="61"/>
      <c r="J23" s="62"/>
      <c r="K23" s="68"/>
      <c r="L23" s="64"/>
      <c r="M23" s="65">
        <v>9336</v>
      </c>
      <c r="N23" s="61"/>
      <c r="O23" s="62"/>
      <c r="P23" s="68"/>
      <c r="Q23" s="64"/>
      <c r="R23" s="65">
        <v>10010</v>
      </c>
      <c r="S23" s="61"/>
      <c r="T23" s="62"/>
      <c r="U23" s="68"/>
      <c r="V23" s="64"/>
      <c r="W23" s="65">
        <v>10182</v>
      </c>
      <c r="X23" s="61"/>
      <c r="Y23" s="62"/>
      <c r="Z23" s="68"/>
      <c r="AA23" s="64"/>
      <c r="AB23" s="65">
        <v>9999</v>
      </c>
      <c r="AC23" s="61"/>
    </row>
    <row r="24" spans="1:29" ht="24.75" thickBot="1">
      <c r="A24" s="66">
        <v>17</v>
      </c>
      <c r="B24" s="67" t="s">
        <v>88</v>
      </c>
      <c r="C24" s="60">
        <v>4206</v>
      </c>
      <c r="D24" s="61"/>
      <c r="E24" s="62"/>
      <c r="F24" s="63">
        <v>2964</v>
      </c>
      <c r="G24" s="64"/>
      <c r="H24" s="65">
        <v>16537</v>
      </c>
      <c r="I24" s="61"/>
      <c r="J24" s="62"/>
      <c r="K24" s="63">
        <v>2950</v>
      </c>
      <c r="L24" s="64"/>
      <c r="M24" s="65">
        <v>5982</v>
      </c>
      <c r="N24" s="61"/>
      <c r="O24" s="62"/>
      <c r="P24" s="63">
        <v>3050</v>
      </c>
      <c r="Q24" s="64"/>
      <c r="R24" s="65">
        <v>6001</v>
      </c>
      <c r="S24" s="61"/>
      <c r="T24" s="62"/>
      <c r="U24" s="63">
        <v>3050</v>
      </c>
      <c r="V24" s="64"/>
      <c r="W24" s="65">
        <v>6038</v>
      </c>
      <c r="X24" s="61"/>
      <c r="Y24" s="62"/>
      <c r="Z24" s="63">
        <v>3150</v>
      </c>
      <c r="AA24" s="64"/>
      <c r="AB24" s="65">
        <v>6059</v>
      </c>
      <c r="AC24" s="61"/>
    </row>
    <row r="25" spans="1:29" ht="15">
      <c r="A25" s="66">
        <v>18</v>
      </c>
      <c r="B25" s="67" t="s">
        <v>89</v>
      </c>
      <c r="C25" s="60">
        <v>6816</v>
      </c>
      <c r="D25" s="61"/>
      <c r="E25" s="62"/>
      <c r="F25" s="69">
        <v>20900</v>
      </c>
      <c r="G25" s="64"/>
      <c r="H25" s="65">
        <v>7035</v>
      </c>
      <c r="I25" s="61"/>
      <c r="J25" s="62"/>
      <c r="K25" s="69">
        <v>12800</v>
      </c>
      <c r="L25" s="64"/>
      <c r="M25" s="65">
        <v>7547</v>
      </c>
      <c r="N25" s="61"/>
      <c r="O25" s="62"/>
      <c r="P25" s="69">
        <v>12100</v>
      </c>
      <c r="Q25" s="64"/>
      <c r="R25" s="65">
        <v>7905</v>
      </c>
      <c r="S25" s="61"/>
      <c r="T25" s="62"/>
      <c r="U25" s="69">
        <v>12800</v>
      </c>
      <c r="V25" s="64"/>
      <c r="W25" s="65">
        <v>8292</v>
      </c>
      <c r="X25" s="61"/>
      <c r="Y25" s="62"/>
      <c r="Z25" s="69">
        <v>12700</v>
      </c>
      <c r="AA25" s="64"/>
      <c r="AB25" s="65">
        <v>8516</v>
      </c>
      <c r="AC25" s="61"/>
    </row>
    <row r="26" spans="1:29" ht="15.75" thickBot="1">
      <c r="A26" s="66">
        <v>19</v>
      </c>
      <c r="B26" s="67" t="s">
        <v>90</v>
      </c>
      <c r="C26" s="60">
        <v>4121</v>
      </c>
      <c r="D26" s="61"/>
      <c r="E26" s="62"/>
      <c r="F26" s="70"/>
      <c r="G26" s="64"/>
      <c r="H26" s="65">
        <v>5333</v>
      </c>
      <c r="I26" s="61"/>
      <c r="J26" s="62"/>
      <c r="K26" s="70"/>
      <c r="L26" s="64"/>
      <c r="M26" s="65">
        <v>4531</v>
      </c>
      <c r="N26" s="61"/>
      <c r="O26" s="62"/>
      <c r="P26" s="70"/>
      <c r="Q26" s="64"/>
      <c r="R26" s="65">
        <v>4838</v>
      </c>
      <c r="S26" s="61"/>
      <c r="T26" s="62"/>
      <c r="U26" s="70"/>
      <c r="V26" s="64"/>
      <c r="W26" s="65">
        <v>5054</v>
      </c>
      <c r="X26" s="61"/>
      <c r="Y26" s="62"/>
      <c r="Z26" s="70"/>
      <c r="AA26" s="64"/>
      <c r="AB26" s="65">
        <v>5219</v>
      </c>
      <c r="AC26" s="61"/>
    </row>
    <row r="27" spans="1:29" ht="15">
      <c r="A27" s="66">
        <v>20</v>
      </c>
      <c r="B27" s="67" t="s">
        <v>91</v>
      </c>
      <c r="C27" s="60">
        <v>2026</v>
      </c>
      <c r="D27" s="61"/>
      <c r="E27" s="62"/>
      <c r="F27" s="63">
        <v>0</v>
      </c>
      <c r="G27" s="64"/>
      <c r="H27" s="65">
        <v>1856</v>
      </c>
      <c r="I27" s="61"/>
      <c r="J27" s="62"/>
      <c r="K27" s="63">
        <v>0</v>
      </c>
      <c r="L27" s="64"/>
      <c r="M27" s="65">
        <v>2135</v>
      </c>
      <c r="N27" s="61"/>
      <c r="O27" s="62"/>
      <c r="P27" s="63">
        <v>0</v>
      </c>
      <c r="Q27" s="64"/>
      <c r="R27" s="65">
        <v>2128</v>
      </c>
      <c r="S27" s="61"/>
      <c r="T27" s="62"/>
      <c r="U27" s="63">
        <v>0</v>
      </c>
      <c r="V27" s="64"/>
      <c r="W27" s="65">
        <v>2072</v>
      </c>
      <c r="X27" s="61"/>
      <c r="Y27" s="62"/>
      <c r="Z27" s="63">
        <v>0</v>
      </c>
      <c r="AA27" s="64"/>
      <c r="AB27" s="65">
        <v>2060</v>
      </c>
      <c r="AC27" s="61"/>
    </row>
    <row r="28" spans="1:29" ht="15">
      <c r="A28" s="66">
        <v>21</v>
      </c>
      <c r="B28" s="67" t="s">
        <v>92</v>
      </c>
      <c r="C28" s="60">
        <v>13990</v>
      </c>
      <c r="D28" s="61"/>
      <c r="E28" s="62"/>
      <c r="F28" s="68">
        <v>16000</v>
      </c>
      <c r="G28" s="64"/>
      <c r="H28" s="65">
        <v>14134</v>
      </c>
      <c r="I28" s="61"/>
      <c r="J28" s="62"/>
      <c r="K28" s="68">
        <v>15700</v>
      </c>
      <c r="L28" s="64"/>
      <c r="M28" s="65">
        <v>19331</v>
      </c>
      <c r="N28" s="61"/>
      <c r="O28" s="62"/>
      <c r="P28" s="68">
        <v>8800</v>
      </c>
      <c r="Q28" s="64"/>
      <c r="R28" s="65">
        <v>17862</v>
      </c>
      <c r="S28" s="61"/>
      <c r="T28" s="62"/>
      <c r="U28" s="68">
        <v>6800</v>
      </c>
      <c r="V28" s="64"/>
      <c r="W28" s="65">
        <v>17500</v>
      </c>
      <c r="X28" s="61"/>
      <c r="Y28" s="62"/>
      <c r="Z28" s="68">
        <v>5000</v>
      </c>
      <c r="AA28" s="64"/>
      <c r="AB28" s="65">
        <v>18062</v>
      </c>
      <c r="AC28" s="61"/>
    </row>
    <row r="29" spans="1:29" ht="24">
      <c r="A29" s="66">
        <v>22</v>
      </c>
      <c r="B29" s="67" t="s">
        <v>93</v>
      </c>
      <c r="C29" s="60">
        <v>7141</v>
      </c>
      <c r="D29" s="61"/>
      <c r="E29" s="62"/>
      <c r="F29" s="71">
        <v>29351</v>
      </c>
      <c r="G29" s="64"/>
      <c r="H29" s="65">
        <v>10080</v>
      </c>
      <c r="I29" s="61"/>
      <c r="J29" s="62"/>
      <c r="K29" s="71">
        <v>27763</v>
      </c>
      <c r="L29" s="64"/>
      <c r="M29" s="65">
        <v>9250</v>
      </c>
      <c r="N29" s="61"/>
      <c r="O29" s="62"/>
      <c r="P29" s="71">
        <v>28063</v>
      </c>
      <c r="Q29" s="64"/>
      <c r="R29" s="65">
        <v>9250</v>
      </c>
      <c r="S29" s="61"/>
      <c r="T29" s="62"/>
      <c r="U29" s="71">
        <v>28463</v>
      </c>
      <c r="V29" s="64"/>
      <c r="W29" s="65">
        <v>9250</v>
      </c>
      <c r="X29" s="61"/>
      <c r="Y29" s="62"/>
      <c r="Z29" s="71">
        <v>28763</v>
      </c>
      <c r="AA29" s="64"/>
      <c r="AB29" s="65">
        <v>9250</v>
      </c>
      <c r="AC29" s="61"/>
    </row>
    <row r="30" spans="1:29" ht="15">
      <c r="A30" s="66">
        <v>23</v>
      </c>
      <c r="B30" s="67" t="s">
        <v>94</v>
      </c>
      <c r="C30" s="60">
        <v>0</v>
      </c>
      <c r="D30" s="61"/>
      <c r="E30" s="62"/>
      <c r="F30" s="71"/>
      <c r="G30" s="64"/>
      <c r="H30" s="65">
        <v>0</v>
      </c>
      <c r="I30" s="61"/>
      <c r="J30" s="62"/>
      <c r="K30" s="71"/>
      <c r="L30" s="64"/>
      <c r="M30" s="65">
        <v>1000</v>
      </c>
      <c r="N30" s="61"/>
      <c r="O30" s="62"/>
      <c r="P30" s="71"/>
      <c r="Q30" s="64"/>
      <c r="R30" s="65">
        <v>1000</v>
      </c>
      <c r="S30" s="61"/>
      <c r="T30" s="62"/>
      <c r="U30" s="71"/>
      <c r="V30" s="64"/>
      <c r="W30" s="65">
        <v>1000</v>
      </c>
      <c r="X30" s="61"/>
      <c r="Y30" s="62"/>
      <c r="Z30" s="71"/>
      <c r="AA30" s="64"/>
      <c r="AB30" s="65">
        <v>1000</v>
      </c>
      <c r="AC30" s="61"/>
    </row>
    <row r="31" spans="1:29" ht="24">
      <c r="A31" s="66">
        <v>24</v>
      </c>
      <c r="B31" s="67" t="s">
        <v>95</v>
      </c>
      <c r="C31" s="60">
        <v>9318</v>
      </c>
      <c r="D31" s="61"/>
      <c r="E31" s="62"/>
      <c r="F31" s="71"/>
      <c r="G31" s="64"/>
      <c r="H31" s="65">
        <v>8650</v>
      </c>
      <c r="I31" s="61"/>
      <c r="J31" s="62"/>
      <c r="K31" s="71"/>
      <c r="L31" s="64"/>
      <c r="M31" s="65">
        <v>7867</v>
      </c>
      <c r="N31" s="61"/>
      <c r="O31" s="62"/>
      <c r="P31" s="71"/>
      <c r="Q31" s="64"/>
      <c r="R31" s="65">
        <v>7850</v>
      </c>
      <c r="S31" s="61"/>
      <c r="T31" s="62"/>
      <c r="U31" s="71"/>
      <c r="V31" s="64"/>
      <c r="W31" s="65">
        <v>7850</v>
      </c>
      <c r="X31" s="61"/>
      <c r="Y31" s="62"/>
      <c r="Z31" s="71"/>
      <c r="AA31" s="64"/>
      <c r="AB31" s="65">
        <v>7850</v>
      </c>
      <c r="AC31" s="61"/>
    </row>
    <row r="32" spans="1:29" ht="15">
      <c r="A32" s="66">
        <v>25</v>
      </c>
      <c r="B32" s="67" t="s">
        <v>96</v>
      </c>
      <c r="C32" s="60">
        <v>9833</v>
      </c>
      <c r="D32" s="61"/>
      <c r="E32" s="62"/>
      <c r="F32" s="71"/>
      <c r="G32" s="64"/>
      <c r="H32" s="65">
        <v>7803</v>
      </c>
      <c r="I32" s="61"/>
      <c r="J32" s="62"/>
      <c r="K32" s="71"/>
      <c r="L32" s="64"/>
      <c r="M32" s="65">
        <v>10000</v>
      </c>
      <c r="N32" s="61"/>
      <c r="O32" s="62"/>
      <c r="P32" s="71"/>
      <c r="Q32" s="64"/>
      <c r="R32" s="65">
        <v>10000</v>
      </c>
      <c r="S32" s="61"/>
      <c r="T32" s="62"/>
      <c r="U32" s="71"/>
      <c r="V32" s="64"/>
      <c r="W32" s="65">
        <v>10000</v>
      </c>
      <c r="X32" s="61"/>
      <c r="Y32" s="62"/>
      <c r="Z32" s="71"/>
      <c r="AA32" s="64"/>
      <c r="AB32" s="65">
        <v>10000</v>
      </c>
      <c r="AC32" s="61"/>
    </row>
    <row r="33" spans="1:29" ht="24">
      <c r="A33" s="66">
        <v>26</v>
      </c>
      <c r="B33" s="67" t="s">
        <v>0</v>
      </c>
      <c r="C33" s="60">
        <v>1734</v>
      </c>
      <c r="D33" s="61"/>
      <c r="E33" s="62"/>
      <c r="F33" s="71"/>
      <c r="G33" s="64"/>
      <c r="H33" s="65">
        <v>1713</v>
      </c>
      <c r="I33" s="61"/>
      <c r="J33" s="62"/>
      <c r="K33" s="71"/>
      <c r="L33" s="64"/>
      <c r="M33" s="65">
        <v>871</v>
      </c>
      <c r="N33" s="61"/>
      <c r="O33" s="62"/>
      <c r="P33" s="71"/>
      <c r="Q33" s="64"/>
      <c r="R33" s="65">
        <v>1000</v>
      </c>
      <c r="S33" s="61"/>
      <c r="T33" s="62"/>
      <c r="U33" s="71"/>
      <c r="V33" s="64"/>
      <c r="W33" s="65">
        <v>1000</v>
      </c>
      <c r="X33" s="61"/>
      <c r="Y33" s="62"/>
      <c r="Z33" s="71"/>
      <c r="AA33" s="64"/>
      <c r="AB33" s="65">
        <v>1000</v>
      </c>
      <c r="AC33" s="61"/>
    </row>
    <row r="34" spans="1:29" ht="15">
      <c r="A34" s="66">
        <v>27</v>
      </c>
      <c r="B34" s="67" t="s">
        <v>1</v>
      </c>
      <c r="C34" s="60">
        <v>1195</v>
      </c>
      <c r="D34" s="61"/>
      <c r="E34" s="62"/>
      <c r="F34" s="68"/>
      <c r="G34" s="64"/>
      <c r="H34" s="65">
        <v>1967</v>
      </c>
      <c r="I34" s="61"/>
      <c r="J34" s="62"/>
      <c r="K34" s="68"/>
      <c r="L34" s="64"/>
      <c r="M34" s="65">
        <v>3228</v>
      </c>
      <c r="N34" s="61"/>
      <c r="O34" s="62"/>
      <c r="P34" s="68"/>
      <c r="Q34" s="64"/>
      <c r="R34" s="65">
        <v>3039</v>
      </c>
      <c r="S34" s="61"/>
      <c r="T34" s="62"/>
      <c r="U34" s="68"/>
      <c r="V34" s="64"/>
      <c r="W34" s="65">
        <v>3100</v>
      </c>
      <c r="X34" s="61"/>
      <c r="Y34" s="62"/>
      <c r="Z34" s="68"/>
      <c r="AA34" s="64"/>
      <c r="AB34" s="65">
        <v>3162</v>
      </c>
      <c r="AC34" s="61"/>
    </row>
    <row r="35" spans="1:29" ht="15">
      <c r="A35" s="66">
        <v>28</v>
      </c>
      <c r="B35" s="67" t="s">
        <v>2</v>
      </c>
      <c r="C35" s="60">
        <v>8668</v>
      </c>
      <c r="D35" s="61"/>
      <c r="E35" s="62"/>
      <c r="F35" s="68"/>
      <c r="G35" s="64"/>
      <c r="H35" s="65">
        <v>8832</v>
      </c>
      <c r="I35" s="61"/>
      <c r="J35" s="62"/>
      <c r="K35" s="68"/>
      <c r="L35" s="64"/>
      <c r="M35" s="65">
        <v>9380</v>
      </c>
      <c r="N35" s="61"/>
      <c r="O35" s="62"/>
      <c r="P35" s="68"/>
      <c r="Q35" s="64"/>
      <c r="R35" s="65">
        <v>7860</v>
      </c>
      <c r="S35" s="61"/>
      <c r="T35" s="62"/>
      <c r="U35" s="68"/>
      <c r="V35" s="64"/>
      <c r="W35" s="65">
        <v>8017</v>
      </c>
      <c r="X35" s="61"/>
      <c r="Y35" s="62"/>
      <c r="Z35" s="68"/>
      <c r="AA35" s="64"/>
      <c r="AB35" s="65">
        <v>8178</v>
      </c>
      <c r="AC35" s="61"/>
    </row>
    <row r="36" spans="1:29" ht="15">
      <c r="A36" s="66">
        <v>29</v>
      </c>
      <c r="B36" s="67" t="s">
        <v>3</v>
      </c>
      <c r="C36" s="60">
        <v>3140</v>
      </c>
      <c r="D36" s="61"/>
      <c r="E36" s="62"/>
      <c r="F36" s="68"/>
      <c r="G36" s="64"/>
      <c r="H36" s="65">
        <v>4951</v>
      </c>
      <c r="I36" s="61"/>
      <c r="J36" s="62"/>
      <c r="K36" s="68"/>
      <c r="L36" s="64"/>
      <c r="M36" s="65">
        <v>2636</v>
      </c>
      <c r="N36" s="61"/>
      <c r="O36" s="62"/>
      <c r="P36" s="68"/>
      <c r="Q36" s="64"/>
      <c r="R36" s="65">
        <v>2166</v>
      </c>
      <c r="S36" s="61"/>
      <c r="T36" s="62"/>
      <c r="U36" s="68"/>
      <c r="V36" s="64"/>
      <c r="W36" s="65">
        <v>2209</v>
      </c>
      <c r="X36" s="61"/>
      <c r="Y36" s="62"/>
      <c r="Z36" s="68"/>
      <c r="AA36" s="64"/>
      <c r="AB36" s="65">
        <v>2254</v>
      </c>
      <c r="AC36" s="61"/>
    </row>
    <row r="37" spans="1:29" ht="15">
      <c r="A37" s="72">
        <v>30</v>
      </c>
      <c r="B37" s="73" t="s">
        <v>4</v>
      </c>
      <c r="C37" s="74">
        <v>9549</v>
      </c>
      <c r="D37" s="75"/>
      <c r="E37" s="62"/>
      <c r="F37" s="76"/>
      <c r="G37" s="77"/>
      <c r="H37" s="78">
        <v>7887</v>
      </c>
      <c r="I37" s="79"/>
      <c r="J37" s="62"/>
      <c r="K37" s="76"/>
      <c r="L37" s="77"/>
      <c r="M37" s="78">
        <v>7283</v>
      </c>
      <c r="N37" s="75"/>
      <c r="O37" s="62"/>
      <c r="P37" s="76"/>
      <c r="Q37" s="77"/>
      <c r="R37" s="78">
        <v>6121</v>
      </c>
      <c r="S37" s="75"/>
      <c r="T37" s="62"/>
      <c r="U37" s="76"/>
      <c r="V37" s="77"/>
      <c r="W37" s="78">
        <v>6430</v>
      </c>
      <c r="X37" s="75"/>
      <c r="Y37" s="62"/>
      <c r="Z37" s="76"/>
      <c r="AA37" s="77"/>
      <c r="AB37" s="78">
        <v>6755</v>
      </c>
      <c r="AC37" s="75"/>
    </row>
    <row r="38" spans="1:35" ht="15">
      <c r="A38" s="80">
        <v>31</v>
      </c>
      <c r="B38" s="81" t="s">
        <v>5</v>
      </c>
      <c r="C38" s="82">
        <f>SUM(C22:C37)</f>
        <v>98135</v>
      </c>
      <c r="D38" s="83"/>
      <c r="E38" s="62"/>
      <c r="F38" s="82">
        <f>SUM(F22:F37)</f>
        <v>69215</v>
      </c>
      <c r="G38" s="84"/>
      <c r="H38" s="85">
        <f>SUM(H22:H37)</f>
        <v>111565</v>
      </c>
      <c r="I38" s="83"/>
      <c r="J38" s="62"/>
      <c r="K38" s="82">
        <f>SUM(K22:K37)</f>
        <v>59213</v>
      </c>
      <c r="L38" s="84"/>
      <c r="M38" s="85">
        <f>SUM(M22:M37)</f>
        <v>104188</v>
      </c>
      <c r="N38" s="83"/>
      <c r="O38" s="62"/>
      <c r="P38" s="82">
        <f>SUM(P22:P37)</f>
        <v>52013</v>
      </c>
      <c r="Q38" s="84"/>
      <c r="R38" s="85">
        <f>SUM(R22:R37)</f>
        <v>99807</v>
      </c>
      <c r="S38" s="83"/>
      <c r="T38" s="62"/>
      <c r="U38" s="82">
        <f>SUM(U22:U37)</f>
        <v>51113</v>
      </c>
      <c r="V38" s="84"/>
      <c r="W38" s="85">
        <f>SUM(W22:W37)</f>
        <v>101321</v>
      </c>
      <c r="X38" s="83"/>
      <c r="Y38" s="62"/>
      <c r="Z38" s="82">
        <f>SUM(Z22:Z37)</f>
        <v>49613</v>
      </c>
      <c r="AA38" s="84"/>
      <c r="AB38" s="85">
        <f>SUM(AB22:AB37)</f>
        <v>101775</v>
      </c>
      <c r="AC38" s="83"/>
      <c r="AD38" s="171">
        <f>AVERAGE(Z38,U38,P38,K38)</f>
        <v>52988</v>
      </c>
      <c r="AE38" s="171">
        <f>AVERAGE(AB38,R38,W38,M38)</f>
        <v>101772.75</v>
      </c>
      <c r="AF38" s="171">
        <f>AE38-AD38</f>
        <v>48784.75</v>
      </c>
      <c r="AG38" s="171">
        <f>C38</f>
        <v>98135</v>
      </c>
      <c r="AH38" s="171">
        <f>AE38-AG38</f>
        <v>3637.75</v>
      </c>
      <c r="AI38" s="182">
        <f>(AE38/AD38)-1</f>
        <v>0.9206754359477618</v>
      </c>
    </row>
    <row r="39" spans="1:29" ht="15">
      <c r="A39" s="66"/>
      <c r="B39" s="67"/>
      <c r="C39" s="60"/>
      <c r="D39" s="86"/>
      <c r="E39" s="62"/>
      <c r="F39" s="87"/>
      <c r="G39" s="88"/>
      <c r="H39" s="65"/>
      <c r="I39" s="86"/>
      <c r="J39" s="62"/>
      <c r="K39" s="87"/>
      <c r="L39" s="88"/>
      <c r="M39" s="65"/>
      <c r="N39" s="86"/>
      <c r="O39" s="62"/>
      <c r="P39" s="87"/>
      <c r="Q39" s="88"/>
      <c r="R39" s="65"/>
      <c r="S39" s="86"/>
      <c r="T39" s="62"/>
      <c r="U39" s="87"/>
      <c r="V39" s="88"/>
      <c r="W39" s="65"/>
      <c r="X39" s="86"/>
      <c r="Y39" s="62"/>
      <c r="Z39" s="87"/>
      <c r="AA39" s="88"/>
      <c r="AB39" s="65"/>
      <c r="AC39" s="86"/>
    </row>
    <row r="40" spans="1:29" ht="15.75" thickBot="1">
      <c r="A40" s="80">
        <v>32</v>
      </c>
      <c r="B40" s="89" t="s">
        <v>6</v>
      </c>
      <c r="C40" s="60"/>
      <c r="D40" s="61"/>
      <c r="E40" s="62"/>
      <c r="F40" s="63"/>
      <c r="G40" s="64"/>
      <c r="H40" s="65"/>
      <c r="I40" s="61"/>
      <c r="J40" s="62"/>
      <c r="K40" s="63"/>
      <c r="L40" s="64"/>
      <c r="M40" s="65"/>
      <c r="N40" s="61"/>
      <c r="O40" s="62"/>
      <c r="P40" s="63"/>
      <c r="Q40" s="64"/>
      <c r="R40" s="65"/>
      <c r="S40" s="61"/>
      <c r="T40" s="62"/>
      <c r="U40" s="63"/>
      <c r="V40" s="64"/>
      <c r="W40" s="65"/>
      <c r="X40" s="61"/>
      <c r="Y40" s="62"/>
      <c r="Z40" s="63"/>
      <c r="AA40" s="64"/>
      <c r="AB40" s="65"/>
      <c r="AC40" s="61"/>
    </row>
    <row r="41" spans="1:29" ht="15">
      <c r="A41" s="66">
        <v>33</v>
      </c>
      <c r="B41" s="67" t="s">
        <v>7</v>
      </c>
      <c r="C41" s="60">
        <v>15250</v>
      </c>
      <c r="D41" s="61"/>
      <c r="E41" s="62"/>
      <c r="F41" s="90">
        <v>17350</v>
      </c>
      <c r="G41" s="64"/>
      <c r="H41" s="65">
        <v>21482</v>
      </c>
      <c r="I41" s="61"/>
      <c r="J41" s="62"/>
      <c r="K41" s="90">
        <v>16650</v>
      </c>
      <c r="L41" s="64"/>
      <c r="M41" s="65">
        <v>16100</v>
      </c>
      <c r="N41" s="61"/>
      <c r="O41" s="62"/>
      <c r="P41" s="90">
        <v>16650</v>
      </c>
      <c r="Q41" s="64"/>
      <c r="R41" s="65">
        <v>19400</v>
      </c>
      <c r="S41" s="61"/>
      <c r="T41" s="62"/>
      <c r="U41" s="90">
        <v>16650</v>
      </c>
      <c r="V41" s="64"/>
      <c r="W41" s="65">
        <v>20600</v>
      </c>
      <c r="X41" s="61"/>
      <c r="Y41" s="62"/>
      <c r="Z41" s="90">
        <v>16650</v>
      </c>
      <c r="AA41" s="64"/>
      <c r="AB41" s="65">
        <v>21000</v>
      </c>
      <c r="AC41" s="61"/>
    </row>
    <row r="42" spans="1:29" ht="15.75" thickBot="1">
      <c r="A42" s="91">
        <v>34</v>
      </c>
      <c r="B42" s="92" t="s">
        <v>8</v>
      </c>
      <c r="C42" s="74">
        <v>22300</v>
      </c>
      <c r="D42" s="79"/>
      <c r="E42" s="62"/>
      <c r="F42" s="93"/>
      <c r="G42" s="94"/>
      <c r="H42" s="78">
        <v>22392</v>
      </c>
      <c r="I42" s="79"/>
      <c r="J42" s="62"/>
      <c r="K42" s="93"/>
      <c r="L42" s="77"/>
      <c r="M42" s="78">
        <v>25700</v>
      </c>
      <c r="N42" s="79"/>
      <c r="O42" s="62"/>
      <c r="P42" s="93"/>
      <c r="Q42" s="77"/>
      <c r="R42" s="78">
        <v>26300</v>
      </c>
      <c r="S42" s="79"/>
      <c r="T42" s="62"/>
      <c r="U42" s="93"/>
      <c r="V42" s="77"/>
      <c r="W42" s="78">
        <v>26600</v>
      </c>
      <c r="X42" s="79"/>
      <c r="Y42" s="62"/>
      <c r="Z42" s="93"/>
      <c r="AA42" s="77"/>
      <c r="AB42" s="78">
        <v>26900</v>
      </c>
      <c r="AC42" s="79"/>
    </row>
    <row r="43" spans="1:35" ht="15">
      <c r="A43" s="80">
        <v>35</v>
      </c>
      <c r="B43" s="81" t="s">
        <v>5</v>
      </c>
      <c r="C43" s="82">
        <f>SUM(C41:C42)</f>
        <v>37550</v>
      </c>
      <c r="D43" s="61"/>
      <c r="E43" s="62"/>
      <c r="F43" s="82">
        <f>SUM(F41:F42)</f>
        <v>17350</v>
      </c>
      <c r="G43" s="64"/>
      <c r="H43" s="85">
        <f>SUM(H41:H42)</f>
        <v>43874</v>
      </c>
      <c r="I43" s="61"/>
      <c r="J43" s="62"/>
      <c r="K43" s="82">
        <f>SUM(K41:K42)</f>
        <v>16650</v>
      </c>
      <c r="L43" s="64"/>
      <c r="M43" s="85">
        <f>SUM(M41:M42)</f>
        <v>41800</v>
      </c>
      <c r="N43" s="61"/>
      <c r="O43" s="62"/>
      <c r="P43" s="82">
        <f>SUM(P41:P42)</f>
        <v>16650</v>
      </c>
      <c r="Q43" s="64"/>
      <c r="R43" s="85">
        <f>SUM(R41:R42)</f>
        <v>45700</v>
      </c>
      <c r="S43" s="61"/>
      <c r="T43" s="62"/>
      <c r="U43" s="82">
        <f>SUM(U41:U42)</f>
        <v>16650</v>
      </c>
      <c r="V43" s="64"/>
      <c r="W43" s="85">
        <f>SUM(W41:W42)</f>
        <v>47200</v>
      </c>
      <c r="X43" s="61"/>
      <c r="Y43" s="62"/>
      <c r="Z43" s="82">
        <f>SUM(Z41:Z42)</f>
        <v>16650</v>
      </c>
      <c r="AA43" s="64"/>
      <c r="AB43" s="85">
        <f>SUM(AB41:AB42)</f>
        <v>47900</v>
      </c>
      <c r="AC43" s="61"/>
      <c r="AD43" s="171">
        <f>AVERAGE(Z43,U43,P43,K43)</f>
        <v>16650</v>
      </c>
      <c r="AE43" s="171">
        <f>AVERAGE(AB43,R43,W43,M43)</f>
        <v>45650</v>
      </c>
      <c r="AF43" s="171">
        <f>AVERAGE(AB43,W43,R43,M43)-AVERAGE(Z43,U43,P43,K43)</f>
        <v>29000</v>
      </c>
      <c r="AG43" s="171">
        <f>C43</f>
        <v>37550</v>
      </c>
      <c r="AH43" s="171">
        <f>AE43-AG43</f>
        <v>8100</v>
      </c>
      <c r="AI43" s="182">
        <f>(AE43/AD43)-1</f>
        <v>1.7417417417417416</v>
      </c>
    </row>
    <row r="44" spans="1:31" ht="15">
      <c r="A44" s="66"/>
      <c r="B44" s="67"/>
      <c r="C44" s="60"/>
      <c r="D44" s="61"/>
      <c r="E44" s="62"/>
      <c r="F44" s="63"/>
      <c r="G44" s="64"/>
      <c r="H44" s="65"/>
      <c r="I44" s="61"/>
      <c r="J44" s="62"/>
      <c r="K44" s="63"/>
      <c r="L44" s="64"/>
      <c r="M44" s="65"/>
      <c r="N44" s="61"/>
      <c r="O44" s="62"/>
      <c r="P44" s="63"/>
      <c r="Q44" s="64"/>
      <c r="R44" s="65"/>
      <c r="S44" s="61"/>
      <c r="T44" s="62"/>
      <c r="U44" s="63"/>
      <c r="V44" s="64"/>
      <c r="W44" s="65"/>
      <c r="X44" s="61"/>
      <c r="Y44" s="62"/>
      <c r="Z44" s="63"/>
      <c r="AA44" s="64"/>
      <c r="AB44" s="65"/>
      <c r="AC44" s="61"/>
      <c r="AD44" s="171"/>
      <c r="AE44" s="171"/>
    </row>
    <row r="45" spans="1:29" ht="15">
      <c r="A45" s="80">
        <v>36</v>
      </c>
      <c r="B45" s="89" t="s">
        <v>9</v>
      </c>
      <c r="C45" s="60"/>
      <c r="D45" s="61"/>
      <c r="E45" s="62"/>
      <c r="F45" s="63"/>
      <c r="G45" s="64"/>
      <c r="H45" s="65"/>
      <c r="I45" s="61"/>
      <c r="J45" s="62"/>
      <c r="K45" s="63"/>
      <c r="L45" s="64"/>
      <c r="M45" s="65"/>
      <c r="N45" s="61"/>
      <c r="O45" s="62"/>
      <c r="P45" s="63"/>
      <c r="Q45" s="64"/>
      <c r="R45" s="65"/>
      <c r="S45" s="61"/>
      <c r="T45" s="62"/>
      <c r="U45" s="63"/>
      <c r="V45" s="64"/>
      <c r="W45" s="65"/>
      <c r="X45" s="61"/>
      <c r="Y45" s="62"/>
      <c r="Z45" s="63"/>
      <c r="AA45" s="64"/>
      <c r="AB45" s="65"/>
      <c r="AC45" s="61"/>
    </row>
    <row r="46" spans="1:29" ht="15">
      <c r="A46" s="66">
        <v>37</v>
      </c>
      <c r="B46" s="67" t="s">
        <v>10</v>
      </c>
      <c r="C46" s="60">
        <v>1566</v>
      </c>
      <c r="D46" s="61"/>
      <c r="E46" s="62"/>
      <c r="F46" s="63">
        <v>1990</v>
      </c>
      <c r="G46" s="64"/>
      <c r="H46" s="65">
        <v>1351</v>
      </c>
      <c r="I46" s="61"/>
      <c r="J46" s="62"/>
      <c r="K46" s="63">
        <v>2050</v>
      </c>
      <c r="L46" s="64"/>
      <c r="M46" s="65">
        <v>2050</v>
      </c>
      <c r="N46" s="61"/>
      <c r="O46" s="62"/>
      <c r="P46" s="63">
        <v>2111</v>
      </c>
      <c r="Q46" s="64"/>
      <c r="R46" s="65">
        <v>2111</v>
      </c>
      <c r="S46" s="61"/>
      <c r="T46" s="62"/>
      <c r="U46" s="63">
        <v>2174</v>
      </c>
      <c r="V46" s="64"/>
      <c r="W46" s="65">
        <v>2174</v>
      </c>
      <c r="X46" s="61"/>
      <c r="Y46" s="62"/>
      <c r="Z46" s="63">
        <v>2240</v>
      </c>
      <c r="AA46" s="64"/>
      <c r="AB46" s="65">
        <v>2240</v>
      </c>
      <c r="AC46" s="61"/>
    </row>
    <row r="47" spans="1:29" ht="15">
      <c r="A47" s="66">
        <v>38</v>
      </c>
      <c r="B47" s="67" t="s">
        <v>11</v>
      </c>
      <c r="C47" s="60">
        <v>45962</v>
      </c>
      <c r="D47" s="61"/>
      <c r="E47" s="62"/>
      <c r="F47" s="63">
        <v>0</v>
      </c>
      <c r="G47" s="64"/>
      <c r="H47" s="65">
        <v>5644</v>
      </c>
      <c r="I47" s="61"/>
      <c r="J47" s="62"/>
      <c r="K47" s="63">
        <v>0</v>
      </c>
      <c r="L47" s="64"/>
      <c r="M47" s="65">
        <v>4400</v>
      </c>
      <c r="N47" s="61"/>
      <c r="O47" s="62"/>
      <c r="P47" s="63">
        <v>0</v>
      </c>
      <c r="Q47" s="64"/>
      <c r="R47" s="65">
        <v>3000</v>
      </c>
      <c r="S47" s="61"/>
      <c r="T47" s="62"/>
      <c r="U47" s="63">
        <v>0</v>
      </c>
      <c r="V47" s="64"/>
      <c r="W47" s="65">
        <v>3000</v>
      </c>
      <c r="X47" s="61"/>
      <c r="Y47" s="62"/>
      <c r="Z47" s="63">
        <v>0</v>
      </c>
      <c r="AA47" s="64"/>
      <c r="AB47" s="65">
        <v>3000</v>
      </c>
      <c r="AC47" s="61"/>
    </row>
    <row r="48" spans="1:29" ht="15">
      <c r="A48" s="66">
        <v>39</v>
      </c>
      <c r="B48" s="67" t="s">
        <v>12</v>
      </c>
      <c r="C48" s="60">
        <v>2092395</v>
      </c>
      <c r="D48" s="61"/>
      <c r="E48" s="62"/>
      <c r="F48" s="63">
        <v>74125</v>
      </c>
      <c r="G48" s="95">
        <v>169</v>
      </c>
      <c r="H48" s="65">
        <v>301710</v>
      </c>
      <c r="I48" s="96"/>
      <c r="J48" s="62"/>
      <c r="K48" s="63">
        <v>66178</v>
      </c>
      <c r="L48" s="95">
        <v>154</v>
      </c>
      <c r="M48" s="65">
        <v>177162.18713679654</v>
      </c>
      <c r="N48" s="97">
        <v>557.2356611666243</v>
      </c>
      <c r="O48" s="62"/>
      <c r="P48" s="63">
        <v>74842</v>
      </c>
      <c r="Q48" s="98"/>
      <c r="R48" s="65">
        <v>74515.92089459118</v>
      </c>
      <c r="S48" s="97">
        <v>239.3674670506337</v>
      </c>
      <c r="T48" s="62"/>
      <c r="U48" s="63">
        <v>76316</v>
      </c>
      <c r="V48" s="98"/>
      <c r="W48" s="65">
        <v>61795.02226494435</v>
      </c>
      <c r="X48" s="97">
        <v>202.94657275967617</v>
      </c>
      <c r="Y48" s="62"/>
      <c r="Z48" s="63">
        <v>85366</v>
      </c>
      <c r="AA48" s="98"/>
      <c r="AB48" s="65">
        <v>67617.47404498463</v>
      </c>
      <c r="AC48" s="97">
        <v>246.22399090915053</v>
      </c>
    </row>
    <row r="49" spans="1:29" ht="24">
      <c r="A49" s="72">
        <v>40</v>
      </c>
      <c r="B49" s="73" t="s">
        <v>13</v>
      </c>
      <c r="C49" s="74">
        <v>119173</v>
      </c>
      <c r="D49" s="79"/>
      <c r="E49" s="62"/>
      <c r="F49" s="99">
        <v>0</v>
      </c>
      <c r="G49" s="100"/>
      <c r="H49" s="78">
        <v>0</v>
      </c>
      <c r="I49" s="79"/>
      <c r="J49" s="62"/>
      <c r="K49" s="99">
        <v>0</v>
      </c>
      <c r="L49" s="94"/>
      <c r="M49" s="78">
        <v>0</v>
      </c>
      <c r="N49" s="79"/>
      <c r="O49" s="62"/>
      <c r="P49" s="99">
        <v>0</v>
      </c>
      <c r="Q49" s="94"/>
      <c r="R49" s="78">
        <v>0</v>
      </c>
      <c r="S49" s="79"/>
      <c r="T49" s="62"/>
      <c r="U49" s="99">
        <v>0</v>
      </c>
      <c r="V49" s="94"/>
      <c r="W49" s="78">
        <v>0</v>
      </c>
      <c r="X49" s="79"/>
      <c r="Y49" s="62"/>
      <c r="Z49" s="99">
        <v>0</v>
      </c>
      <c r="AA49" s="94"/>
      <c r="AB49" s="78">
        <v>0</v>
      </c>
      <c r="AC49" s="79"/>
    </row>
    <row r="50" spans="1:29" ht="15">
      <c r="A50" s="80">
        <v>41</v>
      </c>
      <c r="B50" s="81" t="s">
        <v>5</v>
      </c>
      <c r="C50" s="82">
        <f>SUM(C46:C49)</f>
        <v>2259096</v>
      </c>
      <c r="D50" s="101"/>
      <c r="E50" s="62"/>
      <c r="F50" s="82">
        <f>SUM(F46:F49)</f>
        <v>76115</v>
      </c>
      <c r="G50" s="102"/>
      <c r="H50" s="85">
        <f>SUM(H46:H49)</f>
        <v>308705</v>
      </c>
      <c r="I50" s="101"/>
      <c r="J50" s="62"/>
      <c r="K50" s="82">
        <f>SUM(K46:K49)</f>
        <v>68228</v>
      </c>
      <c r="L50" s="103"/>
      <c r="M50" s="85">
        <f>SUM(M46:M49)</f>
        <v>183612.18713679654</v>
      </c>
      <c r="N50" s="101">
        <f>SUM(N46:N49)</f>
        <v>557.2356611666243</v>
      </c>
      <c r="O50" s="62"/>
      <c r="P50" s="82">
        <f>SUM(P46:P49)</f>
        <v>76953</v>
      </c>
      <c r="Q50" s="103"/>
      <c r="R50" s="85">
        <f>SUM(R46:R49)</f>
        <v>79626.92089459118</v>
      </c>
      <c r="S50" s="101">
        <f>SUM(S46:S49)</f>
        <v>239.3674670506337</v>
      </c>
      <c r="T50" s="62"/>
      <c r="U50" s="82">
        <f>SUM(U46:U49)</f>
        <v>78490</v>
      </c>
      <c r="V50" s="103"/>
      <c r="W50" s="85">
        <f>SUM(W46:W49)</f>
        <v>66969.02226494436</v>
      </c>
      <c r="X50" s="101">
        <f>SUM(X46:X49)</f>
        <v>202.94657275967617</v>
      </c>
      <c r="Y50" s="62"/>
      <c r="Z50" s="82">
        <f>SUM(Z46:Z49)</f>
        <v>87606</v>
      </c>
      <c r="AA50" s="103"/>
      <c r="AB50" s="85">
        <f>SUM(AB46:AB49)</f>
        <v>72857.47404498463</v>
      </c>
      <c r="AC50" s="101">
        <f>SUM(AC46:AC49)</f>
        <v>246.22399090915053</v>
      </c>
    </row>
    <row r="51" spans="1:29" ht="15">
      <c r="A51" s="66"/>
      <c r="B51" s="67"/>
      <c r="C51" s="60"/>
      <c r="D51" s="61"/>
      <c r="E51" s="62"/>
      <c r="F51" s="63"/>
      <c r="G51" s="95"/>
      <c r="H51" s="65"/>
      <c r="I51" s="61"/>
      <c r="J51" s="62"/>
      <c r="K51" s="63"/>
      <c r="L51" s="64"/>
      <c r="M51" s="65"/>
      <c r="N51" s="61"/>
      <c r="O51" s="62"/>
      <c r="P51" s="63"/>
      <c r="Q51" s="64"/>
      <c r="R51" s="65"/>
      <c r="S51" s="61"/>
      <c r="T51" s="62"/>
      <c r="U51" s="63"/>
      <c r="V51" s="64"/>
      <c r="W51" s="65"/>
      <c r="X51" s="61"/>
      <c r="Y51" s="62"/>
      <c r="Z51" s="63"/>
      <c r="AA51" s="64"/>
      <c r="AB51" s="65"/>
      <c r="AC51" s="61"/>
    </row>
    <row r="52" spans="1:29" ht="15">
      <c r="A52" s="80">
        <v>42</v>
      </c>
      <c r="B52" s="89" t="s">
        <v>14</v>
      </c>
      <c r="C52" s="60"/>
      <c r="D52" s="61"/>
      <c r="E52" s="62"/>
      <c r="F52" s="63"/>
      <c r="G52" s="95"/>
      <c r="H52" s="65"/>
      <c r="I52" s="61"/>
      <c r="J52" s="62"/>
      <c r="K52" s="63"/>
      <c r="L52" s="64"/>
      <c r="M52" s="65"/>
      <c r="N52" s="61"/>
      <c r="O52" s="62"/>
      <c r="P52" s="63"/>
      <c r="Q52" s="64"/>
      <c r="R52" s="65"/>
      <c r="S52" s="61"/>
      <c r="T52" s="62"/>
      <c r="U52" s="63"/>
      <c r="V52" s="64"/>
      <c r="W52" s="65"/>
      <c r="X52" s="61"/>
      <c r="Y52" s="62"/>
      <c r="Z52" s="63"/>
      <c r="AA52" s="64"/>
      <c r="AB52" s="65"/>
      <c r="AC52" s="61"/>
    </row>
    <row r="53" spans="1:29" ht="15">
      <c r="A53" s="66">
        <v>43</v>
      </c>
      <c r="B53" s="67" t="s">
        <v>15</v>
      </c>
      <c r="C53" s="60">
        <v>26230</v>
      </c>
      <c r="D53" s="61"/>
      <c r="E53" s="62"/>
      <c r="F53" s="63">
        <v>432988</v>
      </c>
      <c r="G53" s="95">
        <v>1700</v>
      </c>
      <c r="H53" s="65">
        <v>743562</v>
      </c>
      <c r="I53" s="96"/>
      <c r="J53" s="62"/>
      <c r="K53" s="63">
        <v>447536</v>
      </c>
      <c r="L53" s="95">
        <v>1700</v>
      </c>
      <c r="M53" s="65">
        <v>582701.6795003302</v>
      </c>
      <c r="N53" s="97">
        <v>648.3145194114155</v>
      </c>
      <c r="O53" s="62"/>
      <c r="P53" s="63">
        <v>399929</v>
      </c>
      <c r="Q53" s="98"/>
      <c r="R53" s="65">
        <v>454122.7070417559</v>
      </c>
      <c r="S53" s="97">
        <v>645.5536974200913</v>
      </c>
      <c r="T53" s="62"/>
      <c r="U53" s="63">
        <v>434514</v>
      </c>
      <c r="V53" s="98"/>
      <c r="W53" s="65">
        <v>447471.86429037276</v>
      </c>
      <c r="X53" s="97">
        <v>633.5058935844751</v>
      </c>
      <c r="Y53" s="62"/>
      <c r="Z53" s="63">
        <v>416840</v>
      </c>
      <c r="AA53" s="98"/>
      <c r="AB53" s="65">
        <v>389939.22509079595</v>
      </c>
      <c r="AC53" s="97">
        <v>411.3340899315068</v>
      </c>
    </row>
    <row r="54" spans="1:29" ht="24">
      <c r="A54" s="72">
        <v>44</v>
      </c>
      <c r="B54" s="73" t="s">
        <v>16</v>
      </c>
      <c r="C54" s="74">
        <v>0</v>
      </c>
      <c r="D54" s="79"/>
      <c r="E54" s="62"/>
      <c r="F54" s="99">
        <v>0</v>
      </c>
      <c r="G54" s="94"/>
      <c r="H54" s="78">
        <v>234600</v>
      </c>
      <c r="I54" s="105"/>
      <c r="J54" s="62"/>
      <c r="K54" s="99">
        <v>0</v>
      </c>
      <c r="L54" s="106"/>
      <c r="M54" s="78">
        <v>247578.39412799999</v>
      </c>
      <c r="N54" s="107">
        <v>744.4558551369863</v>
      </c>
      <c r="O54" s="62"/>
      <c r="P54" s="99">
        <v>0</v>
      </c>
      <c r="Q54" s="106"/>
      <c r="R54" s="78">
        <v>315113.9712000624</v>
      </c>
      <c r="S54" s="107">
        <v>742.3397260273973</v>
      </c>
      <c r="T54" s="62"/>
      <c r="U54" s="99">
        <v>0</v>
      </c>
      <c r="V54" s="106"/>
      <c r="W54" s="78">
        <v>313704.47266464</v>
      </c>
      <c r="X54" s="107">
        <v>741.7558684931506</v>
      </c>
      <c r="Y54" s="62"/>
      <c r="Z54" s="99">
        <v>0</v>
      </c>
      <c r="AA54" s="106"/>
      <c r="AB54" s="78">
        <v>313704.47266464</v>
      </c>
      <c r="AC54" s="107">
        <v>741.7558684931506</v>
      </c>
    </row>
    <row r="55" spans="1:29" ht="15">
      <c r="A55" s="80">
        <v>45</v>
      </c>
      <c r="B55" s="81" t="s">
        <v>5</v>
      </c>
      <c r="C55" s="82">
        <f>SUM(C53:C54)</f>
        <v>26230</v>
      </c>
      <c r="D55" s="108">
        <f>SUM(D53:D54)</f>
        <v>0</v>
      </c>
      <c r="E55" s="62"/>
      <c r="F55" s="82">
        <f>SUM(F53:F54)</f>
        <v>432988</v>
      </c>
      <c r="G55" s="102"/>
      <c r="H55" s="85">
        <f>SUM(H53:H54)</f>
        <v>978162</v>
      </c>
      <c r="I55" s="108">
        <f>SUM(I53:I54)</f>
        <v>0</v>
      </c>
      <c r="J55" s="62"/>
      <c r="K55" s="82">
        <f>SUM(K53:K54)</f>
        <v>447536</v>
      </c>
      <c r="L55" s="102"/>
      <c r="M55" s="85">
        <f>SUM(M53:M54)</f>
        <v>830280.0736283303</v>
      </c>
      <c r="N55" s="108">
        <f>SUM(N53:N54)</f>
        <v>1392.7703745484018</v>
      </c>
      <c r="O55" s="62"/>
      <c r="P55" s="82">
        <f>SUM(P53:P54)</f>
        <v>399929</v>
      </c>
      <c r="Q55" s="102"/>
      <c r="R55" s="85">
        <f>SUM(R53:R54)</f>
        <v>769236.6782418183</v>
      </c>
      <c r="S55" s="108">
        <f>SUM(S53:S54)</f>
        <v>1387.8934234474887</v>
      </c>
      <c r="T55" s="62"/>
      <c r="U55" s="82">
        <f>SUM(U53:U54)</f>
        <v>434514</v>
      </c>
      <c r="V55" s="102"/>
      <c r="W55" s="85">
        <f>SUM(W53:W54)</f>
        <v>761176.3369550128</v>
      </c>
      <c r="X55" s="108">
        <f>SUM(X53:X54)</f>
        <v>1375.2617620776257</v>
      </c>
      <c r="Y55" s="62"/>
      <c r="Z55" s="82">
        <f>SUM(Z53:Z54)</f>
        <v>416840</v>
      </c>
      <c r="AA55" s="102"/>
      <c r="AB55" s="85">
        <f>SUM(AB53:AB54)</f>
        <v>703643.697755436</v>
      </c>
      <c r="AC55" s="108">
        <f>SUM(AC53:AC54)</f>
        <v>1153.0899584246574</v>
      </c>
    </row>
    <row r="56" spans="1:29" ht="15">
      <c r="A56" s="80"/>
      <c r="B56" s="81"/>
      <c r="C56" s="82"/>
      <c r="D56" s="109"/>
      <c r="E56" s="62"/>
      <c r="F56" s="82"/>
      <c r="G56" s="110"/>
      <c r="H56" s="85"/>
      <c r="I56" s="109"/>
      <c r="J56" s="62"/>
      <c r="K56" s="82"/>
      <c r="L56" s="110"/>
      <c r="M56" s="85"/>
      <c r="N56" s="109"/>
      <c r="O56" s="62"/>
      <c r="P56" s="82"/>
      <c r="Q56" s="110"/>
      <c r="R56" s="85"/>
      <c r="S56" s="109"/>
      <c r="T56" s="62"/>
      <c r="U56" s="82"/>
      <c r="V56" s="110"/>
      <c r="W56" s="85"/>
      <c r="X56" s="109"/>
      <c r="Y56" s="62"/>
      <c r="Z56" s="82"/>
      <c r="AA56" s="110"/>
      <c r="AB56" s="85"/>
      <c r="AC56" s="109"/>
    </row>
    <row r="57" spans="1:29" ht="15">
      <c r="A57" s="80">
        <v>46</v>
      </c>
      <c r="B57" s="89" t="s">
        <v>17</v>
      </c>
      <c r="C57" s="60"/>
      <c r="D57" s="61"/>
      <c r="E57" s="62"/>
      <c r="F57" s="63"/>
      <c r="G57" s="64"/>
      <c r="H57" s="65"/>
      <c r="I57" s="61"/>
      <c r="J57" s="62"/>
      <c r="K57" s="63"/>
      <c r="L57" s="64"/>
      <c r="M57" s="65"/>
      <c r="N57" s="61"/>
      <c r="O57" s="62"/>
      <c r="P57" s="63"/>
      <c r="Q57" s="64"/>
      <c r="R57" s="65"/>
      <c r="S57" s="61"/>
      <c r="T57" s="62"/>
      <c r="U57" s="63"/>
      <c r="V57" s="64"/>
      <c r="W57" s="65"/>
      <c r="X57" s="61"/>
      <c r="Y57" s="62"/>
      <c r="Z57" s="63"/>
      <c r="AA57" s="64"/>
      <c r="AB57" s="65"/>
      <c r="AC57" s="61"/>
    </row>
    <row r="58" spans="1:29" ht="15">
      <c r="A58" s="111">
        <v>47</v>
      </c>
      <c r="B58" s="112" t="s">
        <v>18</v>
      </c>
      <c r="C58" s="60">
        <v>68082</v>
      </c>
      <c r="D58" s="61"/>
      <c r="E58" s="62"/>
      <c r="F58" s="63">
        <v>69658</v>
      </c>
      <c r="G58" s="64"/>
      <c r="H58" s="65">
        <v>143983</v>
      </c>
      <c r="I58" s="61"/>
      <c r="J58" s="62"/>
      <c r="K58" s="63">
        <v>69658</v>
      </c>
      <c r="L58" s="64"/>
      <c r="M58" s="65">
        <v>143802</v>
      </c>
      <c r="N58" s="61"/>
      <c r="O58" s="62"/>
      <c r="P58" s="63">
        <v>69658</v>
      </c>
      <c r="Q58" s="64"/>
      <c r="R58" s="65">
        <v>143802</v>
      </c>
      <c r="S58" s="61"/>
      <c r="T58" s="62"/>
      <c r="U58" s="63">
        <v>69658</v>
      </c>
      <c r="V58" s="64"/>
      <c r="W58" s="65">
        <v>143802</v>
      </c>
      <c r="X58" s="61"/>
      <c r="Y58" s="62"/>
      <c r="Z58" s="63">
        <v>69658</v>
      </c>
      <c r="AA58" s="64"/>
      <c r="AB58" s="65">
        <v>143802</v>
      </c>
      <c r="AC58" s="61"/>
    </row>
    <row r="59" spans="1:29" ht="15">
      <c r="A59" s="66"/>
      <c r="B59" s="67"/>
      <c r="C59" s="60"/>
      <c r="D59" s="113"/>
      <c r="E59" s="62"/>
      <c r="F59" s="114"/>
      <c r="G59" s="115"/>
      <c r="H59" s="65"/>
      <c r="I59" s="113"/>
      <c r="J59" s="62"/>
      <c r="K59" s="114"/>
      <c r="L59" s="115"/>
      <c r="M59" s="65"/>
      <c r="N59" s="113"/>
      <c r="O59" s="62"/>
      <c r="P59" s="114"/>
      <c r="Q59" s="115"/>
      <c r="R59" s="65"/>
      <c r="S59" s="113"/>
      <c r="T59" s="62"/>
      <c r="U59" s="114"/>
      <c r="V59" s="115"/>
      <c r="W59" s="65"/>
      <c r="X59" s="113"/>
      <c r="Y59" s="62"/>
      <c r="Z59" s="114"/>
      <c r="AA59" s="115"/>
      <c r="AB59" s="65"/>
      <c r="AC59" s="113"/>
    </row>
    <row r="60" spans="1:29" ht="15">
      <c r="A60" s="80">
        <v>48</v>
      </c>
      <c r="B60" s="89" t="s">
        <v>19</v>
      </c>
      <c r="C60" s="60"/>
      <c r="D60" s="61"/>
      <c r="E60" s="62"/>
      <c r="F60" s="63"/>
      <c r="G60" s="64"/>
      <c r="H60" s="65"/>
      <c r="I60" s="61"/>
      <c r="J60" s="62"/>
      <c r="K60" s="63"/>
      <c r="L60" s="64"/>
      <c r="M60" s="65"/>
      <c r="N60" s="61"/>
      <c r="O60" s="62"/>
      <c r="P60" s="63"/>
      <c r="Q60" s="64"/>
      <c r="R60" s="65"/>
      <c r="S60" s="61"/>
      <c r="T60" s="62"/>
      <c r="U60" s="63"/>
      <c r="V60" s="64"/>
      <c r="W60" s="65"/>
      <c r="X60" s="61"/>
      <c r="Y60" s="62"/>
      <c r="Z60" s="63"/>
      <c r="AA60" s="64"/>
      <c r="AB60" s="65"/>
      <c r="AC60" s="61"/>
    </row>
    <row r="61" spans="1:35" ht="15">
      <c r="A61" s="66">
        <v>49</v>
      </c>
      <c r="B61" s="67" t="s">
        <v>20</v>
      </c>
      <c r="C61" s="60">
        <v>209518</v>
      </c>
      <c r="D61" s="61"/>
      <c r="E61" s="62"/>
      <c r="F61" s="114">
        <v>154094</v>
      </c>
      <c r="G61" s="64"/>
      <c r="H61" s="65">
        <v>168083</v>
      </c>
      <c r="I61" s="61"/>
      <c r="J61" s="62"/>
      <c r="K61" s="114">
        <v>163824</v>
      </c>
      <c r="L61" s="64"/>
      <c r="M61" s="65">
        <v>221027</v>
      </c>
      <c r="N61" s="61"/>
      <c r="O61" s="62"/>
      <c r="P61" s="114">
        <v>170724</v>
      </c>
      <c r="Q61" s="64"/>
      <c r="R61" s="65">
        <v>204086</v>
      </c>
      <c r="S61" s="61"/>
      <c r="T61" s="62"/>
      <c r="U61" s="114">
        <v>173824</v>
      </c>
      <c r="V61" s="64"/>
      <c r="W61" s="65">
        <v>252368</v>
      </c>
      <c r="X61" s="61"/>
      <c r="Y61" s="62"/>
      <c r="Z61" s="114">
        <v>179824</v>
      </c>
      <c r="AA61" s="64"/>
      <c r="AB61" s="65">
        <v>206204</v>
      </c>
      <c r="AC61" s="61"/>
      <c r="AD61" s="171">
        <f>AVERAGE(Z61,U61,P61,K61)</f>
        <v>172049</v>
      </c>
      <c r="AE61" s="171">
        <f>AVERAGE(AB61,R61,W61,M61)</f>
        <v>220921.25</v>
      </c>
      <c r="AF61" s="171">
        <f>AVERAGE(AB61,W61,R61,M61)-AVERAGE(Z61,U61,P61,K61)</f>
        <v>48872.25</v>
      </c>
      <c r="AG61" s="171">
        <f>C61</f>
        <v>209518</v>
      </c>
      <c r="AH61" s="171">
        <f>AE61-AG61</f>
        <v>11403.25</v>
      </c>
      <c r="AI61" s="182">
        <f>AE61/AD61-1</f>
        <v>0.2840600642840121</v>
      </c>
    </row>
    <row r="62" spans="1:35" ht="15">
      <c r="A62" s="66">
        <v>50</v>
      </c>
      <c r="B62" s="67" t="s">
        <v>21</v>
      </c>
      <c r="C62" s="60">
        <v>53202</v>
      </c>
      <c r="D62" s="116"/>
      <c r="E62" s="62"/>
      <c r="F62" s="114">
        <v>47000</v>
      </c>
      <c r="G62" s="117"/>
      <c r="H62" s="65">
        <v>51381</v>
      </c>
      <c r="I62" s="116"/>
      <c r="J62" s="62"/>
      <c r="K62" s="114">
        <v>48300</v>
      </c>
      <c r="L62" s="117"/>
      <c r="M62" s="65">
        <v>57400</v>
      </c>
      <c r="N62" s="116"/>
      <c r="O62" s="62"/>
      <c r="P62" s="114">
        <v>48300</v>
      </c>
      <c r="Q62" s="117"/>
      <c r="R62" s="65">
        <v>62800</v>
      </c>
      <c r="S62" s="116"/>
      <c r="T62" s="62"/>
      <c r="U62" s="114">
        <v>48300</v>
      </c>
      <c r="V62" s="117"/>
      <c r="W62" s="65">
        <v>64800</v>
      </c>
      <c r="X62" s="116"/>
      <c r="Y62" s="62"/>
      <c r="Z62" s="114">
        <v>48300</v>
      </c>
      <c r="AA62" s="117"/>
      <c r="AB62" s="65">
        <v>66500</v>
      </c>
      <c r="AC62" s="116"/>
      <c r="AD62" s="171">
        <f>AVERAGE(Z62,U62,P62,K62)</f>
        <v>48300</v>
      </c>
      <c r="AE62" s="171">
        <f>AVERAGE(AB62,R62,W62,M62)</f>
        <v>62875</v>
      </c>
      <c r="AF62" s="171">
        <f>AVERAGE(AB62,W62,R62,M62)-AVERAGE(Z62,U62,P62,K62)</f>
        <v>14575</v>
      </c>
      <c r="AG62" s="171">
        <f>C62</f>
        <v>53202</v>
      </c>
      <c r="AH62" s="171">
        <f>AE62-AG62</f>
        <v>9673</v>
      </c>
      <c r="AI62" s="182">
        <f>AE62/AD62-1</f>
        <v>0.30175983436852993</v>
      </c>
    </row>
    <row r="63" spans="1:35" ht="15">
      <c r="A63" s="66">
        <v>51</v>
      </c>
      <c r="B63" s="67" t="s">
        <v>22</v>
      </c>
      <c r="C63" s="60">
        <v>115049</v>
      </c>
      <c r="D63" s="116"/>
      <c r="E63" s="62"/>
      <c r="F63" s="114">
        <v>108000</v>
      </c>
      <c r="G63" s="117"/>
      <c r="H63" s="65">
        <v>131770</v>
      </c>
      <c r="I63" s="116"/>
      <c r="J63" s="62"/>
      <c r="K63" s="114">
        <v>112000</v>
      </c>
      <c r="L63" s="117"/>
      <c r="M63" s="65">
        <v>134900</v>
      </c>
      <c r="N63" s="116"/>
      <c r="O63" s="62"/>
      <c r="P63" s="114">
        <v>112000</v>
      </c>
      <c r="Q63" s="117"/>
      <c r="R63" s="65">
        <v>140400</v>
      </c>
      <c r="S63" s="116"/>
      <c r="T63" s="62"/>
      <c r="U63" s="114">
        <v>112000</v>
      </c>
      <c r="V63" s="117"/>
      <c r="W63" s="65">
        <v>144400</v>
      </c>
      <c r="X63" s="116"/>
      <c r="Y63" s="62"/>
      <c r="Z63" s="114">
        <v>112000</v>
      </c>
      <c r="AA63" s="117"/>
      <c r="AB63" s="65">
        <v>148700</v>
      </c>
      <c r="AC63" s="116"/>
      <c r="AD63" s="171">
        <f>AVERAGE(Z63,U63,P63,K63)</f>
        <v>112000</v>
      </c>
      <c r="AE63" s="171">
        <f>AVERAGE(AB63,R63,W63,M63)</f>
        <v>142100</v>
      </c>
      <c r="AF63" s="171">
        <f>AVERAGE(AB63,W63,R63,M63)-AVERAGE(Z63,U63,P63,K63)</f>
        <v>30100</v>
      </c>
      <c r="AG63" s="171">
        <f>C63</f>
        <v>115049</v>
      </c>
      <c r="AH63" s="171">
        <f>AE63-AG63</f>
        <v>27051</v>
      </c>
      <c r="AI63" s="182">
        <f>AE63/AD63-1</f>
        <v>0.26875000000000004</v>
      </c>
    </row>
    <row r="64" spans="1:35" ht="15">
      <c r="A64" s="72">
        <v>52</v>
      </c>
      <c r="B64" s="73" t="s">
        <v>23</v>
      </c>
      <c r="C64" s="74">
        <v>20120</v>
      </c>
      <c r="D64" s="118"/>
      <c r="E64" s="62"/>
      <c r="F64" s="119">
        <v>26805</v>
      </c>
      <c r="G64" s="120"/>
      <c r="H64" s="78">
        <v>26014</v>
      </c>
      <c r="I64" s="118"/>
      <c r="J64" s="62"/>
      <c r="K64" s="119">
        <v>27245</v>
      </c>
      <c r="L64" s="120"/>
      <c r="M64" s="78">
        <v>30627</v>
      </c>
      <c r="N64" s="118"/>
      <c r="O64" s="62"/>
      <c r="P64" s="119">
        <v>27682</v>
      </c>
      <c r="Q64" s="120"/>
      <c r="R64" s="78">
        <v>31400</v>
      </c>
      <c r="S64" s="118"/>
      <c r="T64" s="62"/>
      <c r="U64" s="119">
        <v>28279</v>
      </c>
      <c r="V64" s="120"/>
      <c r="W64" s="78">
        <v>32000</v>
      </c>
      <c r="X64" s="118"/>
      <c r="Y64" s="62"/>
      <c r="Z64" s="119">
        <v>28763</v>
      </c>
      <c r="AA64" s="120"/>
      <c r="AB64" s="78">
        <v>32800</v>
      </c>
      <c r="AC64" s="118"/>
      <c r="AD64" s="171">
        <f>AVERAGE(Z64,U64,P64,K64)</f>
        <v>27992.25</v>
      </c>
      <c r="AE64" s="171">
        <f>AVERAGE(AB64,R64,W64,M64)</f>
        <v>31706.75</v>
      </c>
      <c r="AF64" s="171">
        <f>AVERAGE(AB64,W64,R64,M64)-AVERAGE(Z64,U64,P64,K64)</f>
        <v>3714.5</v>
      </c>
      <c r="AG64" s="171">
        <f>C64</f>
        <v>20120</v>
      </c>
      <c r="AH64" s="171">
        <f>AE64-AG64</f>
        <v>11586.75</v>
      </c>
      <c r="AI64" s="182">
        <f>AE64/AD64-1</f>
        <v>0.1326974430422707</v>
      </c>
    </row>
    <row r="65" spans="1:34" ht="15">
      <c r="A65" s="80">
        <v>53</v>
      </c>
      <c r="B65" s="81" t="s">
        <v>5</v>
      </c>
      <c r="C65" s="82">
        <f>SUM(C61:C64)</f>
        <v>397889</v>
      </c>
      <c r="D65" s="116"/>
      <c r="E65" s="62"/>
      <c r="F65" s="82">
        <f>SUM(F61:F64)</f>
        <v>335899</v>
      </c>
      <c r="G65" s="117"/>
      <c r="H65" s="85">
        <f>SUM(H61:H64)</f>
        <v>377248</v>
      </c>
      <c r="I65" s="116"/>
      <c r="J65" s="62"/>
      <c r="K65" s="82">
        <f>SUM(K61:K64)</f>
        <v>351369</v>
      </c>
      <c r="L65" s="117"/>
      <c r="M65" s="85">
        <f>SUM(M61:M64)</f>
        <v>443954</v>
      </c>
      <c r="N65" s="116"/>
      <c r="O65" s="62"/>
      <c r="P65" s="82">
        <f>SUM(P61:P64)</f>
        <v>358706</v>
      </c>
      <c r="Q65" s="117"/>
      <c r="R65" s="85">
        <f>SUM(R61:R64)</f>
        <v>438686</v>
      </c>
      <c r="S65" s="116"/>
      <c r="T65" s="62"/>
      <c r="U65" s="82">
        <f>SUM(U61:U64)</f>
        <v>362403</v>
      </c>
      <c r="V65" s="117"/>
      <c r="W65" s="85">
        <f>SUM(W61:W64)</f>
        <v>493568</v>
      </c>
      <c r="X65" s="116"/>
      <c r="Y65" s="62"/>
      <c r="Z65" s="82">
        <f>SUM(Z61:Z64)</f>
        <v>368887</v>
      </c>
      <c r="AA65" s="117"/>
      <c r="AB65" s="85">
        <f>SUM(AB61:AB64)</f>
        <v>454204</v>
      </c>
      <c r="AC65" s="116"/>
      <c r="AD65" s="173"/>
      <c r="AE65" s="173"/>
      <c r="AH65" s="173"/>
    </row>
    <row r="66" spans="1:29" ht="15">
      <c r="A66" s="80"/>
      <c r="B66" s="81"/>
      <c r="C66" s="82"/>
      <c r="D66" s="116"/>
      <c r="E66" s="62"/>
      <c r="F66" s="82"/>
      <c r="G66" s="117"/>
      <c r="H66" s="85"/>
      <c r="I66" s="116"/>
      <c r="J66" s="62"/>
      <c r="K66" s="82"/>
      <c r="L66" s="117"/>
      <c r="M66" s="85"/>
      <c r="N66" s="116"/>
      <c r="O66" s="62"/>
      <c r="P66" s="82"/>
      <c r="Q66" s="117"/>
      <c r="R66" s="85"/>
      <c r="S66" s="116"/>
      <c r="T66" s="62"/>
      <c r="U66" s="82"/>
      <c r="V66" s="117"/>
      <c r="W66" s="85"/>
      <c r="X66" s="116"/>
      <c r="Y66" s="62"/>
      <c r="Z66" s="82"/>
      <c r="AA66" s="117"/>
      <c r="AB66" s="85"/>
      <c r="AC66" s="116"/>
    </row>
    <row r="67" spans="1:29" ht="15">
      <c r="A67" s="80">
        <v>54</v>
      </c>
      <c r="B67" s="89" t="s">
        <v>24</v>
      </c>
      <c r="C67" s="60"/>
      <c r="D67" s="116"/>
      <c r="E67" s="62"/>
      <c r="F67" s="121"/>
      <c r="G67" s="117"/>
      <c r="H67" s="65"/>
      <c r="I67" s="116"/>
      <c r="J67" s="62"/>
      <c r="K67" s="121"/>
      <c r="L67" s="117"/>
      <c r="M67" s="65"/>
      <c r="N67" s="116"/>
      <c r="O67" s="62"/>
      <c r="P67" s="121"/>
      <c r="Q67" s="117"/>
      <c r="R67" s="65"/>
      <c r="S67" s="116"/>
      <c r="T67" s="62"/>
      <c r="U67" s="121"/>
      <c r="V67" s="117"/>
      <c r="W67" s="65"/>
      <c r="X67" s="116"/>
      <c r="Y67" s="62"/>
      <c r="Z67" s="121"/>
      <c r="AA67" s="117"/>
      <c r="AB67" s="65"/>
      <c r="AC67" s="116"/>
    </row>
    <row r="68" spans="1:29" ht="15">
      <c r="A68" s="111">
        <v>55</v>
      </c>
      <c r="B68" s="112" t="s">
        <v>25</v>
      </c>
      <c r="C68" s="60">
        <v>7877</v>
      </c>
      <c r="D68" s="116"/>
      <c r="E68" s="62"/>
      <c r="F68" s="60">
        <v>20302</v>
      </c>
      <c r="G68" s="122">
        <v>29</v>
      </c>
      <c r="H68" s="65">
        <v>18407</v>
      </c>
      <c r="I68" s="43">
        <v>52</v>
      </c>
      <c r="J68" s="62"/>
      <c r="K68" s="60">
        <v>20117</v>
      </c>
      <c r="L68" s="122">
        <v>29</v>
      </c>
      <c r="M68" s="65">
        <v>26964</v>
      </c>
      <c r="N68" s="43">
        <v>63</v>
      </c>
      <c r="O68" s="62"/>
      <c r="P68" s="60">
        <v>19968</v>
      </c>
      <c r="Q68" s="122">
        <v>29</v>
      </c>
      <c r="R68" s="65">
        <v>32100</v>
      </c>
      <c r="S68" s="123">
        <v>88</v>
      </c>
      <c r="T68" s="62"/>
      <c r="U68" s="60">
        <v>19885</v>
      </c>
      <c r="V68" s="122">
        <v>29</v>
      </c>
      <c r="W68" s="65">
        <v>57600</v>
      </c>
      <c r="X68" s="123">
        <v>138</v>
      </c>
      <c r="Y68" s="62"/>
      <c r="Z68" s="60">
        <v>19836</v>
      </c>
      <c r="AA68" s="122">
        <v>29</v>
      </c>
      <c r="AB68" s="65">
        <v>58300</v>
      </c>
      <c r="AC68" s="123">
        <v>138</v>
      </c>
    </row>
    <row r="69" spans="1:29" ht="15">
      <c r="A69" s="124"/>
      <c r="B69" s="125"/>
      <c r="C69" s="126"/>
      <c r="D69" s="116"/>
      <c r="E69" s="62"/>
      <c r="F69" s="121"/>
      <c r="G69" s="117"/>
      <c r="H69" s="127"/>
      <c r="I69" s="116"/>
      <c r="J69" s="62"/>
      <c r="K69" s="121"/>
      <c r="L69" s="117"/>
      <c r="M69" s="127"/>
      <c r="N69" s="116"/>
      <c r="O69" s="62"/>
      <c r="P69" s="121"/>
      <c r="Q69" s="117"/>
      <c r="R69" s="127"/>
      <c r="S69" s="116"/>
      <c r="T69" s="62"/>
      <c r="U69" s="121"/>
      <c r="V69" s="117"/>
      <c r="W69" s="127"/>
      <c r="X69" s="116"/>
      <c r="Y69" s="62"/>
      <c r="Z69" s="121"/>
      <c r="AA69" s="117"/>
      <c r="AB69" s="127"/>
      <c r="AC69" s="116"/>
    </row>
    <row r="70" spans="1:29" ht="15">
      <c r="A70" s="80">
        <v>56</v>
      </c>
      <c r="B70" s="89" t="s">
        <v>26</v>
      </c>
      <c r="C70" s="60"/>
      <c r="D70" s="116"/>
      <c r="E70" s="62"/>
      <c r="F70" s="121"/>
      <c r="G70" s="117"/>
      <c r="H70" s="65"/>
      <c r="I70" s="116"/>
      <c r="J70" s="62"/>
      <c r="K70" s="121"/>
      <c r="L70" s="117"/>
      <c r="M70" s="65"/>
      <c r="N70" s="116"/>
      <c r="O70" s="62"/>
      <c r="P70" s="121"/>
      <c r="Q70" s="117"/>
      <c r="R70" s="65"/>
      <c r="S70" s="116"/>
      <c r="T70" s="62"/>
      <c r="U70" s="121"/>
      <c r="V70" s="117"/>
      <c r="W70" s="65"/>
      <c r="X70" s="116"/>
      <c r="Y70" s="62"/>
      <c r="Z70" s="121"/>
      <c r="AA70" s="117"/>
      <c r="AB70" s="65"/>
      <c r="AC70" s="116"/>
    </row>
    <row r="71" spans="1:29" ht="24">
      <c r="A71" s="66">
        <v>57</v>
      </c>
      <c r="B71" s="67" t="s">
        <v>27</v>
      </c>
      <c r="C71" s="60">
        <v>164032</v>
      </c>
      <c r="D71" s="116"/>
      <c r="E71" s="62"/>
      <c r="F71" s="114">
        <v>128164</v>
      </c>
      <c r="G71" s="117"/>
      <c r="H71" s="65">
        <v>142035</v>
      </c>
      <c r="I71" s="116"/>
      <c r="J71" s="62"/>
      <c r="K71" s="114">
        <v>125521</v>
      </c>
      <c r="L71" s="117"/>
      <c r="M71" s="65">
        <v>127000</v>
      </c>
      <c r="N71" s="116"/>
      <c r="O71" s="62"/>
      <c r="P71" s="114">
        <v>127868</v>
      </c>
      <c r="Q71" s="117"/>
      <c r="R71" s="65">
        <v>132000</v>
      </c>
      <c r="S71" s="116"/>
      <c r="T71" s="62"/>
      <c r="U71" s="114">
        <v>125700</v>
      </c>
      <c r="V71" s="117"/>
      <c r="W71" s="65">
        <v>132000</v>
      </c>
      <c r="X71" s="116"/>
      <c r="Y71" s="62"/>
      <c r="Z71" s="114">
        <v>125929</v>
      </c>
      <c r="AA71" s="117"/>
      <c r="AB71" s="65">
        <v>130000</v>
      </c>
      <c r="AC71" s="116"/>
    </row>
    <row r="72" spans="1:29" ht="15">
      <c r="A72" s="66">
        <v>58</v>
      </c>
      <c r="B72" s="67" t="s">
        <v>28</v>
      </c>
      <c r="C72" s="60">
        <v>34201</v>
      </c>
      <c r="D72" s="116"/>
      <c r="E72" s="62"/>
      <c r="F72" s="114">
        <v>52000</v>
      </c>
      <c r="G72" s="117"/>
      <c r="H72" s="65">
        <v>37589</v>
      </c>
      <c r="I72" s="116"/>
      <c r="J72" s="62"/>
      <c r="K72" s="114">
        <v>52000</v>
      </c>
      <c r="L72" s="117"/>
      <c r="M72" s="65">
        <v>40000</v>
      </c>
      <c r="N72" s="116"/>
      <c r="O72" s="62"/>
      <c r="P72" s="114">
        <v>52000</v>
      </c>
      <c r="Q72" s="117"/>
      <c r="R72" s="65">
        <v>50000</v>
      </c>
      <c r="S72" s="116"/>
      <c r="T72" s="62"/>
      <c r="U72" s="114">
        <v>52000</v>
      </c>
      <c r="V72" s="117"/>
      <c r="W72" s="65">
        <v>50000</v>
      </c>
      <c r="X72" s="116"/>
      <c r="Y72" s="62"/>
      <c r="Z72" s="114">
        <v>52000</v>
      </c>
      <c r="AA72" s="117"/>
      <c r="AB72" s="65">
        <v>50000</v>
      </c>
      <c r="AC72" s="116"/>
    </row>
    <row r="73" spans="1:29" ht="15">
      <c r="A73" s="66">
        <v>59</v>
      </c>
      <c r="B73" s="67" t="s">
        <v>29</v>
      </c>
      <c r="C73" s="60">
        <v>0</v>
      </c>
      <c r="D73" s="116"/>
      <c r="E73" s="62"/>
      <c r="F73" s="114">
        <v>0</v>
      </c>
      <c r="G73" s="117"/>
      <c r="H73" s="65">
        <v>888</v>
      </c>
      <c r="I73" s="116"/>
      <c r="J73" s="62"/>
      <c r="K73" s="114">
        <v>0</v>
      </c>
      <c r="L73" s="117"/>
      <c r="M73" s="65">
        <v>500</v>
      </c>
      <c r="N73" s="116"/>
      <c r="O73" s="62"/>
      <c r="P73" s="114">
        <v>0</v>
      </c>
      <c r="Q73" s="117"/>
      <c r="R73" s="65">
        <v>1000</v>
      </c>
      <c r="S73" s="116"/>
      <c r="T73" s="62"/>
      <c r="U73" s="114">
        <v>0</v>
      </c>
      <c r="V73" s="117"/>
      <c r="W73" s="65">
        <v>1000</v>
      </c>
      <c r="X73" s="116"/>
      <c r="Y73" s="62"/>
      <c r="Z73" s="114">
        <v>0</v>
      </c>
      <c r="AA73" s="117"/>
      <c r="AB73" s="65">
        <v>1000</v>
      </c>
      <c r="AC73" s="116"/>
    </row>
    <row r="74" spans="1:29" ht="15">
      <c r="A74" s="66">
        <v>60</v>
      </c>
      <c r="B74" s="67" t="s">
        <v>30</v>
      </c>
      <c r="C74" s="60">
        <v>28559</v>
      </c>
      <c r="D74" s="116"/>
      <c r="E74" s="62"/>
      <c r="F74" s="114">
        <v>8000</v>
      </c>
      <c r="G74" s="117"/>
      <c r="H74" s="65">
        <v>9440</v>
      </c>
      <c r="I74" s="116"/>
      <c r="J74" s="62"/>
      <c r="K74" s="114">
        <v>8000</v>
      </c>
      <c r="L74" s="117"/>
      <c r="M74" s="65">
        <v>10000</v>
      </c>
      <c r="N74" s="116"/>
      <c r="O74" s="62"/>
      <c r="P74" s="114">
        <v>8000</v>
      </c>
      <c r="Q74" s="117"/>
      <c r="R74" s="65">
        <v>8000</v>
      </c>
      <c r="S74" s="116"/>
      <c r="T74" s="62"/>
      <c r="U74" s="114">
        <v>8000</v>
      </c>
      <c r="V74" s="117"/>
      <c r="W74" s="65">
        <v>8000</v>
      </c>
      <c r="X74" s="116"/>
      <c r="Y74" s="62"/>
      <c r="Z74" s="114">
        <v>8000</v>
      </c>
      <c r="AA74" s="117"/>
      <c r="AB74" s="65">
        <v>8000</v>
      </c>
      <c r="AC74" s="116"/>
    </row>
    <row r="75" spans="1:29" ht="15">
      <c r="A75" s="72">
        <v>61</v>
      </c>
      <c r="B75" s="73" t="s">
        <v>31</v>
      </c>
      <c r="C75" s="74">
        <v>0</v>
      </c>
      <c r="D75" s="118"/>
      <c r="E75" s="62"/>
      <c r="F75" s="119">
        <v>0</v>
      </c>
      <c r="G75" s="120"/>
      <c r="H75" s="78">
        <v>34</v>
      </c>
      <c r="I75" s="118"/>
      <c r="J75" s="62"/>
      <c r="K75" s="119">
        <v>0</v>
      </c>
      <c r="L75" s="120"/>
      <c r="M75" s="78">
        <v>1600</v>
      </c>
      <c r="N75" s="118"/>
      <c r="O75" s="62"/>
      <c r="P75" s="119">
        <v>0</v>
      </c>
      <c r="Q75" s="120"/>
      <c r="R75" s="78">
        <v>1600</v>
      </c>
      <c r="S75" s="118"/>
      <c r="T75" s="62"/>
      <c r="U75" s="119">
        <v>0</v>
      </c>
      <c r="V75" s="120"/>
      <c r="W75" s="78">
        <v>1600</v>
      </c>
      <c r="X75" s="118"/>
      <c r="Y75" s="62"/>
      <c r="Z75" s="119">
        <v>0</v>
      </c>
      <c r="AA75" s="120"/>
      <c r="AB75" s="78">
        <v>3000</v>
      </c>
      <c r="AC75" s="118"/>
    </row>
    <row r="76" spans="1:29" ht="15">
      <c r="A76" s="80">
        <v>62</v>
      </c>
      <c r="B76" s="81" t="s">
        <v>5</v>
      </c>
      <c r="C76" s="82">
        <f>SUM(C71:C75)</f>
        <v>226792</v>
      </c>
      <c r="D76" s="116"/>
      <c r="E76" s="62"/>
      <c r="F76" s="82">
        <f>SUM(F71:F75)</f>
        <v>188164</v>
      </c>
      <c r="G76" s="117"/>
      <c r="H76" s="85">
        <f>SUM(H71:H75)</f>
        <v>189986</v>
      </c>
      <c r="I76" s="116"/>
      <c r="J76" s="62"/>
      <c r="K76" s="82">
        <f>SUM(K71:K75)</f>
        <v>185521</v>
      </c>
      <c r="L76" s="117"/>
      <c r="M76" s="85">
        <f>SUM(M71:M75)</f>
        <v>179100</v>
      </c>
      <c r="N76" s="116"/>
      <c r="O76" s="62"/>
      <c r="P76" s="82">
        <f>SUM(P71:P75)</f>
        <v>187868</v>
      </c>
      <c r="Q76" s="117"/>
      <c r="R76" s="85">
        <f>SUM(R71:R75)</f>
        <v>192600</v>
      </c>
      <c r="S76" s="116"/>
      <c r="T76" s="62"/>
      <c r="U76" s="82">
        <f>SUM(U71:U75)</f>
        <v>185700</v>
      </c>
      <c r="V76" s="117"/>
      <c r="W76" s="85">
        <f>SUM(W71:W75)</f>
        <v>192600</v>
      </c>
      <c r="X76" s="116"/>
      <c r="Y76" s="62"/>
      <c r="Z76" s="82">
        <f>SUM(Z71:Z75)</f>
        <v>185929</v>
      </c>
      <c r="AA76" s="117"/>
      <c r="AB76" s="85">
        <f>SUM(AB71:AB75)</f>
        <v>192000</v>
      </c>
      <c r="AC76" s="116"/>
    </row>
    <row r="77" spans="1:29" ht="15">
      <c r="A77" s="80"/>
      <c r="B77" s="81"/>
      <c r="C77" s="82"/>
      <c r="D77" s="116"/>
      <c r="E77" s="62"/>
      <c r="F77" s="121"/>
      <c r="G77" s="117"/>
      <c r="H77" s="85"/>
      <c r="I77" s="116"/>
      <c r="J77" s="62"/>
      <c r="K77" s="121"/>
      <c r="L77" s="117"/>
      <c r="M77" s="85"/>
      <c r="N77" s="116"/>
      <c r="O77" s="62"/>
      <c r="P77" s="121"/>
      <c r="Q77" s="117"/>
      <c r="R77" s="85"/>
      <c r="S77" s="116"/>
      <c r="T77" s="62"/>
      <c r="U77" s="121"/>
      <c r="V77" s="117"/>
      <c r="W77" s="85"/>
      <c r="X77" s="116"/>
      <c r="Y77" s="62"/>
      <c r="Z77" s="121"/>
      <c r="AA77" s="117"/>
      <c r="AB77" s="85"/>
      <c r="AC77" s="116"/>
    </row>
    <row r="78" spans="1:35" ht="15">
      <c r="A78" s="80">
        <v>63</v>
      </c>
      <c r="B78" s="89" t="s">
        <v>32</v>
      </c>
      <c r="C78" s="82">
        <v>4000</v>
      </c>
      <c r="D78" s="116"/>
      <c r="E78" s="62"/>
      <c r="F78" s="82">
        <v>27600</v>
      </c>
      <c r="G78" s="117"/>
      <c r="H78" s="85">
        <v>27600</v>
      </c>
      <c r="I78" s="116"/>
      <c r="J78" s="62"/>
      <c r="K78" s="82">
        <v>17550</v>
      </c>
      <c r="L78" s="117"/>
      <c r="M78" s="85">
        <v>17600</v>
      </c>
      <c r="N78" s="116"/>
      <c r="O78" s="62"/>
      <c r="P78" s="82">
        <v>15450</v>
      </c>
      <c r="Q78" s="117"/>
      <c r="R78" s="85">
        <v>15500</v>
      </c>
      <c r="S78" s="116"/>
      <c r="T78" s="62"/>
      <c r="U78" s="82">
        <v>13250</v>
      </c>
      <c r="V78" s="117"/>
      <c r="W78" s="85">
        <v>13300</v>
      </c>
      <c r="X78" s="116"/>
      <c r="Y78" s="62"/>
      <c r="Z78" s="82">
        <v>11600</v>
      </c>
      <c r="AA78" s="117"/>
      <c r="AB78" s="85">
        <v>11600</v>
      </c>
      <c r="AC78" s="116"/>
      <c r="AD78" s="171">
        <f>AVERAGE(Z78,U78,P78,K78)</f>
        <v>14462.5</v>
      </c>
      <c r="AE78" s="171">
        <f>AVERAGE(AB78,R78,W78,M78)</f>
        <v>14500</v>
      </c>
      <c r="AF78" s="171">
        <f>AVERAGE(AB78,W78,R78,M78)-AVERAGE(Z78,U78,P78,K78)</f>
        <v>37.5</v>
      </c>
      <c r="AG78" s="171">
        <f>C78</f>
        <v>4000</v>
      </c>
      <c r="AH78" s="171">
        <f>AE78-AG78</f>
        <v>10500</v>
      </c>
      <c r="AI78" s="183">
        <f>AE78/AD78-1</f>
        <v>0.0025929127052721768</v>
      </c>
    </row>
    <row r="79" spans="1:29" ht="15">
      <c r="A79" s="124"/>
      <c r="B79" s="125"/>
      <c r="C79" s="126"/>
      <c r="D79" s="116"/>
      <c r="E79" s="62"/>
      <c r="F79" s="121"/>
      <c r="G79" s="117"/>
      <c r="H79" s="127"/>
      <c r="I79" s="116"/>
      <c r="J79" s="62"/>
      <c r="K79" s="121"/>
      <c r="L79" s="117"/>
      <c r="M79" s="127"/>
      <c r="N79" s="116"/>
      <c r="O79" s="62"/>
      <c r="P79" s="121"/>
      <c r="Q79" s="117"/>
      <c r="R79" s="127"/>
      <c r="S79" s="116"/>
      <c r="T79" s="62"/>
      <c r="U79" s="121"/>
      <c r="V79" s="117"/>
      <c r="W79" s="127"/>
      <c r="X79" s="116"/>
      <c r="Y79" s="62"/>
      <c r="Z79" s="121"/>
      <c r="AA79" s="117"/>
      <c r="AB79" s="127"/>
      <c r="AC79" s="116"/>
    </row>
    <row r="80" spans="1:29" ht="15">
      <c r="A80" s="128">
        <v>64</v>
      </c>
      <c r="B80" s="129" t="s">
        <v>33</v>
      </c>
      <c r="C80" s="126"/>
      <c r="D80" s="116"/>
      <c r="E80" s="62"/>
      <c r="F80" s="121"/>
      <c r="G80" s="117"/>
      <c r="H80" s="127"/>
      <c r="I80" s="116"/>
      <c r="J80" s="62"/>
      <c r="K80" s="121"/>
      <c r="L80" s="117"/>
      <c r="M80" s="127"/>
      <c r="N80" s="116"/>
      <c r="O80" s="62"/>
      <c r="P80" s="121"/>
      <c r="Q80" s="117"/>
      <c r="R80" s="127"/>
      <c r="S80" s="116"/>
      <c r="T80" s="62"/>
      <c r="U80" s="121"/>
      <c r="V80" s="117"/>
      <c r="W80" s="127"/>
      <c r="X80" s="116"/>
      <c r="Y80" s="62"/>
      <c r="Z80" s="121"/>
      <c r="AA80" s="117"/>
      <c r="AB80" s="127"/>
      <c r="AC80" s="116"/>
    </row>
    <row r="81" spans="1:29" ht="15">
      <c r="A81" s="66">
        <v>65</v>
      </c>
      <c r="B81" s="67" t="s">
        <v>34</v>
      </c>
      <c r="C81" s="60">
        <v>2577</v>
      </c>
      <c r="D81" s="116"/>
      <c r="E81" s="62"/>
      <c r="F81" s="114">
        <v>9600</v>
      </c>
      <c r="G81" s="117"/>
      <c r="H81" s="65">
        <v>110</v>
      </c>
      <c r="I81" s="116"/>
      <c r="J81" s="62"/>
      <c r="K81" s="114">
        <v>4200</v>
      </c>
      <c r="L81" s="117"/>
      <c r="M81" s="65">
        <v>9930</v>
      </c>
      <c r="N81" s="116"/>
      <c r="O81" s="62"/>
      <c r="P81" s="114">
        <v>2600</v>
      </c>
      <c r="Q81" s="117"/>
      <c r="R81" s="65">
        <v>12200</v>
      </c>
      <c r="S81" s="116"/>
      <c r="T81" s="62"/>
      <c r="U81" s="114">
        <v>2600</v>
      </c>
      <c r="V81" s="117"/>
      <c r="W81" s="65">
        <v>8400</v>
      </c>
      <c r="X81" s="116"/>
      <c r="Y81" s="62"/>
      <c r="Z81" s="114">
        <v>2600</v>
      </c>
      <c r="AA81" s="117"/>
      <c r="AB81" s="65">
        <v>3700</v>
      </c>
      <c r="AC81" s="116"/>
    </row>
    <row r="82" spans="1:29" ht="15">
      <c r="A82" s="72">
        <v>66</v>
      </c>
      <c r="B82" s="73" t="s">
        <v>35</v>
      </c>
      <c r="C82" s="74">
        <v>10</v>
      </c>
      <c r="D82" s="118"/>
      <c r="E82" s="62"/>
      <c r="F82" s="119">
        <v>3486</v>
      </c>
      <c r="G82" s="120"/>
      <c r="H82" s="78">
        <v>5</v>
      </c>
      <c r="I82" s="118"/>
      <c r="J82" s="62"/>
      <c r="K82" s="119">
        <v>3553</v>
      </c>
      <c r="L82" s="120"/>
      <c r="M82" s="78">
        <v>41</v>
      </c>
      <c r="N82" s="118"/>
      <c r="O82" s="62"/>
      <c r="P82" s="119">
        <v>3553</v>
      </c>
      <c r="Q82" s="120"/>
      <c r="R82" s="78">
        <v>0</v>
      </c>
      <c r="S82" s="118"/>
      <c r="T82" s="62"/>
      <c r="U82" s="119">
        <v>3553</v>
      </c>
      <c r="V82" s="120"/>
      <c r="W82" s="78">
        <v>0</v>
      </c>
      <c r="X82" s="118"/>
      <c r="Y82" s="62"/>
      <c r="Z82" s="119">
        <v>3553</v>
      </c>
      <c r="AA82" s="120"/>
      <c r="AB82" s="78">
        <v>0</v>
      </c>
      <c r="AC82" s="118"/>
    </row>
    <row r="83" spans="1:29" ht="15">
      <c r="A83" s="80">
        <v>67</v>
      </c>
      <c r="B83" s="81" t="s">
        <v>5</v>
      </c>
      <c r="C83" s="82">
        <f>SUM(C81:C82)</f>
        <v>2587</v>
      </c>
      <c r="D83" s="116"/>
      <c r="E83" s="62"/>
      <c r="F83" s="82">
        <f>SUM(F81:F82)</f>
        <v>13086</v>
      </c>
      <c r="G83" s="117"/>
      <c r="H83" s="85">
        <f>SUM(H81:H82)</f>
        <v>115</v>
      </c>
      <c r="I83" s="116"/>
      <c r="J83" s="62"/>
      <c r="K83" s="82">
        <f>SUM(K81:K82)</f>
        <v>7753</v>
      </c>
      <c r="L83" s="117"/>
      <c r="M83" s="85">
        <f>SUM(M81:M82)</f>
        <v>9971</v>
      </c>
      <c r="N83" s="116"/>
      <c r="O83" s="62"/>
      <c r="P83" s="82">
        <f>SUM(P81:P82)</f>
        <v>6153</v>
      </c>
      <c r="Q83" s="117"/>
      <c r="R83" s="85">
        <f>SUM(R81:R82)</f>
        <v>12200</v>
      </c>
      <c r="S83" s="116"/>
      <c r="T83" s="62"/>
      <c r="U83" s="82">
        <f>SUM(U81:U82)</f>
        <v>6153</v>
      </c>
      <c r="V83" s="117"/>
      <c r="W83" s="85">
        <f>SUM(W81:W82)</f>
        <v>8400</v>
      </c>
      <c r="X83" s="116"/>
      <c r="Y83" s="62"/>
      <c r="Z83" s="82">
        <f>SUM(Z81:Z82)</f>
        <v>6153</v>
      </c>
      <c r="AA83" s="117"/>
      <c r="AB83" s="85">
        <f>SUM(AB81:AB82)</f>
        <v>3700</v>
      </c>
      <c r="AC83" s="116"/>
    </row>
    <row r="84" spans="1:29" ht="15">
      <c r="A84" s="124"/>
      <c r="B84" s="125"/>
      <c r="C84" s="126"/>
      <c r="D84" s="116"/>
      <c r="E84" s="62"/>
      <c r="F84" s="121"/>
      <c r="G84" s="117"/>
      <c r="H84" s="127"/>
      <c r="I84" s="116"/>
      <c r="J84" s="62"/>
      <c r="K84" s="121"/>
      <c r="L84" s="117"/>
      <c r="M84" s="127"/>
      <c r="N84" s="116"/>
      <c r="O84" s="62"/>
      <c r="P84" s="121"/>
      <c r="Q84" s="117"/>
      <c r="R84" s="127"/>
      <c r="S84" s="116"/>
      <c r="T84" s="62"/>
      <c r="U84" s="121"/>
      <c r="V84" s="117"/>
      <c r="W84" s="127"/>
      <c r="X84" s="116"/>
      <c r="Y84" s="62"/>
      <c r="Z84" s="121"/>
      <c r="AA84" s="117"/>
      <c r="AB84" s="127"/>
      <c r="AC84" s="116"/>
    </row>
    <row r="85" spans="1:29" ht="15.75" thickBot="1">
      <c r="A85" s="80">
        <v>68</v>
      </c>
      <c r="B85" s="89" t="s">
        <v>36</v>
      </c>
      <c r="C85" s="126"/>
      <c r="D85" s="116"/>
      <c r="E85" s="62"/>
      <c r="F85" s="121"/>
      <c r="G85" s="117"/>
      <c r="H85" s="127"/>
      <c r="I85" s="116"/>
      <c r="J85" s="62"/>
      <c r="K85" s="121"/>
      <c r="L85" s="117"/>
      <c r="M85" s="127"/>
      <c r="N85" s="116"/>
      <c r="O85" s="62"/>
      <c r="P85" s="121"/>
      <c r="Q85" s="117"/>
      <c r="R85" s="127"/>
      <c r="S85" s="116"/>
      <c r="T85" s="62"/>
      <c r="U85" s="121"/>
      <c r="V85" s="117"/>
      <c r="W85" s="127"/>
      <c r="X85" s="116"/>
      <c r="Y85" s="62"/>
      <c r="Z85" s="121"/>
      <c r="AA85" s="117"/>
      <c r="AB85" s="127"/>
      <c r="AC85" s="116"/>
    </row>
    <row r="86" spans="1:29" ht="15">
      <c r="A86" s="66">
        <v>69</v>
      </c>
      <c r="B86" s="67" t="s">
        <v>37</v>
      </c>
      <c r="C86" s="60">
        <v>99998</v>
      </c>
      <c r="D86" s="116"/>
      <c r="E86" s="62"/>
      <c r="F86" s="130">
        <v>131700</v>
      </c>
      <c r="G86" s="117"/>
      <c r="H86" s="65">
        <v>137085</v>
      </c>
      <c r="I86" s="116"/>
      <c r="J86" s="62"/>
      <c r="K86" s="130">
        <v>138000</v>
      </c>
      <c r="L86" s="117"/>
      <c r="M86" s="65">
        <v>139000</v>
      </c>
      <c r="N86" s="116"/>
      <c r="O86" s="62"/>
      <c r="P86" s="130">
        <v>140100</v>
      </c>
      <c r="Q86" s="117"/>
      <c r="R86" s="65">
        <v>139000</v>
      </c>
      <c r="S86" s="116"/>
      <c r="T86" s="62"/>
      <c r="U86" s="130">
        <v>142900</v>
      </c>
      <c r="V86" s="117"/>
      <c r="W86" s="65">
        <v>139000</v>
      </c>
      <c r="X86" s="116"/>
      <c r="Y86" s="62"/>
      <c r="Z86" s="130">
        <v>144400</v>
      </c>
      <c r="AA86" s="117"/>
      <c r="AB86" s="65">
        <v>139000</v>
      </c>
      <c r="AC86" s="116"/>
    </row>
    <row r="87" spans="1:29" ht="15.75" thickBot="1">
      <c r="A87" s="72">
        <v>70</v>
      </c>
      <c r="B87" s="73" t="s">
        <v>109</v>
      </c>
      <c r="C87" s="74">
        <v>2901</v>
      </c>
      <c r="D87" s="118"/>
      <c r="E87" s="62"/>
      <c r="F87" s="131"/>
      <c r="G87" s="120"/>
      <c r="H87" s="78">
        <v>7091</v>
      </c>
      <c r="I87" s="118"/>
      <c r="J87" s="62"/>
      <c r="K87" s="131"/>
      <c r="L87" s="132"/>
      <c r="M87" s="78">
        <v>15000</v>
      </c>
      <c r="N87" s="118"/>
      <c r="O87" s="62"/>
      <c r="P87" s="131"/>
      <c r="Q87" s="132"/>
      <c r="R87" s="78">
        <v>0</v>
      </c>
      <c r="S87" s="118"/>
      <c r="T87" s="62"/>
      <c r="U87" s="131"/>
      <c r="V87" s="132"/>
      <c r="W87" s="78">
        <v>0</v>
      </c>
      <c r="X87" s="118"/>
      <c r="Y87" s="62"/>
      <c r="Z87" s="131"/>
      <c r="AA87" s="132"/>
      <c r="AB87" s="78">
        <v>0</v>
      </c>
      <c r="AC87" s="118"/>
    </row>
    <row r="88" spans="1:35" ht="15">
      <c r="A88" s="80">
        <v>71</v>
      </c>
      <c r="B88" s="81" t="s">
        <v>5</v>
      </c>
      <c r="C88" s="82">
        <f>SUM(C86:C87)</f>
        <v>102899</v>
      </c>
      <c r="D88" s="116"/>
      <c r="E88" s="62"/>
      <c r="F88" s="82">
        <f>SUM(F86:F87)</f>
        <v>131700</v>
      </c>
      <c r="G88" s="117"/>
      <c r="H88" s="85">
        <f>SUM(H86:H87)</f>
        <v>144176</v>
      </c>
      <c r="I88" s="116"/>
      <c r="J88" s="62"/>
      <c r="K88" s="82">
        <f>SUM(K86:K87)</f>
        <v>138000</v>
      </c>
      <c r="L88" s="117"/>
      <c r="M88" s="85">
        <f>SUM(M86:M87)</f>
        <v>154000</v>
      </c>
      <c r="N88" s="116"/>
      <c r="O88" s="62"/>
      <c r="P88" s="82">
        <f>SUM(P86:P87)</f>
        <v>140100</v>
      </c>
      <c r="Q88" s="117"/>
      <c r="R88" s="85">
        <f>SUM(R86:R87)</f>
        <v>139000</v>
      </c>
      <c r="S88" s="116"/>
      <c r="T88" s="62"/>
      <c r="U88" s="82">
        <f>SUM(U86:U87)</f>
        <v>142900</v>
      </c>
      <c r="V88" s="117"/>
      <c r="W88" s="85">
        <f>SUM(W86:W87)</f>
        <v>139000</v>
      </c>
      <c r="X88" s="116"/>
      <c r="Y88" s="62"/>
      <c r="Z88" s="82">
        <f>SUM(Z86:Z87)</f>
        <v>144400</v>
      </c>
      <c r="AA88" s="117"/>
      <c r="AB88" s="85">
        <f>SUM(AB86:AB87)</f>
        <v>139000</v>
      </c>
      <c r="AC88" s="116"/>
      <c r="AD88" s="171">
        <f>AVERAGE(Z88,U88,P88,K88)</f>
        <v>141350</v>
      </c>
      <c r="AE88" s="171">
        <f>AVERAGE(AB88,R88,W88,M88)</f>
        <v>142750</v>
      </c>
      <c r="AF88" s="171">
        <f>AVERAGE(AB88,W88,R88,M88)-AVERAGE(Z88,U88,P88,K88)</f>
        <v>1400</v>
      </c>
      <c r="AG88" s="171">
        <f>C88</f>
        <v>102899</v>
      </c>
      <c r="AH88" s="171">
        <f>AE88-AG88</f>
        <v>39851</v>
      </c>
      <c r="AI88" s="183">
        <f>AE88/AD88-1</f>
        <v>0.009904492394764874</v>
      </c>
    </row>
    <row r="89" spans="1:29" ht="15">
      <c r="A89" s="124"/>
      <c r="B89" s="125"/>
      <c r="C89" s="126"/>
      <c r="D89" s="116"/>
      <c r="E89" s="62"/>
      <c r="F89" s="121"/>
      <c r="G89" s="117"/>
      <c r="H89" s="127"/>
      <c r="I89" s="116"/>
      <c r="J89" s="62"/>
      <c r="K89" s="121"/>
      <c r="L89" s="117"/>
      <c r="M89" s="127"/>
      <c r="N89" s="116"/>
      <c r="O89" s="62"/>
      <c r="P89" s="121"/>
      <c r="Q89" s="117"/>
      <c r="R89" s="127"/>
      <c r="S89" s="116"/>
      <c r="T89" s="62"/>
      <c r="U89" s="121"/>
      <c r="V89" s="117"/>
      <c r="W89" s="127"/>
      <c r="X89" s="116"/>
      <c r="Y89" s="62"/>
      <c r="Z89" s="121"/>
      <c r="AA89" s="117"/>
      <c r="AB89" s="127"/>
      <c r="AC89" s="116"/>
    </row>
    <row r="90" spans="1:29" ht="15">
      <c r="A90" s="80">
        <v>72</v>
      </c>
      <c r="B90" s="89" t="s">
        <v>110</v>
      </c>
      <c r="C90" s="60"/>
      <c r="D90" s="116"/>
      <c r="E90" s="62"/>
      <c r="F90" s="121"/>
      <c r="G90" s="117"/>
      <c r="H90" s="65"/>
      <c r="I90" s="116"/>
      <c r="J90" s="62"/>
      <c r="K90" s="121"/>
      <c r="L90" s="117"/>
      <c r="M90" s="65"/>
      <c r="N90" s="116"/>
      <c r="O90" s="62"/>
      <c r="P90" s="121"/>
      <c r="Q90" s="117"/>
      <c r="R90" s="65"/>
      <c r="S90" s="116"/>
      <c r="T90" s="62"/>
      <c r="U90" s="121"/>
      <c r="V90" s="117"/>
      <c r="W90" s="65"/>
      <c r="X90" s="116"/>
      <c r="Y90" s="62"/>
      <c r="Z90" s="121"/>
      <c r="AA90" s="117"/>
      <c r="AB90" s="65"/>
      <c r="AC90" s="116"/>
    </row>
    <row r="91" spans="1:29" ht="15">
      <c r="A91" s="111">
        <v>73</v>
      </c>
      <c r="B91" s="112" t="s">
        <v>111</v>
      </c>
      <c r="C91" s="60">
        <v>32</v>
      </c>
      <c r="D91" s="116"/>
      <c r="E91" s="62"/>
      <c r="F91" s="114">
        <v>0</v>
      </c>
      <c r="G91" s="117"/>
      <c r="H91" s="65">
        <v>35226</v>
      </c>
      <c r="I91" s="116"/>
      <c r="J91" s="62"/>
      <c r="K91" s="114">
        <v>0</v>
      </c>
      <c r="L91" s="117"/>
      <c r="M91" s="65">
        <v>37000</v>
      </c>
      <c r="N91" s="116"/>
      <c r="O91" s="62"/>
      <c r="P91" s="114">
        <v>0</v>
      </c>
      <c r="Q91" s="117"/>
      <c r="R91" s="65">
        <v>37000</v>
      </c>
      <c r="S91" s="116"/>
      <c r="T91" s="62"/>
      <c r="U91" s="114">
        <v>0</v>
      </c>
      <c r="V91" s="117"/>
      <c r="W91" s="65">
        <v>37000</v>
      </c>
      <c r="X91" s="116"/>
      <c r="Y91" s="62"/>
      <c r="Z91" s="114">
        <v>0</v>
      </c>
      <c r="AA91" s="117"/>
      <c r="AB91" s="65">
        <v>37000</v>
      </c>
      <c r="AC91" s="116"/>
    </row>
    <row r="92" spans="1:29" ht="15">
      <c r="A92" s="124"/>
      <c r="B92" s="125"/>
      <c r="C92" s="126"/>
      <c r="D92" s="116"/>
      <c r="E92" s="62"/>
      <c r="F92" s="121"/>
      <c r="G92" s="117"/>
      <c r="H92" s="127"/>
      <c r="I92" s="116"/>
      <c r="J92" s="62"/>
      <c r="K92" s="121"/>
      <c r="L92" s="117"/>
      <c r="M92" s="127"/>
      <c r="N92" s="116"/>
      <c r="O92" s="62"/>
      <c r="P92" s="121"/>
      <c r="Q92" s="117"/>
      <c r="R92" s="127"/>
      <c r="S92" s="116"/>
      <c r="T92" s="62"/>
      <c r="U92" s="121"/>
      <c r="V92" s="117"/>
      <c r="W92" s="127"/>
      <c r="X92" s="116"/>
      <c r="Y92" s="62"/>
      <c r="Z92" s="121"/>
      <c r="AA92" s="117"/>
      <c r="AB92" s="127"/>
      <c r="AC92" s="116"/>
    </row>
    <row r="93" spans="1:29" ht="15">
      <c r="A93" s="80">
        <v>74</v>
      </c>
      <c r="B93" s="89" t="s">
        <v>112</v>
      </c>
      <c r="C93" s="126"/>
      <c r="D93" s="116"/>
      <c r="E93" s="62"/>
      <c r="F93" s="121"/>
      <c r="G93" s="117"/>
      <c r="H93" s="127"/>
      <c r="I93" s="116"/>
      <c r="J93" s="62"/>
      <c r="K93" s="121"/>
      <c r="L93" s="117"/>
      <c r="M93" s="127"/>
      <c r="N93" s="116"/>
      <c r="O93" s="62"/>
      <c r="P93" s="121"/>
      <c r="Q93" s="117"/>
      <c r="R93" s="127"/>
      <c r="S93" s="116"/>
      <c r="T93" s="62"/>
      <c r="U93" s="121"/>
      <c r="V93" s="117"/>
      <c r="W93" s="127"/>
      <c r="X93" s="116"/>
      <c r="Y93" s="62"/>
      <c r="Z93" s="121"/>
      <c r="AA93" s="117"/>
      <c r="AB93" s="127"/>
      <c r="AC93" s="116"/>
    </row>
    <row r="94" spans="1:29" ht="15">
      <c r="A94" s="66">
        <v>75</v>
      </c>
      <c r="B94" s="67" t="s">
        <v>113</v>
      </c>
      <c r="C94" s="60">
        <v>7334</v>
      </c>
      <c r="D94" s="116"/>
      <c r="E94" s="62"/>
      <c r="F94" s="114">
        <v>5100</v>
      </c>
      <c r="G94" s="117"/>
      <c r="H94" s="65">
        <v>8380</v>
      </c>
      <c r="I94" s="116"/>
      <c r="J94" s="62"/>
      <c r="K94" s="114">
        <v>5100</v>
      </c>
      <c r="L94" s="117"/>
      <c r="M94" s="65">
        <v>8500</v>
      </c>
      <c r="N94" s="116"/>
      <c r="O94" s="62"/>
      <c r="P94" s="114">
        <v>5100</v>
      </c>
      <c r="Q94" s="117"/>
      <c r="R94" s="65">
        <v>8676</v>
      </c>
      <c r="S94" s="116"/>
      <c r="T94" s="62"/>
      <c r="U94" s="114">
        <v>5100</v>
      </c>
      <c r="V94" s="117"/>
      <c r="W94" s="65">
        <v>8850</v>
      </c>
      <c r="X94" s="116"/>
      <c r="Y94" s="62"/>
      <c r="Z94" s="114">
        <v>5100</v>
      </c>
      <c r="AA94" s="117"/>
      <c r="AB94" s="65">
        <v>9027</v>
      </c>
      <c r="AC94" s="116"/>
    </row>
    <row r="95" spans="1:29" ht="15">
      <c r="A95" s="66">
        <v>76</v>
      </c>
      <c r="B95" s="67" t="s">
        <v>114</v>
      </c>
      <c r="C95" s="60">
        <v>12655</v>
      </c>
      <c r="D95" s="116"/>
      <c r="E95" s="62"/>
      <c r="F95" s="114">
        <v>15400</v>
      </c>
      <c r="G95" s="117"/>
      <c r="H95" s="65">
        <v>14904</v>
      </c>
      <c r="I95" s="116"/>
      <c r="J95" s="62"/>
      <c r="K95" s="114">
        <v>16197</v>
      </c>
      <c r="L95" s="117"/>
      <c r="M95" s="65">
        <v>16197</v>
      </c>
      <c r="N95" s="116"/>
      <c r="O95" s="62"/>
      <c r="P95" s="114">
        <v>16995</v>
      </c>
      <c r="Q95" s="117"/>
      <c r="R95" s="65">
        <v>16200</v>
      </c>
      <c r="S95" s="116"/>
      <c r="T95" s="62"/>
      <c r="U95" s="114">
        <v>17892</v>
      </c>
      <c r="V95" s="117"/>
      <c r="W95" s="65">
        <v>17100</v>
      </c>
      <c r="X95" s="116"/>
      <c r="Y95" s="62"/>
      <c r="Z95" s="114">
        <v>18789</v>
      </c>
      <c r="AA95" s="117"/>
      <c r="AB95" s="65">
        <v>18000</v>
      </c>
      <c r="AC95" s="116"/>
    </row>
    <row r="96" spans="1:29" ht="15">
      <c r="A96" s="72">
        <v>77</v>
      </c>
      <c r="B96" s="73" t="s">
        <v>115</v>
      </c>
      <c r="C96" s="74">
        <v>19656</v>
      </c>
      <c r="D96" s="118"/>
      <c r="E96" s="62"/>
      <c r="F96" s="119">
        <v>16000</v>
      </c>
      <c r="G96" s="120"/>
      <c r="H96" s="78">
        <v>21263</v>
      </c>
      <c r="I96" s="118"/>
      <c r="J96" s="62"/>
      <c r="K96" s="119">
        <v>16000</v>
      </c>
      <c r="L96" s="120"/>
      <c r="M96" s="78">
        <v>16722</v>
      </c>
      <c r="N96" s="118"/>
      <c r="O96" s="62"/>
      <c r="P96" s="119">
        <v>16000</v>
      </c>
      <c r="Q96" s="120"/>
      <c r="R96" s="78">
        <v>19000</v>
      </c>
      <c r="S96" s="118"/>
      <c r="T96" s="62"/>
      <c r="U96" s="119">
        <v>16000</v>
      </c>
      <c r="V96" s="120"/>
      <c r="W96" s="78">
        <v>21000</v>
      </c>
      <c r="X96" s="118"/>
      <c r="Y96" s="62"/>
      <c r="Z96" s="119">
        <v>16000</v>
      </c>
      <c r="AA96" s="120"/>
      <c r="AB96" s="78">
        <v>21000</v>
      </c>
      <c r="AC96" s="118"/>
    </row>
    <row r="97" spans="1:35" ht="15">
      <c r="A97" s="80">
        <v>78</v>
      </c>
      <c r="B97" s="81" t="s">
        <v>5</v>
      </c>
      <c r="C97" s="82">
        <f>SUM(C94:C96)</f>
        <v>39645</v>
      </c>
      <c r="D97" s="116"/>
      <c r="E97" s="62"/>
      <c r="F97" s="82">
        <f>SUM(F94:F96)</f>
        <v>36500</v>
      </c>
      <c r="G97" s="117"/>
      <c r="H97" s="85">
        <f>SUM(H94:H96)</f>
        <v>44547</v>
      </c>
      <c r="I97" s="116"/>
      <c r="J97" s="62"/>
      <c r="K97" s="82">
        <f>SUM(K94:K96)</f>
        <v>37297</v>
      </c>
      <c r="L97" s="117"/>
      <c r="M97" s="85">
        <f>SUM(M94:M96)</f>
        <v>41419</v>
      </c>
      <c r="N97" s="116"/>
      <c r="O97" s="62"/>
      <c r="P97" s="82">
        <f>SUM(P94:P96)</f>
        <v>38095</v>
      </c>
      <c r="Q97" s="117"/>
      <c r="R97" s="85">
        <f>SUM(R94:R96)</f>
        <v>43876</v>
      </c>
      <c r="S97" s="116"/>
      <c r="T97" s="62"/>
      <c r="U97" s="82">
        <f>SUM(U94:U96)</f>
        <v>38992</v>
      </c>
      <c r="V97" s="117"/>
      <c r="W97" s="85">
        <f>SUM(W94:W96)</f>
        <v>46950</v>
      </c>
      <c r="X97" s="116"/>
      <c r="Y97" s="62"/>
      <c r="Z97" s="82">
        <f>SUM(Z94:Z96)</f>
        <v>39889</v>
      </c>
      <c r="AA97" s="117"/>
      <c r="AB97" s="85">
        <f>SUM(AB94:AB96)</f>
        <v>48027</v>
      </c>
      <c r="AC97" s="116"/>
      <c r="AD97" s="171">
        <f>AVERAGE(Z97,U97,P97,K97)</f>
        <v>38568.25</v>
      </c>
      <c r="AE97" s="171">
        <f>AVERAGE(AB97,R97,W97,M97)</f>
        <v>45068</v>
      </c>
      <c r="AF97" s="171">
        <f>AVERAGE(AB97,W97,R97,M97)-AVERAGE(Z97,U97,P97,K97)</f>
        <v>6499.75</v>
      </c>
      <c r="AG97" s="171">
        <f>C97</f>
        <v>39645</v>
      </c>
      <c r="AH97" s="171">
        <f>AE97-AG97</f>
        <v>5423</v>
      </c>
      <c r="AI97" s="183">
        <f>AE97/AD97-1</f>
        <v>0.16852592482158246</v>
      </c>
    </row>
    <row r="98" spans="1:29" ht="15">
      <c r="A98" s="66"/>
      <c r="B98" s="67"/>
      <c r="C98" s="60"/>
      <c r="D98" s="116"/>
      <c r="E98" s="62"/>
      <c r="F98" s="121"/>
      <c r="G98" s="117"/>
      <c r="H98" s="65"/>
      <c r="I98" s="116"/>
      <c r="J98" s="62"/>
      <c r="K98" s="121"/>
      <c r="L98" s="117"/>
      <c r="M98" s="65"/>
      <c r="N98" s="116"/>
      <c r="O98" s="62"/>
      <c r="P98" s="121"/>
      <c r="Q98" s="117"/>
      <c r="R98" s="65"/>
      <c r="S98" s="116"/>
      <c r="T98" s="62"/>
      <c r="U98" s="121"/>
      <c r="V98" s="117"/>
      <c r="W98" s="65"/>
      <c r="X98" s="116"/>
      <c r="Y98" s="62"/>
      <c r="Z98" s="121"/>
      <c r="AA98" s="117"/>
      <c r="AB98" s="65"/>
      <c r="AC98" s="116"/>
    </row>
    <row r="99" spans="1:29" ht="15">
      <c r="A99" s="80">
        <v>79</v>
      </c>
      <c r="B99" s="89" t="s">
        <v>116</v>
      </c>
      <c r="C99" s="60"/>
      <c r="D99" s="116"/>
      <c r="E99" s="62"/>
      <c r="F99" s="121"/>
      <c r="G99" s="117"/>
      <c r="H99" s="65"/>
      <c r="I99" s="116"/>
      <c r="J99" s="62"/>
      <c r="K99" s="121"/>
      <c r="L99" s="117"/>
      <c r="M99" s="65"/>
      <c r="N99" s="116"/>
      <c r="O99" s="62"/>
      <c r="P99" s="121"/>
      <c r="Q99" s="117"/>
      <c r="R99" s="65"/>
      <c r="S99" s="116"/>
      <c r="T99" s="62"/>
      <c r="U99" s="121"/>
      <c r="V99" s="117"/>
      <c r="W99" s="65"/>
      <c r="X99" s="116"/>
      <c r="Y99" s="62"/>
      <c r="Z99" s="121"/>
      <c r="AA99" s="117"/>
      <c r="AB99" s="65"/>
      <c r="AC99" s="116"/>
    </row>
    <row r="100" spans="1:29" ht="15">
      <c r="A100" s="66">
        <v>80</v>
      </c>
      <c r="B100" s="67" t="s">
        <v>117</v>
      </c>
      <c r="C100" s="60">
        <v>603001</v>
      </c>
      <c r="D100" s="116"/>
      <c r="E100" s="62"/>
      <c r="F100" s="114">
        <v>177704</v>
      </c>
      <c r="G100" s="117"/>
      <c r="H100" s="65">
        <v>177704</v>
      </c>
      <c r="I100" s="116"/>
      <c r="J100" s="62"/>
      <c r="K100" s="114">
        <v>167856</v>
      </c>
      <c r="L100" s="117"/>
      <c r="M100" s="65">
        <v>167856</v>
      </c>
      <c r="N100" s="116"/>
      <c r="O100" s="62"/>
      <c r="P100" s="114">
        <v>174623</v>
      </c>
      <c r="Q100" s="117"/>
      <c r="R100" s="65">
        <v>174623</v>
      </c>
      <c r="S100" s="116"/>
      <c r="T100" s="62"/>
      <c r="U100" s="114">
        <v>167910</v>
      </c>
      <c r="V100" s="117"/>
      <c r="W100" s="65">
        <v>167910</v>
      </c>
      <c r="X100" s="116"/>
      <c r="Y100" s="62"/>
      <c r="Z100" s="114">
        <v>179992</v>
      </c>
      <c r="AA100" s="117"/>
      <c r="AB100" s="65">
        <v>179992</v>
      </c>
      <c r="AC100" s="116"/>
    </row>
    <row r="101" spans="1:29" ht="24">
      <c r="A101" s="66">
        <v>81</v>
      </c>
      <c r="B101" s="67" t="s">
        <v>118</v>
      </c>
      <c r="C101" s="60"/>
      <c r="D101" s="116"/>
      <c r="E101" s="62"/>
      <c r="F101" s="114">
        <v>197442</v>
      </c>
      <c r="G101" s="117"/>
      <c r="H101" s="65">
        <v>197442</v>
      </c>
      <c r="I101" s="116"/>
      <c r="J101" s="62"/>
      <c r="K101" s="114">
        <v>244980</v>
      </c>
      <c r="L101" s="117"/>
      <c r="M101" s="65">
        <v>244980</v>
      </c>
      <c r="N101" s="116"/>
      <c r="O101" s="62"/>
      <c r="P101" s="114">
        <v>233624</v>
      </c>
      <c r="Q101" s="117"/>
      <c r="R101" s="65">
        <v>233624</v>
      </c>
      <c r="S101" s="116"/>
      <c r="T101" s="62"/>
      <c r="U101" s="114">
        <v>187825</v>
      </c>
      <c r="V101" s="117"/>
      <c r="W101" s="65">
        <v>187825</v>
      </c>
      <c r="X101" s="116"/>
      <c r="Y101" s="62"/>
      <c r="Z101" s="114">
        <v>211976</v>
      </c>
      <c r="AA101" s="117"/>
      <c r="AB101" s="65">
        <v>211976</v>
      </c>
      <c r="AC101" s="116"/>
    </row>
    <row r="102" spans="1:29" ht="15">
      <c r="A102" s="66">
        <v>82</v>
      </c>
      <c r="B102" s="67" t="s">
        <v>119</v>
      </c>
      <c r="C102" s="60"/>
      <c r="D102" s="116"/>
      <c r="E102" s="62"/>
      <c r="F102" s="114">
        <v>153720</v>
      </c>
      <c r="G102" s="117"/>
      <c r="H102" s="65">
        <v>153720</v>
      </c>
      <c r="I102" s="116"/>
      <c r="J102" s="62"/>
      <c r="K102" s="114">
        <v>152993</v>
      </c>
      <c r="L102" s="117"/>
      <c r="M102" s="65">
        <v>152993</v>
      </c>
      <c r="N102" s="116"/>
      <c r="O102" s="62"/>
      <c r="P102" s="114">
        <v>149232</v>
      </c>
      <c r="Q102" s="117"/>
      <c r="R102" s="65">
        <v>149232</v>
      </c>
      <c r="S102" s="116"/>
      <c r="T102" s="62"/>
      <c r="U102" s="114">
        <v>149480</v>
      </c>
      <c r="V102" s="117"/>
      <c r="W102" s="65">
        <v>149480</v>
      </c>
      <c r="X102" s="116"/>
      <c r="Y102" s="62"/>
      <c r="Z102" s="114">
        <v>147836</v>
      </c>
      <c r="AA102" s="117"/>
      <c r="AB102" s="65">
        <v>147836</v>
      </c>
      <c r="AC102" s="116"/>
    </row>
    <row r="103" spans="1:29" ht="15">
      <c r="A103" s="66">
        <v>83</v>
      </c>
      <c r="B103" s="67" t="s">
        <v>120</v>
      </c>
      <c r="C103" s="60">
        <v>10249</v>
      </c>
      <c r="D103" s="116"/>
      <c r="E103" s="62"/>
      <c r="F103" s="114">
        <v>9947</v>
      </c>
      <c r="G103" s="117"/>
      <c r="H103" s="65">
        <v>2562</v>
      </c>
      <c r="I103" s="116"/>
      <c r="J103" s="62"/>
      <c r="K103" s="114">
        <v>9954</v>
      </c>
      <c r="L103" s="117"/>
      <c r="M103" s="65">
        <v>9954</v>
      </c>
      <c r="N103" s="116"/>
      <c r="O103" s="62"/>
      <c r="P103" s="114">
        <v>9964</v>
      </c>
      <c r="Q103" s="117"/>
      <c r="R103" s="65">
        <v>9964</v>
      </c>
      <c r="S103" s="116"/>
      <c r="T103" s="62"/>
      <c r="U103" s="114">
        <v>9989</v>
      </c>
      <c r="V103" s="117"/>
      <c r="W103" s="65">
        <v>9989</v>
      </c>
      <c r="X103" s="116"/>
      <c r="Y103" s="62"/>
      <c r="Z103" s="114">
        <v>10009</v>
      </c>
      <c r="AA103" s="117"/>
      <c r="AB103" s="65">
        <v>10009</v>
      </c>
      <c r="AC103" s="116"/>
    </row>
    <row r="104" spans="1:29" ht="15">
      <c r="A104" s="66">
        <v>84</v>
      </c>
      <c r="B104" s="67" t="s">
        <v>121</v>
      </c>
      <c r="C104" s="60">
        <v>5316</v>
      </c>
      <c r="D104" s="116"/>
      <c r="E104" s="62"/>
      <c r="F104" s="114">
        <v>8458</v>
      </c>
      <c r="G104" s="117"/>
      <c r="H104" s="65">
        <v>3847</v>
      </c>
      <c r="I104" s="116"/>
      <c r="J104" s="62"/>
      <c r="K104" s="114">
        <v>8457</v>
      </c>
      <c r="L104" s="117"/>
      <c r="M104" s="65">
        <v>5342</v>
      </c>
      <c r="N104" s="116"/>
      <c r="O104" s="62"/>
      <c r="P104" s="114">
        <v>8457</v>
      </c>
      <c r="Q104" s="117"/>
      <c r="R104" s="65">
        <v>5200</v>
      </c>
      <c r="S104" s="116"/>
      <c r="T104" s="62"/>
      <c r="U104" s="114">
        <v>8457</v>
      </c>
      <c r="V104" s="117"/>
      <c r="W104" s="65">
        <v>4800</v>
      </c>
      <c r="X104" s="116"/>
      <c r="Y104" s="62"/>
      <c r="Z104" s="114">
        <v>8457</v>
      </c>
      <c r="AA104" s="117"/>
      <c r="AB104" s="65">
        <v>4400</v>
      </c>
      <c r="AC104" s="116"/>
    </row>
    <row r="105" spans="1:29" ht="15">
      <c r="A105" s="66">
        <v>85</v>
      </c>
      <c r="B105" s="67" t="s">
        <v>122</v>
      </c>
      <c r="C105" s="60">
        <v>16502</v>
      </c>
      <c r="D105" s="116"/>
      <c r="E105" s="62"/>
      <c r="F105" s="114">
        <v>15917</v>
      </c>
      <c r="G105" s="117"/>
      <c r="H105" s="65">
        <v>12408</v>
      </c>
      <c r="I105" s="116"/>
      <c r="J105" s="62"/>
      <c r="K105" s="114">
        <v>15916</v>
      </c>
      <c r="L105" s="117"/>
      <c r="M105" s="65">
        <v>12410</v>
      </c>
      <c r="N105" s="116"/>
      <c r="O105" s="62"/>
      <c r="P105" s="114">
        <v>15920</v>
      </c>
      <c r="Q105" s="117"/>
      <c r="R105" s="65">
        <v>12176</v>
      </c>
      <c r="S105" s="116"/>
      <c r="T105" s="62"/>
      <c r="U105" s="114">
        <v>15933</v>
      </c>
      <c r="V105" s="117"/>
      <c r="W105" s="65">
        <v>12179</v>
      </c>
      <c r="X105" s="116"/>
      <c r="Y105" s="62"/>
      <c r="Z105" s="114">
        <v>15935</v>
      </c>
      <c r="AA105" s="117"/>
      <c r="AB105" s="65">
        <v>12181</v>
      </c>
      <c r="AC105" s="116"/>
    </row>
    <row r="106" spans="1:29" ht="15">
      <c r="A106" s="72">
        <v>86</v>
      </c>
      <c r="B106" s="73" t="s">
        <v>123</v>
      </c>
      <c r="C106" s="74">
        <v>0</v>
      </c>
      <c r="D106" s="118"/>
      <c r="E106" s="62"/>
      <c r="F106" s="119">
        <v>0</v>
      </c>
      <c r="G106" s="120"/>
      <c r="H106" s="78">
        <v>0</v>
      </c>
      <c r="I106" s="118"/>
      <c r="J106" s="62"/>
      <c r="K106" s="119">
        <v>0</v>
      </c>
      <c r="L106" s="120"/>
      <c r="M106" s="78">
        <v>0</v>
      </c>
      <c r="N106" s="118"/>
      <c r="O106" s="62"/>
      <c r="P106" s="119">
        <v>0</v>
      </c>
      <c r="Q106" s="120"/>
      <c r="R106" s="78">
        <v>0</v>
      </c>
      <c r="S106" s="118"/>
      <c r="T106" s="62"/>
      <c r="U106" s="119">
        <v>0</v>
      </c>
      <c r="V106" s="120"/>
      <c r="W106" s="78">
        <v>0</v>
      </c>
      <c r="X106" s="118"/>
      <c r="Y106" s="62"/>
      <c r="Z106" s="119">
        <v>0</v>
      </c>
      <c r="AA106" s="120"/>
      <c r="AB106" s="78">
        <v>0</v>
      </c>
      <c r="AC106" s="118"/>
    </row>
    <row r="107" spans="1:29" ht="15">
      <c r="A107" s="80">
        <v>87</v>
      </c>
      <c r="B107" s="81" t="s">
        <v>5</v>
      </c>
      <c r="C107" s="82">
        <f>SUM(C100:C106)</f>
        <v>635068</v>
      </c>
      <c r="D107" s="116"/>
      <c r="E107" s="62"/>
      <c r="F107" s="82">
        <f>SUM(F100:F106)</f>
        <v>563188</v>
      </c>
      <c r="G107" s="117"/>
      <c r="H107" s="85">
        <f>SUM(H100:H106)</f>
        <v>547683</v>
      </c>
      <c r="I107" s="116"/>
      <c r="J107" s="62"/>
      <c r="K107" s="82">
        <f>SUM(K100:K106)</f>
        <v>600156</v>
      </c>
      <c r="L107" s="117"/>
      <c r="M107" s="85">
        <f>SUM(M100:M106)</f>
        <v>593535</v>
      </c>
      <c r="N107" s="116"/>
      <c r="O107" s="62"/>
      <c r="P107" s="82">
        <f>SUM(P100:P106)</f>
        <v>591820</v>
      </c>
      <c r="Q107" s="117"/>
      <c r="R107" s="85">
        <f>SUM(R100:R106)</f>
        <v>584819</v>
      </c>
      <c r="S107" s="116"/>
      <c r="T107" s="62"/>
      <c r="U107" s="82">
        <f>SUM(U100:U106)</f>
        <v>539594</v>
      </c>
      <c r="V107" s="117"/>
      <c r="W107" s="85">
        <f>SUM(W100:W106)</f>
        <v>532183</v>
      </c>
      <c r="X107" s="116"/>
      <c r="Y107" s="62"/>
      <c r="Z107" s="82">
        <f>SUM(Z100:Z106)</f>
        <v>574205</v>
      </c>
      <c r="AA107" s="117"/>
      <c r="AB107" s="85">
        <f>SUM(AB100:AB106)</f>
        <v>566394</v>
      </c>
      <c r="AC107" s="116"/>
    </row>
    <row r="108" spans="1:29" ht="15">
      <c r="A108" s="66"/>
      <c r="B108" s="67"/>
      <c r="C108" s="60"/>
      <c r="D108" s="116"/>
      <c r="E108" s="62"/>
      <c r="F108" s="121"/>
      <c r="G108" s="117"/>
      <c r="H108" s="65"/>
      <c r="I108" s="116"/>
      <c r="J108" s="62"/>
      <c r="K108" s="121"/>
      <c r="L108" s="117"/>
      <c r="M108" s="65"/>
      <c r="N108" s="116"/>
      <c r="O108" s="62"/>
      <c r="P108" s="121"/>
      <c r="Q108" s="117"/>
      <c r="R108" s="65"/>
      <c r="S108" s="116"/>
      <c r="T108" s="62"/>
      <c r="U108" s="121"/>
      <c r="V108" s="117"/>
      <c r="W108" s="65"/>
      <c r="X108" s="116"/>
      <c r="Y108" s="62"/>
      <c r="Z108" s="121"/>
      <c r="AA108" s="117"/>
      <c r="AB108" s="65"/>
      <c r="AC108" s="116"/>
    </row>
    <row r="109" spans="1:29" ht="15">
      <c r="A109" s="80">
        <v>88</v>
      </c>
      <c r="B109" s="89" t="s">
        <v>124</v>
      </c>
      <c r="C109" s="126"/>
      <c r="D109" s="116"/>
      <c r="E109" s="62"/>
      <c r="F109" s="121"/>
      <c r="G109" s="117"/>
      <c r="H109" s="127"/>
      <c r="I109" s="116"/>
      <c r="J109" s="62"/>
      <c r="K109" s="121"/>
      <c r="L109" s="117"/>
      <c r="M109" s="127"/>
      <c r="N109" s="116"/>
      <c r="O109" s="62"/>
      <c r="P109" s="121"/>
      <c r="Q109" s="117"/>
      <c r="R109" s="127"/>
      <c r="S109" s="116"/>
      <c r="T109" s="62"/>
      <c r="U109" s="121"/>
      <c r="V109" s="117"/>
      <c r="W109" s="127"/>
      <c r="X109" s="116"/>
      <c r="Y109" s="62"/>
      <c r="Z109" s="121"/>
      <c r="AA109" s="117"/>
      <c r="AB109" s="127"/>
      <c r="AC109" s="116"/>
    </row>
    <row r="110" spans="1:29" ht="15">
      <c r="A110" s="66">
        <v>89</v>
      </c>
      <c r="B110" s="67" t="s">
        <v>125</v>
      </c>
      <c r="C110" s="60">
        <v>92366</v>
      </c>
      <c r="D110" s="116"/>
      <c r="E110" s="62"/>
      <c r="F110" s="114">
        <v>97608</v>
      </c>
      <c r="G110" s="117"/>
      <c r="H110" s="65">
        <v>93290</v>
      </c>
      <c r="I110" s="116"/>
      <c r="J110" s="62"/>
      <c r="K110" s="114">
        <v>100773</v>
      </c>
      <c r="L110" s="117"/>
      <c r="M110" s="65">
        <v>95800</v>
      </c>
      <c r="N110" s="116"/>
      <c r="O110" s="62"/>
      <c r="P110" s="114">
        <v>103661</v>
      </c>
      <c r="Q110" s="117"/>
      <c r="R110" s="65">
        <v>103681</v>
      </c>
      <c r="S110" s="116"/>
      <c r="T110" s="62"/>
      <c r="U110" s="114">
        <v>106003</v>
      </c>
      <c r="V110" s="117"/>
      <c r="W110" s="65">
        <v>105821</v>
      </c>
      <c r="X110" s="116"/>
      <c r="Y110" s="62"/>
      <c r="Z110" s="114">
        <v>108403</v>
      </c>
      <c r="AA110" s="117"/>
      <c r="AB110" s="65">
        <v>109393</v>
      </c>
      <c r="AC110" s="116"/>
    </row>
    <row r="111" spans="1:29" ht="15">
      <c r="A111" s="124"/>
      <c r="B111" s="125"/>
      <c r="C111" s="126"/>
      <c r="D111" s="116"/>
      <c r="E111" s="62"/>
      <c r="F111" s="133"/>
      <c r="G111" s="117"/>
      <c r="H111" s="127"/>
      <c r="I111" s="116"/>
      <c r="J111" s="62"/>
      <c r="K111" s="133"/>
      <c r="L111" s="117"/>
      <c r="M111" s="127"/>
      <c r="N111" s="116"/>
      <c r="O111" s="62"/>
      <c r="P111" s="133"/>
      <c r="Q111" s="117"/>
      <c r="R111" s="127"/>
      <c r="S111" s="116"/>
      <c r="T111" s="62"/>
      <c r="U111" s="133"/>
      <c r="V111" s="117"/>
      <c r="W111" s="127"/>
      <c r="X111" s="116"/>
      <c r="Y111" s="62"/>
      <c r="Z111" s="133"/>
      <c r="AA111" s="117"/>
      <c r="AB111" s="127"/>
      <c r="AC111" s="116"/>
    </row>
    <row r="112" spans="1:29" ht="15">
      <c r="A112" s="80">
        <v>90</v>
      </c>
      <c r="B112" s="89" t="s">
        <v>126</v>
      </c>
      <c r="C112" s="126"/>
      <c r="D112" s="116"/>
      <c r="E112" s="62"/>
      <c r="F112" s="133"/>
      <c r="G112" s="117"/>
      <c r="H112" s="127"/>
      <c r="I112" s="116"/>
      <c r="J112" s="62"/>
      <c r="K112" s="133"/>
      <c r="L112" s="117"/>
      <c r="M112" s="127"/>
      <c r="N112" s="116"/>
      <c r="O112" s="62"/>
      <c r="P112" s="133"/>
      <c r="Q112" s="117"/>
      <c r="R112" s="127"/>
      <c r="S112" s="116"/>
      <c r="T112" s="62"/>
      <c r="U112" s="133"/>
      <c r="V112" s="117"/>
      <c r="W112" s="127"/>
      <c r="X112" s="116"/>
      <c r="Y112" s="62"/>
      <c r="Z112" s="133"/>
      <c r="AA112" s="117"/>
      <c r="AB112" s="127"/>
      <c r="AC112" s="116"/>
    </row>
    <row r="113" spans="1:29" ht="15">
      <c r="A113" s="66">
        <v>91</v>
      </c>
      <c r="B113" s="67" t="s">
        <v>127</v>
      </c>
      <c r="C113" s="60">
        <v>76067</v>
      </c>
      <c r="D113" s="116"/>
      <c r="E113" s="62"/>
      <c r="F113" s="114">
        <v>79109</v>
      </c>
      <c r="G113" s="117"/>
      <c r="H113" s="65">
        <v>80874</v>
      </c>
      <c r="I113" s="116"/>
      <c r="J113" s="62"/>
      <c r="K113" s="114">
        <v>77428</v>
      </c>
      <c r="L113" s="117"/>
      <c r="M113" s="65">
        <v>81500</v>
      </c>
      <c r="N113" s="116"/>
      <c r="O113" s="62"/>
      <c r="P113" s="114">
        <v>70862</v>
      </c>
      <c r="Q113" s="117"/>
      <c r="R113" s="65">
        <v>75825</v>
      </c>
      <c r="S113" s="116"/>
      <c r="T113" s="62"/>
      <c r="U113" s="114">
        <v>68573</v>
      </c>
      <c r="V113" s="117"/>
      <c r="W113" s="65">
        <v>77421</v>
      </c>
      <c r="X113" s="116"/>
      <c r="Y113" s="62"/>
      <c r="Z113" s="114">
        <v>64057</v>
      </c>
      <c r="AA113" s="117"/>
      <c r="AB113" s="65">
        <v>77475</v>
      </c>
      <c r="AC113" s="116"/>
    </row>
    <row r="114" spans="1:29" ht="15">
      <c r="A114" s="124"/>
      <c r="B114" s="125"/>
      <c r="C114" s="126"/>
      <c r="D114" s="116"/>
      <c r="E114" s="62"/>
      <c r="F114" s="133"/>
      <c r="G114" s="117"/>
      <c r="H114" s="127"/>
      <c r="I114" s="116"/>
      <c r="J114" s="62"/>
      <c r="K114" s="133"/>
      <c r="L114" s="117"/>
      <c r="M114" s="127"/>
      <c r="N114" s="116"/>
      <c r="O114" s="62"/>
      <c r="P114" s="133"/>
      <c r="Q114" s="117"/>
      <c r="R114" s="127"/>
      <c r="S114" s="116"/>
      <c r="T114" s="62"/>
      <c r="U114" s="133"/>
      <c r="V114" s="117"/>
      <c r="W114" s="127"/>
      <c r="X114" s="116"/>
      <c r="Y114" s="62"/>
      <c r="Z114" s="133"/>
      <c r="AA114" s="117"/>
      <c r="AB114" s="127"/>
      <c r="AC114" s="116"/>
    </row>
    <row r="115" spans="1:29" ht="15">
      <c r="A115" s="128">
        <v>92</v>
      </c>
      <c r="B115" s="129" t="s">
        <v>128</v>
      </c>
      <c r="C115" s="126"/>
      <c r="D115" s="116"/>
      <c r="E115" s="62"/>
      <c r="F115" s="133"/>
      <c r="G115" s="117"/>
      <c r="H115" s="127"/>
      <c r="I115" s="116"/>
      <c r="J115" s="62"/>
      <c r="K115" s="133"/>
      <c r="L115" s="117"/>
      <c r="M115" s="127"/>
      <c r="N115" s="116"/>
      <c r="O115" s="62"/>
      <c r="P115" s="133"/>
      <c r="Q115" s="117"/>
      <c r="R115" s="127"/>
      <c r="S115" s="116"/>
      <c r="T115" s="62"/>
      <c r="U115" s="133"/>
      <c r="V115" s="117"/>
      <c r="W115" s="127"/>
      <c r="X115" s="116"/>
      <c r="Y115" s="62"/>
      <c r="Z115" s="133"/>
      <c r="AA115" s="117"/>
      <c r="AB115" s="127"/>
      <c r="AC115" s="116"/>
    </row>
    <row r="116" spans="1:29" ht="15">
      <c r="A116" s="66">
        <v>93</v>
      </c>
      <c r="B116" s="67" t="s">
        <v>129</v>
      </c>
      <c r="C116" s="60">
        <v>166504</v>
      </c>
      <c r="D116" s="116"/>
      <c r="E116" s="62"/>
      <c r="F116" s="114">
        <v>205025</v>
      </c>
      <c r="G116" s="117"/>
      <c r="H116" s="65">
        <v>201583</v>
      </c>
      <c r="I116" s="116"/>
      <c r="J116" s="62"/>
      <c r="K116" s="114">
        <v>206237</v>
      </c>
      <c r="L116" s="117"/>
      <c r="M116" s="65">
        <v>186988</v>
      </c>
      <c r="N116" s="116"/>
      <c r="O116" s="62"/>
      <c r="P116" s="114">
        <v>212328</v>
      </c>
      <c r="Q116" s="117"/>
      <c r="R116" s="65">
        <v>227219</v>
      </c>
      <c r="S116" s="116"/>
      <c r="T116" s="62"/>
      <c r="U116" s="114">
        <v>221586</v>
      </c>
      <c r="V116" s="117"/>
      <c r="W116" s="65">
        <v>236349</v>
      </c>
      <c r="X116" s="116"/>
      <c r="Y116" s="62"/>
      <c r="Z116" s="114">
        <v>219964</v>
      </c>
      <c r="AA116" s="117"/>
      <c r="AB116" s="65">
        <v>245491</v>
      </c>
      <c r="AC116" s="116"/>
    </row>
    <row r="117" spans="1:29" ht="15">
      <c r="A117" s="124"/>
      <c r="B117" s="125"/>
      <c r="C117" s="126"/>
      <c r="D117" s="116"/>
      <c r="E117" s="62"/>
      <c r="F117" s="121"/>
      <c r="G117" s="117"/>
      <c r="H117" s="127"/>
      <c r="I117" s="116"/>
      <c r="J117" s="62"/>
      <c r="K117" s="121"/>
      <c r="L117" s="117"/>
      <c r="M117" s="127"/>
      <c r="N117" s="116"/>
      <c r="O117" s="62"/>
      <c r="P117" s="121"/>
      <c r="Q117" s="117"/>
      <c r="R117" s="127"/>
      <c r="S117" s="116"/>
      <c r="T117" s="62"/>
      <c r="U117" s="121"/>
      <c r="V117" s="117"/>
      <c r="W117" s="127"/>
      <c r="X117" s="116"/>
      <c r="Y117" s="62"/>
      <c r="Z117" s="121"/>
      <c r="AA117" s="117"/>
      <c r="AB117" s="127"/>
      <c r="AC117" s="116"/>
    </row>
    <row r="118" spans="1:29" ht="15">
      <c r="A118" s="128">
        <v>94</v>
      </c>
      <c r="B118" s="129" t="s">
        <v>130</v>
      </c>
      <c r="C118" s="126"/>
      <c r="D118" s="116"/>
      <c r="E118" s="62"/>
      <c r="F118" s="121"/>
      <c r="G118" s="117"/>
      <c r="H118" s="127"/>
      <c r="I118" s="116"/>
      <c r="J118" s="62"/>
      <c r="K118" s="121"/>
      <c r="L118" s="117"/>
      <c r="M118" s="127"/>
      <c r="N118" s="116"/>
      <c r="O118" s="62"/>
      <c r="P118" s="121"/>
      <c r="Q118" s="117"/>
      <c r="R118" s="127"/>
      <c r="S118" s="116"/>
      <c r="T118" s="62"/>
      <c r="U118" s="121"/>
      <c r="V118" s="117"/>
      <c r="W118" s="127"/>
      <c r="X118" s="116"/>
      <c r="Y118" s="62"/>
      <c r="Z118" s="121"/>
      <c r="AA118" s="117"/>
      <c r="AB118" s="127"/>
      <c r="AC118" s="116"/>
    </row>
    <row r="119" spans="1:29" ht="24.75" thickBot="1">
      <c r="A119" s="134">
        <v>95</v>
      </c>
      <c r="B119" s="135" t="s">
        <v>131</v>
      </c>
      <c r="C119" s="136">
        <v>17127</v>
      </c>
      <c r="D119" s="137"/>
      <c r="E119" s="62"/>
      <c r="F119" s="138">
        <v>0</v>
      </c>
      <c r="G119" s="139"/>
      <c r="H119" s="140">
        <v>52900</v>
      </c>
      <c r="I119" s="137"/>
      <c r="J119" s="62"/>
      <c r="K119" s="138">
        <v>0</v>
      </c>
      <c r="L119" s="139"/>
      <c r="M119" s="140">
        <v>5230.262308065998</v>
      </c>
      <c r="N119" s="137"/>
      <c r="O119" s="62"/>
      <c r="P119" s="138">
        <v>0</v>
      </c>
      <c r="Q119" s="139"/>
      <c r="R119" s="140">
        <v>0</v>
      </c>
      <c r="S119" s="137"/>
      <c r="T119" s="62"/>
      <c r="U119" s="138">
        <v>0</v>
      </c>
      <c r="V119" s="139"/>
      <c r="W119" s="140">
        <v>0</v>
      </c>
      <c r="X119" s="137"/>
      <c r="Y119" s="62"/>
      <c r="Z119" s="138">
        <v>0</v>
      </c>
      <c r="AA119" s="139"/>
      <c r="AB119" s="140">
        <v>0</v>
      </c>
      <c r="AC119" s="137"/>
    </row>
    <row r="120" spans="1:31" ht="15.75" thickTop="1">
      <c r="A120" s="141">
        <v>96</v>
      </c>
      <c r="B120" s="142" t="s">
        <v>132</v>
      </c>
      <c r="C120" s="143">
        <f>C38+C43+C50+C55+C58+C65+C68+C76+C78+C83+C88+C91+C97+C107+C110+C113+C116+C119</f>
        <v>4257946</v>
      </c>
      <c r="D120" s="144"/>
      <c r="E120"/>
      <c r="F120" s="145">
        <f>F38+F43+F50+F55+F58+F65+F68+F76+F78+F83+F88+F91+F97+F107+F110+F113+F116+F119</f>
        <v>2363507</v>
      </c>
      <c r="G120" s="146"/>
      <c r="H120" s="147">
        <f>H38+H43+H50+H55+H58+H65+H68+H76+H78+H83+H88+H91+H97+H107+H110+H113+H116+H119</f>
        <v>3399924</v>
      </c>
      <c r="I120" s="144"/>
      <c r="J120"/>
      <c r="K120" s="145">
        <f>K38+K43+K50+K55+K58+K65+K68+K76+K78+K83+K88+K91+K97+K107+K110+K113+K116+K119</f>
        <v>2403486</v>
      </c>
      <c r="L120" s="146"/>
      <c r="M120" s="148">
        <f>M38+M43+M50+M55+M58+M65+M68+M76+M78+M83+M88+M91+M97+M107+M110+M113+M116+M119</f>
        <v>3176743.5230731927</v>
      </c>
      <c r="N120" s="144">
        <f>N38+N43+N50+N55+N58+N65+N68+N76+N78+N83+N88+N91+N97+N107+N110+N113+N116+N119</f>
        <v>2013.006035715026</v>
      </c>
      <c r="O120"/>
      <c r="P120" s="145">
        <f>P38+P43+P50+P55+P58+P65+P68+P76+P78+P83+P88+P91+P97+P107+P110+P113+P116+P119</f>
        <v>2360214</v>
      </c>
      <c r="Q120" s="146"/>
      <c r="R120" s="148">
        <f>R38+R43+R50+R55+R58+R65+R68+R76+R78+R83+R88+R91+R97+R107+R110+R113+R116+R119</f>
        <v>3040678.5991364093</v>
      </c>
      <c r="S120" s="144">
        <f>S38+S43+S50+S55+S58+S65+S68+S76+S78+S83+S88+S91+S97+S107+S110+S113+S116+S119</f>
        <v>1715.2608904981223</v>
      </c>
      <c r="T120"/>
      <c r="U120" s="145">
        <f>U38+U43+U50+U55+U58+U65+U68+U76+U78+U83+U88+U91+U97+U107+U110+U113+U116+U119</f>
        <v>2355464</v>
      </c>
      <c r="V120" s="146"/>
      <c r="W120" s="148">
        <f>W38+W43+W50+W55+W58+W65+W68+W76+W78+W83+W88+W91+W97+W107+W110+W113+W116+W119</f>
        <v>3060660.359219957</v>
      </c>
      <c r="X120" s="144">
        <f>X38+X43+X50+X55+X58+X65+X68+X76+X78+X83+X88+X91+X97+X107+X110+X113+X116+X119</f>
        <v>1716.208334837302</v>
      </c>
      <c r="Y120"/>
      <c r="Z120" s="145">
        <f>Z38+Z43+Z50+Z55+Z58+Z65+Z68+Z76+Z78+Z83+Z88+Z91+Z97+Z107+Z110+Z113+Z116+Z119</f>
        <v>2383690</v>
      </c>
      <c r="AA120" s="146"/>
      <c r="AB120" s="148">
        <f>AB38+AB43+AB50+AB55+AB58+AB65+AB68+AB76+AB78+AB83+AB88+AB91+AB97+AB107+AB110+AB113+AB116+AB119</f>
        <v>3012562.1718004206</v>
      </c>
      <c r="AC120" s="144">
        <f>AC38+AC43+AC50+AC55+AC58+AC65+AC68+AC76+AC78+AC83+AC88+AC91+AC97+AC107+AC110+AC113+AC116+AC119</f>
        <v>1537.313949333808</v>
      </c>
      <c r="AD120" s="171">
        <f>AVERAGE(Z120,U120,P120,K120)</f>
        <v>2375713.5</v>
      </c>
      <c r="AE120" s="171">
        <f>AVERAGE(AB120,R120,W120,M120)</f>
        <v>3072661.163307495</v>
      </c>
    </row>
    <row r="121" spans="1:29" ht="15">
      <c r="A121" s="149"/>
      <c r="B121" s="150"/>
      <c r="C121" s="151"/>
      <c r="D121" s="152"/>
      <c r="E121"/>
      <c r="F121" s="153"/>
      <c r="G121" s="154"/>
      <c r="H121" s="155"/>
      <c r="I121" s="152"/>
      <c r="J121"/>
      <c r="K121" s="153"/>
      <c r="L121" s="154"/>
      <c r="M121" s="156"/>
      <c r="N121" s="152"/>
      <c r="O121"/>
      <c r="P121" s="153"/>
      <c r="Q121" s="154"/>
      <c r="R121" s="156"/>
      <c r="S121" s="152"/>
      <c r="T121"/>
      <c r="U121" s="153"/>
      <c r="V121" s="154"/>
      <c r="W121" s="156"/>
      <c r="X121" s="152"/>
      <c r="Y121"/>
      <c r="Z121" s="153"/>
      <c r="AA121" s="154"/>
      <c r="AB121" s="156"/>
      <c r="AC121" s="152"/>
    </row>
    <row r="122" spans="1:34" ht="15.75" thickBot="1">
      <c r="A122" s="157">
        <v>97</v>
      </c>
      <c r="B122" s="158" t="s">
        <v>133</v>
      </c>
      <c r="C122" s="159">
        <f>C18-C120</f>
        <v>-417771</v>
      </c>
      <c r="D122" s="160"/>
      <c r="E122"/>
      <c r="F122" s="159">
        <f>F18-F120</f>
        <v>118911</v>
      </c>
      <c r="G122" s="161"/>
      <c r="H122" s="162">
        <f>H18-H120</f>
        <v>-390474.83249279996</v>
      </c>
      <c r="I122" s="160"/>
      <c r="J122"/>
      <c r="K122" s="159">
        <f>K18-K120</f>
        <v>94699</v>
      </c>
      <c r="L122" s="161"/>
      <c r="M122" s="162">
        <f>M18-M120</f>
        <v>-191246.6323677837</v>
      </c>
      <c r="N122" s="160"/>
      <c r="O122"/>
      <c r="P122" s="159">
        <f>P18-P120</f>
        <v>91929</v>
      </c>
      <c r="Q122" s="161"/>
      <c r="R122" s="162">
        <f>R18-R120</f>
        <v>-123752.77079836186</v>
      </c>
      <c r="S122" s="160"/>
      <c r="T122"/>
      <c r="U122" s="159">
        <f>U18-U120</f>
        <v>121209</v>
      </c>
      <c r="V122" s="161"/>
      <c r="W122" s="162">
        <f>W18-W120</f>
        <v>-116823.97778080916</v>
      </c>
      <c r="X122" s="160"/>
      <c r="Y122"/>
      <c r="Z122" s="159">
        <f>Z18-Z120</f>
        <v>108164</v>
      </c>
      <c r="AA122" s="161"/>
      <c r="AB122" s="162">
        <f>AB18-AB120</f>
        <v>-98648.92284777574</v>
      </c>
      <c r="AC122" s="160"/>
      <c r="AD122" s="171">
        <f>SUM(AD2:AD119)</f>
        <v>624360</v>
      </c>
      <c r="AE122" s="171">
        <f>SUM(AE1:AE119)</f>
        <v>807343.75</v>
      </c>
      <c r="AF122" s="171">
        <f>AE122-AD122</f>
        <v>182983.75</v>
      </c>
      <c r="AG122" s="171">
        <f>SUM(AG2:AG120)</f>
        <v>680118</v>
      </c>
      <c r="AH122" s="171">
        <f>AE122-AG122</f>
        <v>127225.75</v>
      </c>
    </row>
    <row r="123" spans="1:29" ht="15">
      <c r="A123" s="163"/>
      <c r="B123" s="164"/>
      <c r="C123" s="5"/>
      <c r="D123" s="1"/>
      <c r="E123" s="1"/>
      <c r="F123" s="1"/>
      <c r="G123" s="1"/>
      <c r="H123" s="6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49"/>
      <c r="T123"/>
      <c r="U123" s="49"/>
      <c r="V123" s="49"/>
      <c r="W123" s="1"/>
      <c r="X123" s="1"/>
      <c r="Y123" s="1"/>
      <c r="Z123" s="1"/>
      <c r="AA123" s="1"/>
      <c r="AB123" s="1"/>
      <c r="AC123" s="1"/>
    </row>
    <row r="124" spans="1:34" ht="15" customHeight="1">
      <c r="A124" s="165" t="s">
        <v>134</v>
      </c>
      <c r="B124" s="187" t="s">
        <v>135</v>
      </c>
      <c r="C124" s="187"/>
      <c r="D124" s="187"/>
      <c r="E124" s="187"/>
      <c r="F124" s="187"/>
      <c r="G124" s="187"/>
      <c r="H124" s="187"/>
      <c r="I124" s="187"/>
      <c r="J124" s="187"/>
      <c r="K124" s="187"/>
      <c r="L124" s="187"/>
      <c r="M124" s="187"/>
      <c r="N124" s="187"/>
      <c r="O124" s="187"/>
      <c r="P124" s="187"/>
      <c r="Q124" s="187"/>
      <c r="R124" s="187"/>
      <c r="S124" s="187"/>
      <c r="T124" s="187"/>
      <c r="U124" s="187"/>
      <c r="V124" s="187"/>
      <c r="W124" s="187"/>
      <c r="X124" s="187"/>
      <c r="Y124" s="187"/>
      <c r="Z124" s="187"/>
      <c r="AA124" s="187"/>
      <c r="AB124" s="187"/>
      <c r="AC124" s="187"/>
      <c r="AF124" s="182">
        <f>AF122/AD122</f>
        <v>0.29307410788647575</v>
      </c>
      <c r="AH124" s="182">
        <f>AH122/AG122</f>
        <v>0.18706423003067116</v>
      </c>
    </row>
    <row r="125" spans="1:29" ht="26.25" customHeight="1">
      <c r="A125" s="188" t="s">
        <v>38</v>
      </c>
      <c r="B125" s="187"/>
      <c r="C125" s="187"/>
      <c r="D125" s="187"/>
      <c r="E125" s="187"/>
      <c r="F125" s="187"/>
      <c r="G125" s="187"/>
      <c r="H125" s="187"/>
      <c r="I125" s="187"/>
      <c r="J125" s="187"/>
      <c r="K125" s="187"/>
      <c r="L125" s="187"/>
      <c r="M125" s="187"/>
      <c r="N125" s="187"/>
      <c r="O125" s="187"/>
      <c r="P125" s="187"/>
      <c r="Q125" s="187"/>
      <c r="R125" s="187"/>
      <c r="S125" s="187"/>
      <c r="T125" s="187"/>
      <c r="U125" s="187"/>
      <c r="V125" s="187"/>
      <c r="W125" s="187"/>
      <c r="X125" s="187"/>
      <c r="Y125" s="187"/>
      <c r="Z125" s="187"/>
      <c r="AA125" s="187"/>
      <c r="AB125" s="187"/>
      <c r="AC125" s="187"/>
    </row>
    <row r="126" spans="1:30" ht="15">
      <c r="A126" s="166"/>
      <c r="B126" s="184"/>
      <c r="C126" s="184"/>
      <c r="D126" s="184"/>
      <c r="E126" s="184"/>
      <c r="F126" s="184"/>
      <c r="G126" s="184"/>
      <c r="H126" s="184"/>
      <c r="I126" s="184"/>
      <c r="J126" s="184"/>
      <c r="K126" s="184"/>
      <c r="L126" s="184"/>
      <c r="M126" s="184"/>
      <c r="N126" s="184"/>
      <c r="O126" s="184"/>
      <c r="P126" s="184"/>
      <c r="Q126" s="184"/>
      <c r="R126" s="184"/>
      <c r="S126" s="49"/>
      <c r="T126" s="49"/>
      <c r="U126" s="49"/>
      <c r="V126" s="49"/>
      <c r="W126" s="1"/>
      <c r="X126" s="1"/>
      <c r="Y126" s="1"/>
      <c r="Z126" s="1"/>
      <c r="AA126" s="1"/>
      <c r="AB126" s="1"/>
      <c r="AC126" s="1"/>
      <c r="AD126" s="171">
        <f>AE120-AD120</f>
        <v>696947.663307495</v>
      </c>
    </row>
    <row r="127" spans="1:29" ht="15">
      <c r="A127" s="163"/>
      <c r="B127" s="4"/>
      <c r="C127" s="5"/>
      <c r="D127" s="1"/>
      <c r="E127" s="1"/>
      <c r="F127" s="1"/>
      <c r="G127" s="1"/>
      <c r="H127" s="6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49"/>
      <c r="T127" s="49"/>
      <c r="U127" s="49"/>
      <c r="V127" s="49"/>
      <c r="W127" s="1"/>
      <c r="X127" s="1"/>
      <c r="Y127" s="1"/>
      <c r="Z127" s="1"/>
      <c r="AA127" s="1"/>
      <c r="AB127" s="1"/>
      <c r="AC127" s="1"/>
    </row>
  </sheetData>
  <mergeCells count="29">
    <mergeCell ref="A1:AC1"/>
    <mergeCell ref="A2:AC2"/>
    <mergeCell ref="C4:D4"/>
    <mergeCell ref="F4:G4"/>
    <mergeCell ref="H4:I4"/>
    <mergeCell ref="K4:L4"/>
    <mergeCell ref="M4:N4"/>
    <mergeCell ref="P4:Q4"/>
    <mergeCell ref="R4:S4"/>
    <mergeCell ref="U4:V4"/>
    <mergeCell ref="W4:X4"/>
    <mergeCell ref="Z4:AA4"/>
    <mergeCell ref="AB4:AC4"/>
    <mergeCell ref="C5:D5"/>
    <mergeCell ref="F5:G5"/>
    <mergeCell ref="H5:I5"/>
    <mergeCell ref="K5:L5"/>
    <mergeCell ref="M5:N5"/>
    <mergeCell ref="P5:Q5"/>
    <mergeCell ref="R5:S5"/>
    <mergeCell ref="U5:V5"/>
    <mergeCell ref="W5:X5"/>
    <mergeCell ref="Z5:AA5"/>
    <mergeCell ref="AB5:AC5"/>
    <mergeCell ref="B126:R126"/>
    <mergeCell ref="C13:C14"/>
    <mergeCell ref="D13:D14"/>
    <mergeCell ref="B124:AC124"/>
    <mergeCell ref="A125:AC125"/>
  </mergeCells>
  <dataValidations count="1">
    <dataValidation allowBlank="1" showErrorMessage="1" sqref="W5:X7 U5:V17 R21:R122 A5:A18 C21:C38 W21:W122 Z5:AA17 S39:S122 U38:U122 B5:B11 E5 X39:X122 M21:M38 Q39:Q122 V39:V122 AA39:AA122 Z38:Z122 P38:P122 A32 B21:B122 AB5:AC7 R5:S7 C5:D7 C39:D122 F5:I7 F38 K5:N7 A124:A125 K38:K122 F39:I122 L39:N122 H21:H38 A35 A21 A23 A26 A29 A39:A122 P5:Q17 AB21:AC122"/>
  </dataValidations>
  <printOptions/>
  <pageMargins left="0.2" right="0.2" top="0.41" bottom="0.49" header="0.2" footer="0.2"/>
  <pageSetup horizontalDpi="600" verticalDpi="600" orientation="landscape" paperSize="5" scale="5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SN-03-E-JC-01B-D</dc:title>
  <dc:subject>Data Response to Data Request SP-BPA-001A</dc:subject>
  <dc:creator>Bonneville Power Administration</dc:creator>
  <cp:keywords/>
  <dc:description/>
  <cp:lastModifiedBy>Annick Chalier</cp:lastModifiedBy>
  <cp:lastPrinted>2003-04-09T21:40:43Z</cp:lastPrinted>
  <dcterms:created xsi:type="dcterms:W3CDTF">2003-04-08T20:26:30Z</dcterms:created>
  <dcterms:modified xsi:type="dcterms:W3CDTF">2003-04-18T07:38:34Z</dcterms:modified>
  <cp:category/>
  <cp:version/>
  <cp:contentType/>
  <cp:contentStatus/>
</cp:coreProperties>
</file>