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5" yWindow="1365" windowWidth="15480" windowHeight="11640" activeTab="0"/>
  </bookViews>
  <sheets>
    <sheet name="MC Transverse" sheetId="1" r:id="rId1"/>
  </sheets>
  <externalReferences>
    <externalReference r:id="rId4"/>
  </externalReferences>
  <definedNames>
    <definedName name="_xlnm.Print_Area" localSheetId="0">'MC Transverse'!$A$1:$N$44</definedName>
  </definedNames>
  <calcPr fullCalcOnLoad="1"/>
</workbook>
</file>

<file path=xl/sharedStrings.xml><?xml version="1.0" encoding="utf-8"?>
<sst xmlns="http://schemas.openxmlformats.org/spreadsheetml/2006/main" count="136" uniqueCount="55">
  <si>
    <t xml:space="preserve">Base Primary Beam Energy (GeV):   </t>
  </si>
  <si>
    <t xml:space="preserve">Primary Beam Energy (GeV):   </t>
  </si>
  <si>
    <t xml:space="preserve">Base Primary Beam Intensity (protons/pulse):   </t>
  </si>
  <si>
    <t xml:space="preserve">Primary Beam Intensity (protons/pulse):   </t>
  </si>
  <si>
    <t xml:space="preserve"> </t>
  </si>
  <si>
    <t xml:space="preserve">Secondary Beam Energy (GeV):   </t>
  </si>
  <si>
    <t xml:space="preserve">Secondary Yield:   </t>
  </si>
  <si>
    <t xml:space="preserve">Accelerator Cycle Time (sec):   </t>
  </si>
  <si>
    <t>Removable</t>
  </si>
  <si>
    <t>Beam</t>
  </si>
  <si>
    <t>Shielding</t>
  </si>
  <si>
    <t>Limits</t>
  </si>
  <si>
    <t>Transverse</t>
  </si>
  <si>
    <t>Enclosure</t>
  </si>
  <si>
    <t>Elevation</t>
  </si>
  <si>
    <t>w/o air</t>
  </si>
  <si>
    <t>with air</t>
  </si>
  <si>
    <t>Cossairt</t>
  </si>
  <si>
    <t xml:space="preserve"> Standard </t>
  </si>
  <si>
    <t>Required</t>
  </si>
  <si>
    <t>Difference</t>
  </si>
  <si>
    <t>Past</t>
  </si>
  <si>
    <t xml:space="preserve">After </t>
  </si>
  <si>
    <t>Old</t>
  </si>
  <si>
    <t>Special</t>
  </si>
  <si>
    <t>Station</t>
  </si>
  <si>
    <t>Type</t>
  </si>
  <si>
    <t>(e.f.d.)</t>
  </si>
  <si>
    <t>(ft)</t>
  </si>
  <si>
    <t>Category</t>
  </si>
  <si>
    <t>Solutions</t>
  </si>
  <si>
    <t>Fail?</t>
  </si>
  <si>
    <t>Credit</t>
  </si>
  <si>
    <t>10"Pipe</t>
  </si>
  <si>
    <t>P</t>
  </si>
  <si>
    <t>4C</t>
  </si>
  <si>
    <t>F3 manhole</t>
  </si>
  <si>
    <t>4' B. Pipe</t>
  </si>
  <si>
    <t>4A</t>
  </si>
  <si>
    <t>M02</t>
  </si>
  <si>
    <t>Sand</t>
  </si>
  <si>
    <t>Blocks</t>
  </si>
  <si>
    <t>M03</t>
  </si>
  <si>
    <t>MC6</t>
  </si>
  <si>
    <t>Originated</t>
  </si>
  <si>
    <t>Checked</t>
  </si>
  <si>
    <t>Approved</t>
  </si>
  <si>
    <t>Name/Date</t>
  </si>
  <si>
    <t>S</t>
  </si>
  <si>
    <t>Meson Center (MC)  Transverse Shielding, M01 to MC7</t>
  </si>
  <si>
    <t>M05</t>
  </si>
  <si>
    <t>8A</t>
  </si>
  <si>
    <t>MC04</t>
  </si>
  <si>
    <t>MC65700</t>
  </si>
  <si>
    <t>MC65753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</si>
</sst>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;\-0.0;0.0"/>
    <numFmt numFmtId="166" formatCode="0.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sz val="36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Fill="1" applyAlignment="1">
      <alignment horizontal="right"/>
    </xf>
    <xf numFmtId="164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11" fontId="1" fillId="0" borderId="8" xfId="0" applyNumberFormat="1" applyFont="1" applyBorder="1" applyAlignment="1">
      <alignment horizontal="right"/>
    </xf>
    <xf numFmtId="2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11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/>
    </xf>
    <xf numFmtId="166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uckb\Local%20Settings\Temporary%20Internet%20Files\OLK11C\SOD%20ManagementBeams\Higgins%20shielding\Phase%202%20Transverse\MC%20Thicknesse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C Thicknesses"/>
    </sheetNames>
    <sheetDataSet>
      <sheetData sheetId="0">
        <row r="5">
          <cell r="A5" t="str">
            <v>ME13353</v>
          </cell>
          <cell r="B5">
            <v>17.75</v>
          </cell>
          <cell r="C5">
            <v>17.75</v>
          </cell>
          <cell r="E5">
            <v>738.75</v>
          </cell>
        </row>
        <row r="6">
          <cell r="A6" t="str">
            <v>ME13400</v>
          </cell>
          <cell r="B6">
            <v>17.04</v>
          </cell>
          <cell r="C6">
            <v>17.04</v>
          </cell>
          <cell r="E6">
            <v>739.45</v>
          </cell>
        </row>
        <row r="7">
          <cell r="A7" t="str">
            <v>ME13450</v>
          </cell>
          <cell r="B7">
            <v>18.21</v>
          </cell>
          <cell r="C7">
            <v>18.21</v>
          </cell>
          <cell r="E7">
            <v>739.9</v>
          </cell>
        </row>
        <row r="8">
          <cell r="A8" t="str">
            <v>ME13500</v>
          </cell>
          <cell r="B8">
            <v>18.42</v>
          </cell>
          <cell r="C8">
            <v>18.28</v>
          </cell>
          <cell r="E8">
            <v>739.75</v>
          </cell>
        </row>
        <row r="9">
          <cell r="A9" t="str">
            <v>ME13550</v>
          </cell>
          <cell r="B9">
            <v>17.76</v>
          </cell>
          <cell r="C9">
            <v>17.4</v>
          </cell>
          <cell r="E9">
            <v>740.55</v>
          </cell>
        </row>
        <row r="10">
          <cell r="A10" t="str">
            <v>ME13552</v>
          </cell>
          <cell r="B10">
            <v>17.55</v>
          </cell>
          <cell r="C10">
            <v>17.33</v>
          </cell>
          <cell r="E10">
            <v>740.55</v>
          </cell>
        </row>
        <row r="11">
          <cell r="A11" t="str">
            <v>ME13600</v>
          </cell>
          <cell r="B11">
            <v>17.65</v>
          </cell>
          <cell r="C11">
            <v>17.65</v>
          </cell>
          <cell r="E11">
            <v>740.94</v>
          </cell>
        </row>
        <row r="12">
          <cell r="A12" t="str">
            <v>ME13650</v>
          </cell>
          <cell r="B12">
            <v>18.28</v>
          </cell>
          <cell r="C12">
            <v>18.28</v>
          </cell>
          <cell r="E12">
            <v>741.56</v>
          </cell>
        </row>
        <row r="13">
          <cell r="A13" t="str">
            <v>ME13700</v>
          </cell>
          <cell r="B13">
            <v>18.95</v>
          </cell>
          <cell r="C13">
            <v>18.95</v>
          </cell>
          <cell r="E13">
            <v>742.03</v>
          </cell>
        </row>
        <row r="14">
          <cell r="A14" t="str">
            <v>ME13750</v>
          </cell>
          <cell r="B14">
            <v>17.39</v>
          </cell>
          <cell r="C14">
            <v>17.39</v>
          </cell>
          <cell r="E14">
            <v>743.21</v>
          </cell>
        </row>
        <row r="15">
          <cell r="A15" t="str">
            <v>ME13800</v>
          </cell>
          <cell r="B15">
            <v>18.03</v>
          </cell>
          <cell r="C15">
            <v>18.03</v>
          </cell>
          <cell r="E15">
            <v>743.77</v>
          </cell>
        </row>
        <row r="16">
          <cell r="A16" t="str">
            <v>ME13850</v>
          </cell>
          <cell r="B16">
            <v>17.27</v>
          </cell>
          <cell r="C16">
            <v>17.27</v>
          </cell>
          <cell r="E16">
            <v>744.33</v>
          </cell>
        </row>
        <row r="17">
          <cell r="A17" t="str">
            <v>ME13900</v>
          </cell>
          <cell r="B17">
            <v>18.37</v>
          </cell>
          <cell r="C17">
            <v>18.37</v>
          </cell>
          <cell r="E17">
            <v>744.89</v>
          </cell>
        </row>
        <row r="18">
          <cell r="A18" t="str">
            <v>ME13950</v>
          </cell>
          <cell r="B18">
            <v>17.54</v>
          </cell>
          <cell r="C18">
            <v>17.54</v>
          </cell>
          <cell r="E18">
            <v>745.15</v>
          </cell>
        </row>
        <row r="19">
          <cell r="A19" t="str">
            <v>ME13975</v>
          </cell>
          <cell r="B19">
            <v>14.47</v>
          </cell>
          <cell r="C19">
            <v>15.83</v>
          </cell>
          <cell r="E19">
            <v>745.2</v>
          </cell>
        </row>
        <row r="20">
          <cell r="A20" t="str">
            <v>ME14000</v>
          </cell>
          <cell r="B20">
            <v>14.3</v>
          </cell>
          <cell r="C20">
            <v>15.69</v>
          </cell>
          <cell r="E20">
            <v>745.3</v>
          </cell>
        </row>
        <row r="21">
          <cell r="A21" t="str">
            <v>MC14035</v>
          </cell>
          <cell r="B21">
            <v>19.52</v>
          </cell>
          <cell r="C21">
            <v>20.66</v>
          </cell>
          <cell r="E21">
            <v>745.6</v>
          </cell>
        </row>
        <row r="22">
          <cell r="A22" t="str">
            <v>ME14050</v>
          </cell>
          <cell r="B22">
            <v>19.98</v>
          </cell>
          <cell r="C22">
            <v>21.25</v>
          </cell>
          <cell r="E22">
            <v>745.5</v>
          </cell>
        </row>
        <row r="23">
          <cell r="A23" t="str">
            <v>ME24250</v>
          </cell>
          <cell r="B23">
            <v>14.97</v>
          </cell>
          <cell r="C23">
            <v>19.03</v>
          </cell>
          <cell r="E23">
            <v>746</v>
          </cell>
        </row>
        <row r="24">
          <cell r="A24" t="str">
            <v>MC24540</v>
          </cell>
          <cell r="B24">
            <v>18.84</v>
          </cell>
          <cell r="C24">
            <v>21.68</v>
          </cell>
          <cell r="E24">
            <v>745.94</v>
          </cell>
        </row>
        <row r="25">
          <cell r="A25" t="str">
            <v>MC24550</v>
          </cell>
          <cell r="B25">
            <v>9.91</v>
          </cell>
          <cell r="C25">
            <v>16.71</v>
          </cell>
          <cell r="E25">
            <v>745.94</v>
          </cell>
        </row>
        <row r="26">
          <cell r="A26" t="str">
            <v>MC34985</v>
          </cell>
          <cell r="B26">
            <v>13.24</v>
          </cell>
          <cell r="C26">
            <v>19.74</v>
          </cell>
          <cell r="E26">
            <v>746.4</v>
          </cell>
        </row>
        <row r="27">
          <cell r="A27" t="str">
            <v>ME35003</v>
          </cell>
          <cell r="B27">
            <v>21.99</v>
          </cell>
          <cell r="C27">
            <v>22.28</v>
          </cell>
          <cell r="E27">
            <v>745.3</v>
          </cell>
        </row>
        <row r="28">
          <cell r="A28" t="str">
            <v>ME35005</v>
          </cell>
          <cell r="B28">
            <v>21.99</v>
          </cell>
          <cell r="C28">
            <v>22.3</v>
          </cell>
          <cell r="E28">
            <v>745.3</v>
          </cell>
        </row>
        <row r="29">
          <cell r="A29" t="str">
            <v>MC65655</v>
          </cell>
          <cell r="B29">
            <v>14.94</v>
          </cell>
          <cell r="C29">
            <v>16.92</v>
          </cell>
          <cell r="E29">
            <v>745.9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1">
      <selection activeCell="O19" sqref="O19"/>
    </sheetView>
  </sheetViews>
  <sheetFormatPr defaultColWidth="9.00390625" defaultRowHeight="12.75"/>
  <cols>
    <col min="1" max="1" width="9.75390625" style="6" customWidth="1"/>
    <col min="2" max="2" width="12.00390625" style="6" customWidth="1"/>
    <col min="3" max="3" width="5.00390625" style="6" customWidth="1"/>
    <col min="4" max="5" width="8.75390625" style="0" customWidth="1"/>
    <col min="6" max="6" width="8.75390625" style="6" customWidth="1"/>
    <col min="7" max="7" width="8.75390625" style="54" customWidth="1"/>
    <col min="8" max="8" width="8.75390625" style="0" customWidth="1"/>
    <col min="9" max="9" width="8.75390625" style="6" customWidth="1"/>
    <col min="10" max="10" width="8.75390625" style="0" customWidth="1"/>
    <col min="11" max="11" width="8.75390625" style="6" customWidth="1"/>
    <col min="12" max="12" width="9.375" style="6" customWidth="1"/>
    <col min="13" max="13" width="9.75390625" style="6" customWidth="1"/>
    <col min="14" max="14" width="5.375" style="0" customWidth="1"/>
    <col min="15" max="15" width="10.75390625" style="16" customWidth="1"/>
    <col min="16" max="16384" width="12.375" style="0" customWidth="1"/>
  </cols>
  <sheetData>
    <row r="1" spans="1:14" ht="18.75" thickBot="1">
      <c r="A1" s="29" t="s">
        <v>49</v>
      </c>
      <c r="B1"/>
      <c r="C1" s="17"/>
      <c r="D1" s="16"/>
      <c r="E1" s="16"/>
      <c r="F1" s="21"/>
      <c r="G1" s="48"/>
      <c r="H1" s="60"/>
      <c r="I1"/>
      <c r="J1" s="16"/>
      <c r="K1" s="21"/>
      <c r="L1" s="21"/>
      <c r="M1" s="34"/>
      <c r="N1" s="16"/>
    </row>
    <row r="2" spans="2:14" ht="13.5" thickBot="1">
      <c r="B2" s="21"/>
      <c r="D2" s="3"/>
      <c r="E2" s="3"/>
      <c r="F2" s="24" t="s">
        <v>0</v>
      </c>
      <c r="G2" s="49">
        <v>1000</v>
      </c>
      <c r="J2" s="16"/>
      <c r="K2" s="21"/>
      <c r="L2" s="4" t="s">
        <v>1</v>
      </c>
      <c r="M2" s="44">
        <v>120</v>
      </c>
      <c r="N2" s="16"/>
    </row>
    <row r="3" spans="2:15" ht="13.5" thickBot="1">
      <c r="B3" s="21"/>
      <c r="D3" s="3"/>
      <c r="E3" s="3"/>
      <c r="F3" s="24" t="s">
        <v>2</v>
      </c>
      <c r="G3" s="55">
        <v>20000000000000</v>
      </c>
      <c r="J3" s="16"/>
      <c r="K3" s="21"/>
      <c r="L3" s="4" t="s">
        <v>3</v>
      </c>
      <c r="M3" s="45">
        <v>2000000000000</v>
      </c>
      <c r="N3" s="16"/>
      <c r="O3" s="56">
        <f>2.8*LOG(($M$6/57)*($G$3/$M$3)*($G$2/$M$2)^0.8)</f>
        <v>1.2408988070874216</v>
      </c>
    </row>
    <row r="4" spans="1:15" ht="13.5" thickBot="1">
      <c r="A4" s="18"/>
      <c r="B4" s="22"/>
      <c r="C4" s="18"/>
      <c r="D4" s="26"/>
      <c r="E4" s="26"/>
      <c r="F4"/>
      <c r="G4" s="50"/>
      <c r="H4" s="5"/>
      <c r="I4" s="6" t="s">
        <v>4</v>
      </c>
      <c r="J4" s="16"/>
      <c r="K4" s="21"/>
      <c r="L4" s="4" t="s">
        <v>5</v>
      </c>
      <c r="M4" s="44">
        <v>120</v>
      </c>
      <c r="N4" s="16"/>
      <c r="O4" s="21"/>
    </row>
    <row r="5" spans="1:15" ht="13.5" thickBot="1">
      <c r="A5" s="18"/>
      <c r="B5" s="22"/>
      <c r="C5" s="18"/>
      <c r="D5" s="26"/>
      <c r="E5" s="26"/>
      <c r="F5" s="27"/>
      <c r="G5" s="51"/>
      <c r="H5" s="5"/>
      <c r="J5" s="16"/>
      <c r="K5" s="21"/>
      <c r="L5" s="14" t="s">
        <v>6</v>
      </c>
      <c r="M5" s="45">
        <v>0.0001</v>
      </c>
      <c r="N5" s="16"/>
      <c r="O5" s="56">
        <f>2.8*LOG(($M$6/57)*($G$3/($M$3*$M$5))*($G$2/$M$4)^0.8)</f>
        <v>12.440898807087422</v>
      </c>
    </row>
    <row r="6" spans="2:14" ht="16.5" thickBot="1">
      <c r="B6" s="21"/>
      <c r="D6" s="16"/>
      <c r="E6" s="16"/>
      <c r="F6" s="21"/>
      <c r="G6" s="48"/>
      <c r="H6" s="7"/>
      <c r="I6" s="7"/>
      <c r="J6" s="16"/>
      <c r="K6" s="21"/>
      <c r="L6" s="4" t="s">
        <v>7</v>
      </c>
      <c r="M6" s="44">
        <v>2.9</v>
      </c>
      <c r="N6" s="16"/>
    </row>
    <row r="7" spans="2:14" ht="15.75">
      <c r="B7" s="21"/>
      <c r="D7" s="16"/>
      <c r="E7" s="16"/>
      <c r="F7" s="21"/>
      <c r="G7" s="48"/>
      <c r="H7" s="7"/>
      <c r="I7" s="7"/>
      <c r="J7" s="3"/>
      <c r="K7" s="21"/>
      <c r="L7" s="21"/>
      <c r="M7" s="21"/>
      <c r="N7" s="16"/>
    </row>
    <row r="8" spans="1:14" ht="15.75">
      <c r="A8" s="30" t="s">
        <v>4</v>
      </c>
      <c r="B8" s="8"/>
      <c r="C8" s="8"/>
      <c r="D8" s="19" t="s">
        <v>8</v>
      </c>
      <c r="E8" s="58" t="s">
        <v>9</v>
      </c>
      <c r="F8" s="52" t="s">
        <v>10</v>
      </c>
      <c r="G8" s="52" t="s">
        <v>10</v>
      </c>
      <c r="H8" s="30" t="s">
        <v>11</v>
      </c>
      <c r="I8" s="11"/>
      <c r="J8" s="40"/>
      <c r="K8" s="21"/>
      <c r="L8" s="21"/>
      <c r="M8" s="21"/>
      <c r="N8" s="21"/>
    </row>
    <row r="9" spans="1:16" ht="12.75">
      <c r="A9" s="36" t="s">
        <v>12</v>
      </c>
      <c r="B9" s="9" t="s">
        <v>13</v>
      </c>
      <c r="C9" s="10" t="s">
        <v>9</v>
      </c>
      <c r="D9" s="19" t="s">
        <v>10</v>
      </c>
      <c r="E9" s="58" t="s">
        <v>14</v>
      </c>
      <c r="F9" s="52" t="s">
        <v>15</v>
      </c>
      <c r="G9" s="52" t="s">
        <v>16</v>
      </c>
      <c r="H9" s="31" t="s">
        <v>17</v>
      </c>
      <c r="I9" s="33" t="s">
        <v>18</v>
      </c>
      <c r="J9" s="36" t="s">
        <v>19</v>
      </c>
      <c r="K9" s="9" t="s">
        <v>20</v>
      </c>
      <c r="L9" s="9" t="s">
        <v>21</v>
      </c>
      <c r="M9" s="37" t="s">
        <v>22</v>
      </c>
      <c r="N9" s="38"/>
      <c r="O9" s="9" t="s">
        <v>23</v>
      </c>
      <c r="P9" s="47" t="s">
        <v>24</v>
      </c>
    </row>
    <row r="10" spans="1:20" ht="12.75">
      <c r="A10" s="57" t="s">
        <v>25</v>
      </c>
      <c r="B10" s="12" t="s">
        <v>26</v>
      </c>
      <c r="C10" s="13" t="s">
        <v>26</v>
      </c>
      <c r="D10" s="23" t="s">
        <v>27</v>
      </c>
      <c r="E10" s="15" t="s">
        <v>28</v>
      </c>
      <c r="F10" s="53" t="s">
        <v>27</v>
      </c>
      <c r="G10" s="53" t="s">
        <v>27</v>
      </c>
      <c r="H10" s="35" t="s">
        <v>29</v>
      </c>
      <c r="I10" s="15" t="s">
        <v>27</v>
      </c>
      <c r="J10" s="23" t="s">
        <v>27</v>
      </c>
      <c r="K10" s="12" t="s">
        <v>28</v>
      </c>
      <c r="L10" s="12" t="s">
        <v>30</v>
      </c>
      <c r="M10" s="2" t="s">
        <v>30</v>
      </c>
      <c r="N10" s="39" t="s">
        <v>31</v>
      </c>
      <c r="O10" s="12" t="s">
        <v>30</v>
      </c>
      <c r="P10" s="12" t="s">
        <v>32</v>
      </c>
      <c r="T10" s="1"/>
    </row>
    <row r="11" spans="1:20" ht="12.75">
      <c r="A11" s="43" t="str">
        <f>'[1]MC Thicknesses'!$A$5</f>
        <v>ME13353</v>
      </c>
      <c r="B11" s="21" t="s">
        <v>33</v>
      </c>
      <c r="C11" s="21" t="s">
        <v>34</v>
      </c>
      <c r="D11" s="20"/>
      <c r="E11" s="48">
        <f>'[1]MC Thicknesses'!$E$5</f>
        <v>738.75</v>
      </c>
      <c r="F11" s="48">
        <f>'[1]MC Thicknesses'!$B$5</f>
        <v>17.75</v>
      </c>
      <c r="G11" s="48">
        <f>'[1]MC Thicknesses'!$C$5</f>
        <v>17.75</v>
      </c>
      <c r="H11" s="32" t="s">
        <v>35</v>
      </c>
      <c r="I11" s="25">
        <f>LOOKUP(H11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16.5</v>
      </c>
      <c r="J11" s="41">
        <f aca="true" t="shared" si="0" ref="J11:J34">IF(IF(C11="S",IF((VALUE(LEFT(TRIM(H11),LEN(TRIM(H11))-1)))&gt;=6,I11-$O$5-2.8*(LOG(57))+2.8*(LOG($M$6)),I11-$O$5),IF((VALUE(LEFT(TRIM(H11),LEN(TRIM(H11))-1)))&gt;=6,I11-$O$3-2.8*(LOG(57))+2.8*(LOG($M$6)),I11-$O$3))&lt;3,3,(IF(C11="S",IF((VALUE(LEFT(TRIM(H11),LEN(TRIM(H11))-1)))&gt;=6,I11-$O$5-2.8*(LOG(57))+2.8*(LOG($M$6)),I11-$O$5),IF((VALUE(LEFT(TRIM(H11),LEN(TRIM(H11))-1)))&gt;=6,I11-$O$3-2.8*(LOG(57))+2.8*(LOG($M$6)),I11-$O$3))))</f>
        <v>15.259101192912578</v>
      </c>
      <c r="K11" s="28">
        <f aca="true" t="shared" si="1" ref="K11:K37">G11-J11</f>
        <v>2.4908988070874223</v>
      </c>
      <c r="L11" s="33" t="str">
        <f aca="true" t="shared" si="2" ref="L11:L37">IF(K11&lt;-0.5,UPPER(O11)," ")</f>
        <v> </v>
      </c>
      <c r="M11" s="46" t="str">
        <f aca="true" t="shared" si="3" ref="M11:M37">IF(K11&lt;-0.5,IF(ISERR(SEARCH("NH",L11)),K11+IF(P11="",0,P11)+IF(ISERR(SEARCH("IM",L11)),0,2),"-")," ")</f>
        <v> </v>
      </c>
      <c r="N11" s="42" t="str">
        <f aca="true" t="shared" si="4" ref="N11:N37">IF(M11&lt;-0.5,"X"," ")</f>
        <v> </v>
      </c>
      <c r="P11" t="str">
        <f aca="true" t="shared" si="5" ref="P11:P37">SUBSTITUTE(SUBSTITUTE(SUBSTITUTE(SUBSTITUTE(L11,",",""),"IM",""),"RT",""),"NH","")</f>
        <v> </v>
      </c>
      <c r="T11" s="1"/>
    </row>
    <row r="12" spans="1:16" ht="12.75">
      <c r="A12" s="43" t="str">
        <f>'[1]MC Thicknesses'!$A$6</f>
        <v>ME13400</v>
      </c>
      <c r="B12" s="21" t="s">
        <v>33</v>
      </c>
      <c r="C12" s="21" t="s">
        <v>34</v>
      </c>
      <c r="D12" s="20"/>
      <c r="E12" s="48">
        <f>'[1]MC Thicknesses'!$E$6</f>
        <v>739.45</v>
      </c>
      <c r="F12" s="48">
        <f>'[1]MC Thicknesses'!$B$6</f>
        <v>17.04</v>
      </c>
      <c r="G12" s="48">
        <f>'[1]MC Thicknesses'!$C$6</f>
        <v>17.04</v>
      </c>
      <c r="H12" s="32" t="s">
        <v>35</v>
      </c>
      <c r="I12" s="25">
        <f>LOOKUP(H12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16.5</v>
      </c>
      <c r="J12" s="41">
        <f t="shared" si="0"/>
        <v>15.259101192912578</v>
      </c>
      <c r="K12" s="28">
        <f t="shared" si="1"/>
        <v>1.7808988070874214</v>
      </c>
      <c r="L12" s="33" t="str">
        <f t="shared" si="2"/>
        <v> </v>
      </c>
      <c r="M12" s="46" t="str">
        <f t="shared" si="3"/>
        <v> </v>
      </c>
      <c r="N12" s="42" t="str">
        <f t="shared" si="4"/>
        <v> </v>
      </c>
      <c r="P12" t="str">
        <f t="shared" si="5"/>
        <v> </v>
      </c>
    </row>
    <row r="13" spans="1:16" ht="12.75">
      <c r="A13" s="43" t="str">
        <f>'[1]MC Thicknesses'!$A$7</f>
        <v>ME13450</v>
      </c>
      <c r="B13" s="21" t="s">
        <v>33</v>
      </c>
      <c r="C13" s="21" t="s">
        <v>34</v>
      </c>
      <c r="D13" s="20"/>
      <c r="E13" s="48">
        <f>'[1]MC Thicknesses'!$E$7</f>
        <v>739.9</v>
      </c>
      <c r="F13" s="48">
        <f>'[1]MC Thicknesses'!$B$7</f>
        <v>18.21</v>
      </c>
      <c r="G13" s="48">
        <f>'[1]MC Thicknesses'!$C$7</f>
        <v>18.21</v>
      </c>
      <c r="H13" s="32" t="s">
        <v>35</v>
      </c>
      <c r="I13" s="25">
        <f>LOOKUP(H13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16.5</v>
      </c>
      <c r="J13" s="41">
        <f t="shared" si="0"/>
        <v>15.259101192912578</v>
      </c>
      <c r="K13" s="28">
        <f t="shared" si="1"/>
        <v>2.950898807087423</v>
      </c>
      <c r="L13" s="33" t="str">
        <f t="shared" si="2"/>
        <v> </v>
      </c>
      <c r="M13" s="46" t="str">
        <f t="shared" si="3"/>
        <v> </v>
      </c>
      <c r="N13" s="42" t="str">
        <f t="shared" si="4"/>
        <v> </v>
      </c>
      <c r="P13" t="str">
        <f t="shared" si="5"/>
        <v> </v>
      </c>
    </row>
    <row r="14" spans="1:16" ht="12.75">
      <c r="A14" s="43" t="str">
        <f>'[1]MC Thicknesses'!$A$8</f>
        <v>ME13500</v>
      </c>
      <c r="B14" s="21" t="s">
        <v>36</v>
      </c>
      <c r="C14" s="21" t="s">
        <v>34</v>
      </c>
      <c r="D14" s="20"/>
      <c r="E14" s="48">
        <f>'[1]MC Thicknesses'!$E$8</f>
        <v>739.75</v>
      </c>
      <c r="F14" s="48">
        <f>'[1]MC Thicknesses'!$B$8</f>
        <v>18.42</v>
      </c>
      <c r="G14" s="48">
        <f>'[1]MC Thicknesses'!$C$8</f>
        <v>18.28</v>
      </c>
      <c r="H14" s="32" t="s">
        <v>35</v>
      </c>
      <c r="I14" s="25">
        <f>LOOKUP(H14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16.5</v>
      </c>
      <c r="J14" s="41">
        <f t="shared" si="0"/>
        <v>15.259101192912578</v>
      </c>
      <c r="K14" s="28">
        <f t="shared" si="1"/>
        <v>3.0208988070874234</v>
      </c>
      <c r="L14" s="33" t="str">
        <f t="shared" si="2"/>
        <v> </v>
      </c>
      <c r="M14" s="46" t="str">
        <f t="shared" si="3"/>
        <v> </v>
      </c>
      <c r="N14" s="42" t="str">
        <f t="shared" si="4"/>
        <v> </v>
      </c>
      <c r="P14" t="str">
        <f t="shared" si="5"/>
        <v> </v>
      </c>
    </row>
    <row r="15" spans="1:16" ht="12.75">
      <c r="A15" s="43" t="str">
        <f>'[1]MC Thicknesses'!$A$9</f>
        <v>ME13550</v>
      </c>
      <c r="B15" s="21" t="s">
        <v>36</v>
      </c>
      <c r="C15" s="21" t="s">
        <v>34</v>
      </c>
      <c r="D15" s="20"/>
      <c r="E15" s="48">
        <f>'[1]MC Thicknesses'!$E$9</f>
        <v>740.55</v>
      </c>
      <c r="F15" s="48">
        <f>'[1]MC Thicknesses'!$B$9</f>
        <v>17.76</v>
      </c>
      <c r="G15" s="48">
        <f>'[1]MC Thicknesses'!$C$9</f>
        <v>17.4</v>
      </c>
      <c r="H15" s="32" t="s">
        <v>35</v>
      </c>
      <c r="I15" s="25">
        <f>LOOKUP(H15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16.5</v>
      </c>
      <c r="J15" s="41">
        <f t="shared" si="0"/>
        <v>15.259101192912578</v>
      </c>
      <c r="K15" s="28">
        <f t="shared" si="1"/>
        <v>2.140898807087421</v>
      </c>
      <c r="L15" s="33" t="str">
        <f t="shared" si="2"/>
        <v> </v>
      </c>
      <c r="M15" s="46" t="str">
        <f t="shared" si="3"/>
        <v> </v>
      </c>
      <c r="N15" s="42" t="str">
        <f t="shared" si="4"/>
        <v> </v>
      </c>
      <c r="P15" t="str">
        <f t="shared" si="5"/>
        <v> </v>
      </c>
    </row>
    <row r="16" spans="1:16" ht="12.75">
      <c r="A16" s="43" t="str">
        <f>'[1]MC Thicknesses'!$A$10</f>
        <v>ME13552</v>
      </c>
      <c r="B16" s="21" t="s">
        <v>36</v>
      </c>
      <c r="C16" s="21" t="s">
        <v>34</v>
      </c>
      <c r="D16" s="20"/>
      <c r="E16" s="48">
        <f>'[1]MC Thicknesses'!$E$10</f>
        <v>740.55</v>
      </c>
      <c r="F16" s="48">
        <f>'[1]MC Thicknesses'!$B$10</f>
        <v>17.55</v>
      </c>
      <c r="G16" s="48">
        <f>'[1]MC Thicknesses'!$C$10</f>
        <v>17.33</v>
      </c>
      <c r="H16" s="32" t="s">
        <v>35</v>
      </c>
      <c r="I16" s="25">
        <f>LOOKUP(H16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16.5</v>
      </c>
      <c r="J16" s="41">
        <f t="shared" si="0"/>
        <v>15.259101192912578</v>
      </c>
      <c r="K16" s="28">
        <f t="shared" si="1"/>
        <v>2.0708988070874206</v>
      </c>
      <c r="L16" s="33" t="str">
        <f t="shared" si="2"/>
        <v> </v>
      </c>
      <c r="M16" s="46" t="str">
        <f t="shared" si="3"/>
        <v> </v>
      </c>
      <c r="N16" s="42" t="str">
        <f t="shared" si="4"/>
        <v> </v>
      </c>
      <c r="P16" t="str">
        <f t="shared" si="5"/>
        <v> </v>
      </c>
    </row>
    <row r="17" spans="1:16" ht="12.75">
      <c r="A17" s="43" t="str">
        <f>'[1]MC Thicknesses'!$A$11</f>
        <v>ME13600</v>
      </c>
      <c r="B17" s="21" t="s">
        <v>37</v>
      </c>
      <c r="C17" s="21" t="s">
        <v>34</v>
      </c>
      <c r="D17" s="20"/>
      <c r="E17" s="48">
        <f>'[1]MC Thicknesses'!$E$11</f>
        <v>740.94</v>
      </c>
      <c r="F17" s="48">
        <f>'[1]MC Thicknesses'!$B$11</f>
        <v>17.65</v>
      </c>
      <c r="G17" s="48">
        <f>'[1]MC Thicknesses'!$C$11</f>
        <v>17.65</v>
      </c>
      <c r="H17" s="32" t="s">
        <v>35</v>
      </c>
      <c r="I17" s="25">
        <f>LOOKUP(H17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16.5</v>
      </c>
      <c r="J17" s="41">
        <f t="shared" si="0"/>
        <v>15.259101192912578</v>
      </c>
      <c r="K17" s="28">
        <f t="shared" si="1"/>
        <v>2.390898807087421</v>
      </c>
      <c r="L17" s="33" t="str">
        <f t="shared" si="2"/>
        <v> </v>
      </c>
      <c r="M17" s="46" t="str">
        <f t="shared" si="3"/>
        <v> </v>
      </c>
      <c r="N17" s="42" t="str">
        <f t="shared" si="4"/>
        <v> </v>
      </c>
      <c r="P17" t="str">
        <f t="shared" si="5"/>
        <v> </v>
      </c>
    </row>
    <row r="18" spans="1:16" ht="12.75">
      <c r="A18" s="43" t="str">
        <f>'[1]MC Thicknesses'!$A$12</f>
        <v>ME13650</v>
      </c>
      <c r="B18" s="21" t="s">
        <v>37</v>
      </c>
      <c r="C18" s="21" t="s">
        <v>34</v>
      </c>
      <c r="D18" s="20"/>
      <c r="E18" s="48">
        <f>'[1]MC Thicknesses'!$E$12</f>
        <v>741.56</v>
      </c>
      <c r="F18" s="48">
        <f>'[1]MC Thicknesses'!$B$12</f>
        <v>18.28</v>
      </c>
      <c r="G18" s="48">
        <f>'[1]MC Thicknesses'!$C$12</f>
        <v>18.28</v>
      </c>
      <c r="H18" s="32" t="s">
        <v>35</v>
      </c>
      <c r="I18" s="25">
        <f>LOOKUP(H18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16.5</v>
      </c>
      <c r="J18" s="41">
        <f t="shared" si="0"/>
        <v>15.259101192912578</v>
      </c>
      <c r="K18" s="28">
        <f t="shared" si="1"/>
        <v>3.0208988070874234</v>
      </c>
      <c r="L18" s="33" t="str">
        <f t="shared" si="2"/>
        <v> </v>
      </c>
      <c r="M18" s="46" t="str">
        <f t="shared" si="3"/>
        <v> </v>
      </c>
      <c r="N18" s="42" t="str">
        <f t="shared" si="4"/>
        <v> </v>
      </c>
      <c r="P18" t="str">
        <f t="shared" si="5"/>
        <v> </v>
      </c>
    </row>
    <row r="19" spans="1:16" ht="12.75">
      <c r="A19" s="43" t="str">
        <f>'[1]MC Thicknesses'!$A$13</f>
        <v>ME13700</v>
      </c>
      <c r="B19" s="21" t="s">
        <v>37</v>
      </c>
      <c r="C19" s="21" t="s">
        <v>34</v>
      </c>
      <c r="D19" s="20"/>
      <c r="E19" s="48">
        <f>'[1]MC Thicknesses'!$E$13</f>
        <v>742.03</v>
      </c>
      <c r="F19" s="48">
        <f>'[1]MC Thicknesses'!$B$13</f>
        <v>18.95</v>
      </c>
      <c r="G19" s="48">
        <f>'[1]MC Thicknesses'!$C$13</f>
        <v>18.95</v>
      </c>
      <c r="H19" s="32" t="s">
        <v>35</v>
      </c>
      <c r="I19" s="25">
        <f>LOOKUP(H19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16.5</v>
      </c>
      <c r="J19" s="41">
        <f t="shared" si="0"/>
        <v>15.259101192912578</v>
      </c>
      <c r="K19" s="28">
        <f t="shared" si="1"/>
        <v>3.6908988070874216</v>
      </c>
      <c r="L19" s="33" t="str">
        <f t="shared" si="2"/>
        <v> </v>
      </c>
      <c r="M19" s="46" t="str">
        <f t="shared" si="3"/>
        <v> </v>
      </c>
      <c r="N19" s="42" t="str">
        <f t="shared" si="4"/>
        <v> </v>
      </c>
      <c r="P19" t="str">
        <f t="shared" si="5"/>
        <v> </v>
      </c>
    </row>
    <row r="20" spans="1:16" ht="12.75">
      <c r="A20" s="43" t="str">
        <f>'[1]MC Thicknesses'!$A$14</f>
        <v>ME13750</v>
      </c>
      <c r="B20" s="21" t="s">
        <v>37</v>
      </c>
      <c r="C20" s="21" t="s">
        <v>34</v>
      </c>
      <c r="D20" s="20"/>
      <c r="E20" s="48">
        <f>'[1]MC Thicknesses'!$E$14</f>
        <v>743.21</v>
      </c>
      <c r="F20" s="48">
        <f>'[1]MC Thicknesses'!$B$14</f>
        <v>17.39</v>
      </c>
      <c r="G20" s="48">
        <f>'[1]MC Thicknesses'!$C$14</f>
        <v>17.39</v>
      </c>
      <c r="H20" s="32" t="s">
        <v>35</v>
      </c>
      <c r="I20" s="25">
        <f>LOOKUP(H20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16.5</v>
      </c>
      <c r="J20" s="41">
        <f t="shared" si="0"/>
        <v>15.259101192912578</v>
      </c>
      <c r="K20" s="28">
        <f t="shared" si="1"/>
        <v>2.130898807087423</v>
      </c>
      <c r="L20" s="33" t="str">
        <f t="shared" si="2"/>
        <v> </v>
      </c>
      <c r="M20" s="46" t="str">
        <f t="shared" si="3"/>
        <v> </v>
      </c>
      <c r="N20" s="42" t="str">
        <f t="shared" si="4"/>
        <v> </v>
      </c>
      <c r="P20" t="str">
        <f t="shared" si="5"/>
        <v> </v>
      </c>
    </row>
    <row r="21" spans="1:16" ht="12.75">
      <c r="A21" s="43" t="str">
        <f>'[1]MC Thicknesses'!$A$15</f>
        <v>ME13800</v>
      </c>
      <c r="B21" s="21" t="s">
        <v>37</v>
      </c>
      <c r="C21" s="21" t="s">
        <v>34</v>
      </c>
      <c r="D21" s="59"/>
      <c r="E21" s="48">
        <f>'[1]MC Thicknesses'!$E$15</f>
        <v>743.77</v>
      </c>
      <c r="F21" s="48">
        <f>'[1]MC Thicknesses'!$B$15</f>
        <v>18.03</v>
      </c>
      <c r="G21" s="48">
        <f>'[1]MC Thicknesses'!$C$15</f>
        <v>18.03</v>
      </c>
      <c r="H21" s="32" t="s">
        <v>35</v>
      </c>
      <c r="I21" s="25">
        <f>LOOKUP(H21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16.5</v>
      </c>
      <c r="J21" s="41">
        <f t="shared" si="0"/>
        <v>15.259101192912578</v>
      </c>
      <c r="K21" s="28">
        <f t="shared" si="1"/>
        <v>2.7708988070874234</v>
      </c>
      <c r="L21" s="33" t="str">
        <f t="shared" si="2"/>
        <v> </v>
      </c>
      <c r="M21" s="46" t="str">
        <f t="shared" si="3"/>
        <v> </v>
      </c>
      <c r="N21" s="42" t="str">
        <f t="shared" si="4"/>
        <v> </v>
      </c>
      <c r="P21" t="str">
        <f t="shared" si="5"/>
        <v> </v>
      </c>
    </row>
    <row r="22" spans="1:16" ht="12.75">
      <c r="A22" s="43" t="str">
        <f>'[1]MC Thicknesses'!$A$16</f>
        <v>ME13850</v>
      </c>
      <c r="B22" s="21" t="s">
        <v>37</v>
      </c>
      <c r="C22" s="21" t="s">
        <v>34</v>
      </c>
      <c r="D22" s="59"/>
      <c r="E22" s="48">
        <f>'[1]MC Thicknesses'!$E$16</f>
        <v>744.33</v>
      </c>
      <c r="F22" s="48">
        <f>'[1]MC Thicknesses'!$B$16</f>
        <v>17.27</v>
      </c>
      <c r="G22" s="48">
        <f>'[1]MC Thicknesses'!$C$16</f>
        <v>17.27</v>
      </c>
      <c r="H22" s="59" t="s">
        <v>35</v>
      </c>
      <c r="I22" s="25">
        <f>LOOKUP(H22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16.5</v>
      </c>
      <c r="J22" s="41">
        <f t="shared" si="0"/>
        <v>15.259101192912578</v>
      </c>
      <c r="K22" s="28">
        <f t="shared" si="1"/>
        <v>2.010898807087422</v>
      </c>
      <c r="L22" s="33" t="str">
        <f t="shared" si="2"/>
        <v> </v>
      </c>
      <c r="M22" s="46" t="str">
        <f t="shared" si="3"/>
        <v> </v>
      </c>
      <c r="N22" s="42" t="str">
        <f t="shared" si="4"/>
        <v> </v>
      </c>
      <c r="P22" t="str">
        <f t="shared" si="5"/>
        <v> </v>
      </c>
    </row>
    <row r="23" spans="1:16" ht="12.75">
      <c r="A23" s="43" t="str">
        <f>'[1]MC Thicknesses'!$A$17</f>
        <v>ME13900</v>
      </c>
      <c r="B23" s="21" t="s">
        <v>37</v>
      </c>
      <c r="C23" s="21" t="s">
        <v>34</v>
      </c>
      <c r="D23" s="59"/>
      <c r="E23" s="48">
        <f>'[1]MC Thicknesses'!$E$17</f>
        <v>744.89</v>
      </c>
      <c r="F23" s="48">
        <f>'[1]MC Thicknesses'!$B$17</f>
        <v>18.37</v>
      </c>
      <c r="G23" s="48">
        <f>'[1]MC Thicknesses'!$C$17</f>
        <v>18.37</v>
      </c>
      <c r="H23" s="59" t="s">
        <v>35</v>
      </c>
      <c r="I23" s="25">
        <f>LOOKUP(H23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16.5</v>
      </c>
      <c r="J23" s="41">
        <f t="shared" si="0"/>
        <v>15.259101192912578</v>
      </c>
      <c r="K23" s="28">
        <f t="shared" si="1"/>
        <v>3.1108988070874233</v>
      </c>
      <c r="L23" s="33" t="str">
        <f t="shared" si="2"/>
        <v> </v>
      </c>
      <c r="M23" s="46" t="str">
        <f t="shared" si="3"/>
        <v> </v>
      </c>
      <c r="N23" s="42" t="str">
        <f t="shared" si="4"/>
        <v> </v>
      </c>
      <c r="P23" t="str">
        <f t="shared" si="5"/>
        <v> </v>
      </c>
    </row>
    <row r="24" spans="1:16" ht="12.75">
      <c r="A24" s="43" t="str">
        <f>'[1]MC Thicknesses'!$A$18</f>
        <v>ME13950</v>
      </c>
      <c r="B24" s="21" t="s">
        <v>37</v>
      </c>
      <c r="C24" s="21" t="s">
        <v>34</v>
      </c>
      <c r="D24" s="59"/>
      <c r="E24" s="48">
        <f>'[1]MC Thicknesses'!$E$18</f>
        <v>745.15</v>
      </c>
      <c r="F24" s="48">
        <f>'[1]MC Thicknesses'!$B$18</f>
        <v>17.54</v>
      </c>
      <c r="G24" s="48">
        <f>'[1]MC Thicknesses'!$C$18</f>
        <v>17.54</v>
      </c>
      <c r="H24" s="59" t="s">
        <v>35</v>
      </c>
      <c r="I24" s="25">
        <f>LOOKUP(H24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16.5</v>
      </c>
      <c r="J24" s="41">
        <f t="shared" si="0"/>
        <v>15.259101192912578</v>
      </c>
      <c r="K24" s="28">
        <f t="shared" si="1"/>
        <v>2.2808988070874214</v>
      </c>
      <c r="L24" s="33" t="str">
        <f t="shared" si="2"/>
        <v> </v>
      </c>
      <c r="M24" s="46" t="str">
        <f t="shared" si="3"/>
        <v> </v>
      </c>
      <c r="N24" s="42" t="str">
        <f t="shared" si="4"/>
        <v> </v>
      </c>
      <c r="P24" t="str">
        <f t="shared" si="5"/>
        <v> </v>
      </c>
    </row>
    <row r="25" spans="1:16" ht="12.75">
      <c r="A25" s="43" t="str">
        <f>'[1]MC Thicknesses'!$A$19</f>
        <v>ME13975</v>
      </c>
      <c r="B25" s="21" t="str">
        <f>"M01"</f>
        <v>M01</v>
      </c>
      <c r="C25" s="21" t="s">
        <v>34</v>
      </c>
      <c r="D25" s="59"/>
      <c r="E25" s="48">
        <f>'[1]MC Thicknesses'!$E$19</f>
        <v>745.2</v>
      </c>
      <c r="F25" s="48">
        <f>'[1]MC Thicknesses'!$B$19</f>
        <v>14.47</v>
      </c>
      <c r="G25" s="48">
        <f>'[1]MC Thicknesses'!$C$19</f>
        <v>15.83</v>
      </c>
      <c r="H25" s="59" t="s">
        <v>38</v>
      </c>
      <c r="I25" s="25">
        <f>LOOKUP(H25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15</v>
      </c>
      <c r="J25" s="41">
        <f t="shared" si="0"/>
        <v>13.759101192912578</v>
      </c>
      <c r="K25" s="28">
        <f t="shared" si="1"/>
        <v>2.0708988070874224</v>
      </c>
      <c r="L25" s="33" t="str">
        <f t="shared" si="2"/>
        <v> </v>
      </c>
      <c r="M25" s="46" t="str">
        <f t="shared" si="3"/>
        <v> </v>
      </c>
      <c r="N25" s="42" t="str">
        <f t="shared" si="4"/>
        <v> </v>
      </c>
      <c r="P25" t="str">
        <f t="shared" si="5"/>
        <v> </v>
      </c>
    </row>
    <row r="26" spans="1:16" ht="12.75">
      <c r="A26" s="43" t="str">
        <f>'[1]MC Thicknesses'!$A$20</f>
        <v>ME14000</v>
      </c>
      <c r="B26" s="21" t="str">
        <f>"M01"</f>
        <v>M01</v>
      </c>
      <c r="C26" s="21" t="s">
        <v>34</v>
      </c>
      <c r="D26" s="59"/>
      <c r="E26" s="48">
        <f>'[1]MC Thicknesses'!$E$20</f>
        <v>745.3</v>
      </c>
      <c r="F26" s="48">
        <f>'[1]MC Thicknesses'!$B$20</f>
        <v>14.3</v>
      </c>
      <c r="G26" s="48">
        <f>'[1]MC Thicknesses'!$C$20</f>
        <v>15.69</v>
      </c>
      <c r="H26" s="59" t="s">
        <v>38</v>
      </c>
      <c r="I26" s="25">
        <f>LOOKUP(H26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15</v>
      </c>
      <c r="J26" s="41">
        <f t="shared" si="0"/>
        <v>13.759101192912578</v>
      </c>
      <c r="K26" s="28">
        <f t="shared" si="1"/>
        <v>1.9308988070874218</v>
      </c>
      <c r="L26" s="33" t="str">
        <f t="shared" si="2"/>
        <v> </v>
      </c>
      <c r="M26" s="46" t="str">
        <f t="shared" si="3"/>
        <v> </v>
      </c>
      <c r="N26" s="42" t="str">
        <f t="shared" si="4"/>
        <v> </v>
      </c>
      <c r="P26" t="str">
        <f t="shared" si="5"/>
        <v> </v>
      </c>
    </row>
    <row r="27" spans="1:16" ht="12.75">
      <c r="A27" s="43" t="str">
        <f>'[1]MC Thicknesses'!$A$21</f>
        <v>MC14035</v>
      </c>
      <c r="B27" s="21" t="str">
        <f>"M01"</f>
        <v>M01</v>
      </c>
      <c r="C27" s="21" t="s">
        <v>34</v>
      </c>
      <c r="D27" s="59"/>
      <c r="E27" s="48">
        <f>'[1]MC Thicknesses'!$E$21</f>
        <v>745.6</v>
      </c>
      <c r="F27" s="48">
        <f>'[1]MC Thicknesses'!$B$21</f>
        <v>19.52</v>
      </c>
      <c r="G27" s="48">
        <f>'[1]MC Thicknesses'!$C$21</f>
        <v>20.66</v>
      </c>
      <c r="H27" s="59" t="s">
        <v>38</v>
      </c>
      <c r="I27" s="25">
        <f>LOOKUP(H27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15</v>
      </c>
      <c r="J27" s="41">
        <f t="shared" si="0"/>
        <v>13.759101192912578</v>
      </c>
      <c r="K27" s="28">
        <f t="shared" si="1"/>
        <v>6.900898807087422</v>
      </c>
      <c r="L27" s="33" t="str">
        <f t="shared" si="2"/>
        <v> </v>
      </c>
      <c r="M27" s="46" t="str">
        <f t="shared" si="3"/>
        <v> </v>
      </c>
      <c r="N27" s="42" t="str">
        <f t="shared" si="4"/>
        <v> </v>
      </c>
      <c r="P27" t="str">
        <f t="shared" si="5"/>
        <v> </v>
      </c>
    </row>
    <row r="28" spans="1:16" ht="12.75">
      <c r="A28" s="43" t="str">
        <f>'[1]MC Thicknesses'!$A$22</f>
        <v>ME14050</v>
      </c>
      <c r="B28" s="21" t="str">
        <f>"M01"</f>
        <v>M01</v>
      </c>
      <c r="C28" s="21" t="s">
        <v>34</v>
      </c>
      <c r="D28" s="59"/>
      <c r="E28" s="48">
        <f>'[1]MC Thicknesses'!$E$22</f>
        <v>745.5</v>
      </c>
      <c r="F28" s="48">
        <f>'[1]MC Thicknesses'!$B$22</f>
        <v>19.98</v>
      </c>
      <c r="G28" s="48">
        <f>'[1]MC Thicknesses'!$C$22</f>
        <v>21.25</v>
      </c>
      <c r="H28" s="59" t="s">
        <v>38</v>
      </c>
      <c r="I28" s="25">
        <f>LOOKUP(H28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15</v>
      </c>
      <c r="J28" s="41">
        <f t="shared" si="0"/>
        <v>13.759101192912578</v>
      </c>
      <c r="K28" s="28">
        <f t="shared" si="1"/>
        <v>7.490898807087422</v>
      </c>
      <c r="L28" s="33" t="str">
        <f t="shared" si="2"/>
        <v> </v>
      </c>
      <c r="M28" s="46" t="str">
        <f t="shared" si="3"/>
        <v> </v>
      </c>
      <c r="N28" s="42" t="str">
        <f t="shared" si="4"/>
        <v> </v>
      </c>
      <c r="P28" t="str">
        <f t="shared" si="5"/>
        <v> </v>
      </c>
    </row>
    <row r="29" spans="1:16" ht="12.75">
      <c r="A29" s="43" t="str">
        <f>'[1]MC Thicknesses'!$A$23</f>
        <v>ME24250</v>
      </c>
      <c r="B29" s="21" t="str">
        <f>"M01"</f>
        <v>M01</v>
      </c>
      <c r="C29" s="21" t="s">
        <v>34</v>
      </c>
      <c r="D29" s="59"/>
      <c r="E29" s="48">
        <f>'[1]MC Thicknesses'!$E$23</f>
        <v>746</v>
      </c>
      <c r="F29" s="48">
        <f>'[1]MC Thicknesses'!$B$23</f>
        <v>14.97</v>
      </c>
      <c r="G29" s="48">
        <f>'[1]MC Thicknesses'!$C$23</f>
        <v>19.03</v>
      </c>
      <c r="H29" s="59" t="s">
        <v>38</v>
      </c>
      <c r="I29" s="25">
        <f>LOOKUP(H29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15</v>
      </c>
      <c r="J29" s="41">
        <f t="shared" si="0"/>
        <v>13.759101192912578</v>
      </c>
      <c r="K29" s="28">
        <f t="shared" si="1"/>
        <v>5.270898807087423</v>
      </c>
      <c r="L29" s="33" t="str">
        <f t="shared" si="2"/>
        <v> </v>
      </c>
      <c r="M29" s="46" t="str">
        <f t="shared" si="3"/>
        <v> </v>
      </c>
      <c r="N29" s="42" t="str">
        <f t="shared" si="4"/>
        <v> </v>
      </c>
      <c r="P29" t="str">
        <f t="shared" si="5"/>
        <v> </v>
      </c>
    </row>
    <row r="30" spans="1:16" ht="12.75">
      <c r="A30" s="43" t="str">
        <f>'[1]MC Thicknesses'!$A$24</f>
        <v>MC24540</v>
      </c>
      <c r="B30" s="21" t="s">
        <v>39</v>
      </c>
      <c r="C30" s="21" t="s">
        <v>34</v>
      </c>
      <c r="D30" s="59" t="s">
        <v>40</v>
      </c>
      <c r="E30" s="48">
        <f>'[1]MC Thicknesses'!$E$24</f>
        <v>745.94</v>
      </c>
      <c r="F30" s="48">
        <f>'[1]MC Thicknesses'!$B$24</f>
        <v>18.84</v>
      </c>
      <c r="G30" s="48">
        <f>'[1]MC Thicknesses'!$C$24</f>
        <v>21.68</v>
      </c>
      <c r="H30" s="59" t="s">
        <v>38</v>
      </c>
      <c r="I30" s="25">
        <f>LOOKUP(H30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15</v>
      </c>
      <c r="J30" s="41">
        <f t="shared" si="0"/>
        <v>13.759101192912578</v>
      </c>
      <c r="K30" s="28">
        <f t="shared" si="1"/>
        <v>7.920898807087422</v>
      </c>
      <c r="L30" s="33" t="str">
        <f t="shared" si="2"/>
        <v> </v>
      </c>
      <c r="M30" s="46" t="str">
        <f t="shared" si="3"/>
        <v> </v>
      </c>
      <c r="N30" s="42" t="str">
        <f t="shared" si="4"/>
        <v> </v>
      </c>
      <c r="P30" t="str">
        <f t="shared" si="5"/>
        <v> </v>
      </c>
    </row>
    <row r="31" spans="1:16" ht="12.75">
      <c r="A31" s="43" t="str">
        <f>'[1]MC Thicknesses'!$A$25</f>
        <v>MC24550</v>
      </c>
      <c r="B31" s="21" t="s">
        <v>39</v>
      </c>
      <c r="C31" s="21" t="s">
        <v>34</v>
      </c>
      <c r="D31" s="59" t="s">
        <v>41</v>
      </c>
      <c r="E31" s="48">
        <f>'[1]MC Thicknesses'!$E$25</f>
        <v>745.94</v>
      </c>
      <c r="F31" s="48">
        <f>'[1]MC Thicknesses'!$B$25</f>
        <v>9.91</v>
      </c>
      <c r="G31" s="48">
        <f>'[1]MC Thicknesses'!$C$25</f>
        <v>16.71</v>
      </c>
      <c r="H31" s="59" t="s">
        <v>38</v>
      </c>
      <c r="I31" s="25">
        <f>LOOKUP(H31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15</v>
      </c>
      <c r="J31" s="41">
        <f t="shared" si="0"/>
        <v>13.759101192912578</v>
      </c>
      <c r="K31" s="28">
        <f t="shared" si="1"/>
        <v>2.950898807087423</v>
      </c>
      <c r="L31" s="33" t="str">
        <f t="shared" si="2"/>
        <v> </v>
      </c>
      <c r="M31" s="46" t="str">
        <f t="shared" si="3"/>
        <v> </v>
      </c>
      <c r="N31" s="42" t="str">
        <f t="shared" si="4"/>
        <v> </v>
      </c>
      <c r="P31" t="str">
        <f t="shared" si="5"/>
        <v> </v>
      </c>
    </row>
    <row r="32" spans="1:16" ht="12.75">
      <c r="A32" s="43" t="str">
        <f>'[1]MC Thicknesses'!$A$26</f>
        <v>MC34985</v>
      </c>
      <c r="B32" s="21" t="s">
        <v>42</v>
      </c>
      <c r="C32" s="21" t="s">
        <v>34</v>
      </c>
      <c r="D32" s="59" t="s">
        <v>41</v>
      </c>
      <c r="E32" s="48">
        <f>'[1]MC Thicknesses'!$E$26</f>
        <v>746.4</v>
      </c>
      <c r="F32" s="48">
        <f>'[1]MC Thicknesses'!$B$26</f>
        <v>13.24</v>
      </c>
      <c r="G32" s="48">
        <f>'[1]MC Thicknesses'!$C$26</f>
        <v>19.74</v>
      </c>
      <c r="H32" s="59" t="s">
        <v>38</v>
      </c>
      <c r="I32" s="25">
        <f>LOOKUP(H32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15</v>
      </c>
      <c r="J32" s="41">
        <f t="shared" si="0"/>
        <v>13.759101192912578</v>
      </c>
      <c r="K32" s="28">
        <f t="shared" si="1"/>
        <v>5.980898807087421</v>
      </c>
      <c r="L32" s="33" t="str">
        <f t="shared" si="2"/>
        <v> </v>
      </c>
      <c r="M32" s="46" t="str">
        <f t="shared" si="3"/>
        <v> </v>
      </c>
      <c r="N32" s="42" t="str">
        <f t="shared" si="4"/>
        <v> </v>
      </c>
      <c r="P32" t="str">
        <f t="shared" si="5"/>
        <v> </v>
      </c>
    </row>
    <row r="33" spans="1:16" ht="12.75">
      <c r="A33" s="43" t="str">
        <f>'[1]MC Thicknesses'!$A$27</f>
        <v>ME35003</v>
      </c>
      <c r="B33" s="21" t="s">
        <v>42</v>
      </c>
      <c r="C33" s="21" t="s">
        <v>34</v>
      </c>
      <c r="D33" s="59"/>
      <c r="E33" s="48">
        <f>'[1]MC Thicknesses'!$E$27</f>
        <v>745.3</v>
      </c>
      <c r="F33" s="48">
        <f>'[1]MC Thicknesses'!$B$27</f>
        <v>21.99</v>
      </c>
      <c r="G33" s="48">
        <f>'[1]MC Thicknesses'!$C$27</f>
        <v>22.28</v>
      </c>
      <c r="H33" s="59" t="s">
        <v>38</v>
      </c>
      <c r="I33" s="25">
        <f>LOOKUP(H33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15</v>
      </c>
      <c r="J33" s="41">
        <f t="shared" si="0"/>
        <v>13.759101192912578</v>
      </c>
      <c r="K33" s="28">
        <f t="shared" si="1"/>
        <v>8.520898807087423</v>
      </c>
      <c r="L33" s="33" t="str">
        <f t="shared" si="2"/>
        <v> </v>
      </c>
      <c r="M33" s="46" t="str">
        <f t="shared" si="3"/>
        <v> </v>
      </c>
      <c r="N33" s="42" t="str">
        <f t="shared" si="4"/>
        <v> </v>
      </c>
      <c r="P33" t="str">
        <f t="shared" si="5"/>
        <v> </v>
      </c>
    </row>
    <row r="34" spans="1:16" ht="12.75">
      <c r="A34" s="43" t="str">
        <f>'[1]MC Thicknesses'!$A$28</f>
        <v>ME35005</v>
      </c>
      <c r="B34" s="21" t="s">
        <v>42</v>
      </c>
      <c r="C34" s="21" t="s">
        <v>34</v>
      </c>
      <c r="D34" s="59"/>
      <c r="E34" s="48">
        <f>'[1]MC Thicknesses'!$E$28</f>
        <v>745.3</v>
      </c>
      <c r="F34" s="48">
        <f>'[1]MC Thicknesses'!$B$28</f>
        <v>21.99</v>
      </c>
      <c r="G34" s="48">
        <f>'[1]MC Thicknesses'!$C$28</f>
        <v>22.3</v>
      </c>
      <c r="H34" s="59" t="s">
        <v>38</v>
      </c>
      <c r="I34" s="25">
        <f>LOOKUP(H34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15</v>
      </c>
      <c r="J34" s="41">
        <f t="shared" si="0"/>
        <v>13.759101192912578</v>
      </c>
      <c r="K34" s="28">
        <f t="shared" si="1"/>
        <v>8.540898807087423</v>
      </c>
      <c r="L34" s="33" t="str">
        <f t="shared" si="2"/>
        <v> </v>
      </c>
      <c r="M34" s="46" t="str">
        <f t="shared" si="3"/>
        <v> </v>
      </c>
      <c r="N34" s="42" t="str">
        <f t="shared" si="4"/>
        <v> </v>
      </c>
      <c r="P34" t="str">
        <f t="shared" si="5"/>
        <v> </v>
      </c>
    </row>
    <row r="35" spans="1:16" ht="12.75">
      <c r="A35" s="43" t="str">
        <f>'[1]MC Thicknesses'!$A$29</f>
        <v>MC65655</v>
      </c>
      <c r="B35" s="21" t="s">
        <v>50</v>
      </c>
      <c r="C35" s="21" t="s">
        <v>34</v>
      </c>
      <c r="D35" s="59"/>
      <c r="E35" s="48">
        <f>'[1]MC Thicknesses'!$E$29</f>
        <v>745.9</v>
      </c>
      <c r="F35" s="48">
        <f>'[1]MC Thicknesses'!$B$29</f>
        <v>14.94</v>
      </c>
      <c r="G35" s="48">
        <f>'[1]MC Thicknesses'!$C$29</f>
        <v>16.92</v>
      </c>
      <c r="H35" s="59" t="s">
        <v>38</v>
      </c>
      <c r="I35" s="25">
        <f>LOOKUP(H35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15</v>
      </c>
      <c r="J35" s="41">
        <f>IF(IF(C35="S",IF((VALUE(LEFT(TRIM(H35),LEN(TRIM(H35))-1)))&gt;=6,I35-$O$5-2.8*(LOG(57))+2.8*(LOG($M$6)),I35-$O$5),IF((VALUE(LEFT(TRIM(H35),LEN(TRIM(H35))-1)))&gt;=6,I35-$O$3-2.8*(LOG(57))+2.8*(LOG($M$6)),I35-$O$3))&lt;3,3,(IF(C35="S",IF((VALUE(LEFT(TRIM(H35),LEN(TRIM(H35))-1)))&gt;=6,I35-$O$5-2.8*(LOG(57))+2.8*(LOG($M$6)),I35-$O$5),IF((VALUE(LEFT(TRIM(H35),LEN(TRIM(H35))-1)))&gt;=6,I35-$O$3-2.8*(LOG(57))+2.8*(LOG($M$6)),I35-$O$3))))</f>
        <v>13.759101192912578</v>
      </c>
      <c r="K35" s="28">
        <f t="shared" si="1"/>
        <v>3.160898807087424</v>
      </c>
      <c r="L35" s="33" t="str">
        <f t="shared" si="2"/>
        <v> </v>
      </c>
      <c r="M35" s="46" t="str">
        <f t="shared" si="3"/>
        <v> </v>
      </c>
      <c r="N35" s="42" t="str">
        <f t="shared" si="4"/>
        <v> </v>
      </c>
      <c r="P35" t="str">
        <f t="shared" si="5"/>
        <v> </v>
      </c>
    </row>
    <row r="36" spans="1:16" ht="12.75">
      <c r="A36" s="43" t="s">
        <v>53</v>
      </c>
      <c r="B36" s="21" t="s">
        <v>43</v>
      </c>
      <c r="C36" s="21" t="s">
        <v>34</v>
      </c>
      <c r="D36" s="59" t="s">
        <v>41</v>
      </c>
      <c r="E36" s="48">
        <v>748</v>
      </c>
      <c r="F36" s="48">
        <v>7.8</v>
      </c>
      <c r="G36" s="48">
        <v>7.8</v>
      </c>
      <c r="H36" s="59" t="s">
        <v>51</v>
      </c>
      <c r="I36" s="25">
        <f>LOOKUP(H36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11.7</v>
      </c>
      <c r="J36" s="41">
        <f>IF(IF(C36="S",IF((VALUE(LEFT(TRIM(H36),LEN(TRIM(H36))-1)))&gt;=6,I36-$O$5-2.8*(LOG(57))+2.8*(LOG($M$6)),I36-$O$5),IF((VALUE(LEFT(TRIM(H36),LEN(TRIM(H36))-1)))&gt;=6,I36-$O$3-2.8*(LOG(57))+2.8*(LOG($M$6)),I36-$O$3))&lt;3,3,(IF(C36="S",IF((VALUE(LEFT(TRIM(H36),LEN(TRIM(H36))-1)))&gt;=6,I36-$O$5-2.8*(LOG(57))+2.8*(LOG($M$6)),I36-$O$5),IF((VALUE(LEFT(TRIM(H36),LEN(TRIM(H36))-1)))&gt;=6,I36-$O$3-2.8*(LOG(57))+2.8*(LOG($M$6)),I36-$O$3))))</f>
        <v>6.837365991146678</v>
      </c>
      <c r="K36" s="28">
        <f t="shared" si="1"/>
        <v>0.9626340088533221</v>
      </c>
      <c r="L36" s="33" t="str">
        <f t="shared" si="2"/>
        <v> </v>
      </c>
      <c r="M36" s="46" t="str">
        <f t="shared" si="3"/>
        <v> </v>
      </c>
      <c r="N36" s="42" t="str">
        <f t="shared" si="4"/>
        <v> </v>
      </c>
      <c r="O36" s="16" t="s">
        <v>4</v>
      </c>
      <c r="P36" t="str">
        <f t="shared" si="5"/>
        <v> </v>
      </c>
    </row>
    <row r="37" spans="1:16" ht="12.75">
      <c r="A37" s="43" t="s">
        <v>54</v>
      </c>
      <c r="B37" s="21" t="s">
        <v>43</v>
      </c>
      <c r="C37" s="21" t="s">
        <v>48</v>
      </c>
      <c r="D37" s="59" t="s">
        <v>41</v>
      </c>
      <c r="E37" s="48">
        <v>748</v>
      </c>
      <c r="F37" s="48">
        <v>6.6</v>
      </c>
      <c r="G37" s="48">
        <v>6.6</v>
      </c>
      <c r="H37" s="59" t="s">
        <v>51</v>
      </c>
      <c r="I37" s="25">
        <f>LOOKUP(H37,{"10A",9.2;"10B",7.2;"10C",10.2;"11A","--";"11B","--";"11C","--";"1A",22;"1B",20;"1C",24;"2A",19.84;"2B",17.84;"2C",21.84;"3A",16.5;"3B",15.5;"3C",18;"4A",15;"4B",13;"4C",16.5;"5A",14;"5B",12;"5C",15.5;"6A",17.31;"6B",15.31;"6C",18.31;"7A",15.16;"7B",13.16;"7C",16.16;"8A",11.7;"8B",9.7;"8C",12.7;"9A",10.2;"9B",8.2;"9C",11.2})</f>
        <v>11.7</v>
      </c>
      <c r="J37" s="41">
        <f>IF(IF(C37="S",IF((VALUE(LEFT(TRIM(H37),LEN(TRIM(H37))-1)))&gt;=6,I37-$O$5-2.8*(LOG(57))+2.8*(LOG($M$6)),I37-$O$5),IF((VALUE(LEFT(TRIM(H37),LEN(TRIM(H37))-1)))&gt;=6,I37-$O$3-2.8*(LOG(57))+2.8*(LOG($M$6)),I37-$O$3))&lt;3,3,(IF(C37="S",IF((VALUE(LEFT(TRIM(H37),LEN(TRIM(H37))-1)))&gt;=6,I37-$O$5-2.8*(LOG(57))+2.8*(LOG($M$6)),I37-$O$5),IF((VALUE(LEFT(TRIM(H37),LEN(TRIM(H37))-1)))&gt;=6,I37-$O$3-2.8*(LOG(57))+2.8*(LOG($M$6)),I37-$O$3))))</f>
        <v>3</v>
      </c>
      <c r="K37" s="28">
        <f t="shared" si="1"/>
        <v>3.5999999999999996</v>
      </c>
      <c r="L37" s="33" t="str">
        <f t="shared" si="2"/>
        <v> </v>
      </c>
      <c r="M37" s="46" t="str">
        <f t="shared" si="3"/>
        <v> </v>
      </c>
      <c r="N37" s="42" t="str">
        <f t="shared" si="4"/>
        <v> </v>
      </c>
      <c r="O37" s="16" t="s">
        <v>4</v>
      </c>
      <c r="P37" t="str">
        <f t="shared" si="5"/>
        <v> </v>
      </c>
    </row>
    <row r="38" spans="1:16" ht="12.75">
      <c r="A38" s="43"/>
      <c r="B38" s="21"/>
      <c r="C38" s="21"/>
      <c r="D38" s="21"/>
      <c r="E38" s="48"/>
      <c r="F38" s="48"/>
      <c r="G38" s="48"/>
      <c r="H38" s="21"/>
      <c r="I38" s="25"/>
      <c r="J38" s="61"/>
      <c r="K38" s="28"/>
      <c r="L38" s="33"/>
      <c r="M38" s="48"/>
      <c r="N38" s="62"/>
      <c r="O38" s="21"/>
      <c r="P38" s="6"/>
    </row>
    <row r="39" spans="1:16" ht="13.5" thickBot="1">
      <c r="A39" s="43"/>
      <c r="B39" s="21"/>
      <c r="C39" s="21"/>
      <c r="D39" s="21"/>
      <c r="E39" s="48"/>
      <c r="F39" s="48"/>
      <c r="G39" s="48"/>
      <c r="H39" s="21"/>
      <c r="I39" s="25"/>
      <c r="J39" s="61"/>
      <c r="K39" s="28"/>
      <c r="L39" s="33"/>
      <c r="M39" s="48"/>
      <c r="N39" s="62"/>
      <c r="O39" s="21"/>
      <c r="P39" s="6"/>
    </row>
    <row r="40" spans="8:12" ht="16.5" thickBot="1">
      <c r="H40" s="64"/>
      <c r="I40" s="65"/>
      <c r="J40" s="66" t="s">
        <v>47</v>
      </c>
      <c r="K40" s="67"/>
      <c r="L40" s="21"/>
    </row>
    <row r="41" spans="8:12" ht="13.5" thickBot="1">
      <c r="H41" s="68" t="s">
        <v>44</v>
      </c>
      <c r="I41" s="65"/>
      <c r="J41" s="66"/>
      <c r="K41" s="67"/>
      <c r="L41" s="21"/>
    </row>
    <row r="42" spans="8:12" ht="13.5" thickBot="1">
      <c r="H42" s="68" t="s">
        <v>45</v>
      </c>
      <c r="I42" s="65"/>
      <c r="J42" s="66"/>
      <c r="K42" s="67"/>
      <c r="L42" s="21"/>
    </row>
    <row r="43" spans="8:12" ht="13.5" thickBot="1">
      <c r="H43" s="68" t="s">
        <v>46</v>
      </c>
      <c r="I43" s="65"/>
      <c r="J43" s="66"/>
      <c r="K43" s="67"/>
      <c r="L43" s="21"/>
    </row>
    <row r="44" spans="2:12" ht="44.25">
      <c r="B44" s="63" t="s">
        <v>52</v>
      </c>
      <c r="I44"/>
      <c r="K44"/>
      <c r="L44"/>
    </row>
  </sheetData>
  <printOptions/>
  <pageMargins left="0.75" right="0.75" top="0.75" bottom="0.75" header="0.5" footer="0.5"/>
  <pageSetup fitToHeight="0" horizontalDpi="600" verticalDpi="600" orientation="landscape" scale="80" r:id="rId1"/>
  <headerFooter alignWithMargins="0">
    <oddHeader>&amp;C&amp;F&amp;R&amp;D &amp;T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- Particle Physics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chuckb</dc:creator>
  <cp:keywords/>
  <dc:description/>
  <cp:lastModifiedBy>chuckb</cp:lastModifiedBy>
  <cp:lastPrinted>2003-11-07T19:58:38Z</cp:lastPrinted>
  <dcterms:created xsi:type="dcterms:W3CDTF">2003-11-10T17:22:19Z</dcterms:created>
  <dcterms:modified xsi:type="dcterms:W3CDTF">2003-11-10T17:22:19Z</dcterms:modified>
  <cp:category/>
  <cp:version/>
  <cp:contentType/>
  <cp:contentStatus/>
</cp:coreProperties>
</file>