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45" windowWidth="14865" windowHeight="53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<sst xmlns="http://schemas.openxmlformats.org/spreadsheetml/2006/main" count="120" uniqueCount="24">
  <si>
    <t>Contributions from Individuals</t>
  </si>
  <si>
    <t>by Size of the Contribution</t>
  </si>
  <si>
    <t>Contribution</t>
  </si>
  <si>
    <t>Amounts</t>
  </si>
  <si>
    <t>Total From</t>
  </si>
  <si>
    <t>Less than $200</t>
  </si>
  <si>
    <t>$200-$499</t>
  </si>
  <si>
    <t>$500-$749</t>
  </si>
  <si>
    <t>more than $749</t>
  </si>
  <si>
    <t>Individuals</t>
  </si>
  <si>
    <t>Senate</t>
  </si>
  <si>
    <t xml:space="preserve">  Democrats</t>
  </si>
  <si>
    <t xml:space="preserve">     Incumbents</t>
  </si>
  <si>
    <t xml:space="preserve">     Challengers</t>
  </si>
  <si>
    <t xml:space="preserve">     Open Seats</t>
  </si>
  <si>
    <t xml:space="preserve">  Republicans</t>
  </si>
  <si>
    <t>Other Party</t>
  </si>
  <si>
    <t>House</t>
  </si>
  <si>
    <t>Grand Total</t>
  </si>
  <si>
    <t>2003-2004</t>
  </si>
  <si>
    <t>% Change</t>
  </si>
  <si>
    <t>Figures in Bold are categories where increases were more than twice the</t>
  </si>
  <si>
    <t xml:space="preserve">     overall change from 2002 to 2004 for a type of campaign.</t>
  </si>
  <si>
    <t>Underlined figures are categories where increases were less than half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</si>
</sst>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5" fontId="0" fillId="0" borderId="1" xfId="0" applyNumberFormat="1" applyBorder="1" applyAlignment="1">
      <alignment/>
    </xf>
    <xf numFmtId="5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5" fontId="0" fillId="0" borderId="4" xfId="0" applyNumberFormat="1" applyFont="1" applyBorder="1" applyAlignment="1">
      <alignment/>
    </xf>
    <xf numFmtId="5" fontId="0" fillId="0" borderId="4" xfId="0" applyNumberFormat="1" applyBorder="1" applyAlignment="1">
      <alignment horizontal="center"/>
    </xf>
    <xf numFmtId="5" fontId="0" fillId="0" borderId="5" xfId="0" applyNumberFormat="1" applyBorder="1" applyAlignment="1">
      <alignment horizontal="center"/>
    </xf>
    <xf numFmtId="10" fontId="1" fillId="0" borderId="4" xfId="0" applyNumberFormat="1" applyFont="1" applyBorder="1" applyAlignment="1">
      <alignment/>
    </xf>
    <xf numFmtId="10" fontId="0" fillId="0" borderId="4" xfId="0" applyNumberFormat="1" applyBorder="1" applyAlignment="1">
      <alignment/>
    </xf>
    <xf numFmtId="10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5" fontId="1" fillId="0" borderId="4" xfId="0" applyNumberFormat="1" applyFont="1" applyBorder="1" applyAlignment="1">
      <alignment/>
    </xf>
    <xf numFmtId="5" fontId="1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I8" sqref="I8"/>
    </sheetView>
  </sheetViews>
  <sheetFormatPr defaultColWidth="9.140625" defaultRowHeight="12.75"/>
  <cols>
    <col min="3" max="3" width="13.00390625" style="0" bestFit="1" customWidth="1"/>
    <col min="4" max="5" width="11.421875" style="0" bestFit="1" customWidth="1"/>
    <col min="6" max="6" width="13.421875" style="0" bestFit="1" customWidth="1"/>
    <col min="7" max="7" width="12.421875" style="0" bestFit="1" customWidth="1"/>
    <col min="9" max="9" width="9.00390625" style="9" customWidth="1"/>
  </cols>
  <sheetData>
    <row r="1" spans="3:7" ht="12.75">
      <c r="C1" s="1"/>
      <c r="D1" s="1"/>
      <c r="E1" s="2" t="s">
        <v>0</v>
      </c>
      <c r="F1" s="1"/>
      <c r="G1" s="1"/>
    </row>
    <row r="2" spans="3:7" ht="12.75">
      <c r="C2" s="1"/>
      <c r="D2" s="1"/>
      <c r="E2" s="2" t="s">
        <v>1</v>
      </c>
      <c r="F2" s="1"/>
      <c r="G2" s="1"/>
    </row>
    <row r="3" spans="3:7" ht="12.75">
      <c r="C3" s="1"/>
      <c r="D3" s="1"/>
      <c r="E3" s="2" t="s">
        <v>19</v>
      </c>
      <c r="F3" s="1"/>
      <c r="G3" s="1"/>
    </row>
    <row r="4" spans="3:7" ht="12.75">
      <c r="C4" s="3" t="s">
        <v>2</v>
      </c>
      <c r="D4" s="3" t="s">
        <v>2</v>
      </c>
      <c r="E4" s="3" t="s">
        <v>2</v>
      </c>
      <c r="F4" s="3" t="s">
        <v>2</v>
      </c>
      <c r="G4" s="4"/>
    </row>
    <row r="5" spans="3:7" ht="12.75">
      <c r="C5" s="3" t="s">
        <v>3</v>
      </c>
      <c r="D5" s="3" t="s">
        <v>3</v>
      </c>
      <c r="E5" s="3" t="s">
        <v>3</v>
      </c>
      <c r="F5" s="3" t="s">
        <v>3</v>
      </c>
      <c r="G5" s="4" t="s">
        <v>4</v>
      </c>
    </row>
    <row r="6" spans="3:7" ht="12.75"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</row>
    <row r="7" spans="3:7" ht="12.75">
      <c r="C7" s="1"/>
      <c r="D7" s="1"/>
      <c r="E7" s="1"/>
      <c r="F7" s="1"/>
      <c r="G7" s="7"/>
    </row>
    <row r="8" spans="1:9" ht="12.75">
      <c r="A8" t="s">
        <v>10</v>
      </c>
      <c r="C8" s="1">
        <f aca="true" t="shared" si="0" ref="C8:C23">G8-(D8+E8+F8)</f>
        <v>73538805</v>
      </c>
      <c r="D8" s="1">
        <f>D10+D15+D20</f>
        <v>20968476</v>
      </c>
      <c r="E8" s="1">
        <f>E10+E15+E20</f>
        <v>36284634</v>
      </c>
      <c r="F8" s="1">
        <f>F10+F15+F20</f>
        <v>193279434</v>
      </c>
      <c r="G8" s="7">
        <f>G10+G15+G20</f>
        <v>324071349</v>
      </c>
      <c r="I8" s="10">
        <f>F8/G8</f>
        <v>0.5964101257220366</v>
      </c>
    </row>
    <row r="9" spans="4:7" ht="12.75">
      <c r="D9" s="1"/>
      <c r="E9" s="1"/>
      <c r="F9" s="1"/>
      <c r="G9" s="7"/>
    </row>
    <row r="10" spans="1:7" ht="12.75">
      <c r="A10" t="s">
        <v>11</v>
      </c>
      <c r="C10" s="1">
        <f t="shared" si="0"/>
        <v>40679436</v>
      </c>
      <c r="D10" s="1">
        <f>D11+D12+D13</f>
        <v>11751778</v>
      </c>
      <c r="E10" s="1">
        <f>E11+E12+E13</f>
        <v>18542567</v>
      </c>
      <c r="F10" s="8">
        <f>F11+F12+F13</f>
        <v>98075710</v>
      </c>
      <c r="G10" s="1">
        <f>G11+G12+G13</f>
        <v>169049491</v>
      </c>
    </row>
    <row r="11" spans="1:7" ht="12.75">
      <c r="A11" t="s">
        <v>12</v>
      </c>
      <c r="C11" s="1">
        <f t="shared" si="0"/>
        <v>23693244</v>
      </c>
      <c r="D11" s="1">
        <v>4309161</v>
      </c>
      <c r="E11" s="1">
        <v>7615457</v>
      </c>
      <c r="F11" s="1">
        <v>43679493</v>
      </c>
      <c r="G11" s="7">
        <v>79297355</v>
      </c>
    </row>
    <row r="12" spans="1:7" ht="12.75">
      <c r="A12" t="s">
        <v>13</v>
      </c>
      <c r="C12" s="1">
        <f t="shared" si="0"/>
        <v>4599713</v>
      </c>
      <c r="D12" s="1">
        <v>1782513</v>
      </c>
      <c r="E12" s="1">
        <v>2175996</v>
      </c>
      <c r="F12" s="1">
        <v>7587414</v>
      </c>
      <c r="G12" s="7">
        <v>16145636</v>
      </c>
    </row>
    <row r="13" spans="1:7" ht="12.75">
      <c r="A13" t="s">
        <v>14</v>
      </c>
      <c r="C13" s="1">
        <f t="shared" si="0"/>
        <v>12386479</v>
      </c>
      <c r="D13" s="1">
        <v>5660104</v>
      </c>
      <c r="E13" s="1">
        <v>8751114</v>
      </c>
      <c r="F13" s="1">
        <v>46808803</v>
      </c>
      <c r="G13" s="7">
        <v>73606500</v>
      </c>
    </row>
    <row r="14" spans="4:7" ht="12.75">
      <c r="D14" s="1"/>
      <c r="E14" s="1"/>
      <c r="F14" s="1"/>
      <c r="G14" s="7"/>
    </row>
    <row r="15" spans="1:7" ht="12.75">
      <c r="A15" t="s">
        <v>15</v>
      </c>
      <c r="C15" s="1">
        <f t="shared" si="0"/>
        <v>32710648</v>
      </c>
      <c r="D15" s="1">
        <f>D16+D17+D18</f>
        <v>9176004</v>
      </c>
      <c r="E15" s="1">
        <f>E16+E17+E18</f>
        <v>17694257</v>
      </c>
      <c r="F15" s="1">
        <f>F16+F17+F18</f>
        <v>95031976</v>
      </c>
      <c r="G15" s="7">
        <f>G16+G17+G18</f>
        <v>154612885</v>
      </c>
    </row>
    <row r="16" spans="1:7" ht="12.75">
      <c r="A16" t="s">
        <v>12</v>
      </c>
      <c r="C16" s="1">
        <f t="shared" si="0"/>
        <v>5298239</v>
      </c>
      <c r="D16" s="1">
        <v>2909952</v>
      </c>
      <c r="E16" s="1">
        <v>5870670</v>
      </c>
      <c r="F16" s="8">
        <v>29307231</v>
      </c>
      <c r="G16" s="1">
        <v>43386092</v>
      </c>
    </row>
    <row r="17" spans="1:7" ht="12.75">
      <c r="A17" t="s">
        <v>13</v>
      </c>
      <c r="C17" s="1">
        <f t="shared" si="0"/>
        <v>15191403</v>
      </c>
      <c r="D17" s="1">
        <v>2812275</v>
      </c>
      <c r="E17" s="1">
        <v>3697357</v>
      </c>
      <c r="F17" s="8">
        <v>17987291</v>
      </c>
      <c r="G17" s="1">
        <v>39688326</v>
      </c>
    </row>
    <row r="18" spans="1:7" ht="12.75">
      <c r="A18" t="s">
        <v>14</v>
      </c>
      <c r="C18" s="1">
        <f t="shared" si="0"/>
        <v>12221006</v>
      </c>
      <c r="D18" s="1">
        <v>3453777</v>
      </c>
      <c r="E18" s="1">
        <v>8126230</v>
      </c>
      <c r="F18" s="8">
        <v>47737454</v>
      </c>
      <c r="G18" s="1">
        <v>71538467</v>
      </c>
    </row>
    <row r="19" spans="4:7" ht="12.75">
      <c r="D19" s="1"/>
      <c r="E19" s="1"/>
      <c r="F19" s="8"/>
      <c r="G19" s="7"/>
    </row>
    <row r="20" spans="1:7" ht="12.75">
      <c r="A20" t="s">
        <v>16</v>
      </c>
      <c r="C20" s="1">
        <f t="shared" si="0"/>
        <v>148721</v>
      </c>
      <c r="D20" s="1">
        <f>37219+3475</f>
        <v>40694</v>
      </c>
      <c r="E20" s="1">
        <f>44710+3100</f>
        <v>47810</v>
      </c>
      <c r="F20" s="8">
        <f>163448+8300</f>
        <v>171748</v>
      </c>
      <c r="G20" s="1">
        <f>383785+25188</f>
        <v>408973</v>
      </c>
    </row>
    <row r="21" spans="4:7" ht="12.75">
      <c r="D21" s="1"/>
      <c r="E21" s="1"/>
      <c r="F21" s="8"/>
      <c r="G21" s="7"/>
    </row>
    <row r="22" spans="4:7" ht="12.75">
      <c r="D22" s="1"/>
      <c r="E22" s="1"/>
      <c r="F22" s="8"/>
      <c r="G22" s="7"/>
    </row>
    <row r="23" spans="1:9" ht="12.75">
      <c r="A23" t="s">
        <v>17</v>
      </c>
      <c r="C23" s="1">
        <f t="shared" si="0"/>
        <v>85310450</v>
      </c>
      <c r="D23" s="1">
        <f>D25+D30+D35</f>
        <v>40295363</v>
      </c>
      <c r="E23" s="1">
        <f>E25+E30+E35</f>
        <v>58931062</v>
      </c>
      <c r="F23" s="8">
        <f>F25+F30+F35</f>
        <v>212207742</v>
      </c>
      <c r="G23" s="7">
        <f>G25+G30+G35</f>
        <v>396744617</v>
      </c>
      <c r="I23" s="10">
        <f aca="true" t="shared" si="1" ref="I23:I33">F23/G23</f>
        <v>0.5348723912238991</v>
      </c>
    </row>
    <row r="24" spans="4:9" ht="12.75">
      <c r="D24" s="1"/>
      <c r="E24" s="1"/>
      <c r="F24" s="8"/>
      <c r="G24" s="7"/>
      <c r="I24" s="10"/>
    </row>
    <row r="25" spans="1:9" ht="12.75">
      <c r="A25" t="s">
        <v>11</v>
      </c>
      <c r="C25" s="1">
        <f>G25-(D25+E25+F25)</f>
        <v>39720944</v>
      </c>
      <c r="D25" s="1">
        <f>D26+D27+D28</f>
        <v>19218397</v>
      </c>
      <c r="E25" s="1">
        <f>E26+E27+E28</f>
        <v>27351107</v>
      </c>
      <c r="F25" s="8">
        <f>F26+F27+F28</f>
        <v>91967512</v>
      </c>
      <c r="G25" s="7">
        <f>G26+G27+G28</f>
        <v>178257960</v>
      </c>
      <c r="I25" s="10">
        <f t="shared" si="1"/>
        <v>0.5159237321015006</v>
      </c>
    </row>
    <row r="26" spans="1:9" ht="12.75">
      <c r="A26" t="s">
        <v>12</v>
      </c>
      <c r="C26" s="1">
        <f>G26-(D26+E26+F26)</f>
        <v>20223299</v>
      </c>
      <c r="D26" s="1">
        <v>10997659</v>
      </c>
      <c r="E26" s="1">
        <v>16853197</v>
      </c>
      <c r="F26" s="8">
        <v>60710939</v>
      </c>
      <c r="G26" s="1">
        <v>108785094</v>
      </c>
      <c r="I26" s="10">
        <f t="shared" si="1"/>
        <v>0.5580814132495028</v>
      </c>
    </row>
    <row r="27" spans="1:9" ht="12.75">
      <c r="A27" t="s">
        <v>13</v>
      </c>
      <c r="C27" s="1">
        <f aca="true" t="shared" si="2" ref="C27:C35">G27-(D27+E27+F27)</f>
        <v>11591434</v>
      </c>
      <c r="D27" s="1">
        <v>4325345</v>
      </c>
      <c r="E27" s="1">
        <v>5340966</v>
      </c>
      <c r="F27" s="8">
        <v>15088498</v>
      </c>
      <c r="G27" s="1">
        <v>36346243</v>
      </c>
      <c r="I27" s="10">
        <f t="shared" si="1"/>
        <v>0.4151322600247844</v>
      </c>
    </row>
    <row r="28" spans="1:9" ht="12.75">
      <c r="A28" t="s">
        <v>14</v>
      </c>
      <c r="C28" s="1">
        <f t="shared" si="2"/>
        <v>7906211</v>
      </c>
      <c r="D28" s="1">
        <v>3895393</v>
      </c>
      <c r="E28" s="1">
        <v>5156944</v>
      </c>
      <c r="F28" s="8">
        <v>16168075</v>
      </c>
      <c r="G28" s="1">
        <v>33126623</v>
      </c>
      <c r="I28" s="10">
        <f t="shared" si="1"/>
        <v>0.4880689166535327</v>
      </c>
    </row>
    <row r="29" spans="4:9" ht="12.75">
      <c r="D29" s="1"/>
      <c r="E29" s="1"/>
      <c r="F29" s="8"/>
      <c r="G29" s="7"/>
      <c r="I29" s="10"/>
    </row>
    <row r="30" spans="1:9" ht="12.75">
      <c r="A30" t="s">
        <v>15</v>
      </c>
      <c r="C30" s="1">
        <f t="shared" si="2"/>
        <v>44816632</v>
      </c>
      <c r="D30" s="1">
        <f>D31+D32+D33</f>
        <v>20989246</v>
      </c>
      <c r="E30" s="1">
        <f>E31+E32+E33</f>
        <v>31506128</v>
      </c>
      <c r="F30" s="8">
        <f>F31+F32+F33</f>
        <v>120095596</v>
      </c>
      <c r="G30" s="7">
        <f>G31+G32+G33</f>
        <v>217407602</v>
      </c>
      <c r="I30" s="10">
        <f t="shared" si="1"/>
        <v>0.5523983287392131</v>
      </c>
    </row>
    <row r="31" spans="1:9" ht="12.75">
      <c r="A31" t="s">
        <v>12</v>
      </c>
      <c r="C31" s="1">
        <f t="shared" si="2"/>
        <v>24690063</v>
      </c>
      <c r="D31" s="1">
        <v>13148354</v>
      </c>
      <c r="E31" s="1">
        <v>20075446</v>
      </c>
      <c r="F31" s="8">
        <v>77066910</v>
      </c>
      <c r="G31" s="1">
        <v>134980773</v>
      </c>
      <c r="I31" s="10">
        <f t="shared" si="1"/>
        <v>0.5709473155854575</v>
      </c>
    </row>
    <row r="32" spans="1:9" ht="12.75">
      <c r="A32" t="s">
        <v>13</v>
      </c>
      <c r="C32" s="1">
        <f t="shared" si="2"/>
        <v>10635400</v>
      </c>
      <c r="D32" s="1">
        <v>3464801</v>
      </c>
      <c r="E32" s="1">
        <v>5029996</v>
      </c>
      <c r="F32" s="8">
        <v>18478547</v>
      </c>
      <c r="G32" s="1">
        <v>37608744</v>
      </c>
      <c r="I32" s="10">
        <f t="shared" si="1"/>
        <v>0.49133645622411637</v>
      </c>
    </row>
    <row r="33" spans="1:9" ht="12.75">
      <c r="A33" t="s">
        <v>14</v>
      </c>
      <c r="C33" s="1">
        <f t="shared" si="2"/>
        <v>9491169</v>
      </c>
      <c r="D33" s="1">
        <v>4376091</v>
      </c>
      <c r="E33" s="1">
        <v>6400686</v>
      </c>
      <c r="F33" s="8">
        <v>24550139</v>
      </c>
      <c r="G33" s="1">
        <v>44818085</v>
      </c>
      <c r="I33" s="10">
        <f t="shared" si="1"/>
        <v>0.5477730474204777</v>
      </c>
    </row>
    <row r="34" spans="4:7" ht="12.75">
      <c r="D34" s="1"/>
      <c r="E34" s="1"/>
      <c r="F34" s="8"/>
      <c r="G34" s="7"/>
    </row>
    <row r="35" spans="1:7" ht="12.75">
      <c r="A35" t="s">
        <v>16</v>
      </c>
      <c r="C35" s="1">
        <f t="shared" si="2"/>
        <v>772874</v>
      </c>
      <c r="D35" s="1">
        <f>59320+26566+1834</f>
        <v>87720</v>
      </c>
      <c r="E35" s="1">
        <f>49680+21500+2647</f>
        <v>73827</v>
      </c>
      <c r="F35" s="8">
        <f>112580+29405+2649</f>
        <v>144634</v>
      </c>
      <c r="G35" s="1">
        <f>378881+686886+13288</f>
        <v>1079055</v>
      </c>
    </row>
    <row r="36" spans="3:7" ht="12.75">
      <c r="C36" s="1"/>
      <c r="D36" s="1"/>
      <c r="E36" s="1"/>
      <c r="F36" s="8"/>
      <c r="G36" s="7"/>
    </row>
    <row r="37" spans="3:7" ht="12.75">
      <c r="C37" s="1"/>
      <c r="D37" s="1"/>
      <c r="E37" s="1"/>
      <c r="F37" s="8"/>
      <c r="G37" s="7"/>
    </row>
    <row r="38" spans="1:7" ht="12.75">
      <c r="A38" t="s">
        <v>18</v>
      </c>
      <c r="C38" s="1">
        <f>C8+C23</f>
        <v>158849255</v>
      </c>
      <c r="D38" s="1">
        <f>D8+D23</f>
        <v>61263839</v>
      </c>
      <c r="E38" s="1">
        <f>E8+E23</f>
        <v>95215696</v>
      </c>
      <c r="F38" s="8">
        <f>F8+F23</f>
        <v>405487176</v>
      </c>
      <c r="G38" s="7">
        <f>G8+G23</f>
        <v>720815966</v>
      </c>
    </row>
    <row r="39" spans="3:7" ht="12.75">
      <c r="C39" s="1"/>
      <c r="D39" s="1"/>
      <c r="E39" s="1"/>
      <c r="F39" s="1"/>
      <c r="G39" s="1"/>
    </row>
    <row r="40" spans="3:7" ht="12.75">
      <c r="C40" s="1"/>
      <c r="D40" s="1"/>
      <c r="E40" s="1"/>
      <c r="F40" s="1"/>
      <c r="G40" s="1"/>
    </row>
  </sheetData>
  <printOptions/>
  <pageMargins left="0.5" right="0.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90">
      <selection activeCell="E104" sqref="E104:F106"/>
    </sheetView>
  </sheetViews>
  <sheetFormatPr defaultColWidth="9.140625" defaultRowHeight="12.75"/>
  <cols>
    <col min="4" max="4" width="13.00390625" style="0" bestFit="1" customWidth="1"/>
    <col min="5" max="6" width="11.421875" style="0" bestFit="1" customWidth="1"/>
    <col min="7" max="7" width="13.421875" style="22" bestFit="1" customWidth="1"/>
    <col min="8" max="8" width="12.421875" style="0" bestFit="1" customWidth="1"/>
    <col min="9" max="9" width="9.00390625" style="9" customWidth="1"/>
  </cols>
  <sheetData>
    <row r="1" spans="5:7" ht="12.75">
      <c r="E1" s="23" t="s">
        <v>0</v>
      </c>
      <c r="G1" s="27"/>
    </row>
    <row r="2" spans="5:7" ht="12.75">
      <c r="E2" s="23" t="s">
        <v>1</v>
      </c>
      <c r="G2" s="27"/>
    </row>
    <row r="3" spans="6:7" ht="12.75">
      <c r="F3" s="23"/>
      <c r="G3" s="27"/>
    </row>
    <row r="4" spans="4:8" ht="12.75">
      <c r="D4" s="3" t="s">
        <v>2</v>
      </c>
      <c r="E4" s="3" t="s">
        <v>2</v>
      </c>
      <c r="F4" s="3" t="s">
        <v>2</v>
      </c>
      <c r="G4" s="16" t="s">
        <v>2</v>
      </c>
      <c r="H4" s="3"/>
    </row>
    <row r="5" spans="4:8" ht="12.75">
      <c r="D5" s="3" t="s">
        <v>3</v>
      </c>
      <c r="E5" s="3" t="s">
        <v>3</v>
      </c>
      <c r="F5" s="3" t="s">
        <v>3</v>
      </c>
      <c r="G5" s="16" t="s">
        <v>3</v>
      </c>
      <c r="H5" s="3" t="s">
        <v>4</v>
      </c>
    </row>
    <row r="6" spans="4:8" ht="12.75">
      <c r="D6" s="5" t="s">
        <v>5</v>
      </c>
      <c r="E6" s="5" t="s">
        <v>6</v>
      </c>
      <c r="F6" s="5" t="s">
        <v>7</v>
      </c>
      <c r="G6" s="17" t="s">
        <v>8</v>
      </c>
      <c r="H6" s="5" t="s">
        <v>9</v>
      </c>
    </row>
    <row r="7" spans="4:8" ht="12.75">
      <c r="D7" s="1"/>
      <c r="E7" s="1"/>
      <c r="F7" s="1"/>
      <c r="G7" s="8"/>
      <c r="H7" s="11"/>
    </row>
    <row r="8" spans="1:9" ht="12.75">
      <c r="A8" t="s">
        <v>10</v>
      </c>
      <c r="C8">
        <v>2004</v>
      </c>
      <c r="D8" s="30">
        <f>H8-(E8+F8+G8)</f>
        <v>73538805</v>
      </c>
      <c r="E8" s="30">
        <f aca="true" t="shared" si="0" ref="E8:H9">E12+E28+E44</f>
        <v>20968476</v>
      </c>
      <c r="F8" s="30">
        <f t="shared" si="0"/>
        <v>36284634</v>
      </c>
      <c r="G8" s="8">
        <f t="shared" si="0"/>
        <v>193279434</v>
      </c>
      <c r="H8" s="11">
        <f t="shared" si="0"/>
        <v>324071349</v>
      </c>
      <c r="I8" s="10"/>
    </row>
    <row r="9" spans="3:9" ht="12.75">
      <c r="C9">
        <v>2002</v>
      </c>
      <c r="D9" s="30">
        <f>H9-(E9+F9+G9)</f>
        <v>58902520</v>
      </c>
      <c r="E9" s="30">
        <f t="shared" si="0"/>
        <v>17448053</v>
      </c>
      <c r="F9" s="30">
        <f t="shared" si="0"/>
        <v>30109951</v>
      </c>
      <c r="G9" s="8">
        <f t="shared" si="0"/>
        <v>108136726</v>
      </c>
      <c r="H9" s="11">
        <f t="shared" si="0"/>
        <v>214597250</v>
      </c>
      <c r="I9" s="10"/>
    </row>
    <row r="10" spans="3:9" ht="12.75">
      <c r="C10" t="s">
        <v>20</v>
      </c>
      <c r="D10" s="31">
        <f>(D8-D9)/D9</f>
        <v>0.24848317185750288</v>
      </c>
      <c r="E10" s="31">
        <f>(E8-E9)/E9</f>
        <v>0.20176595061924674</v>
      </c>
      <c r="F10" s="31">
        <f>(F8-F9)/F9</f>
        <v>0.20507117397833027</v>
      </c>
      <c r="G10" s="19">
        <f>(G8-G9)/G9</f>
        <v>0.7873616221745052</v>
      </c>
      <c r="H10" s="9">
        <f>(H8-H9)/H9</f>
        <v>0.5101374738026699</v>
      </c>
      <c r="I10" s="10"/>
    </row>
    <row r="11" spans="5:9" ht="12.75">
      <c r="E11" s="30"/>
      <c r="F11" s="30"/>
      <c r="G11" s="8"/>
      <c r="H11" s="11"/>
      <c r="I11" s="10"/>
    </row>
    <row r="12" spans="1:9" ht="12.75">
      <c r="A12" t="s">
        <v>11</v>
      </c>
      <c r="C12">
        <v>2004</v>
      </c>
      <c r="D12" s="1">
        <f>H12-(E12+F12+G12)</f>
        <v>40679436</v>
      </c>
      <c r="E12" s="30">
        <f aca="true" t="shared" si="1" ref="E12:H13">E16+E20+E24</f>
        <v>11751778</v>
      </c>
      <c r="F12" s="30">
        <f t="shared" si="1"/>
        <v>18542567</v>
      </c>
      <c r="G12" s="8">
        <f t="shared" si="1"/>
        <v>98075710</v>
      </c>
      <c r="H12" s="1">
        <f t="shared" si="1"/>
        <v>169049491</v>
      </c>
      <c r="I12" s="10"/>
    </row>
    <row r="13" spans="3:9" ht="12.75">
      <c r="C13">
        <v>2002</v>
      </c>
      <c r="D13" s="1">
        <f>H13-(E13+F13+G13)</f>
        <v>32541776</v>
      </c>
      <c r="E13" s="30">
        <f t="shared" si="1"/>
        <v>9979369</v>
      </c>
      <c r="F13" s="30">
        <f t="shared" si="1"/>
        <v>16334306</v>
      </c>
      <c r="G13" s="8">
        <f t="shared" si="1"/>
        <v>55187615</v>
      </c>
      <c r="H13" s="1">
        <f t="shared" si="1"/>
        <v>114043066</v>
      </c>
      <c r="I13" s="10"/>
    </row>
    <row r="14" spans="3:9" ht="12.75">
      <c r="C14" t="s">
        <v>20</v>
      </c>
      <c r="D14" s="24">
        <f>(D12-D13)/D13</f>
        <v>0.25006809708234734</v>
      </c>
      <c r="E14" s="31">
        <f>(E12-E13)/E13</f>
        <v>0.17760732166532775</v>
      </c>
      <c r="F14" s="31">
        <f>(F12-F13)/F13</f>
        <v>0.13519160226335908</v>
      </c>
      <c r="G14" s="19">
        <f>(G12-G13)/G13</f>
        <v>0.7771326048425902</v>
      </c>
      <c r="H14" s="9">
        <f>(H12-H13)/H13</f>
        <v>0.48233028915585274</v>
      </c>
      <c r="I14" s="10"/>
    </row>
    <row r="15" spans="4:9" ht="12.75">
      <c r="D15" s="1"/>
      <c r="E15" s="30"/>
      <c r="F15" s="30"/>
      <c r="G15" s="8"/>
      <c r="H15" s="1"/>
      <c r="I15" s="10"/>
    </row>
    <row r="16" spans="1:9" ht="12.75">
      <c r="A16" t="s">
        <v>12</v>
      </c>
      <c r="C16">
        <v>2004</v>
      </c>
      <c r="D16" s="25">
        <f>H16-(E16+F16+G16)</f>
        <v>23693244</v>
      </c>
      <c r="E16" s="30">
        <v>4309161</v>
      </c>
      <c r="F16" s="30">
        <v>7615457</v>
      </c>
      <c r="G16" s="28">
        <v>43679493</v>
      </c>
      <c r="H16" s="11">
        <v>79297355</v>
      </c>
      <c r="I16" s="10"/>
    </row>
    <row r="17" spans="3:9" ht="12.75">
      <c r="C17">
        <v>2002</v>
      </c>
      <c r="D17" s="25">
        <v>22221118</v>
      </c>
      <c r="E17" s="30">
        <v>5650420</v>
      </c>
      <c r="F17" s="30">
        <v>8926059</v>
      </c>
      <c r="G17" s="28">
        <v>31050694</v>
      </c>
      <c r="H17" s="11">
        <v>67848291</v>
      </c>
      <c r="I17" s="10"/>
    </row>
    <row r="18" spans="3:9" ht="12.75">
      <c r="C18" t="s">
        <v>20</v>
      </c>
      <c r="D18" s="24">
        <f>(D16-D17)/D17</f>
        <v>0.06624896191091735</v>
      </c>
      <c r="E18" s="31">
        <f>(E16-E17)/E17</f>
        <v>-0.23737332800039643</v>
      </c>
      <c r="F18" s="31">
        <f>(F16-F17)/F17</f>
        <v>-0.1468287404329279</v>
      </c>
      <c r="G18" s="18">
        <f>(G16-G17)/G17</f>
        <v>0.4067155149575723</v>
      </c>
      <c r="H18" s="9">
        <f>(H16-H17)/H17</f>
        <v>0.1687450609478137</v>
      </c>
      <c r="I18" s="10"/>
    </row>
    <row r="19" spans="4:9" ht="12.75">
      <c r="D19" s="14"/>
      <c r="E19" s="9"/>
      <c r="F19" s="9"/>
      <c r="G19" s="18"/>
      <c r="H19" s="9"/>
      <c r="I19" s="10"/>
    </row>
    <row r="20" spans="1:9" ht="12.75">
      <c r="A20" t="s">
        <v>13</v>
      </c>
      <c r="C20">
        <v>2004</v>
      </c>
      <c r="D20" s="1">
        <f>H20-(E20+F20+G20)</f>
        <v>4599713</v>
      </c>
      <c r="E20" s="1">
        <v>1782513</v>
      </c>
      <c r="F20" s="1">
        <v>2175996</v>
      </c>
      <c r="G20" s="8">
        <v>7587414</v>
      </c>
      <c r="H20" s="11">
        <v>16145636</v>
      </c>
      <c r="I20" s="10"/>
    </row>
    <row r="21" spans="3:9" ht="12.75">
      <c r="C21">
        <v>2002</v>
      </c>
      <c r="D21" s="1">
        <v>7215408</v>
      </c>
      <c r="E21" s="1">
        <v>2891716</v>
      </c>
      <c r="F21" s="1">
        <v>4201520</v>
      </c>
      <c r="G21" s="8">
        <v>11700745</v>
      </c>
      <c r="H21" s="11">
        <v>26009389</v>
      </c>
      <c r="I21" s="10"/>
    </row>
    <row r="22" spans="3:9" ht="12.75">
      <c r="C22" t="s">
        <v>20</v>
      </c>
      <c r="D22" s="9">
        <f>(D20-D21)/D21</f>
        <v>-0.3625151897162295</v>
      </c>
      <c r="E22" s="9">
        <f>(E20-E21)/E21</f>
        <v>-0.3835795078078207</v>
      </c>
      <c r="F22" s="9">
        <f>(F20-F21)/F21</f>
        <v>-0.4820931472419505</v>
      </c>
      <c r="G22" s="19">
        <f>(G20-G21)/G21</f>
        <v>-0.3515443674740369</v>
      </c>
      <c r="H22" s="9">
        <f>(H20-H21)/H21</f>
        <v>-0.37923816664820537</v>
      </c>
      <c r="I22" s="10"/>
    </row>
    <row r="23" spans="4:9" ht="12.75">
      <c r="D23" s="9"/>
      <c r="E23" s="9"/>
      <c r="F23" s="9"/>
      <c r="G23" s="19"/>
      <c r="H23" s="9"/>
      <c r="I23" s="10"/>
    </row>
    <row r="24" spans="1:9" ht="12.75">
      <c r="A24" t="s">
        <v>14</v>
      </c>
      <c r="C24">
        <v>2004</v>
      </c>
      <c r="D24" s="1">
        <f>H24-(E24+F24+G24)</f>
        <v>12386479</v>
      </c>
      <c r="E24" s="1">
        <v>5660104</v>
      </c>
      <c r="F24" s="1">
        <v>8751114</v>
      </c>
      <c r="G24" s="8">
        <v>46808803</v>
      </c>
      <c r="H24" s="11">
        <v>73606500</v>
      </c>
      <c r="I24" s="10"/>
    </row>
    <row r="25" spans="3:9" ht="12.75">
      <c r="C25">
        <v>2002</v>
      </c>
      <c r="D25" s="12">
        <v>3105250</v>
      </c>
      <c r="E25" s="1">
        <v>1437233</v>
      </c>
      <c r="F25" s="1">
        <v>3206727</v>
      </c>
      <c r="G25" s="8">
        <v>12436176</v>
      </c>
      <c r="H25" s="11">
        <v>20185386</v>
      </c>
      <c r="I25" s="10"/>
    </row>
    <row r="26" spans="3:9" ht="12.75">
      <c r="C26" t="s">
        <v>20</v>
      </c>
      <c r="D26" s="9">
        <f>(D24-D25)/D25</f>
        <v>2.9888830206907655</v>
      </c>
      <c r="E26" s="9">
        <f>(E24-E25)/E25</f>
        <v>2.938195129112677</v>
      </c>
      <c r="F26" s="9">
        <f>(F24-F25)/F25</f>
        <v>1.7289862841457972</v>
      </c>
      <c r="G26" s="19">
        <f>(G24-G25)/G25</f>
        <v>2.763922527310646</v>
      </c>
      <c r="H26" s="9">
        <f>(H24-H25)/H25</f>
        <v>2.6465242725603564</v>
      </c>
      <c r="I26" s="10"/>
    </row>
    <row r="27" spans="4:9" ht="12.75">
      <c r="D27" s="9"/>
      <c r="E27" s="9"/>
      <c r="F27" s="9"/>
      <c r="G27" s="19"/>
      <c r="H27" s="9"/>
      <c r="I27" s="10"/>
    </row>
    <row r="28" spans="1:9" ht="12.75">
      <c r="A28" t="s">
        <v>15</v>
      </c>
      <c r="C28">
        <v>2004</v>
      </c>
      <c r="D28" s="30">
        <f>H28-(E28+F28+G28)</f>
        <v>32710648</v>
      </c>
      <c r="E28" s="30">
        <f aca="true" t="shared" si="2" ref="E28:H29">E32+E36+E40</f>
        <v>9176004</v>
      </c>
      <c r="F28" s="1">
        <f t="shared" si="2"/>
        <v>17694257</v>
      </c>
      <c r="G28" s="8">
        <f t="shared" si="2"/>
        <v>95031976</v>
      </c>
      <c r="H28" s="1">
        <f t="shared" si="2"/>
        <v>154612885</v>
      </c>
      <c r="I28" s="10"/>
    </row>
    <row r="29" spans="3:9" ht="12.75">
      <c r="C29">
        <v>2002</v>
      </c>
      <c r="D29" s="30">
        <f>H29-(E29+F29+G29)</f>
        <v>26164828</v>
      </c>
      <c r="E29" s="30">
        <f t="shared" si="2"/>
        <v>7435955</v>
      </c>
      <c r="F29" s="1">
        <f t="shared" si="2"/>
        <v>13738995</v>
      </c>
      <c r="G29" s="8">
        <f t="shared" si="2"/>
        <v>52871494</v>
      </c>
      <c r="H29" s="1">
        <f t="shared" si="2"/>
        <v>100211272</v>
      </c>
      <c r="I29" s="10"/>
    </row>
    <row r="30" spans="3:9" ht="12.75">
      <c r="C30" t="s">
        <v>20</v>
      </c>
      <c r="D30" s="31">
        <f>(D28-D29)/D29</f>
        <v>0.25017630538217184</v>
      </c>
      <c r="E30" s="31">
        <f>(E28-E29)/E29</f>
        <v>0.23400477813542445</v>
      </c>
      <c r="F30" s="9">
        <f>(F28-F29)/F29</f>
        <v>0.28788583153280134</v>
      </c>
      <c r="G30" s="19">
        <f>(G28-G29)/G29</f>
        <v>0.7974142361099159</v>
      </c>
      <c r="H30" s="9">
        <f>(H28-H29)/H29</f>
        <v>0.5428691993850752</v>
      </c>
      <c r="I30" s="10"/>
    </row>
    <row r="31" spans="4:9" ht="12.75">
      <c r="D31" s="1"/>
      <c r="E31" s="30"/>
      <c r="F31" s="1"/>
      <c r="G31" s="8"/>
      <c r="H31" s="11"/>
      <c r="I31" s="10"/>
    </row>
    <row r="32" spans="1:9" ht="12.75">
      <c r="A32" t="s">
        <v>12</v>
      </c>
      <c r="C32">
        <v>2004</v>
      </c>
      <c r="D32" s="30">
        <f>H32-(E32+F32+G32)</f>
        <v>5298239</v>
      </c>
      <c r="E32" s="30">
        <v>2909952</v>
      </c>
      <c r="F32" s="1">
        <v>5870670</v>
      </c>
      <c r="G32" s="28">
        <v>29307231</v>
      </c>
      <c r="H32" s="1">
        <v>43386092</v>
      </c>
      <c r="I32" s="10"/>
    </row>
    <row r="33" spans="3:9" ht="12.75">
      <c r="C33">
        <v>2002</v>
      </c>
      <c r="D33" s="30">
        <v>7931872</v>
      </c>
      <c r="E33" s="30">
        <v>2632936</v>
      </c>
      <c r="F33" s="1">
        <v>4817316</v>
      </c>
      <c r="G33" s="28">
        <v>16005502</v>
      </c>
      <c r="H33" s="1">
        <v>31387626</v>
      </c>
      <c r="I33" s="10"/>
    </row>
    <row r="34" spans="3:9" ht="12.75">
      <c r="C34" t="s">
        <v>20</v>
      </c>
      <c r="D34" s="31">
        <f>(D32-D33)/D33</f>
        <v>-0.3320317070169564</v>
      </c>
      <c r="E34" s="31">
        <f>(E32-E33)/E33</f>
        <v>0.10521182436641073</v>
      </c>
      <c r="F34" s="9">
        <f>(F32-F33)/F33</f>
        <v>0.21865993428705943</v>
      </c>
      <c r="G34" s="18">
        <f>(G32-G33)/G33</f>
        <v>0.8310722775205676</v>
      </c>
      <c r="H34" s="9">
        <f>(H32-H33)/H33</f>
        <v>0.3822673941635471</v>
      </c>
      <c r="I34" s="10"/>
    </row>
    <row r="35" spans="4:9" ht="12.75">
      <c r="D35" s="14"/>
      <c r="E35" s="31"/>
      <c r="F35" s="9"/>
      <c r="G35" s="18"/>
      <c r="H35" s="9"/>
      <c r="I35" s="10"/>
    </row>
    <row r="36" spans="1:9" ht="12.75">
      <c r="A36" t="s">
        <v>13</v>
      </c>
      <c r="C36">
        <v>2004</v>
      </c>
      <c r="D36" s="29">
        <f>H36-(E36+F36+G36)</f>
        <v>15191403</v>
      </c>
      <c r="E36" s="30">
        <v>2812275</v>
      </c>
      <c r="F36" s="30">
        <v>3697357</v>
      </c>
      <c r="G36" s="8">
        <v>17987291</v>
      </c>
      <c r="H36" s="1">
        <v>39688326</v>
      </c>
      <c r="I36" s="10"/>
    </row>
    <row r="37" spans="3:9" ht="12.75">
      <c r="C37">
        <v>2002</v>
      </c>
      <c r="D37" s="29">
        <v>11571512</v>
      </c>
      <c r="E37" s="30">
        <v>3639513</v>
      </c>
      <c r="F37" s="30">
        <v>5417424</v>
      </c>
      <c r="G37" s="8">
        <v>19766310</v>
      </c>
      <c r="H37" s="1">
        <v>40394759</v>
      </c>
      <c r="I37" s="10"/>
    </row>
    <row r="38" spans="3:9" ht="12.75">
      <c r="C38" t="s">
        <v>20</v>
      </c>
      <c r="D38" s="13">
        <f>(D36-D37)/D37</f>
        <v>0.3128278309697125</v>
      </c>
      <c r="E38" s="31">
        <f>(E36-E37)/E37</f>
        <v>-0.22729359669823956</v>
      </c>
      <c r="F38" s="31">
        <f>(F36-F37)/F37</f>
        <v>-0.31750643848441623</v>
      </c>
      <c r="G38" s="19">
        <f>(G36-G37)/G37</f>
        <v>-0.09000258520684944</v>
      </c>
      <c r="H38" s="9">
        <f>(H36-H37)/H37</f>
        <v>-0.017488234055313957</v>
      </c>
      <c r="I38" s="10"/>
    </row>
    <row r="39" spans="4:9" ht="12.75">
      <c r="D39" s="13"/>
      <c r="E39" s="9"/>
      <c r="F39" s="9"/>
      <c r="G39" s="19"/>
      <c r="H39" s="9"/>
      <c r="I39" s="10"/>
    </row>
    <row r="40" spans="1:9" ht="12.75">
      <c r="A40" t="s">
        <v>14</v>
      </c>
      <c r="C40">
        <v>2004</v>
      </c>
      <c r="D40" s="26">
        <f>H40-(E40+F40+G40)</f>
        <v>12221006</v>
      </c>
      <c r="E40" s="1">
        <v>3453777</v>
      </c>
      <c r="F40" s="1">
        <v>8126230</v>
      </c>
      <c r="G40" s="8">
        <v>47737454</v>
      </c>
      <c r="H40" s="1">
        <v>71538467</v>
      </c>
      <c r="I40" s="10"/>
    </row>
    <row r="41" spans="3:9" ht="12.75">
      <c r="C41">
        <v>2002</v>
      </c>
      <c r="D41" s="26">
        <v>6661444</v>
      </c>
      <c r="E41" s="1">
        <v>1163506</v>
      </c>
      <c r="F41" s="1">
        <v>3504255</v>
      </c>
      <c r="G41" s="8">
        <v>17099682</v>
      </c>
      <c r="H41" s="11">
        <v>28428887</v>
      </c>
      <c r="I41" s="10"/>
    </row>
    <row r="42" spans="3:9" ht="12.75">
      <c r="C42" t="s">
        <v>20</v>
      </c>
      <c r="D42" s="24">
        <f>(D40-D41)/D41</f>
        <v>0.8345881163303331</v>
      </c>
      <c r="E42" s="9">
        <f>(E40-E41)/E41</f>
        <v>1.9684221654207197</v>
      </c>
      <c r="F42" s="9">
        <f>(F40-F41)/F41</f>
        <v>1.318960806219867</v>
      </c>
      <c r="G42" s="19">
        <f>(G40-G41)/G41</f>
        <v>1.7917158927282975</v>
      </c>
      <c r="H42" s="9">
        <f>(H40-H41)/H41</f>
        <v>1.5164005541265122</v>
      </c>
      <c r="I42" s="10"/>
    </row>
    <row r="43" spans="4:9" ht="12.75">
      <c r="D43" s="9"/>
      <c r="E43" s="9"/>
      <c r="F43" s="9"/>
      <c r="G43" s="19"/>
      <c r="H43" s="9"/>
      <c r="I43" s="10"/>
    </row>
    <row r="44" spans="1:9" ht="12.75">
      <c r="A44" t="s">
        <v>16</v>
      </c>
      <c r="C44">
        <v>2004</v>
      </c>
      <c r="D44" s="30">
        <f>H44-(E44+F44+G44)</f>
        <v>148721</v>
      </c>
      <c r="E44" s="1">
        <f>37219+3475</f>
        <v>40694</v>
      </c>
      <c r="F44" s="1">
        <f>44710+3100</f>
        <v>47810</v>
      </c>
      <c r="G44" s="28">
        <f>163448+8300</f>
        <v>171748</v>
      </c>
      <c r="H44" s="1">
        <f>383785+25188</f>
        <v>408973</v>
      </c>
      <c r="I44" s="10"/>
    </row>
    <row r="45" spans="3:9" ht="12.75">
      <c r="C45">
        <v>2002</v>
      </c>
      <c r="D45" s="30">
        <f>H45-(E45+F45+G45)</f>
        <v>195916</v>
      </c>
      <c r="E45" s="1">
        <f>30179+2550</f>
        <v>32729</v>
      </c>
      <c r="F45" s="1">
        <f>33100+3550</f>
        <v>36650</v>
      </c>
      <c r="G45" s="28">
        <f>73617+4000</f>
        <v>77617</v>
      </c>
      <c r="H45" s="1">
        <f>321182+21730</f>
        <v>342912</v>
      </c>
      <c r="I45" s="10"/>
    </row>
    <row r="46" spans="3:9" ht="12.75">
      <c r="C46" t="s">
        <v>20</v>
      </c>
      <c r="D46" s="31">
        <f>(D44-D45)/D45</f>
        <v>-0.2408940566365177</v>
      </c>
      <c r="E46" s="9">
        <f>(E44-E45)/E45</f>
        <v>0.24336215588621712</v>
      </c>
      <c r="F46" s="9">
        <f>(F44-F45)/F45</f>
        <v>0.30450204638472034</v>
      </c>
      <c r="G46" s="18">
        <f>(G44-G45)/G45</f>
        <v>1.2127626679722225</v>
      </c>
      <c r="H46" s="9">
        <f>(H44-H45)/H45</f>
        <v>0.1926470931317656</v>
      </c>
      <c r="I46" s="10"/>
    </row>
    <row r="47" spans="5:9" ht="12.75">
      <c r="E47" s="1"/>
      <c r="F47" s="1"/>
      <c r="G47" s="11"/>
      <c r="H47" s="11"/>
      <c r="I47" s="10"/>
    </row>
    <row r="48" spans="2:9" ht="12.75">
      <c r="B48" t="s">
        <v>21</v>
      </c>
      <c r="E48" s="1"/>
      <c r="F48" s="1"/>
      <c r="G48" s="11"/>
      <c r="H48" s="11"/>
      <c r="I48" s="10"/>
    </row>
    <row r="49" spans="2:9" ht="12.75">
      <c r="B49" t="s">
        <v>22</v>
      </c>
      <c r="E49" s="1"/>
      <c r="F49" s="1"/>
      <c r="G49" s="11"/>
      <c r="H49" s="11"/>
      <c r="I49" s="10"/>
    </row>
    <row r="50" spans="5:9" ht="12.75">
      <c r="E50" s="1"/>
      <c r="F50" s="1"/>
      <c r="G50" s="11"/>
      <c r="H50" s="11"/>
      <c r="I50" s="10"/>
    </row>
    <row r="51" spans="2:9" ht="12.75">
      <c r="B51" t="s">
        <v>23</v>
      </c>
      <c r="E51" s="1"/>
      <c r="F51" s="1"/>
      <c r="G51" s="11"/>
      <c r="H51" s="11"/>
      <c r="I51" s="10"/>
    </row>
    <row r="52" spans="2:9" ht="12.75">
      <c r="B52" t="s">
        <v>22</v>
      </c>
      <c r="E52" s="1"/>
      <c r="F52" s="1"/>
      <c r="G52" s="11"/>
      <c r="H52" s="11"/>
      <c r="I52" s="10"/>
    </row>
    <row r="53" spans="5:9" ht="12.75">
      <c r="E53" s="1"/>
      <c r="F53" s="1"/>
      <c r="G53" s="11"/>
      <c r="H53" s="11"/>
      <c r="I53" s="10"/>
    </row>
    <row r="54" spans="5:9" ht="12.75">
      <c r="E54" s="1"/>
      <c r="F54" s="1"/>
      <c r="G54" s="11"/>
      <c r="H54" s="11"/>
      <c r="I54" s="10"/>
    </row>
    <row r="55" spans="5:9" ht="12.75">
      <c r="E55" s="1"/>
      <c r="F55" s="1"/>
      <c r="G55" s="11"/>
      <c r="H55" s="11"/>
      <c r="I55" s="10"/>
    </row>
    <row r="56" spans="5:9" ht="12.75">
      <c r="E56" s="1"/>
      <c r="F56" s="1"/>
      <c r="G56" s="11"/>
      <c r="H56" s="11"/>
      <c r="I56" s="10"/>
    </row>
    <row r="57" spans="5:9" ht="12.75">
      <c r="E57" s="23" t="s">
        <v>0</v>
      </c>
      <c r="G57" s="27"/>
      <c r="I57" s="10"/>
    </row>
    <row r="58" spans="5:9" ht="12.75">
      <c r="E58" s="23" t="s">
        <v>1</v>
      </c>
      <c r="G58" s="27"/>
      <c r="I58" s="10"/>
    </row>
    <row r="59" spans="6:9" ht="12.75">
      <c r="F59" s="23"/>
      <c r="G59" s="27"/>
      <c r="I59" s="10"/>
    </row>
    <row r="60" spans="4:9" ht="12.75">
      <c r="D60" s="3" t="s">
        <v>2</v>
      </c>
      <c r="E60" s="3" t="s">
        <v>2</v>
      </c>
      <c r="F60" s="3" t="s">
        <v>2</v>
      </c>
      <c r="G60" s="16" t="s">
        <v>2</v>
      </c>
      <c r="H60" s="3"/>
      <c r="I60" s="10"/>
    </row>
    <row r="61" spans="4:9" ht="12.75">
      <c r="D61" s="3" t="s">
        <v>3</v>
      </c>
      <c r="E61" s="3" t="s">
        <v>3</v>
      </c>
      <c r="F61" s="3" t="s">
        <v>3</v>
      </c>
      <c r="G61" s="16" t="s">
        <v>3</v>
      </c>
      <c r="H61" s="3" t="s">
        <v>4</v>
      </c>
      <c r="I61" s="10"/>
    </row>
    <row r="62" spans="4:9" ht="12.75">
      <c r="D62" s="5" t="s">
        <v>5</v>
      </c>
      <c r="E62" s="5" t="s">
        <v>6</v>
      </c>
      <c r="F62" s="5" t="s">
        <v>7</v>
      </c>
      <c r="G62" s="17" t="s">
        <v>8</v>
      </c>
      <c r="H62" s="5" t="s">
        <v>9</v>
      </c>
      <c r="I62" s="10"/>
    </row>
    <row r="63" spans="4:9" ht="12.75">
      <c r="D63" s="3"/>
      <c r="E63" s="3"/>
      <c r="F63" s="3"/>
      <c r="G63" s="16"/>
      <c r="H63" s="3"/>
      <c r="I63" s="10"/>
    </row>
    <row r="64" spans="1:9" ht="12.75">
      <c r="A64" t="s">
        <v>17</v>
      </c>
      <c r="C64">
        <v>2004</v>
      </c>
      <c r="D64" s="30">
        <f>H64-(E64+F64+G64)</f>
        <v>85310450</v>
      </c>
      <c r="E64" s="30">
        <f aca="true" t="shared" si="3" ref="E64:H65">E68+E84+E100</f>
        <v>40295363</v>
      </c>
      <c r="F64" s="30">
        <f t="shared" si="3"/>
        <v>58931062</v>
      </c>
      <c r="G64" s="8">
        <f t="shared" si="3"/>
        <v>212207742</v>
      </c>
      <c r="H64" s="11">
        <f t="shared" si="3"/>
        <v>396744617</v>
      </c>
      <c r="I64" s="10"/>
    </row>
    <row r="65" spans="3:9" ht="12.75">
      <c r="C65">
        <v>2002</v>
      </c>
      <c r="D65" s="30">
        <f>H65-(E65+F65+G65)</f>
        <v>77244847</v>
      </c>
      <c r="E65" s="30">
        <f t="shared" si="3"/>
        <v>38077998</v>
      </c>
      <c r="F65" s="30">
        <f t="shared" si="3"/>
        <v>56837001</v>
      </c>
      <c r="G65" s="8">
        <f t="shared" si="3"/>
        <v>151085630</v>
      </c>
      <c r="H65" s="11">
        <f t="shared" si="3"/>
        <v>323245476</v>
      </c>
      <c r="I65" s="10"/>
    </row>
    <row r="66" spans="3:9" ht="12.75">
      <c r="C66" t="s">
        <v>20</v>
      </c>
      <c r="D66" s="31">
        <f>(D64-D65)/D65</f>
        <v>0.1044160654496474</v>
      </c>
      <c r="E66" s="31">
        <f>(E64-E65)/E65</f>
        <v>0.05823218437061738</v>
      </c>
      <c r="F66" s="31">
        <f>(F64-F65)/F65</f>
        <v>0.03684327046038196</v>
      </c>
      <c r="G66" s="19">
        <f>(G64-G65)/G65</f>
        <v>0.4045527824188177</v>
      </c>
      <c r="H66" s="9">
        <f>(H64-H65)/H65</f>
        <v>0.22737871511618618</v>
      </c>
      <c r="I66" s="10"/>
    </row>
    <row r="67" spans="5:9" ht="12.75">
      <c r="E67" s="30"/>
      <c r="F67" s="30"/>
      <c r="G67" s="8"/>
      <c r="H67" s="11"/>
      <c r="I67" s="10"/>
    </row>
    <row r="68" spans="1:9" ht="12.75">
      <c r="A68" t="s">
        <v>11</v>
      </c>
      <c r="C68">
        <v>2004</v>
      </c>
      <c r="D68" s="1">
        <f>H68-(E68+F68+G68)</f>
        <v>39720944</v>
      </c>
      <c r="E68" s="30">
        <f aca="true" t="shared" si="4" ref="E68:H69">E72+E76+E80</f>
        <v>19218397</v>
      </c>
      <c r="F68" s="30">
        <f t="shared" si="4"/>
        <v>27351107</v>
      </c>
      <c r="G68" s="8">
        <f t="shared" si="4"/>
        <v>91967512</v>
      </c>
      <c r="H68" s="11">
        <f t="shared" si="4"/>
        <v>178257960</v>
      </c>
      <c r="I68" s="10"/>
    </row>
    <row r="69" spans="3:9" ht="12.75">
      <c r="C69">
        <v>2002</v>
      </c>
      <c r="D69" s="1">
        <f>H69-(E69+F69+G69)</f>
        <v>36194520</v>
      </c>
      <c r="E69" s="30">
        <f t="shared" si="4"/>
        <v>18928718</v>
      </c>
      <c r="F69" s="30">
        <f t="shared" si="4"/>
        <v>27558110</v>
      </c>
      <c r="G69" s="8">
        <f t="shared" si="4"/>
        <v>69592901</v>
      </c>
      <c r="H69" s="11">
        <f t="shared" si="4"/>
        <v>152274249</v>
      </c>
      <c r="I69" s="10"/>
    </row>
    <row r="70" spans="3:9" ht="12.75">
      <c r="C70" t="s">
        <v>20</v>
      </c>
      <c r="D70" s="24">
        <f>(D68-D69)/D69</f>
        <v>0.09742977666232347</v>
      </c>
      <c r="E70" s="31">
        <f>(E68-E69)/E69</f>
        <v>0.015303677723974757</v>
      </c>
      <c r="F70" s="31">
        <f>(F68-F69)/F69</f>
        <v>-0.007511509316132347</v>
      </c>
      <c r="G70" s="19">
        <f>(G68-G69)/G69</f>
        <v>0.3215070887761957</v>
      </c>
      <c r="H70" s="9">
        <f>(H68-H69)/H69</f>
        <v>0.1706375908640994</v>
      </c>
      <c r="I70" s="10"/>
    </row>
    <row r="71" spans="4:9" ht="12.75">
      <c r="D71" s="1"/>
      <c r="E71" s="30"/>
      <c r="F71" s="30"/>
      <c r="G71" s="8"/>
      <c r="H71" s="11"/>
      <c r="I71" s="10"/>
    </row>
    <row r="72" spans="1:9" ht="12.75">
      <c r="A72" t="s">
        <v>12</v>
      </c>
      <c r="C72">
        <v>2004</v>
      </c>
      <c r="D72" s="30">
        <f>H72-(E72+F72+G72)</f>
        <v>20223299</v>
      </c>
      <c r="E72" s="30">
        <v>10997659</v>
      </c>
      <c r="F72" s="30">
        <v>16853197</v>
      </c>
      <c r="G72" s="15">
        <v>60710939</v>
      </c>
      <c r="H72" s="1">
        <v>108785094</v>
      </c>
      <c r="I72" s="10"/>
    </row>
    <row r="73" spans="3:9" ht="12.75">
      <c r="C73">
        <v>2002</v>
      </c>
      <c r="D73" s="30">
        <v>19418638</v>
      </c>
      <c r="E73" s="30">
        <v>9884766</v>
      </c>
      <c r="F73" s="30">
        <v>15337068</v>
      </c>
      <c r="G73" s="15">
        <v>40099148</v>
      </c>
      <c r="H73" s="1">
        <v>84739620</v>
      </c>
      <c r="I73" s="10"/>
    </row>
    <row r="74" spans="3:9" ht="12.75">
      <c r="C74" t="s">
        <v>20</v>
      </c>
      <c r="D74" s="31">
        <f>(D72-D73)/D73</f>
        <v>0.041437561171900936</v>
      </c>
      <c r="E74" s="31">
        <f>(E72-E73)/E73</f>
        <v>0.11258668136403027</v>
      </c>
      <c r="F74" s="31">
        <f>(F72-F73)/F73</f>
        <v>0.09885390088900955</v>
      </c>
      <c r="G74" s="20">
        <f>(G72-G73)/G73</f>
        <v>0.5140206719604117</v>
      </c>
      <c r="H74" s="9">
        <f>(H72-H73)/H73</f>
        <v>0.28375716105406185</v>
      </c>
      <c r="I74" s="10"/>
    </row>
    <row r="75" spans="4:9" ht="12.75">
      <c r="D75" s="14"/>
      <c r="E75" s="31"/>
      <c r="F75" s="31"/>
      <c r="G75" s="18"/>
      <c r="H75" s="9"/>
      <c r="I75" s="10"/>
    </row>
    <row r="76" spans="1:9" ht="12.75">
      <c r="A76" t="s">
        <v>13</v>
      </c>
      <c r="C76">
        <v>2004</v>
      </c>
      <c r="D76" s="29">
        <f>H76-(E76+F76+G76)</f>
        <v>11591434</v>
      </c>
      <c r="E76" s="30">
        <v>4325345</v>
      </c>
      <c r="F76" s="30">
        <v>5340966</v>
      </c>
      <c r="G76" s="8">
        <v>15088498</v>
      </c>
      <c r="H76" s="1">
        <v>36346243</v>
      </c>
      <c r="I76" s="10"/>
    </row>
    <row r="77" spans="3:9" ht="12.75">
      <c r="C77">
        <v>2002</v>
      </c>
      <c r="D77" s="29">
        <v>7756275</v>
      </c>
      <c r="E77" s="30">
        <v>3960193</v>
      </c>
      <c r="F77" s="30">
        <v>4914115</v>
      </c>
      <c r="G77" s="8">
        <v>12569360</v>
      </c>
      <c r="H77" s="1">
        <v>29199943</v>
      </c>
      <c r="I77" s="10"/>
    </row>
    <row r="78" spans="3:9" ht="12.75">
      <c r="C78" t="s">
        <v>20</v>
      </c>
      <c r="D78" s="13">
        <f>(D76-D77)/D77</f>
        <v>0.4944588736216805</v>
      </c>
      <c r="E78" s="31">
        <f>(E76-E77)/E77</f>
        <v>0.09220560715096461</v>
      </c>
      <c r="F78" s="31">
        <f>(F76-F77)/F77</f>
        <v>0.08686223256883488</v>
      </c>
      <c r="G78" s="19">
        <f>(G76-G77)/G77</f>
        <v>0.20041895530082676</v>
      </c>
      <c r="H78" s="9">
        <f>(H76-H77)/H77</f>
        <v>0.24473677910946606</v>
      </c>
      <c r="I78" s="10"/>
    </row>
    <row r="79" spans="4:9" ht="12.75">
      <c r="D79" s="13"/>
      <c r="E79" s="9"/>
      <c r="F79" s="9"/>
      <c r="G79" s="19"/>
      <c r="H79" s="9"/>
      <c r="I79" s="10"/>
    </row>
    <row r="80" spans="1:9" ht="12.75">
      <c r="A80" t="s">
        <v>14</v>
      </c>
      <c r="C80">
        <v>2004</v>
      </c>
      <c r="D80" s="1">
        <f>H80-(E80+F80+G80)</f>
        <v>7906211</v>
      </c>
      <c r="E80" s="1">
        <v>3895393</v>
      </c>
      <c r="F80" s="30">
        <v>5156944</v>
      </c>
      <c r="G80" s="15">
        <v>16168075</v>
      </c>
      <c r="H80" s="1">
        <v>33126623</v>
      </c>
      <c r="I80" s="10"/>
    </row>
    <row r="81" spans="3:9" ht="12.75">
      <c r="C81">
        <v>2002</v>
      </c>
      <c r="D81" s="12">
        <v>9019607</v>
      </c>
      <c r="E81" s="1">
        <v>5083759</v>
      </c>
      <c r="F81" s="30">
        <v>7306927</v>
      </c>
      <c r="G81" s="15">
        <v>16924393</v>
      </c>
      <c r="H81" s="11">
        <v>38334686</v>
      </c>
      <c r="I81" s="10"/>
    </row>
    <row r="82" spans="3:9" ht="12.75">
      <c r="C82" t="s">
        <v>20</v>
      </c>
      <c r="D82" s="9">
        <f>(D80-D81)/D81</f>
        <v>-0.12344174197390197</v>
      </c>
      <c r="E82" s="9">
        <f>(E80-E81)/E81</f>
        <v>-0.23375734372931525</v>
      </c>
      <c r="F82" s="31">
        <f>(F80-F81)/F81</f>
        <v>-0.2942390145679572</v>
      </c>
      <c r="G82" s="20">
        <f>(G80-G81)/G81</f>
        <v>-0.04468804287397486</v>
      </c>
      <c r="H82" s="9">
        <f>(H80-H81)/H81</f>
        <v>-0.1358577190380534</v>
      </c>
      <c r="I82" s="10"/>
    </row>
    <row r="83" spans="5:9" ht="12.75">
      <c r="E83" s="1"/>
      <c r="F83" s="1"/>
      <c r="G83" s="8"/>
      <c r="H83" s="11"/>
      <c r="I83" s="10"/>
    </row>
    <row r="84" spans="1:9" ht="12.75">
      <c r="A84" t="s">
        <v>15</v>
      </c>
      <c r="C84">
        <v>2004</v>
      </c>
      <c r="D84" s="30">
        <f>H84-(E84+F84+G84)</f>
        <v>44816632</v>
      </c>
      <c r="E84" s="30">
        <f aca="true" t="shared" si="5" ref="E84:H85">E88+E92+E96</f>
        <v>20989246</v>
      </c>
      <c r="F84" s="30">
        <f t="shared" si="5"/>
        <v>31506128</v>
      </c>
      <c r="G84" s="8">
        <f t="shared" si="5"/>
        <v>120095596</v>
      </c>
      <c r="H84" s="11">
        <f t="shared" si="5"/>
        <v>217407602</v>
      </c>
      <c r="I84" s="10"/>
    </row>
    <row r="85" spans="3:9" ht="12.75">
      <c r="C85">
        <v>2002</v>
      </c>
      <c r="D85" s="30">
        <f>H85-(E85+F85+G85)</f>
        <v>40361214</v>
      </c>
      <c r="E85" s="30">
        <f t="shared" si="5"/>
        <v>18914839</v>
      </c>
      <c r="F85" s="30">
        <f t="shared" si="5"/>
        <v>28917621</v>
      </c>
      <c r="G85" s="8">
        <f t="shared" si="5"/>
        <v>80851976</v>
      </c>
      <c r="H85" s="11">
        <f t="shared" si="5"/>
        <v>169045650</v>
      </c>
      <c r="I85" s="10"/>
    </row>
    <row r="86" spans="3:9" ht="12.75">
      <c r="C86" t="s">
        <v>20</v>
      </c>
      <c r="D86" s="31">
        <f>(D84-D85)/D85</f>
        <v>0.11038860228535247</v>
      </c>
      <c r="E86" s="31">
        <f>(E84-E85)/E85</f>
        <v>0.10967087798103912</v>
      </c>
      <c r="F86" s="31">
        <f>(F84-F85)/F85</f>
        <v>0.08951313802750233</v>
      </c>
      <c r="G86" s="20">
        <f>(G84-G85)/G85</f>
        <v>0.48537613972477306</v>
      </c>
      <c r="H86" s="9">
        <f>(H84-H85)/H85</f>
        <v>0.28608811880104573</v>
      </c>
      <c r="I86" s="10"/>
    </row>
    <row r="87" spans="4:9" ht="12.75">
      <c r="D87" s="1"/>
      <c r="E87" s="30"/>
      <c r="F87" s="30"/>
      <c r="G87" s="8"/>
      <c r="H87" s="11"/>
      <c r="I87" s="10"/>
    </row>
    <row r="88" spans="1:9" ht="12.75">
      <c r="A88" t="s">
        <v>12</v>
      </c>
      <c r="C88">
        <v>2004</v>
      </c>
      <c r="D88" s="30">
        <f>H88-(E88+F88+G88)</f>
        <v>24690063</v>
      </c>
      <c r="E88" s="30">
        <v>13148354</v>
      </c>
      <c r="F88" s="30">
        <v>20075446</v>
      </c>
      <c r="G88" s="15">
        <v>77066910</v>
      </c>
      <c r="H88" s="1">
        <v>134980773</v>
      </c>
      <c r="I88" s="10"/>
    </row>
    <row r="89" spans="3:9" ht="12.75">
      <c r="C89">
        <v>2002</v>
      </c>
      <c r="D89" s="30">
        <v>23247576</v>
      </c>
      <c r="E89" s="30">
        <v>11890467</v>
      </c>
      <c r="F89" s="30">
        <v>17820493</v>
      </c>
      <c r="G89" s="15">
        <v>46979851</v>
      </c>
      <c r="H89" s="1">
        <v>99938387</v>
      </c>
      <c r="I89" s="10"/>
    </row>
    <row r="90" spans="3:9" ht="12.75">
      <c r="C90" t="s">
        <v>20</v>
      </c>
      <c r="D90" s="31">
        <f>(D88-D89)/D89</f>
        <v>0.06204892071328211</v>
      </c>
      <c r="E90" s="31">
        <f>(E88-E89)/E89</f>
        <v>0.10578953711405953</v>
      </c>
      <c r="F90" s="31">
        <f>(F88-F89)/F89</f>
        <v>0.12653707167360634</v>
      </c>
      <c r="G90" s="20">
        <f>(G88-G89)/G89</f>
        <v>0.6404247429392657</v>
      </c>
      <c r="H90" s="9">
        <f>(H88-H89)/H89</f>
        <v>0.35063989976144</v>
      </c>
      <c r="I90" s="10"/>
    </row>
    <row r="91" spans="4:9" ht="12.75">
      <c r="D91" s="24"/>
      <c r="E91" s="9"/>
      <c r="F91" s="9"/>
      <c r="G91" s="20"/>
      <c r="H91" s="9"/>
      <c r="I91" s="10"/>
    </row>
    <row r="92" spans="1:9" ht="12.75">
      <c r="A92" t="s">
        <v>13</v>
      </c>
      <c r="C92">
        <v>2004</v>
      </c>
      <c r="D92" s="25">
        <f>H92-(E92+F92+G92)</f>
        <v>10635400</v>
      </c>
      <c r="E92" s="1">
        <v>3464801</v>
      </c>
      <c r="F92" s="1">
        <v>5029996</v>
      </c>
      <c r="G92" s="15">
        <v>18478547</v>
      </c>
      <c r="H92" s="1">
        <v>37608744</v>
      </c>
      <c r="I92" s="10"/>
    </row>
    <row r="93" spans="3:9" ht="12.75">
      <c r="C93">
        <v>2002</v>
      </c>
      <c r="D93" s="25">
        <v>7647688</v>
      </c>
      <c r="E93" s="1">
        <v>2384434</v>
      </c>
      <c r="F93" s="1">
        <v>3456359</v>
      </c>
      <c r="G93" s="15">
        <v>9880506</v>
      </c>
      <c r="H93" s="1">
        <v>23368987</v>
      </c>
      <c r="I93" s="10"/>
    </row>
    <row r="94" spans="3:9" ht="12.75">
      <c r="C94" t="s">
        <v>20</v>
      </c>
      <c r="D94" s="24">
        <f>(D92-D93)/D93</f>
        <v>0.39066865698496067</v>
      </c>
      <c r="E94" s="9">
        <f>(E92-E93)/E93</f>
        <v>0.4530915932250589</v>
      </c>
      <c r="F94" s="9">
        <f>(F92-F93)/F93</f>
        <v>0.45528748605107283</v>
      </c>
      <c r="G94" s="20">
        <f>(G92-G93)/G93</f>
        <v>0.8702024977263311</v>
      </c>
      <c r="H94" s="9">
        <f>(H92-H93)/H93</f>
        <v>0.6093442133371035</v>
      </c>
      <c r="I94" s="10"/>
    </row>
    <row r="95" spans="4:9" ht="12.75">
      <c r="D95" s="14"/>
      <c r="E95" s="9"/>
      <c r="F95" s="9"/>
      <c r="G95" s="18"/>
      <c r="H95" s="9"/>
      <c r="I95" s="10"/>
    </row>
    <row r="96" spans="1:9" ht="12.75">
      <c r="A96" t="s">
        <v>14</v>
      </c>
      <c r="C96">
        <v>2004</v>
      </c>
      <c r="D96" s="1">
        <f>H96-(E96+F96+G96)</f>
        <v>9491169</v>
      </c>
      <c r="E96" s="1">
        <v>4376091</v>
      </c>
      <c r="F96" s="30">
        <v>6400686</v>
      </c>
      <c r="G96" s="15">
        <v>24550139</v>
      </c>
      <c r="H96" s="1">
        <v>44818085</v>
      </c>
      <c r="I96" s="10"/>
    </row>
    <row r="97" spans="3:9" ht="12.75">
      <c r="C97">
        <v>2002</v>
      </c>
      <c r="D97" s="12">
        <v>9465950</v>
      </c>
      <c r="E97" s="1">
        <v>4639938</v>
      </c>
      <c r="F97" s="30">
        <v>7640769</v>
      </c>
      <c r="G97" s="15">
        <v>23991619</v>
      </c>
      <c r="H97" s="11">
        <v>45738276</v>
      </c>
      <c r="I97" s="10"/>
    </row>
    <row r="98" spans="3:9" ht="12.75">
      <c r="C98" t="s">
        <v>20</v>
      </c>
      <c r="D98" s="9">
        <f>(D96-D97)/D97</f>
        <v>0.002664180562965154</v>
      </c>
      <c r="E98" s="9">
        <f>(E96-E97)/E97</f>
        <v>-0.056864337411405064</v>
      </c>
      <c r="F98" s="31">
        <f>(F96-F97)/F97</f>
        <v>-0.16229819276044075</v>
      </c>
      <c r="G98" s="20">
        <f>(G96-G97)/G97</f>
        <v>0.023279796165485957</v>
      </c>
      <c r="H98" s="9">
        <f>(H96-H97)/H97</f>
        <v>-0.02011862012464134</v>
      </c>
      <c r="I98" s="10"/>
    </row>
    <row r="99" spans="4:9" ht="12.75">
      <c r="D99" s="9"/>
      <c r="E99" s="9"/>
      <c r="F99" s="9"/>
      <c r="G99" s="20"/>
      <c r="H99" s="9"/>
      <c r="I99" s="10"/>
    </row>
    <row r="100" spans="1:9" ht="12.75">
      <c r="A100" t="s">
        <v>16</v>
      </c>
      <c r="C100">
        <v>2004</v>
      </c>
      <c r="D100" s="29">
        <f>H100-(E100+F100+G100)</f>
        <v>772874</v>
      </c>
      <c r="E100" s="1">
        <f>59320+26566+1834</f>
        <v>87720</v>
      </c>
      <c r="F100" s="1">
        <f>49680+21500+2647</f>
        <v>73827</v>
      </c>
      <c r="G100" s="8">
        <f>112580+29405+2649</f>
        <v>144634</v>
      </c>
      <c r="H100" s="1">
        <f>378881+686886+13288</f>
        <v>1079055</v>
      </c>
      <c r="I100" s="10"/>
    </row>
    <row r="101" spans="3:9" ht="12.75">
      <c r="C101">
        <v>2002</v>
      </c>
      <c r="D101" s="29">
        <f>H101-(E101+F101+G101)</f>
        <v>689113</v>
      </c>
      <c r="E101" s="1">
        <f>51321+18750+164370</f>
        <v>234441</v>
      </c>
      <c r="F101" s="1">
        <f>58320+17400+285550</f>
        <v>361270</v>
      </c>
      <c r="G101" s="8">
        <f>90503+28000+522250</f>
        <v>640753</v>
      </c>
      <c r="H101" s="1">
        <f>378365+608519+938693</f>
        <v>1925577</v>
      </c>
      <c r="I101" s="10"/>
    </row>
    <row r="102" spans="3:9" ht="12.75">
      <c r="C102" t="s">
        <v>20</v>
      </c>
      <c r="D102" s="13">
        <f>(D100-D101)/D101</f>
        <v>0.12154900575087105</v>
      </c>
      <c r="E102" s="9">
        <f>(E100-E101)/E101</f>
        <v>-0.6258333653243247</v>
      </c>
      <c r="F102" s="9">
        <f>(F100-F101)/F101</f>
        <v>-0.7956459157970494</v>
      </c>
      <c r="G102" s="20">
        <f>(G100-G101)/G101</f>
        <v>-0.7742749546237006</v>
      </c>
      <c r="H102" s="9">
        <f>(H100-H101)/H101</f>
        <v>-0.4396199165237225</v>
      </c>
      <c r="I102" s="10"/>
    </row>
    <row r="103" spans="4:9" ht="12.75">
      <c r="D103" s="1"/>
      <c r="E103" s="1"/>
      <c r="F103" s="1"/>
      <c r="G103" s="8"/>
      <c r="H103" s="11"/>
      <c r="I103" s="10"/>
    </row>
    <row r="104" spans="1:9" ht="12.75">
      <c r="A104" t="s">
        <v>18</v>
      </c>
      <c r="C104">
        <v>2004</v>
      </c>
      <c r="D104" s="30">
        <f>D8+D64</f>
        <v>158849255</v>
      </c>
      <c r="E104" s="30">
        <f>E8+E64</f>
        <v>61263839</v>
      </c>
      <c r="F104" s="30">
        <f>F8+F64</f>
        <v>95215696</v>
      </c>
      <c r="G104" s="8">
        <f>G8+G64</f>
        <v>405487176</v>
      </c>
      <c r="H104" s="11">
        <f>H8+H64</f>
        <v>720815966</v>
      </c>
      <c r="I104" s="10"/>
    </row>
    <row r="105" spans="3:9" ht="12.75">
      <c r="C105">
        <v>2002</v>
      </c>
      <c r="D105" s="32">
        <v>136147367</v>
      </c>
      <c r="E105" s="32">
        <v>55526051</v>
      </c>
      <c r="F105" s="32">
        <v>86946952</v>
      </c>
      <c r="G105" s="21">
        <v>259222356</v>
      </c>
      <c r="H105" s="12">
        <v>537842726</v>
      </c>
      <c r="I105" s="10"/>
    </row>
    <row r="106" spans="3:8" ht="12.75">
      <c r="C106" t="s">
        <v>20</v>
      </c>
      <c r="D106" s="31">
        <f>(D104-D105)/D105</f>
        <v>0.16674496540208522</v>
      </c>
      <c r="E106" s="31">
        <f>(E104-E105)/E105</f>
        <v>0.10333506339213643</v>
      </c>
      <c r="F106" s="31">
        <f>(F104-F105)/F105</f>
        <v>0.0951010220576795</v>
      </c>
      <c r="G106" s="19">
        <f>(G104-G105)/G105</f>
        <v>0.564244620938481</v>
      </c>
      <c r="H106" s="9">
        <f>(H104-H105)/H105</f>
        <v>0.34019840959976094</v>
      </c>
    </row>
    <row r="107" ht="12.75">
      <c r="G107" s="27"/>
    </row>
    <row r="108" spans="2:7" ht="12.75">
      <c r="B108" t="s">
        <v>21</v>
      </c>
      <c r="G108" s="27"/>
    </row>
    <row r="109" spans="2:7" ht="12.75">
      <c r="B109" t="s">
        <v>22</v>
      </c>
      <c r="G109" s="27"/>
    </row>
    <row r="110" ht="12.75">
      <c r="G110" s="27"/>
    </row>
    <row r="111" spans="2:7" ht="12.75">
      <c r="B111" t="s">
        <v>23</v>
      </c>
      <c r="G111" s="27"/>
    </row>
    <row r="112" spans="2:7" ht="12.75">
      <c r="B112" t="s">
        <v>22</v>
      </c>
      <c r="G112" s="27"/>
    </row>
  </sheetData>
  <printOptions/>
  <pageMargins left="0.25" right="0.2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2005-06-08T15:38:39Z</cp:lastPrinted>
  <dcterms:created xsi:type="dcterms:W3CDTF">2003-05-27T16:35:04Z</dcterms:created>
  <dcterms:modified xsi:type="dcterms:W3CDTF">2005-06-08T16:00:49Z</dcterms:modified>
  <cp:category/>
  <cp:version/>
  <cp:contentType/>
  <cp:contentStatus/>
</cp:coreProperties>
</file>