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Program" sheetId="1" r:id="rId1"/>
    <sheet name="Weights" sheetId="2" r:id="rId2"/>
    <sheet name="Sheet3" sheetId="3" r:id="rId3"/>
  </sheets>
  <definedNames>
    <definedName name="_xlnm.Print_Area" localSheetId="0">'Program'!$A$1:$I$112</definedName>
    <definedName name="_xlnm.Print_Area" localSheetId="1">'Weights'!$A$1:$N$57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<sst xmlns="http://schemas.openxmlformats.org/spreadsheetml/2006/main" count="175" uniqueCount="99">
  <si>
    <t>CANOPY DROP INLET</t>
  </si>
  <si>
    <t>BUOYANCY COMPUTATION</t>
  </si>
  <si>
    <t>LANDUSER</t>
  </si>
  <si>
    <t>LOCATION</t>
  </si>
  <si>
    <t>OFFICE</t>
  </si>
  <si>
    <t>STRUCTURE</t>
  </si>
  <si>
    <t>RISER DIAMETER</t>
  </si>
  <si>
    <t>RISER INLET ELEVATION</t>
  </si>
  <si>
    <t>BARREL INLET ELEVATION</t>
  </si>
  <si>
    <t>SAFETY FACTOR</t>
  </si>
  <si>
    <t>minimum</t>
  </si>
  <si>
    <t>RISER VOLUME</t>
  </si>
  <si>
    <t>RISER BUOYANCY</t>
  </si>
  <si>
    <t>inches</t>
  </si>
  <si>
    <t>feet</t>
  </si>
  <si>
    <t>Cu. Ft.</t>
  </si>
  <si>
    <t>lbs.</t>
  </si>
  <si>
    <t>Cu. Yds.</t>
  </si>
  <si>
    <t>CONCRETE CONFIGURATION</t>
  </si>
  <si>
    <t>L &amp; W</t>
  </si>
  <si>
    <t>THICKNESS</t>
  </si>
  <si>
    <t>VOLUME</t>
  </si>
  <si>
    <t>TOTAL CONCRETE</t>
  </si>
  <si>
    <t>ACTUAL SAFETY FACTOR</t>
  </si>
  <si>
    <t>TOP &amp; BOTTOM:</t>
  </si>
  <si>
    <t>BASE ONLY:</t>
  </si>
  <si>
    <t>DESIGNED BY:_________________________________________</t>
  </si>
  <si>
    <t>APPROVED BY:________________________________________</t>
  </si>
  <si>
    <t>DATE:_____________________</t>
  </si>
  <si>
    <t xml:space="preserve"> </t>
  </si>
  <si>
    <t>USER GUIDE</t>
  </si>
  <si>
    <t>INPUTS: UNSHADED BLANKS</t>
  </si>
  <si>
    <t>For Planning Purposes:</t>
  </si>
  <si>
    <t>Design:</t>
  </si>
  <si>
    <t>Conc @ top of riser &amp; bottom</t>
  </si>
  <si>
    <t>INPUT slab width/length</t>
  </si>
  <si>
    <t>INPUT slab thickness (top of riser)</t>
  </si>
  <si>
    <t>min. thickness = 4"</t>
  </si>
  <si>
    <t>Actual Safety Factor calculated, "ERROR" is less than 1.25</t>
  </si>
  <si>
    <t>All conc @ base</t>
  </si>
  <si>
    <t>INPUT thickness</t>
  </si>
  <si>
    <t>min. thickness = 12"</t>
  </si>
  <si>
    <t>INPUT Length/width</t>
  </si>
  <si>
    <t>Signature &amp; Date required for design</t>
  </si>
  <si>
    <t>Garvin</t>
  </si>
  <si>
    <t>Pauls Valley</t>
  </si>
  <si>
    <t>WIDTH</t>
  </si>
  <si>
    <t>DEPTH BELOW TOP SLAB</t>
  </si>
  <si>
    <t>FOOTING: BELOW SLAB</t>
  </si>
  <si>
    <t>BASE: BOTTOM</t>
  </si>
  <si>
    <t>SLAB: TOP</t>
  </si>
  <si>
    <t>WEIGHT OF SOIL</t>
  </si>
  <si>
    <t>Cu. Yds</t>
  </si>
  <si>
    <t>Cell F18:</t>
  </si>
  <si>
    <r>
      <t xml:space="preserve">Base: </t>
    </r>
    <r>
      <rPr>
        <sz val="10"/>
        <rFont val="Arial"/>
        <family val="2"/>
      </rPr>
      <t>@ bottom of Riser</t>
    </r>
  </si>
  <si>
    <t>Weight of Soil will be calculated if width/length is &gt; riser diameter</t>
  </si>
  <si>
    <r>
      <t xml:space="preserve">Slab: </t>
    </r>
    <r>
      <rPr>
        <sz val="10"/>
        <rFont val="Arial"/>
        <family val="2"/>
      </rPr>
      <t>@ top of Riser</t>
    </r>
  </si>
  <si>
    <r>
      <t>Footing:</t>
    </r>
    <r>
      <rPr>
        <sz val="10"/>
        <rFont val="Arial"/>
        <family val="0"/>
      </rPr>
      <t xml:space="preserve"> below top slab </t>
    </r>
  </si>
  <si>
    <t>Total Conc is calculated</t>
  </si>
  <si>
    <t>INPUT width of footing</t>
  </si>
  <si>
    <t>INPUT depth below top slab</t>
  </si>
  <si>
    <r>
      <t>Total Conc</t>
    </r>
    <r>
      <rPr>
        <sz val="10"/>
        <rFont val="Arial"/>
        <family val="0"/>
      </rPr>
      <t xml:space="preserve"> is calculated</t>
    </r>
  </si>
  <si>
    <t>"ERROR" if less than 1.25</t>
  </si>
  <si>
    <r>
      <t>Actual Safety Factor</t>
    </r>
    <r>
      <rPr>
        <sz val="10"/>
        <rFont val="Arial"/>
        <family val="0"/>
      </rPr>
      <t xml:space="preserve"> calculated, includes weight of soil if used</t>
    </r>
  </si>
  <si>
    <t xml:space="preserve">             F32</t>
  </si>
  <si>
    <t xml:space="preserve">        F38</t>
  </si>
  <si>
    <t xml:space="preserve">        F33</t>
  </si>
  <si>
    <t xml:space="preserve">        F37</t>
  </si>
  <si>
    <t xml:space="preserve">   F27</t>
  </si>
  <si>
    <t xml:space="preserve">           F26</t>
  </si>
  <si>
    <t xml:space="preserve">                             F12</t>
  </si>
  <si>
    <t>Barrel</t>
  </si>
  <si>
    <t>Footing</t>
  </si>
  <si>
    <t xml:space="preserve">      F13 elev.</t>
  </si>
  <si>
    <t>LENGTH</t>
  </si>
  <si>
    <t>(JAN02)</t>
  </si>
  <si>
    <t>INPUT length/width,computed as circle if inputs = riser diameter</t>
  </si>
  <si>
    <t xml:space="preserve">    Type</t>
  </si>
  <si>
    <t xml:space="preserve">    Thickness</t>
  </si>
  <si>
    <t>2-2/3 x 1/2</t>
  </si>
  <si>
    <t xml:space="preserve">  APPROXIMATE POUNDS PER LINEAR FOOT - GALVANIZED</t>
  </si>
  <si>
    <t>(2-2/3 x 1/2 in.)</t>
  </si>
  <si>
    <t>Diameter</t>
  </si>
  <si>
    <t xml:space="preserve"> Gage</t>
  </si>
  <si>
    <t>(3 x 1 in.)</t>
  </si>
  <si>
    <t xml:space="preserve">  APPROXIMATE POUNDS PER LINEAR FOOT - STEEL</t>
  </si>
  <si>
    <t>(Thickness)</t>
  </si>
  <si>
    <t>Wt lb/ft</t>
  </si>
  <si>
    <t>Column No.</t>
  </si>
  <si>
    <t>Wt lbs/ft</t>
  </si>
  <si>
    <t>RISER WEIGHT</t>
  </si>
  <si>
    <t>Gauge</t>
  </si>
  <si>
    <t>Type</t>
  </si>
  <si>
    <t>Inlet</t>
  </si>
  <si>
    <t>Riser Wt.</t>
  </si>
  <si>
    <t>ESTIMATED AMT. OF CONCRETE (w/o Soil &amp; Riser)</t>
  </si>
  <si>
    <t>Farm 4</t>
  </si>
  <si>
    <t>Pond</t>
  </si>
  <si>
    <t>Estimated amount of Concrete, Soil &amp; Riser weight not considered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</si>
</sst>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_)"/>
    <numFmt numFmtId="16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3" xfId="0" applyFill="1" applyBorder="1" applyAlignment="1">
      <alignment/>
    </xf>
    <xf numFmtId="2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3" borderId="0" xfId="0" applyFill="1" applyBorder="1" applyAlignment="1" applyProtection="1">
      <alignment/>
      <protection locked="0"/>
    </xf>
    <xf numFmtId="0" fontId="0" fillId="2" borderId="4" xfId="0" applyFill="1" applyBorder="1" applyAlignment="1">
      <alignment/>
    </xf>
    <xf numFmtId="2" fontId="0" fillId="2" borderId="0" xfId="0" applyNumberFormat="1" applyFill="1" applyBorder="1" applyAlignment="1" quotePrefix="1">
      <alignment/>
    </xf>
    <xf numFmtId="2" fontId="0" fillId="3" borderId="0" xfId="0" applyNumberForma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164" fontId="0" fillId="4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6" fontId="0" fillId="4" borderId="0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ont="1" applyFill="1" applyBorder="1" applyAlignment="1" applyProtection="1">
      <alignment/>
      <protection locked="0"/>
    </xf>
    <xf numFmtId="0" fontId="0" fillId="2" borderId="1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164" fontId="0" fillId="4" borderId="0" xfId="0" applyNumberFormat="1" applyFill="1" applyBorder="1" applyAlignment="1" applyProtection="1">
      <alignment/>
      <protection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98</xdr:row>
      <xdr:rowOff>114300</xdr:rowOff>
    </xdr:from>
    <xdr:to>
      <xdr:col>4</xdr:col>
      <xdr:colOff>361950</xdr:colOff>
      <xdr:row>100</xdr:row>
      <xdr:rowOff>38100</xdr:rowOff>
    </xdr:to>
    <xdr:sp>
      <xdr:nvSpPr>
        <xdr:cNvPr id="1" name="TextBox 40"/>
        <xdr:cNvSpPr txBox="1">
          <a:spLocks noChangeArrowheads="1"/>
        </xdr:cNvSpPr>
      </xdr:nvSpPr>
      <xdr:spPr>
        <a:xfrm>
          <a:off x="2295525" y="16278225"/>
          <a:ext cx="504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F12</a:t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5</xdr:col>
      <xdr:colOff>0</xdr:colOff>
      <xdr:row>109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828800" y="15678150"/>
          <a:ext cx="1219200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93</xdr:row>
      <xdr:rowOff>85725</xdr:rowOff>
    </xdr:from>
    <xdr:to>
      <xdr:col>6</xdr:col>
      <xdr:colOff>295275</xdr:colOff>
      <xdr:row>95</xdr:row>
      <xdr:rowOff>0</xdr:rowOff>
    </xdr:to>
    <xdr:sp>
      <xdr:nvSpPr>
        <xdr:cNvPr id="3" name="Rectangle 4"/>
        <xdr:cNvSpPr>
          <a:spLocks/>
        </xdr:cNvSpPr>
      </xdr:nvSpPr>
      <xdr:spPr>
        <a:xfrm>
          <a:off x="952500" y="15440025"/>
          <a:ext cx="30003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95</xdr:row>
      <xdr:rowOff>0</xdr:rowOff>
    </xdr:from>
    <xdr:to>
      <xdr:col>1</xdr:col>
      <xdr:colOff>495300</xdr:colOff>
      <xdr:row>97</xdr:row>
      <xdr:rowOff>133350</xdr:rowOff>
    </xdr:to>
    <xdr:sp>
      <xdr:nvSpPr>
        <xdr:cNvPr id="4" name="Rectangle 5"/>
        <xdr:cNvSpPr>
          <a:spLocks/>
        </xdr:cNvSpPr>
      </xdr:nvSpPr>
      <xdr:spPr>
        <a:xfrm>
          <a:off x="952500" y="15678150"/>
          <a:ext cx="152400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95</xdr:row>
      <xdr:rowOff>0</xdr:rowOff>
    </xdr:from>
    <xdr:to>
      <xdr:col>6</xdr:col>
      <xdr:colOff>295275</xdr:colOff>
      <xdr:row>97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3800475" y="15678150"/>
          <a:ext cx="152400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106</xdr:row>
      <xdr:rowOff>9525</xdr:rowOff>
    </xdr:from>
    <xdr:to>
      <xdr:col>5</xdr:col>
      <xdr:colOff>495300</xdr:colOff>
      <xdr:row>109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381125" y="17468850"/>
          <a:ext cx="2162175" cy="476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106</xdr:row>
      <xdr:rowOff>19050</xdr:rowOff>
    </xdr:from>
    <xdr:to>
      <xdr:col>5</xdr:col>
      <xdr:colOff>0</xdr:colOff>
      <xdr:row>109</xdr:row>
      <xdr:rowOff>0</xdr:rowOff>
    </xdr:to>
    <xdr:sp>
      <xdr:nvSpPr>
        <xdr:cNvPr id="7" name="Rectangle 9"/>
        <xdr:cNvSpPr>
          <a:spLocks/>
        </xdr:cNvSpPr>
      </xdr:nvSpPr>
      <xdr:spPr>
        <a:xfrm>
          <a:off x="1838325" y="17478375"/>
          <a:ext cx="1209675" cy="4667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104</xdr:row>
      <xdr:rowOff>19050</xdr:rowOff>
    </xdr:from>
    <xdr:to>
      <xdr:col>5</xdr:col>
      <xdr:colOff>0</xdr:colOff>
      <xdr:row>106</xdr:row>
      <xdr:rowOff>0</xdr:rowOff>
    </xdr:to>
    <xdr:sp>
      <xdr:nvSpPr>
        <xdr:cNvPr id="8" name="Line 11"/>
        <xdr:cNvSpPr>
          <a:spLocks/>
        </xdr:cNvSpPr>
      </xdr:nvSpPr>
      <xdr:spPr>
        <a:xfrm flipH="1" flipV="1">
          <a:off x="2790825" y="17154525"/>
          <a:ext cx="25717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103</xdr:row>
      <xdr:rowOff>95250</xdr:rowOff>
    </xdr:from>
    <xdr:to>
      <xdr:col>4</xdr:col>
      <xdr:colOff>352425</xdr:colOff>
      <xdr:row>104</xdr:row>
      <xdr:rowOff>19050</xdr:rowOff>
    </xdr:to>
    <xdr:sp>
      <xdr:nvSpPr>
        <xdr:cNvPr id="9" name="Line 12"/>
        <xdr:cNvSpPr>
          <a:spLocks/>
        </xdr:cNvSpPr>
      </xdr:nvSpPr>
      <xdr:spPr>
        <a:xfrm flipV="1">
          <a:off x="2790825" y="170688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106</xdr:row>
      <xdr:rowOff>0</xdr:rowOff>
    </xdr:from>
    <xdr:to>
      <xdr:col>6</xdr:col>
      <xdr:colOff>333375</xdr:colOff>
      <xdr:row>106</xdr:row>
      <xdr:rowOff>38100</xdr:rowOff>
    </xdr:to>
    <xdr:sp>
      <xdr:nvSpPr>
        <xdr:cNvPr id="10" name="Line 13"/>
        <xdr:cNvSpPr>
          <a:spLocks/>
        </xdr:cNvSpPr>
      </xdr:nvSpPr>
      <xdr:spPr>
        <a:xfrm>
          <a:off x="3038475" y="17459325"/>
          <a:ext cx="9525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98</xdr:row>
      <xdr:rowOff>57150</xdr:rowOff>
    </xdr:from>
    <xdr:to>
      <xdr:col>1</xdr:col>
      <xdr:colOff>342900</xdr:colOff>
      <xdr:row>99</xdr:row>
      <xdr:rowOff>114300</xdr:rowOff>
    </xdr:to>
    <xdr:sp>
      <xdr:nvSpPr>
        <xdr:cNvPr id="11" name="Line 15"/>
        <xdr:cNvSpPr>
          <a:spLocks/>
        </xdr:cNvSpPr>
      </xdr:nvSpPr>
      <xdr:spPr>
        <a:xfrm>
          <a:off x="952500" y="162210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98</xdr:row>
      <xdr:rowOff>57150</xdr:rowOff>
    </xdr:from>
    <xdr:to>
      <xdr:col>1</xdr:col>
      <xdr:colOff>485775</xdr:colOff>
      <xdr:row>99</xdr:row>
      <xdr:rowOff>133350</xdr:rowOff>
    </xdr:to>
    <xdr:sp>
      <xdr:nvSpPr>
        <xdr:cNvPr id="12" name="Line 16"/>
        <xdr:cNvSpPr>
          <a:spLocks/>
        </xdr:cNvSpPr>
      </xdr:nvSpPr>
      <xdr:spPr>
        <a:xfrm>
          <a:off x="1095375" y="162210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92</xdr:row>
      <xdr:rowOff>28575</xdr:rowOff>
    </xdr:from>
    <xdr:to>
      <xdr:col>1</xdr:col>
      <xdr:colOff>342900</xdr:colOff>
      <xdr:row>93</xdr:row>
      <xdr:rowOff>9525</xdr:rowOff>
    </xdr:to>
    <xdr:sp>
      <xdr:nvSpPr>
        <xdr:cNvPr id="13" name="Line 18"/>
        <xdr:cNvSpPr>
          <a:spLocks/>
        </xdr:cNvSpPr>
      </xdr:nvSpPr>
      <xdr:spPr>
        <a:xfrm flipV="1">
          <a:off x="952500" y="152209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92</xdr:row>
      <xdr:rowOff>38100</xdr:rowOff>
    </xdr:from>
    <xdr:to>
      <xdr:col>6</xdr:col>
      <xdr:colOff>295275</xdr:colOff>
      <xdr:row>93</xdr:row>
      <xdr:rowOff>19050</xdr:rowOff>
    </xdr:to>
    <xdr:sp>
      <xdr:nvSpPr>
        <xdr:cNvPr id="14" name="Line 19"/>
        <xdr:cNvSpPr>
          <a:spLocks/>
        </xdr:cNvSpPr>
      </xdr:nvSpPr>
      <xdr:spPr>
        <a:xfrm flipV="1">
          <a:off x="3952875" y="152304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97</xdr:row>
      <xdr:rowOff>114300</xdr:rowOff>
    </xdr:from>
    <xdr:to>
      <xdr:col>6</xdr:col>
      <xdr:colOff>66675</xdr:colOff>
      <xdr:row>97</xdr:row>
      <xdr:rowOff>114300</xdr:rowOff>
    </xdr:to>
    <xdr:sp>
      <xdr:nvSpPr>
        <xdr:cNvPr id="15" name="Line 20"/>
        <xdr:cNvSpPr>
          <a:spLocks/>
        </xdr:cNvSpPr>
      </xdr:nvSpPr>
      <xdr:spPr>
        <a:xfrm flipH="1">
          <a:off x="3505200" y="161163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106</xdr:row>
      <xdr:rowOff>9525</xdr:rowOff>
    </xdr:from>
    <xdr:to>
      <xdr:col>2</xdr:col>
      <xdr:colOff>57150</xdr:colOff>
      <xdr:row>106</xdr:row>
      <xdr:rowOff>9525</xdr:rowOff>
    </xdr:to>
    <xdr:sp>
      <xdr:nvSpPr>
        <xdr:cNvPr id="16" name="Line 21"/>
        <xdr:cNvSpPr>
          <a:spLocks/>
        </xdr:cNvSpPr>
      </xdr:nvSpPr>
      <xdr:spPr>
        <a:xfrm flipH="1">
          <a:off x="885825" y="17468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109</xdr:row>
      <xdr:rowOff>0</xdr:rowOff>
    </xdr:from>
    <xdr:to>
      <xdr:col>2</xdr:col>
      <xdr:colOff>57150</xdr:colOff>
      <xdr:row>109</xdr:row>
      <xdr:rowOff>0</xdr:rowOff>
    </xdr:to>
    <xdr:sp>
      <xdr:nvSpPr>
        <xdr:cNvPr id="17" name="Line 22"/>
        <xdr:cNvSpPr>
          <a:spLocks/>
        </xdr:cNvSpPr>
      </xdr:nvSpPr>
      <xdr:spPr>
        <a:xfrm flipH="1">
          <a:off x="866775" y="179451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109</xdr:row>
      <xdr:rowOff>85725</xdr:rowOff>
    </xdr:from>
    <xdr:to>
      <xdr:col>2</xdr:col>
      <xdr:colOff>161925</xdr:colOff>
      <xdr:row>111</xdr:row>
      <xdr:rowOff>76200</xdr:rowOff>
    </xdr:to>
    <xdr:sp>
      <xdr:nvSpPr>
        <xdr:cNvPr id="18" name="Line 23"/>
        <xdr:cNvSpPr>
          <a:spLocks/>
        </xdr:cNvSpPr>
      </xdr:nvSpPr>
      <xdr:spPr>
        <a:xfrm>
          <a:off x="1381125" y="180308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109</xdr:row>
      <xdr:rowOff>66675</xdr:rowOff>
    </xdr:from>
    <xdr:to>
      <xdr:col>5</xdr:col>
      <xdr:colOff>495300</xdr:colOff>
      <xdr:row>111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3543300" y="180117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92</xdr:row>
      <xdr:rowOff>38100</xdr:rowOff>
    </xdr:from>
    <xdr:to>
      <xdr:col>6</xdr:col>
      <xdr:colOff>295275</xdr:colOff>
      <xdr:row>92</xdr:row>
      <xdr:rowOff>38100</xdr:rowOff>
    </xdr:to>
    <xdr:sp>
      <xdr:nvSpPr>
        <xdr:cNvPr id="20" name="Line 26"/>
        <xdr:cNvSpPr>
          <a:spLocks/>
        </xdr:cNvSpPr>
      </xdr:nvSpPr>
      <xdr:spPr>
        <a:xfrm>
          <a:off x="990600" y="1523047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95</xdr:row>
      <xdr:rowOff>28575</xdr:rowOff>
    </xdr:from>
    <xdr:to>
      <xdr:col>5</xdr:col>
      <xdr:colOff>571500</xdr:colOff>
      <xdr:row>97</xdr:row>
      <xdr:rowOff>104775</xdr:rowOff>
    </xdr:to>
    <xdr:sp>
      <xdr:nvSpPr>
        <xdr:cNvPr id="21" name="Line 28"/>
        <xdr:cNvSpPr>
          <a:spLocks/>
        </xdr:cNvSpPr>
      </xdr:nvSpPr>
      <xdr:spPr>
        <a:xfrm>
          <a:off x="3619500" y="157067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106</xdr:row>
      <xdr:rowOff>19050</xdr:rowOff>
    </xdr:from>
    <xdr:to>
      <xdr:col>1</xdr:col>
      <xdr:colOff>438150</xdr:colOff>
      <xdr:row>108</xdr:row>
      <xdr:rowOff>152400</xdr:rowOff>
    </xdr:to>
    <xdr:sp>
      <xdr:nvSpPr>
        <xdr:cNvPr id="22" name="Line 29"/>
        <xdr:cNvSpPr>
          <a:spLocks/>
        </xdr:cNvSpPr>
      </xdr:nvSpPr>
      <xdr:spPr>
        <a:xfrm>
          <a:off x="1047750" y="174783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110</xdr:row>
      <xdr:rowOff>152400</xdr:rowOff>
    </xdr:from>
    <xdr:to>
      <xdr:col>5</xdr:col>
      <xdr:colOff>476250</xdr:colOff>
      <xdr:row>110</xdr:row>
      <xdr:rowOff>152400</xdr:rowOff>
    </xdr:to>
    <xdr:sp>
      <xdr:nvSpPr>
        <xdr:cNvPr id="23" name="Line 30"/>
        <xdr:cNvSpPr>
          <a:spLocks/>
        </xdr:cNvSpPr>
      </xdr:nvSpPr>
      <xdr:spPr>
        <a:xfrm>
          <a:off x="1390650" y="182594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99</xdr:row>
      <xdr:rowOff>9525</xdr:rowOff>
    </xdr:from>
    <xdr:to>
      <xdr:col>1</xdr:col>
      <xdr:colOff>333375</xdr:colOff>
      <xdr:row>99</xdr:row>
      <xdr:rowOff>9525</xdr:rowOff>
    </xdr:to>
    <xdr:sp>
      <xdr:nvSpPr>
        <xdr:cNvPr id="24" name="Line 31"/>
        <xdr:cNvSpPr>
          <a:spLocks/>
        </xdr:cNvSpPr>
      </xdr:nvSpPr>
      <xdr:spPr>
        <a:xfrm>
          <a:off x="742950" y="163353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99</xdr:row>
      <xdr:rowOff>9525</xdr:rowOff>
    </xdr:from>
    <xdr:to>
      <xdr:col>2</xdr:col>
      <xdr:colOff>95250</xdr:colOff>
      <xdr:row>99</xdr:row>
      <xdr:rowOff>9525</xdr:rowOff>
    </xdr:to>
    <xdr:sp>
      <xdr:nvSpPr>
        <xdr:cNvPr id="25" name="Line 32"/>
        <xdr:cNvSpPr>
          <a:spLocks/>
        </xdr:cNvSpPr>
      </xdr:nvSpPr>
      <xdr:spPr>
        <a:xfrm flipH="1">
          <a:off x="1104900" y="16335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98</xdr:row>
      <xdr:rowOff>66675</xdr:rowOff>
    </xdr:from>
    <xdr:to>
      <xdr:col>4</xdr:col>
      <xdr:colOff>581025</xdr:colOff>
      <xdr:row>98</xdr:row>
      <xdr:rowOff>66675</xdr:rowOff>
    </xdr:to>
    <xdr:sp>
      <xdr:nvSpPr>
        <xdr:cNvPr id="26" name="Line 33"/>
        <xdr:cNvSpPr>
          <a:spLocks/>
        </xdr:cNvSpPr>
      </xdr:nvSpPr>
      <xdr:spPr>
        <a:xfrm>
          <a:off x="1857375" y="162306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93</xdr:row>
      <xdr:rowOff>85725</xdr:rowOff>
    </xdr:from>
    <xdr:to>
      <xdr:col>7</xdr:col>
      <xdr:colOff>276225</xdr:colOff>
      <xdr:row>93</xdr:row>
      <xdr:rowOff>85725</xdr:rowOff>
    </xdr:to>
    <xdr:sp>
      <xdr:nvSpPr>
        <xdr:cNvPr id="27" name="Line 34"/>
        <xdr:cNvSpPr>
          <a:spLocks/>
        </xdr:cNvSpPr>
      </xdr:nvSpPr>
      <xdr:spPr>
        <a:xfrm>
          <a:off x="4029075" y="154400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95</xdr:row>
      <xdr:rowOff>0</xdr:rowOff>
    </xdr:from>
    <xdr:to>
      <xdr:col>7</xdr:col>
      <xdr:colOff>304800</xdr:colOff>
      <xdr:row>95</xdr:row>
      <xdr:rowOff>0</xdr:rowOff>
    </xdr:to>
    <xdr:sp>
      <xdr:nvSpPr>
        <xdr:cNvPr id="28" name="Line 35"/>
        <xdr:cNvSpPr>
          <a:spLocks/>
        </xdr:cNvSpPr>
      </xdr:nvSpPr>
      <xdr:spPr>
        <a:xfrm>
          <a:off x="4048125" y="156781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95</xdr:row>
      <xdr:rowOff>19050</xdr:rowOff>
    </xdr:from>
    <xdr:to>
      <xdr:col>7</xdr:col>
      <xdr:colOff>228600</xdr:colOff>
      <xdr:row>96</xdr:row>
      <xdr:rowOff>9525</xdr:rowOff>
    </xdr:to>
    <xdr:sp>
      <xdr:nvSpPr>
        <xdr:cNvPr id="29" name="Line 36"/>
        <xdr:cNvSpPr>
          <a:spLocks/>
        </xdr:cNvSpPr>
      </xdr:nvSpPr>
      <xdr:spPr>
        <a:xfrm flipV="1">
          <a:off x="4495800" y="15697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92</xdr:row>
      <xdr:rowOff>19050</xdr:rowOff>
    </xdr:from>
    <xdr:to>
      <xdr:col>7</xdr:col>
      <xdr:colOff>219075</xdr:colOff>
      <xdr:row>93</xdr:row>
      <xdr:rowOff>66675</xdr:rowOff>
    </xdr:to>
    <xdr:sp>
      <xdr:nvSpPr>
        <xdr:cNvPr id="30" name="Line 37"/>
        <xdr:cNvSpPr>
          <a:spLocks/>
        </xdr:cNvSpPr>
      </xdr:nvSpPr>
      <xdr:spPr>
        <a:xfrm>
          <a:off x="4486275" y="15211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93</xdr:row>
      <xdr:rowOff>85725</xdr:rowOff>
    </xdr:from>
    <xdr:to>
      <xdr:col>1</xdr:col>
      <xdr:colOff>266700</xdr:colOff>
      <xdr:row>93</xdr:row>
      <xdr:rowOff>85725</xdr:rowOff>
    </xdr:to>
    <xdr:sp>
      <xdr:nvSpPr>
        <xdr:cNvPr id="31" name="Line 38"/>
        <xdr:cNvSpPr>
          <a:spLocks/>
        </xdr:cNvSpPr>
      </xdr:nvSpPr>
      <xdr:spPr>
        <a:xfrm flipH="1">
          <a:off x="228600" y="15440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438150</xdr:colOff>
      <xdr:row>98</xdr:row>
      <xdr:rowOff>104775</xdr:rowOff>
    </xdr:from>
    <xdr:ext cx="342900" cy="190500"/>
    <xdr:sp>
      <xdr:nvSpPr>
        <xdr:cNvPr id="32" name="TextBox 42"/>
        <xdr:cNvSpPr txBox="1">
          <a:spLocks noChangeArrowheads="1"/>
        </xdr:cNvSpPr>
      </xdr:nvSpPr>
      <xdr:spPr>
        <a:xfrm>
          <a:off x="2266950" y="16268700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F12</a:t>
          </a:r>
        </a:p>
      </xdr:txBody>
    </xdr:sp>
    <xdr:clientData/>
  </xdr:oneCellAnchor>
  <xdr:twoCellAnchor>
    <xdr:from>
      <xdr:col>3</xdr:col>
      <xdr:colOff>400050</xdr:colOff>
      <xdr:row>104</xdr:row>
      <xdr:rowOff>142875</xdr:rowOff>
    </xdr:from>
    <xdr:to>
      <xdr:col>4</xdr:col>
      <xdr:colOff>180975</xdr:colOff>
      <xdr:row>105</xdr:row>
      <xdr:rowOff>133350</xdr:rowOff>
    </xdr:to>
    <xdr:sp>
      <xdr:nvSpPr>
        <xdr:cNvPr id="33" name="TextBox 43"/>
        <xdr:cNvSpPr txBox="1">
          <a:spLocks noChangeArrowheads="1"/>
        </xdr:cNvSpPr>
      </xdr:nvSpPr>
      <xdr:spPr>
        <a:xfrm>
          <a:off x="2228850" y="17278350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F14</a:t>
          </a:r>
        </a:p>
      </xdr:txBody>
    </xdr:sp>
    <xdr:clientData/>
  </xdr:twoCellAnchor>
  <xdr:twoCellAnchor>
    <xdr:from>
      <xdr:col>3</xdr:col>
      <xdr:colOff>0</xdr:colOff>
      <xdr:row>106</xdr:row>
      <xdr:rowOff>19050</xdr:rowOff>
    </xdr:from>
    <xdr:to>
      <xdr:col>5</xdr:col>
      <xdr:colOff>0</xdr:colOff>
      <xdr:row>107</xdr:row>
      <xdr:rowOff>104775</xdr:rowOff>
    </xdr:to>
    <xdr:sp>
      <xdr:nvSpPr>
        <xdr:cNvPr id="34" name="Rectangle 44"/>
        <xdr:cNvSpPr>
          <a:spLocks/>
        </xdr:cNvSpPr>
      </xdr:nvSpPr>
      <xdr:spPr>
        <a:xfrm>
          <a:off x="1828800" y="17478375"/>
          <a:ext cx="1219200" cy="2476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28575</xdr:rowOff>
    </xdr:from>
    <xdr:to>
      <xdr:col>3</xdr:col>
      <xdr:colOff>0</xdr:colOff>
      <xdr:row>107</xdr:row>
      <xdr:rowOff>66675</xdr:rowOff>
    </xdr:to>
    <xdr:sp>
      <xdr:nvSpPr>
        <xdr:cNvPr id="35" name="Line 46"/>
        <xdr:cNvSpPr>
          <a:spLocks/>
        </xdr:cNvSpPr>
      </xdr:nvSpPr>
      <xdr:spPr>
        <a:xfrm>
          <a:off x="1828800" y="17487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107</xdr:row>
      <xdr:rowOff>66675</xdr:rowOff>
    </xdr:from>
    <xdr:to>
      <xdr:col>4</xdr:col>
      <xdr:colOff>590550</xdr:colOff>
      <xdr:row>107</xdr:row>
      <xdr:rowOff>66675</xdr:rowOff>
    </xdr:to>
    <xdr:sp>
      <xdr:nvSpPr>
        <xdr:cNvPr id="36" name="Line 47"/>
        <xdr:cNvSpPr>
          <a:spLocks/>
        </xdr:cNvSpPr>
      </xdr:nvSpPr>
      <xdr:spPr>
        <a:xfrm>
          <a:off x="1838325" y="176879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28575</xdr:rowOff>
    </xdr:from>
    <xdr:to>
      <xdr:col>5</xdr:col>
      <xdr:colOff>0</xdr:colOff>
      <xdr:row>107</xdr:row>
      <xdr:rowOff>66675</xdr:rowOff>
    </xdr:to>
    <xdr:sp>
      <xdr:nvSpPr>
        <xdr:cNvPr id="37" name="Line 48"/>
        <xdr:cNvSpPr>
          <a:spLocks/>
        </xdr:cNvSpPr>
      </xdr:nvSpPr>
      <xdr:spPr>
        <a:xfrm>
          <a:off x="3048000" y="17487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103</xdr:row>
      <xdr:rowOff>95250</xdr:rowOff>
    </xdr:from>
    <xdr:to>
      <xdr:col>5</xdr:col>
      <xdr:colOff>0</xdr:colOff>
      <xdr:row>103</xdr:row>
      <xdr:rowOff>123825</xdr:rowOff>
    </xdr:to>
    <xdr:sp>
      <xdr:nvSpPr>
        <xdr:cNvPr id="38" name="Line 49"/>
        <xdr:cNvSpPr>
          <a:spLocks/>
        </xdr:cNvSpPr>
      </xdr:nvSpPr>
      <xdr:spPr>
        <a:xfrm>
          <a:off x="2790825" y="17068800"/>
          <a:ext cx="2571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103</xdr:row>
      <xdr:rowOff>123825</xdr:rowOff>
    </xdr:from>
    <xdr:to>
      <xdr:col>6</xdr:col>
      <xdr:colOff>323850</xdr:colOff>
      <xdr:row>104</xdr:row>
      <xdr:rowOff>28575</xdr:rowOff>
    </xdr:to>
    <xdr:sp>
      <xdr:nvSpPr>
        <xdr:cNvPr id="39" name="Line 50"/>
        <xdr:cNvSpPr>
          <a:spLocks/>
        </xdr:cNvSpPr>
      </xdr:nvSpPr>
      <xdr:spPr>
        <a:xfrm>
          <a:off x="3048000" y="17097375"/>
          <a:ext cx="9334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114300</xdr:rowOff>
    </xdr:from>
    <xdr:to>
      <xdr:col>0</xdr:col>
      <xdr:colOff>0</xdr:colOff>
      <xdr:row>56</xdr:row>
      <xdr:rowOff>57150</xdr:rowOff>
    </xdr:to>
    <xdr:sp>
      <xdr:nvSpPr>
        <xdr:cNvPr id="40" name="Line 54"/>
        <xdr:cNvSpPr>
          <a:spLocks/>
        </xdr:cNvSpPr>
      </xdr:nvSpPr>
      <xdr:spPr>
        <a:xfrm>
          <a:off x="0" y="9115425"/>
          <a:ext cx="0" cy="1047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114300</xdr:rowOff>
    </xdr:from>
    <xdr:to>
      <xdr:col>9</xdr:col>
      <xdr:colOff>0</xdr:colOff>
      <xdr:row>56</xdr:row>
      <xdr:rowOff>47625</xdr:rowOff>
    </xdr:to>
    <xdr:sp>
      <xdr:nvSpPr>
        <xdr:cNvPr id="41" name="Line 55"/>
        <xdr:cNvSpPr>
          <a:spLocks/>
        </xdr:cNvSpPr>
      </xdr:nvSpPr>
      <xdr:spPr>
        <a:xfrm>
          <a:off x="5695950" y="8620125"/>
          <a:ext cx="0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SheetLayoutView="100" workbookViewId="0" topLeftCell="A1">
      <selection activeCell="F6" sqref="F6"/>
    </sheetView>
  </sheetViews>
  <sheetFormatPr defaultColWidth="9.140625" defaultRowHeight="12.75"/>
  <cols>
    <col min="8" max="8" width="9.7109375" style="0" customWidth="1"/>
    <col min="9" max="9" width="11.7109375" style="0" customWidth="1"/>
  </cols>
  <sheetData>
    <row r="1" spans="1:9" ht="12.75">
      <c r="A1" s="27"/>
      <c r="B1" s="28"/>
      <c r="C1" s="28"/>
      <c r="D1" s="28"/>
      <c r="E1" s="28"/>
      <c r="F1" s="28"/>
      <c r="G1" s="28"/>
      <c r="H1" s="28"/>
      <c r="I1" s="29"/>
    </row>
    <row r="2" spans="1:9" ht="12.75">
      <c r="A2" s="30"/>
      <c r="B2" s="1"/>
      <c r="C2" s="1"/>
      <c r="D2" s="4" t="s">
        <v>0</v>
      </c>
      <c r="E2" s="4"/>
      <c r="F2" s="4"/>
      <c r="G2" s="4"/>
      <c r="H2" s="1" t="s">
        <v>75</v>
      </c>
      <c r="I2" s="31"/>
    </row>
    <row r="3" spans="1:9" ht="12.75">
      <c r="A3" s="32"/>
      <c r="B3" s="1"/>
      <c r="C3" s="1"/>
      <c r="D3" s="4" t="s">
        <v>1</v>
      </c>
      <c r="E3" s="4"/>
      <c r="F3" s="4"/>
      <c r="G3" s="4"/>
      <c r="H3" s="1"/>
      <c r="I3" s="31"/>
    </row>
    <row r="4" spans="1:9" ht="13.5" thickBot="1">
      <c r="A4" s="33"/>
      <c r="B4" s="2"/>
      <c r="C4" s="2"/>
      <c r="D4" s="2"/>
      <c r="E4" s="2"/>
      <c r="F4" s="2"/>
      <c r="G4" s="2"/>
      <c r="H4" s="2"/>
      <c r="I4" s="34"/>
    </row>
    <row r="5" spans="1:9" ht="13.5" thickTop="1">
      <c r="A5" s="35"/>
      <c r="B5" s="3"/>
      <c r="C5" s="3"/>
      <c r="D5" s="3"/>
      <c r="E5" s="3"/>
      <c r="F5" s="3"/>
      <c r="G5" s="3"/>
      <c r="H5" s="3"/>
      <c r="I5" s="36"/>
    </row>
    <row r="6" spans="1:9" ht="12.75">
      <c r="A6" s="37"/>
      <c r="B6" s="5" t="s">
        <v>2</v>
      </c>
      <c r="C6" s="5"/>
      <c r="D6" s="5"/>
      <c r="E6" s="5"/>
      <c r="F6" s="15" t="s">
        <v>96</v>
      </c>
      <c r="G6" s="15"/>
      <c r="H6" s="6"/>
      <c r="I6" s="38"/>
    </row>
    <row r="7" spans="1:9" ht="12.75">
      <c r="A7" s="37"/>
      <c r="B7" s="5" t="s">
        <v>3</v>
      </c>
      <c r="C7" s="5"/>
      <c r="D7" s="5"/>
      <c r="E7" s="5"/>
      <c r="F7" s="15" t="s">
        <v>44</v>
      </c>
      <c r="G7" s="15"/>
      <c r="H7" s="6"/>
      <c r="I7" s="38"/>
    </row>
    <row r="8" spans="1:9" ht="12.75">
      <c r="A8" s="37"/>
      <c r="B8" s="5" t="s">
        <v>4</v>
      </c>
      <c r="C8" s="5"/>
      <c r="D8" s="5"/>
      <c r="E8" s="5"/>
      <c r="F8" s="15" t="s">
        <v>45</v>
      </c>
      <c r="G8" s="15"/>
      <c r="H8" s="6"/>
      <c r="I8" s="38"/>
    </row>
    <row r="9" spans="1:9" ht="12.75">
      <c r="A9" s="37"/>
      <c r="B9" s="5" t="s">
        <v>5</v>
      </c>
      <c r="C9" s="5"/>
      <c r="D9" s="5"/>
      <c r="E9" s="5"/>
      <c r="F9" s="15" t="s">
        <v>97</v>
      </c>
      <c r="G9" s="15"/>
      <c r="H9" s="6"/>
      <c r="I9" s="38"/>
    </row>
    <row r="10" spans="1:9" ht="13.5" thickBot="1">
      <c r="A10" s="39"/>
      <c r="B10" s="7"/>
      <c r="C10" s="7"/>
      <c r="D10" s="7"/>
      <c r="E10" s="7"/>
      <c r="F10" s="7"/>
      <c r="G10" s="7"/>
      <c r="H10" s="7"/>
      <c r="I10" s="40"/>
    </row>
    <row r="11" spans="1:9" ht="13.5" thickTop="1">
      <c r="A11" s="35"/>
      <c r="B11" s="3"/>
      <c r="C11" s="3"/>
      <c r="D11" s="3"/>
      <c r="E11" s="3"/>
      <c r="F11" s="3"/>
      <c r="G11" s="3"/>
      <c r="H11" s="3"/>
      <c r="I11" s="36"/>
    </row>
    <row r="12" spans="1:9" ht="12.75">
      <c r="A12" s="37" t="s">
        <v>6</v>
      </c>
      <c r="B12" s="5"/>
      <c r="C12" s="5"/>
      <c r="D12" s="5"/>
      <c r="E12" s="5"/>
      <c r="F12" s="15">
        <v>48</v>
      </c>
      <c r="G12" s="8" t="s">
        <v>13</v>
      </c>
      <c r="H12" s="15">
        <v>14</v>
      </c>
      <c r="I12" s="38" t="s">
        <v>78</v>
      </c>
    </row>
    <row r="13" spans="1:9" ht="12.75">
      <c r="A13" s="37" t="s">
        <v>7</v>
      </c>
      <c r="B13" s="5"/>
      <c r="C13" s="5"/>
      <c r="D13" s="5"/>
      <c r="E13" s="5"/>
      <c r="F13" s="15">
        <v>92</v>
      </c>
      <c r="G13" s="8" t="s">
        <v>14</v>
      </c>
      <c r="H13" s="57" t="s">
        <v>79</v>
      </c>
      <c r="I13" s="38" t="s">
        <v>77</v>
      </c>
    </row>
    <row r="14" spans="1:9" ht="12.75">
      <c r="A14" s="37" t="s">
        <v>8</v>
      </c>
      <c r="B14" s="5"/>
      <c r="C14" s="5"/>
      <c r="D14" s="5"/>
      <c r="E14" s="5"/>
      <c r="F14" s="15">
        <v>87</v>
      </c>
      <c r="G14" s="8" t="s">
        <v>14</v>
      </c>
      <c r="H14" s="5"/>
      <c r="I14" s="38"/>
    </row>
    <row r="15" spans="1:9" ht="12.75">
      <c r="A15" s="37" t="s">
        <v>9</v>
      </c>
      <c r="B15" s="5"/>
      <c r="C15" s="5"/>
      <c r="D15" s="5"/>
      <c r="E15" s="5"/>
      <c r="F15" s="5">
        <v>1.25</v>
      </c>
      <c r="G15" s="8" t="s">
        <v>10</v>
      </c>
      <c r="H15" s="5"/>
      <c r="I15" s="38"/>
    </row>
    <row r="16" spans="1:9" ht="12.75">
      <c r="A16" s="37" t="s">
        <v>11</v>
      </c>
      <c r="B16" s="5"/>
      <c r="C16" s="5"/>
      <c r="D16" s="5"/>
      <c r="E16" s="5"/>
      <c r="F16" s="17">
        <f>IF(F12&lt;0,0,(F12/24)^2*(3.1416)*(F13-F14))</f>
        <v>62.832</v>
      </c>
      <c r="G16" s="8" t="s">
        <v>15</v>
      </c>
      <c r="H16" s="5">
        <f>Weights!C18</f>
        <v>240</v>
      </c>
      <c r="I16" s="38" t="s">
        <v>94</v>
      </c>
    </row>
    <row r="17" spans="1:9" ht="12.75">
      <c r="A17" s="37" t="s">
        <v>12</v>
      </c>
      <c r="B17" s="5"/>
      <c r="C17" s="5"/>
      <c r="D17" s="5"/>
      <c r="E17" s="5"/>
      <c r="F17" s="13">
        <f>IF(F16&lt;0,0,F16*62.4*1.25)</f>
        <v>4900.896000000001</v>
      </c>
      <c r="G17" s="8" t="s">
        <v>16</v>
      </c>
      <c r="H17" s="5"/>
      <c r="I17" s="38"/>
    </row>
    <row r="18" spans="1:9" ht="12.75">
      <c r="A18" s="37" t="s">
        <v>95</v>
      </c>
      <c r="B18" s="5"/>
      <c r="C18" s="5"/>
      <c r="D18" s="5"/>
      <c r="E18" s="5"/>
      <c r="F18" s="23">
        <f>IF(E16&lt;0,0,0.8904*F16/27)</f>
        <v>2.0720597333333335</v>
      </c>
      <c r="G18" s="8" t="s">
        <v>17</v>
      </c>
      <c r="H18" s="5"/>
      <c r="I18" s="38"/>
    </row>
    <row r="19" spans="1:9" ht="13.5" thickBot="1">
      <c r="A19" s="39"/>
      <c r="B19" s="7"/>
      <c r="C19" s="7"/>
      <c r="D19" s="7"/>
      <c r="E19" s="7"/>
      <c r="F19" s="7"/>
      <c r="G19" s="9"/>
      <c r="H19" s="7"/>
      <c r="I19" s="40"/>
    </row>
    <row r="20" spans="1:9" ht="13.5" thickTop="1">
      <c r="A20" s="35"/>
      <c r="B20" s="3"/>
      <c r="C20" s="3"/>
      <c r="D20" s="3"/>
      <c r="E20" s="3"/>
      <c r="F20" s="3"/>
      <c r="G20" s="3"/>
      <c r="H20" s="3"/>
      <c r="I20" s="36"/>
    </row>
    <row r="21" spans="1:9" ht="12.75">
      <c r="A21" s="37"/>
      <c r="B21" s="5"/>
      <c r="C21" s="5"/>
      <c r="D21" s="5" t="s">
        <v>18</v>
      </c>
      <c r="E21" s="5"/>
      <c r="F21" s="5"/>
      <c r="G21" s="5"/>
      <c r="H21" s="5"/>
      <c r="I21" s="38"/>
    </row>
    <row r="22" spans="1:9" ht="13.5" thickBot="1">
      <c r="A22" s="41"/>
      <c r="B22" s="16"/>
      <c r="C22" s="16"/>
      <c r="D22" s="16"/>
      <c r="E22" s="16"/>
      <c r="F22" s="16"/>
      <c r="G22" s="16"/>
      <c r="H22" s="16"/>
      <c r="I22" s="42"/>
    </row>
    <row r="23" spans="1:9" ht="12.75">
      <c r="A23" s="37"/>
      <c r="B23" s="5"/>
      <c r="C23" s="5"/>
      <c r="D23" s="5" t="s">
        <v>29</v>
      </c>
      <c r="E23" s="5"/>
      <c r="F23" s="5"/>
      <c r="G23" s="5"/>
      <c r="H23" s="5"/>
      <c r="I23" s="38"/>
    </row>
    <row r="24" spans="1:9" ht="12.75">
      <c r="A24" s="37" t="s">
        <v>24</v>
      </c>
      <c r="B24" s="5"/>
      <c r="C24" s="5"/>
      <c r="D24" s="5"/>
      <c r="E24" s="5"/>
      <c r="F24" s="5"/>
      <c r="G24" s="5"/>
      <c r="H24" s="5"/>
      <c r="I24" s="38"/>
    </row>
    <row r="25" spans="1:9" ht="12.75">
      <c r="A25" s="37"/>
      <c r="B25" s="5" t="s">
        <v>49</v>
      </c>
      <c r="C25" s="5"/>
      <c r="D25" s="5"/>
      <c r="E25" s="5"/>
      <c r="F25" s="14" t="s">
        <v>29</v>
      </c>
      <c r="G25" s="8" t="s">
        <v>29</v>
      </c>
      <c r="H25" s="5"/>
      <c r="I25" s="38"/>
    </row>
    <row r="26" spans="1:9" ht="12.75">
      <c r="A26" s="37"/>
      <c r="B26" s="5"/>
      <c r="C26" s="5" t="s">
        <v>74</v>
      </c>
      <c r="D26" s="5" t="s">
        <v>29</v>
      </c>
      <c r="E26" s="5"/>
      <c r="F26" s="15">
        <v>5</v>
      </c>
      <c r="G26" s="8" t="s">
        <v>14</v>
      </c>
      <c r="H26" s="24" t="str">
        <f>IF(F12&lt;=F26*12," ","ERROR")</f>
        <v> </v>
      </c>
      <c r="I26" s="38"/>
    </row>
    <row r="27" spans="1:9" ht="12.75">
      <c r="A27" s="37"/>
      <c r="B27" s="5"/>
      <c r="C27" s="5" t="s">
        <v>46</v>
      </c>
      <c r="D27" s="5"/>
      <c r="E27" s="5"/>
      <c r="F27" s="15">
        <v>5</v>
      </c>
      <c r="G27" s="8" t="s">
        <v>14</v>
      </c>
      <c r="H27" s="24" t="str">
        <f>IF(F12&lt;=F27*12," ","ERROR")</f>
        <v> </v>
      </c>
      <c r="I27" s="38"/>
    </row>
    <row r="28" spans="1:9" ht="12.75">
      <c r="A28" s="37"/>
      <c r="B28" s="5"/>
      <c r="C28" s="5" t="s">
        <v>20</v>
      </c>
      <c r="D28" s="5"/>
      <c r="E28" s="5"/>
      <c r="F28" s="15">
        <v>12</v>
      </c>
      <c r="G28" s="8" t="s">
        <v>13</v>
      </c>
      <c r="H28" s="24" t="str">
        <f>IF(F28&gt;11.99," ","ERROR")</f>
        <v> </v>
      </c>
      <c r="I28" s="38"/>
    </row>
    <row r="29" spans="1:9" ht="12.75">
      <c r="A29" s="37"/>
      <c r="B29" s="5" t="s">
        <v>29</v>
      </c>
      <c r="C29" s="5" t="s">
        <v>51</v>
      </c>
      <c r="D29" s="5"/>
      <c r="E29" s="5"/>
      <c r="F29" s="17">
        <f>IF(F26&lt;=F12/12,0,((F13-F14-F34/12)*(F26*F27-(3.1416/4*(F12/12)^2))*30))</f>
        <v>1740.7040000000002</v>
      </c>
      <c r="G29" s="8" t="s">
        <v>16</v>
      </c>
      <c r="H29" s="24" t="str">
        <f>IF(F29&lt;1," ","SOIL ON BASE")</f>
        <v>SOIL ON BASE</v>
      </c>
      <c r="I29" s="38"/>
    </row>
    <row r="30" spans="1:9" ht="12.75">
      <c r="A30" s="37"/>
      <c r="B30" s="5" t="s">
        <v>29</v>
      </c>
      <c r="C30" s="5" t="s">
        <v>21</v>
      </c>
      <c r="D30" s="5"/>
      <c r="E30" s="5"/>
      <c r="F30" s="43">
        <f>IF(F26&lt;=F12/12,(F12/12)^2*PI()/4*F28/12/27,(F26*F27)*F28/12/27)</f>
        <v>0.9259259259259259</v>
      </c>
      <c r="G30" s="8" t="s">
        <v>52</v>
      </c>
      <c r="H30" s="5"/>
      <c r="I30" s="38"/>
    </row>
    <row r="31" spans="1:9" ht="12.75">
      <c r="A31" s="37"/>
      <c r="B31" s="5"/>
      <c r="C31" s="5"/>
      <c r="D31" s="5"/>
      <c r="E31" s="5"/>
      <c r="F31" s="14"/>
      <c r="G31" s="8"/>
      <c r="H31" s="5"/>
      <c r="I31" s="38"/>
    </row>
    <row r="32" spans="1:9" ht="12.75">
      <c r="A32" s="37"/>
      <c r="B32" s="5" t="s">
        <v>50</v>
      </c>
      <c r="C32" s="5"/>
      <c r="D32" s="5"/>
      <c r="E32" s="5"/>
      <c r="F32" s="5"/>
      <c r="G32" s="8"/>
      <c r="H32" s="5"/>
      <c r="I32" s="38"/>
    </row>
    <row r="33" spans="1:9" ht="12.75">
      <c r="A33" s="37"/>
      <c r="B33" s="5" t="s">
        <v>29</v>
      </c>
      <c r="C33" s="5" t="s">
        <v>19</v>
      </c>
      <c r="D33" s="5"/>
      <c r="E33" s="5"/>
      <c r="F33" s="15">
        <v>7</v>
      </c>
      <c r="G33" s="8" t="s">
        <v>14</v>
      </c>
      <c r="H33" s="24" t="str">
        <f>IF(F33&gt;F12/12+2.99," ","ERROR")</f>
        <v> </v>
      </c>
      <c r="I33" s="38"/>
    </row>
    <row r="34" spans="1:9" ht="12.75">
      <c r="A34" s="37"/>
      <c r="B34" s="5"/>
      <c r="C34" s="5" t="s">
        <v>20</v>
      </c>
      <c r="D34" s="5"/>
      <c r="E34" s="5"/>
      <c r="F34" s="15">
        <v>4</v>
      </c>
      <c r="G34" s="8" t="s">
        <v>13</v>
      </c>
      <c r="H34" s="24" t="str">
        <f>IF(F34&gt;3.99," ","ERROR")</f>
        <v> </v>
      </c>
      <c r="I34" s="38"/>
    </row>
    <row r="35" spans="1:9" ht="12.75">
      <c r="A35" s="37"/>
      <c r="B35" s="5"/>
      <c r="C35" s="5" t="s">
        <v>21</v>
      </c>
      <c r="D35" s="5"/>
      <c r="E35" s="5"/>
      <c r="F35" s="20">
        <f>IF(F34=0,0,(((F33^2)-((F12/24)^2*3.1416))*F34/324))</f>
        <v>0.4497975308641975</v>
      </c>
      <c r="G35" s="8" t="s">
        <v>17</v>
      </c>
      <c r="H35" s="5"/>
      <c r="I35" s="38"/>
    </row>
    <row r="36" spans="1:9" ht="12.75">
      <c r="A36" s="37"/>
      <c r="B36" s="5"/>
      <c r="C36" s="5"/>
      <c r="D36" s="5"/>
      <c r="E36" s="5"/>
      <c r="F36" s="5"/>
      <c r="G36" s="8"/>
      <c r="H36" s="5"/>
      <c r="I36" s="38"/>
    </row>
    <row r="37" spans="1:9" ht="12.75">
      <c r="A37" s="37"/>
      <c r="B37" s="5" t="s">
        <v>48</v>
      </c>
      <c r="C37" s="5"/>
      <c r="D37" s="5"/>
      <c r="E37" s="5"/>
      <c r="F37" s="14" t="s">
        <v>29</v>
      </c>
      <c r="G37" s="8" t="s">
        <v>29</v>
      </c>
      <c r="H37" s="5"/>
      <c r="I37" s="38"/>
    </row>
    <row r="38" spans="1:9" ht="12.75">
      <c r="A38" s="37"/>
      <c r="B38" s="5"/>
      <c r="C38" s="5" t="s">
        <v>46</v>
      </c>
      <c r="D38" s="5"/>
      <c r="E38" s="5"/>
      <c r="F38" s="15">
        <v>6</v>
      </c>
      <c r="G38" s="8" t="s">
        <v>13</v>
      </c>
      <c r="H38" s="5"/>
      <c r="I38" s="38"/>
    </row>
    <row r="39" spans="1:9" ht="12.75">
      <c r="A39" s="37"/>
      <c r="B39" s="5"/>
      <c r="C39" s="5" t="s">
        <v>47</v>
      </c>
      <c r="D39" s="5"/>
      <c r="E39" s="5"/>
      <c r="F39" s="15">
        <v>2</v>
      </c>
      <c r="G39" s="8" t="s">
        <v>13</v>
      </c>
      <c r="H39" s="5"/>
      <c r="I39" s="38"/>
    </row>
    <row r="40" spans="1:9" ht="12.75">
      <c r="A40" s="37"/>
      <c r="B40" s="5"/>
      <c r="C40" s="5" t="s">
        <v>21</v>
      </c>
      <c r="D40" s="5"/>
      <c r="E40" s="5"/>
      <c r="F40" s="20">
        <f>IF(F33&lt;0,0,((F33*4)-(0.333*F38))*(F38*F39)/3888)</f>
        <v>0.08025308641975308</v>
      </c>
      <c r="G40" s="8" t="s">
        <v>17</v>
      </c>
      <c r="H40" s="5"/>
      <c r="I40" s="38"/>
    </row>
    <row r="41" spans="1:9" ht="12.75">
      <c r="A41" s="37"/>
      <c r="B41" s="5"/>
      <c r="C41" s="5"/>
      <c r="D41" s="5"/>
      <c r="E41" s="5"/>
      <c r="F41" s="5"/>
      <c r="G41" s="8"/>
      <c r="H41" s="5"/>
      <c r="I41" s="38"/>
    </row>
    <row r="42" spans="1:9" ht="12.75">
      <c r="A42" s="37"/>
      <c r="B42" s="5" t="s">
        <v>22</v>
      </c>
      <c r="C42" s="5"/>
      <c r="D42" s="5"/>
      <c r="E42" s="5"/>
      <c r="F42" s="23">
        <f>SUM(F30+F35+F40)</f>
        <v>1.4559765432098764</v>
      </c>
      <c r="G42" s="8" t="s">
        <v>17</v>
      </c>
      <c r="H42" s="5"/>
      <c r="I42" s="38"/>
    </row>
    <row r="43" spans="1:9" ht="12.75">
      <c r="A43" s="37"/>
      <c r="B43" s="5" t="s">
        <v>23</v>
      </c>
      <c r="C43" s="5"/>
      <c r="D43" s="5"/>
      <c r="E43" s="5"/>
      <c r="F43" s="13">
        <f>SUM((F42*87.6*27+F29+H16)/((F16)*62.4))</f>
        <v>1.3835173507048504</v>
      </c>
      <c r="G43" s="8"/>
      <c r="H43" s="24" t="str">
        <f>IF(F43&gt;1.25," ","ERROR")</f>
        <v> </v>
      </c>
      <c r="I43" s="38"/>
    </row>
    <row r="44" spans="1:9" ht="13.5" thickBot="1">
      <c r="A44" s="37"/>
      <c r="B44" s="5"/>
      <c r="C44" s="5"/>
      <c r="D44" s="5"/>
      <c r="E44" s="5"/>
      <c r="F44" s="5"/>
      <c r="G44" s="8"/>
      <c r="H44" s="5"/>
      <c r="I44" s="38"/>
    </row>
    <row r="45" spans="1:9" ht="12.75">
      <c r="A45" s="44"/>
      <c r="B45" s="12"/>
      <c r="C45" s="12"/>
      <c r="D45" s="12"/>
      <c r="E45" s="12"/>
      <c r="F45" s="12"/>
      <c r="G45" s="12"/>
      <c r="H45" s="12"/>
      <c r="I45" s="45"/>
    </row>
    <row r="46" spans="1:9" ht="12.75">
      <c r="A46" s="37" t="s">
        <v>25</v>
      </c>
      <c r="B46" s="5"/>
      <c r="C46" s="5"/>
      <c r="D46" s="5"/>
      <c r="E46" s="5"/>
      <c r="F46" s="5"/>
      <c r="G46" s="5"/>
      <c r="H46" s="5"/>
      <c r="I46" s="38"/>
    </row>
    <row r="47" spans="1:9" ht="12.75">
      <c r="A47" s="37"/>
      <c r="B47" s="5"/>
      <c r="C47" s="5" t="s">
        <v>20</v>
      </c>
      <c r="D47" s="5"/>
      <c r="E47" s="5"/>
      <c r="F47" s="15">
        <v>12</v>
      </c>
      <c r="G47" s="5" t="s">
        <v>13</v>
      </c>
      <c r="H47" s="24" t="str">
        <f>IF(F47&gt;11.99," ","ERROR")</f>
        <v> </v>
      </c>
      <c r="I47" s="38"/>
    </row>
    <row r="48" spans="1:9" ht="12.75">
      <c r="A48" s="37"/>
      <c r="B48" s="5"/>
      <c r="C48" s="5" t="s">
        <v>74</v>
      </c>
      <c r="D48" s="5"/>
      <c r="E48" s="5"/>
      <c r="F48" s="18">
        <v>8</v>
      </c>
      <c r="G48" s="5" t="s">
        <v>14</v>
      </c>
      <c r="H48" s="5"/>
      <c r="I48" s="38"/>
    </row>
    <row r="49" spans="1:9" ht="12.75">
      <c r="A49" s="37"/>
      <c r="B49" s="5"/>
      <c r="C49" s="5" t="s">
        <v>46</v>
      </c>
      <c r="D49" s="5"/>
      <c r="E49" s="5"/>
      <c r="F49" s="18">
        <v>7</v>
      </c>
      <c r="G49" s="5" t="s">
        <v>14</v>
      </c>
      <c r="H49" s="5"/>
      <c r="I49" s="38" t="s">
        <v>29</v>
      </c>
    </row>
    <row r="50" spans="1:9" ht="12.75">
      <c r="A50" s="37"/>
      <c r="B50" s="5"/>
      <c r="C50" s="5" t="s">
        <v>22</v>
      </c>
      <c r="D50" s="5"/>
      <c r="E50" s="5"/>
      <c r="F50" s="23">
        <f>SUM(F48*F49*F47/324)</f>
        <v>2.074074074074074</v>
      </c>
      <c r="G50" s="5" t="s">
        <v>17</v>
      </c>
      <c r="H50" s="5"/>
      <c r="I50" s="38"/>
    </row>
    <row r="51" spans="1:9" ht="12.75">
      <c r="A51" s="37"/>
      <c r="B51" s="5"/>
      <c r="C51" s="5" t="s">
        <v>23</v>
      </c>
      <c r="D51" s="5"/>
      <c r="E51" s="5"/>
      <c r="F51" s="13">
        <f>SUM((F50*87.6*27+H16)/((F16)*62.4))</f>
        <v>1.3124130771189593</v>
      </c>
      <c r="G51" s="5"/>
      <c r="H51" s="24" t="str">
        <f>IF(F51&gt;1.25," ","ERROR")</f>
        <v> </v>
      </c>
      <c r="I51" s="38"/>
    </row>
    <row r="52" spans="1:9" ht="13.5" thickBot="1">
      <c r="A52" s="39"/>
      <c r="B52" s="7"/>
      <c r="C52" s="7"/>
      <c r="D52" s="7"/>
      <c r="E52" s="7"/>
      <c r="F52" s="7"/>
      <c r="G52" s="7"/>
      <c r="H52" s="7"/>
      <c r="I52" s="40"/>
    </row>
    <row r="53" spans="1:9" ht="13.5" thickTop="1">
      <c r="A53" s="46"/>
      <c r="B53" s="10"/>
      <c r="C53" s="10"/>
      <c r="D53" s="10"/>
      <c r="E53" s="10"/>
      <c r="F53" s="10"/>
      <c r="G53" s="10"/>
      <c r="H53" s="10"/>
      <c r="I53" s="47"/>
    </row>
    <row r="54" spans="1:9" ht="12.75">
      <c r="A54" s="48" t="s">
        <v>26</v>
      </c>
      <c r="B54" s="11"/>
      <c r="C54" s="11"/>
      <c r="D54" s="11"/>
      <c r="E54" s="11"/>
      <c r="F54" s="11"/>
      <c r="G54" s="11" t="s">
        <v>28</v>
      </c>
      <c r="H54" s="11"/>
      <c r="I54" s="49"/>
    </row>
    <row r="55" spans="1:9" ht="12.75">
      <c r="A55" s="48"/>
      <c r="B55" s="11"/>
      <c r="C55" s="11"/>
      <c r="D55" s="11"/>
      <c r="E55" s="11"/>
      <c r="F55" s="11"/>
      <c r="G55" s="11"/>
      <c r="H55" s="11"/>
      <c r="I55" s="49"/>
    </row>
    <row r="56" spans="1:12" ht="12.75">
      <c r="A56" s="48" t="s">
        <v>27</v>
      </c>
      <c r="B56" s="11"/>
      <c r="C56" s="11"/>
      <c r="D56" s="11"/>
      <c r="E56" s="11"/>
      <c r="F56" s="11"/>
      <c r="G56" s="11" t="s">
        <v>28</v>
      </c>
      <c r="H56" s="11"/>
      <c r="I56" s="49"/>
      <c r="L56" s="26"/>
    </row>
    <row r="57" spans="1:9" ht="13.5" thickBot="1">
      <c r="A57" s="50"/>
      <c r="B57" s="25"/>
      <c r="C57" s="25"/>
      <c r="D57" s="25"/>
      <c r="E57" s="25"/>
      <c r="F57" s="25"/>
      <c r="G57" s="25"/>
      <c r="H57" s="25"/>
      <c r="I57" s="51"/>
    </row>
    <row r="58" ht="12.75">
      <c r="D58" t="s">
        <v>29</v>
      </c>
    </row>
    <row r="59" spans="3:5" ht="15.75">
      <c r="C59" s="19"/>
      <c r="D59" s="22" t="s">
        <v>30</v>
      </c>
      <c r="E59" s="19"/>
    </row>
    <row r="61" spans="1:3" ht="15.75">
      <c r="A61" s="22" t="s">
        <v>31</v>
      </c>
      <c r="B61" s="19"/>
      <c r="C61" s="19"/>
    </row>
    <row r="63" spans="1:3" ht="12.75">
      <c r="A63" s="19" t="s">
        <v>32</v>
      </c>
      <c r="B63" s="19"/>
      <c r="C63" s="19"/>
    </row>
    <row r="64" spans="2:3" ht="12.75">
      <c r="B64" t="s">
        <v>53</v>
      </c>
      <c r="C64" t="s">
        <v>98</v>
      </c>
    </row>
    <row r="65" ht="12.75">
      <c r="B65" t="s">
        <v>29</v>
      </c>
    </row>
    <row r="66" spans="1:2" ht="15.75">
      <c r="A66" s="22" t="s">
        <v>33</v>
      </c>
      <c r="B66" t="s">
        <v>29</v>
      </c>
    </row>
    <row r="67" spans="2:4" ht="15.75">
      <c r="B67" s="22" t="s">
        <v>34</v>
      </c>
      <c r="C67" s="19"/>
      <c r="D67" s="19"/>
    </row>
    <row r="68" spans="2:4" ht="12.75">
      <c r="B68" s="19" t="s">
        <v>54</v>
      </c>
      <c r="C68" s="19"/>
      <c r="D68" s="19"/>
    </row>
    <row r="69" spans="2:4" ht="12.75">
      <c r="B69" s="19"/>
      <c r="C69" s="21" t="s">
        <v>76</v>
      </c>
      <c r="D69" s="19"/>
    </row>
    <row r="70" spans="2:4" ht="12.75">
      <c r="B70" s="19"/>
      <c r="C70" s="21" t="s">
        <v>40</v>
      </c>
      <c r="D70" s="19"/>
    </row>
    <row r="71" spans="2:4" ht="12.75">
      <c r="B71" s="19"/>
      <c r="C71" s="21" t="s">
        <v>55</v>
      </c>
      <c r="D71" s="19"/>
    </row>
    <row r="72" spans="2:4" ht="12.75">
      <c r="B72" s="19" t="s">
        <v>56</v>
      </c>
      <c r="C72" s="21"/>
      <c r="D72" s="19"/>
    </row>
    <row r="73" spans="2:3" ht="12.75">
      <c r="B73" t="s">
        <v>29</v>
      </c>
      <c r="C73" t="s">
        <v>35</v>
      </c>
    </row>
    <row r="74" spans="2:3" ht="12.75">
      <c r="B74" t="s">
        <v>29</v>
      </c>
      <c r="C74" t="s">
        <v>36</v>
      </c>
    </row>
    <row r="75" spans="3:4" ht="12.75">
      <c r="C75" t="s">
        <v>29</v>
      </c>
      <c r="D75" t="s">
        <v>37</v>
      </c>
    </row>
    <row r="76" ht="12.75">
      <c r="B76" s="19" t="s">
        <v>57</v>
      </c>
    </row>
    <row r="77" spans="2:3" ht="12.75">
      <c r="B77" s="19"/>
      <c r="C77" t="s">
        <v>59</v>
      </c>
    </row>
    <row r="78" spans="2:3" ht="12.75">
      <c r="B78" s="19"/>
      <c r="C78" t="s">
        <v>60</v>
      </c>
    </row>
    <row r="79" ht="12.75">
      <c r="B79" s="19" t="s">
        <v>61</v>
      </c>
    </row>
    <row r="80" ht="12.75">
      <c r="B80" s="19" t="s">
        <v>63</v>
      </c>
    </row>
    <row r="81" ht="12.75">
      <c r="C81" t="s">
        <v>62</v>
      </c>
    </row>
    <row r="83" spans="2:3" ht="15.75">
      <c r="B83" s="22" t="s">
        <v>39</v>
      </c>
      <c r="C83" s="19"/>
    </row>
    <row r="84" ht="12.75">
      <c r="B84" t="s">
        <v>40</v>
      </c>
    </row>
    <row r="85" ht="12.75">
      <c r="C85" t="s">
        <v>41</v>
      </c>
    </row>
    <row r="86" ht="12.75">
      <c r="B86" t="s">
        <v>42</v>
      </c>
    </row>
    <row r="87" ht="12.75">
      <c r="B87" t="s">
        <v>58</v>
      </c>
    </row>
    <row r="88" ht="12.75">
      <c r="B88" t="s">
        <v>38</v>
      </c>
    </row>
    <row r="90" ht="12.75">
      <c r="B90" s="19" t="s">
        <v>43</v>
      </c>
    </row>
    <row r="92" ht="12.75">
      <c r="D92" t="s">
        <v>64</v>
      </c>
    </row>
    <row r="93" ht="12.75">
      <c r="A93" t="s">
        <v>73</v>
      </c>
    </row>
    <row r="95" ht="12.75">
      <c r="H95" t="s">
        <v>66</v>
      </c>
    </row>
    <row r="97" ht="12.75">
      <c r="F97" t="s">
        <v>65</v>
      </c>
    </row>
    <row r="98" ht="12.75">
      <c r="C98" t="s">
        <v>70</v>
      </c>
    </row>
    <row r="99" ht="12.75">
      <c r="G99" t="s">
        <v>72</v>
      </c>
    </row>
    <row r="101" ht="12.75">
      <c r="B101" t="s">
        <v>67</v>
      </c>
    </row>
    <row r="106" ht="12.75">
      <c r="G106" t="s">
        <v>71</v>
      </c>
    </row>
    <row r="108" ht="12.75">
      <c r="B108" t="s">
        <v>68</v>
      </c>
    </row>
    <row r="111" ht="12.75">
      <c r="D111" t="s">
        <v>69</v>
      </c>
    </row>
  </sheetData>
  <sheetProtection sheet="1" objects="1" scenarios="1"/>
  <dataValidations count="2">
    <dataValidation type="list" allowBlank="1" showInputMessage="1" showErrorMessage="1" sqref="H13">
      <formula1>"steel, 2-2/3 x 1/2, 3 x 1"</formula1>
    </dataValidation>
    <dataValidation type="list" allowBlank="1" showInputMessage="1" showErrorMessage="1" sqref="H12">
      <formula1>"16, 14, 12, 10, 0.220, 0.282"</formula1>
    </dataValidation>
  </dataValidations>
  <printOptions/>
  <pageMargins left="1" right="0.75" top="0.56" bottom="0.49" header="0.5" footer="0.5"/>
  <pageSetup horizontalDpi="600" verticalDpi="600" orientation="portrait" r:id="rId2"/>
  <rowBreaks count="1" manualBreakCount="1">
    <brk id="5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7"/>
  <sheetViews>
    <sheetView workbookViewId="0" topLeftCell="A1">
      <selection activeCell="I16" sqref="I16"/>
    </sheetView>
  </sheetViews>
  <sheetFormatPr defaultColWidth="9.140625" defaultRowHeight="12.75"/>
  <sheetData>
    <row r="2" spans="4:9" ht="12.75">
      <c r="D2" s="52" t="s">
        <v>80</v>
      </c>
      <c r="E2" s="52"/>
      <c r="F2" s="52"/>
      <c r="G2" s="52"/>
      <c r="H2" s="52"/>
      <c r="I2" s="52"/>
    </row>
    <row r="3" spans="3:9" ht="12.75">
      <c r="C3" s="53"/>
      <c r="D3" s="52"/>
      <c r="E3" s="52"/>
      <c r="F3" s="52" t="s">
        <v>81</v>
      </c>
      <c r="G3" s="52"/>
      <c r="H3" s="52"/>
      <c r="I3" s="52"/>
    </row>
    <row r="5" spans="1:10" ht="12.75">
      <c r="A5" t="s">
        <v>87</v>
      </c>
      <c r="B5">
        <f>VLOOKUP(A8,D7:I16,B6+1)</f>
        <v>48</v>
      </c>
      <c r="C5" t="s">
        <v>29</v>
      </c>
      <c r="D5" t="s">
        <v>82</v>
      </c>
      <c r="F5" t="s">
        <v>83</v>
      </c>
      <c r="J5" t="s">
        <v>29</v>
      </c>
    </row>
    <row r="6" spans="1:9" ht="12.75">
      <c r="A6" t="s">
        <v>88</v>
      </c>
      <c r="B6">
        <f>IF(A9=8,1,IF(A9=10,2,IF(A9=12,3,IF(A9=14,4,IF(A9=16,5,"err")))))</f>
        <v>4</v>
      </c>
      <c r="E6">
        <v>8</v>
      </c>
      <c r="F6">
        <v>10</v>
      </c>
      <c r="G6">
        <v>12</v>
      </c>
      <c r="H6">
        <v>14</v>
      </c>
      <c r="I6">
        <v>16</v>
      </c>
    </row>
    <row r="7" spans="1:9" ht="12.75">
      <c r="A7" t="s">
        <v>29</v>
      </c>
      <c r="B7" t="s">
        <v>29</v>
      </c>
      <c r="D7">
        <v>12</v>
      </c>
      <c r="H7">
        <v>12</v>
      </c>
      <c r="I7">
        <v>10</v>
      </c>
    </row>
    <row r="8" spans="1:9" ht="12.75">
      <c r="A8">
        <f>Program!F12</f>
        <v>48</v>
      </c>
      <c r="B8" s="55" t="s">
        <v>82</v>
      </c>
      <c r="D8">
        <v>15</v>
      </c>
      <c r="H8">
        <v>15</v>
      </c>
      <c r="I8">
        <v>12</v>
      </c>
    </row>
    <row r="9" spans="1:9" ht="12.75">
      <c r="A9">
        <f>Program!H12</f>
        <v>14</v>
      </c>
      <c r="B9" s="55" t="s">
        <v>91</v>
      </c>
      <c r="D9">
        <v>18</v>
      </c>
      <c r="G9">
        <v>24</v>
      </c>
      <c r="H9">
        <v>18</v>
      </c>
      <c r="I9">
        <v>15</v>
      </c>
    </row>
    <row r="10" spans="1:9" ht="12.75">
      <c r="A10" s="56" t="str">
        <f>Program!H13</f>
        <v>2-2/3 x 1/2</v>
      </c>
      <c r="B10" s="55" t="s">
        <v>92</v>
      </c>
      <c r="D10">
        <v>21</v>
      </c>
      <c r="G10">
        <v>29</v>
      </c>
      <c r="H10">
        <v>21</v>
      </c>
      <c r="I10">
        <v>17</v>
      </c>
    </row>
    <row r="11" spans="1:9" ht="12.75">
      <c r="A11">
        <f>Program!F13</f>
        <v>92</v>
      </c>
      <c r="B11" s="55" t="s">
        <v>93</v>
      </c>
      <c r="D11">
        <v>24</v>
      </c>
      <c r="G11">
        <v>33</v>
      </c>
      <c r="H11">
        <v>24</v>
      </c>
      <c r="I11">
        <v>19</v>
      </c>
    </row>
    <row r="12" spans="1:9" ht="12.75">
      <c r="A12">
        <f>Program!F14</f>
        <v>87</v>
      </c>
      <c r="B12" s="55" t="s">
        <v>71</v>
      </c>
      <c r="D12">
        <v>30</v>
      </c>
      <c r="G12">
        <v>41</v>
      </c>
      <c r="H12">
        <v>30</v>
      </c>
      <c r="I12">
        <v>24</v>
      </c>
    </row>
    <row r="13" spans="4:9" ht="12.75">
      <c r="D13">
        <v>36</v>
      </c>
      <c r="F13">
        <v>62</v>
      </c>
      <c r="G13">
        <v>49</v>
      </c>
      <c r="H13">
        <v>36</v>
      </c>
      <c r="I13">
        <v>29</v>
      </c>
    </row>
    <row r="14" spans="4:9" ht="12.75">
      <c r="D14">
        <v>42</v>
      </c>
      <c r="F14">
        <v>72</v>
      </c>
      <c r="G14">
        <v>57</v>
      </c>
      <c r="H14">
        <v>42</v>
      </c>
      <c r="I14">
        <v>34</v>
      </c>
    </row>
    <row r="15" spans="4:9" ht="12.75">
      <c r="D15">
        <v>48</v>
      </c>
      <c r="E15">
        <v>100</v>
      </c>
      <c r="F15">
        <v>82</v>
      </c>
      <c r="G15">
        <v>65</v>
      </c>
      <c r="H15">
        <v>48</v>
      </c>
      <c r="I15">
        <v>38</v>
      </c>
    </row>
    <row r="16" spans="4:8" ht="12.75">
      <c r="D16">
        <v>54</v>
      </c>
      <c r="E16">
        <v>112</v>
      </c>
      <c r="F16">
        <v>92</v>
      </c>
      <c r="G16">
        <v>73</v>
      </c>
      <c r="H16">
        <v>54</v>
      </c>
    </row>
    <row r="17" ht="12.75">
      <c r="A17" t="s">
        <v>29</v>
      </c>
    </row>
    <row r="18" spans="1:3" ht="12.75">
      <c r="A18" t="s">
        <v>90</v>
      </c>
      <c r="C18">
        <f>IF(A10="2-2/3 x 1/2",B5*(A11-A12),IF(A10="3 x 1",B23*(A11-A12),IF(A10="steel",B44*(A11-A12),#VALUE!)))</f>
        <v>240</v>
      </c>
    </row>
    <row r="20" spans="4:9" ht="12.75">
      <c r="D20" s="52" t="s">
        <v>80</v>
      </c>
      <c r="E20" s="52"/>
      <c r="F20" s="52"/>
      <c r="G20" s="52"/>
      <c r="H20" s="52"/>
      <c r="I20" s="52"/>
    </row>
    <row r="21" spans="4:9" ht="12.75">
      <c r="D21" s="52"/>
      <c r="E21" s="52"/>
      <c r="F21" s="52" t="s">
        <v>84</v>
      </c>
      <c r="G21" s="52"/>
      <c r="H21" s="52" t="s">
        <v>29</v>
      </c>
      <c r="I21" s="52"/>
    </row>
    <row r="22" ht="12.75">
      <c r="G22" t="s">
        <v>83</v>
      </c>
    </row>
    <row r="23" spans="1:10" ht="12.75">
      <c r="A23" t="s">
        <v>89</v>
      </c>
      <c r="B23">
        <f>VLOOKUP(A8,D26:I40,B24+1)</f>
        <v>54</v>
      </c>
      <c r="D23" t="s">
        <v>82</v>
      </c>
      <c r="J23" t="s">
        <v>29</v>
      </c>
    </row>
    <row r="24" spans="1:9" ht="12.75">
      <c r="A24" t="s">
        <v>88</v>
      </c>
      <c r="B24">
        <f>IF(A9=8,1,IF(A9=10,2,IF(A9=12,3,IF(A9=14,4,IF(A9=16,5,"err")))))</f>
        <v>4</v>
      </c>
      <c r="E24">
        <v>8</v>
      </c>
      <c r="F24">
        <v>10</v>
      </c>
      <c r="G24">
        <v>12</v>
      </c>
      <c r="H24">
        <v>14</v>
      </c>
      <c r="I24">
        <v>16</v>
      </c>
    </row>
    <row r="26" spans="4:9" ht="12.75">
      <c r="D26">
        <v>36</v>
      </c>
      <c r="E26">
        <v>87</v>
      </c>
      <c r="F26">
        <v>71</v>
      </c>
      <c r="G26">
        <v>56</v>
      </c>
      <c r="H26">
        <v>41</v>
      </c>
      <c r="I26">
        <v>33</v>
      </c>
    </row>
    <row r="27" spans="1:9" ht="12.75">
      <c r="A27" t="s">
        <v>29</v>
      </c>
      <c r="B27" t="s">
        <v>29</v>
      </c>
      <c r="D27">
        <v>42</v>
      </c>
      <c r="E27">
        <v>100</v>
      </c>
      <c r="F27">
        <v>83</v>
      </c>
      <c r="G27">
        <v>65</v>
      </c>
      <c r="H27">
        <v>47</v>
      </c>
      <c r="I27">
        <v>39</v>
      </c>
    </row>
    <row r="28" spans="1:9" ht="12.75">
      <c r="A28">
        <f>Program!F12</f>
        <v>48</v>
      </c>
      <c r="B28" t="s">
        <v>29</v>
      </c>
      <c r="D28">
        <v>48</v>
      </c>
      <c r="E28">
        <v>115</v>
      </c>
      <c r="F28">
        <v>95</v>
      </c>
      <c r="G28">
        <v>74</v>
      </c>
      <c r="H28">
        <v>54</v>
      </c>
      <c r="I28">
        <v>44</v>
      </c>
    </row>
    <row r="29" spans="1:9" ht="12.75">
      <c r="A29">
        <f>Program!H12</f>
        <v>14</v>
      </c>
      <c r="D29">
        <v>54</v>
      </c>
      <c r="E29">
        <v>129</v>
      </c>
      <c r="F29">
        <v>106</v>
      </c>
      <c r="G29">
        <v>83</v>
      </c>
      <c r="H29">
        <v>61</v>
      </c>
      <c r="I29">
        <v>50</v>
      </c>
    </row>
    <row r="30" spans="1:9" ht="12.75">
      <c r="A30" t="s">
        <v>29</v>
      </c>
      <c r="B30" t="s">
        <v>29</v>
      </c>
      <c r="D30">
        <v>60</v>
      </c>
      <c r="E30">
        <v>143</v>
      </c>
      <c r="F30">
        <v>118</v>
      </c>
      <c r="G30">
        <v>92</v>
      </c>
      <c r="H30">
        <v>67</v>
      </c>
      <c r="I30">
        <v>55</v>
      </c>
    </row>
    <row r="31" spans="2:9" ht="12.75">
      <c r="B31" t="s">
        <v>29</v>
      </c>
      <c r="D31">
        <v>66</v>
      </c>
      <c r="E31">
        <v>157</v>
      </c>
      <c r="F31">
        <v>129</v>
      </c>
      <c r="G31">
        <v>101</v>
      </c>
      <c r="H31">
        <v>74</v>
      </c>
      <c r="I31">
        <v>60</v>
      </c>
    </row>
    <row r="32" spans="4:9" ht="12.75">
      <c r="D32">
        <v>72</v>
      </c>
      <c r="E32">
        <v>171</v>
      </c>
      <c r="F32">
        <v>140</v>
      </c>
      <c r="G32">
        <v>110</v>
      </c>
      <c r="H32">
        <v>81</v>
      </c>
      <c r="I32">
        <v>66</v>
      </c>
    </row>
    <row r="33" spans="4:9" ht="12.75">
      <c r="D33">
        <v>78</v>
      </c>
      <c r="E33">
        <v>185</v>
      </c>
      <c r="F33">
        <v>152</v>
      </c>
      <c r="G33">
        <v>119</v>
      </c>
      <c r="H33">
        <v>87</v>
      </c>
      <c r="I33">
        <v>71</v>
      </c>
    </row>
    <row r="34" spans="4:9" ht="12.75">
      <c r="D34">
        <v>84</v>
      </c>
      <c r="E34">
        <v>199</v>
      </c>
      <c r="F34">
        <v>164</v>
      </c>
      <c r="G34">
        <v>128</v>
      </c>
      <c r="H34">
        <v>94</v>
      </c>
      <c r="I34">
        <v>77</v>
      </c>
    </row>
    <row r="35" spans="4:9" ht="12.75">
      <c r="D35">
        <v>90</v>
      </c>
      <c r="E35">
        <v>213</v>
      </c>
      <c r="F35">
        <v>175</v>
      </c>
      <c r="G35">
        <v>137</v>
      </c>
      <c r="H35">
        <v>100</v>
      </c>
      <c r="I35">
        <v>82</v>
      </c>
    </row>
    <row r="36" spans="4:9" ht="12.75">
      <c r="D36">
        <v>96</v>
      </c>
      <c r="E36">
        <v>228</v>
      </c>
      <c r="F36">
        <v>188</v>
      </c>
      <c r="G36">
        <v>147</v>
      </c>
      <c r="H36">
        <v>107</v>
      </c>
      <c r="I36">
        <v>87</v>
      </c>
    </row>
    <row r="37" spans="4:9" ht="12.75">
      <c r="D37">
        <v>102</v>
      </c>
      <c r="E37">
        <v>241</v>
      </c>
      <c r="F37">
        <v>198</v>
      </c>
      <c r="G37">
        <v>155</v>
      </c>
      <c r="H37">
        <v>114</v>
      </c>
      <c r="I37">
        <v>93</v>
      </c>
    </row>
    <row r="38" spans="4:8" ht="12.75">
      <c r="D38">
        <v>108</v>
      </c>
      <c r="E38">
        <v>256</v>
      </c>
      <c r="F38">
        <v>211</v>
      </c>
      <c r="G38">
        <v>165</v>
      </c>
      <c r="H38">
        <v>120</v>
      </c>
    </row>
    <row r="39" spans="4:8" ht="12.75">
      <c r="D39">
        <v>114</v>
      </c>
      <c r="E39">
        <v>271</v>
      </c>
      <c r="F39">
        <v>222</v>
      </c>
      <c r="G39">
        <v>174</v>
      </c>
      <c r="H39">
        <v>127</v>
      </c>
    </row>
    <row r="40" spans="4:8" ht="12.75">
      <c r="D40">
        <v>120</v>
      </c>
      <c r="E40">
        <v>284</v>
      </c>
      <c r="F40">
        <v>234</v>
      </c>
      <c r="G40">
        <v>183</v>
      </c>
      <c r="H40">
        <v>234</v>
      </c>
    </row>
    <row r="43" spans="3:8" ht="12.75">
      <c r="C43" s="52" t="s">
        <v>85</v>
      </c>
      <c r="D43" s="52"/>
      <c r="E43" s="52"/>
      <c r="F43" s="52"/>
      <c r="G43" s="52"/>
      <c r="H43" s="52"/>
    </row>
    <row r="44" spans="1:6" ht="12.75">
      <c r="A44" t="s">
        <v>89</v>
      </c>
      <c r="B44" t="e">
        <f>VLOOKUP(A8,D47:F57,B45+1)</f>
        <v>#VALUE!</v>
      </c>
      <c r="C44" t="s">
        <v>29</v>
      </c>
      <c r="D44" t="s">
        <v>82</v>
      </c>
      <c r="F44" t="s">
        <v>86</v>
      </c>
    </row>
    <row r="45" spans="1:6" ht="12.75">
      <c r="A45" t="s">
        <v>88</v>
      </c>
      <c r="B45" t="str">
        <f>IF(A9=0.22,1,IF(A9=0.282,2,"err"))</f>
        <v>err</v>
      </c>
      <c r="E45" s="54">
        <v>0.22</v>
      </c>
      <c r="F45" s="54">
        <v>0.282</v>
      </c>
    </row>
    <row r="47" spans="3:5" ht="12.75">
      <c r="C47" t="s">
        <v>29</v>
      </c>
      <c r="D47">
        <v>16</v>
      </c>
      <c r="E47">
        <v>35</v>
      </c>
    </row>
    <row r="48" spans="1:5" ht="12.75">
      <c r="A48">
        <f>Program!F12</f>
        <v>48</v>
      </c>
      <c r="C48" t="s">
        <v>29</v>
      </c>
      <c r="D48">
        <v>18</v>
      </c>
      <c r="E48">
        <v>39</v>
      </c>
    </row>
    <row r="49" spans="1:5" ht="12.75">
      <c r="A49">
        <f>Program!H12</f>
        <v>14</v>
      </c>
      <c r="C49" t="s">
        <v>29</v>
      </c>
      <c r="D49">
        <v>20</v>
      </c>
      <c r="E49">
        <v>46</v>
      </c>
    </row>
    <row r="50" spans="3:5" ht="12.75">
      <c r="C50" t="s">
        <v>29</v>
      </c>
      <c r="D50">
        <v>22</v>
      </c>
      <c r="E50">
        <v>51</v>
      </c>
    </row>
    <row r="51" spans="3:5" ht="12.75">
      <c r="C51" t="s">
        <v>29</v>
      </c>
      <c r="D51">
        <v>24</v>
      </c>
      <c r="E51">
        <v>55</v>
      </c>
    </row>
    <row r="52" spans="3:6" ht="12.75">
      <c r="C52" t="s">
        <v>29</v>
      </c>
      <c r="D52">
        <v>26</v>
      </c>
      <c r="F52">
        <v>77</v>
      </c>
    </row>
    <row r="53" spans="3:6" ht="12.75">
      <c r="C53" t="s">
        <v>29</v>
      </c>
      <c r="D53">
        <v>28</v>
      </c>
      <c r="F53">
        <v>83</v>
      </c>
    </row>
    <row r="54" spans="3:6" ht="12.75">
      <c r="C54" t="s">
        <v>29</v>
      </c>
      <c r="D54">
        <v>30</v>
      </c>
      <c r="F54">
        <v>89</v>
      </c>
    </row>
    <row r="55" spans="3:6" ht="12.75">
      <c r="C55" t="s">
        <v>29</v>
      </c>
      <c r="D55">
        <v>32</v>
      </c>
      <c r="F55">
        <v>96</v>
      </c>
    </row>
    <row r="56" spans="3:6" ht="12.75">
      <c r="C56" t="s">
        <v>29</v>
      </c>
      <c r="D56">
        <v>34</v>
      </c>
      <c r="F56">
        <v>101</v>
      </c>
    </row>
    <row r="57" spans="3:6" ht="12.75">
      <c r="C57" t="s">
        <v>29</v>
      </c>
      <c r="D57">
        <v>36</v>
      </c>
      <c r="F57">
        <v>108</v>
      </c>
    </row>
  </sheetData>
  <sheetProtection sheet="1" objects="1" scenarios="1"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Hickman</dc:creator>
  <cp:keywords/>
  <dc:description/>
  <cp:lastModifiedBy>Darren Hickman</cp:lastModifiedBy>
  <cp:lastPrinted>2002-01-16T14:09:39Z</cp:lastPrinted>
  <dcterms:created xsi:type="dcterms:W3CDTF">1999-12-13T15:59:55Z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