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05" windowWidth="9360" windowHeight="4500" tabRatio="601" firstSheet="1" activeTab="1"/>
  </bookViews>
  <sheets>
    <sheet name="Recovered_Sheet1" sheetId="1" state="veryHidden" r:id="rId1"/>
    <sheet name="DataTable" sheetId="2" r:id="rId2"/>
  </sheets>
  <definedNames>
    <definedName name="AbsenteeShawnee">#REF!</definedName>
    <definedName name="Alaska">#REF!</definedName>
    <definedName name="AleutianPribilof">#REF!</definedName>
    <definedName name="ANTHC">#REF!</definedName>
    <definedName name="ArcticSlope">#REF!</definedName>
    <definedName name="Bemidji">#REF!</definedName>
    <definedName name="Billings">#REF!</definedName>
    <definedName name="BoisForte">#REF!</definedName>
    <definedName name="BristolBay">#REF!</definedName>
    <definedName name="California">#REF!</definedName>
    <definedName name="California4th">#REF!</definedName>
    <definedName name="CATG">#REF!</definedName>
    <definedName name="Cherokee">#REF!</definedName>
    <definedName name="Chickasaw">#REF!</definedName>
    <definedName name="ChippewaCree">#REF!</definedName>
    <definedName name="Chitimacha">#REF!</definedName>
    <definedName name="ChoctawMiss">#REF!</definedName>
    <definedName name="ChoctawOK">#REF!</definedName>
    <definedName name="Chugachmiut">#REF!</definedName>
    <definedName name="CitizenPotawatomi">#REF!</definedName>
    <definedName name="CoeurdAlene">#REF!</definedName>
    <definedName name="CopperRiver">#REF!</definedName>
    <definedName name="Coquille">#REF!</definedName>
    <definedName name="DuckValley">#REF!</definedName>
    <definedName name="Duckwater">#REF!</definedName>
    <definedName name="Duckwater4th">#REF!</definedName>
    <definedName name="EasternAleutian">#REF!</definedName>
    <definedName name="Eklutna">#REF!</definedName>
    <definedName name="Ely">#REF!</definedName>
    <definedName name="Ely4th">#REF!</definedName>
    <definedName name="ElyCY98">#REF!</definedName>
    <definedName name="FondDuLac">#REF!</definedName>
    <definedName name="GrandRonde">#REF!</definedName>
    <definedName name="GrandTraverse">#REF!</definedName>
    <definedName name="Hoopa">#REF!</definedName>
    <definedName name="Jamestown">#REF!</definedName>
    <definedName name="Karuk">#REF!</definedName>
    <definedName name="Kaw">#REF!</definedName>
    <definedName name="Ketchikan">#REF!</definedName>
    <definedName name="Kickapoo">#REF!</definedName>
    <definedName name="Kodiak">#REF!</definedName>
    <definedName name="Kootenai">#REF!</definedName>
    <definedName name="Lummi">#REF!</definedName>
    <definedName name="Makah">#REF!</definedName>
    <definedName name="Maniilaq">#REF!</definedName>
    <definedName name="Metlakatla">#REF!</definedName>
    <definedName name="MilleLacs">#REF!</definedName>
    <definedName name="Modoc">#REF!</definedName>
    <definedName name="Mohegan">#REF!</definedName>
    <definedName name="MtSanford">#REF!</definedName>
    <definedName name="Nashville">#REF!</definedName>
    <definedName name="NezPerce">#REF!</definedName>
    <definedName name="Nisqually">#REF!</definedName>
    <definedName name="NortonSound">#REF!</definedName>
    <definedName name="Oklahoma">#REF!</definedName>
    <definedName name="Oneida">#REF!</definedName>
    <definedName name="Penobscot">#REF!</definedName>
    <definedName name="Phoenix">#REF!</definedName>
    <definedName name="Phoenix4th">#REF!</definedName>
    <definedName name="PoarchCreek">#REF!</definedName>
    <definedName name="Ponca">#REF!</definedName>
    <definedName name="PortGamble">#REF!</definedName>
    <definedName name="Portland">#REF!</definedName>
    <definedName name="Quinault">#REF!</definedName>
    <definedName name="Redding">#REF!</definedName>
    <definedName name="Redding4th">#REF!</definedName>
    <definedName name="SacandFox">#REF!</definedName>
    <definedName name="SalishKootenai">#REF!</definedName>
    <definedName name="SaultSteMarie">#REF!</definedName>
    <definedName name="SCF">#REF!</definedName>
    <definedName name="SEARHC">#REF!</definedName>
    <definedName name="Seldovia">#REF!</definedName>
    <definedName name="ShoalwaterBay">#REF!</definedName>
    <definedName name="Siletz">#REF!</definedName>
    <definedName name="SquaxinIsland">#REF!</definedName>
    <definedName name="Summary">#REF!</definedName>
    <definedName name="Summary4th">#REF!</definedName>
    <definedName name="SummaryTribe">#REF!</definedName>
    <definedName name="Suquamish">#REF!</definedName>
    <definedName name="Swinomish">#REF!</definedName>
    <definedName name="TananaChiefs">#REF!</definedName>
    <definedName name="Wyandotte">#REF!</definedName>
    <definedName name="YukonKuskokwim">#REF!</definedName>
  </definedNames>
  <calcPr fullCalcOnLoad="1" fullPrecision="0"/>
</workbook>
</file>

<file path=xl/sharedStrings.xml><?xml version="1.0" encoding="utf-8"?>
<sst xmlns="http://schemas.openxmlformats.org/spreadsheetml/2006/main" count="55" uniqueCount="50">
  <si>
    <t xml:space="preserve">% of </t>
  </si>
  <si>
    <t>IHS Budget</t>
  </si>
  <si>
    <t xml:space="preserve">Number of </t>
  </si>
  <si>
    <t>Tribes</t>
  </si>
  <si>
    <t>($ in mill)</t>
  </si>
  <si>
    <t>Federally</t>
  </si>
  <si>
    <t>Recognized</t>
  </si>
  <si>
    <t>Users for</t>
  </si>
  <si>
    <t>Users as %</t>
  </si>
  <si>
    <t>funding as %</t>
  </si>
  <si>
    <t>Tribes in</t>
  </si>
  <si>
    <t>IHS Users</t>
  </si>
  <si>
    <t>Number of</t>
  </si>
  <si>
    <t>Users</t>
  </si>
  <si>
    <t>for IHS</t>
  </si>
  <si>
    <t>1994         14           14</t>
  </si>
  <si>
    <t>1995         29           41</t>
  </si>
  <si>
    <t>1996         29           41</t>
  </si>
  <si>
    <t>1997         34           48</t>
  </si>
  <si>
    <t>1998         39           55</t>
  </si>
  <si>
    <t>1999         42           59</t>
  </si>
  <si>
    <t xml:space="preserve">Funding </t>
  </si>
  <si>
    <t>Level</t>
  </si>
  <si>
    <t>of Total</t>
  </si>
  <si>
    <t>Budget</t>
  </si>
  <si>
    <t>Total</t>
  </si>
  <si>
    <t>IHS</t>
  </si>
  <si>
    <t>2000         44           63</t>
  </si>
  <si>
    <t xml:space="preserve">Data as of: </t>
  </si>
  <si>
    <t>TSGP</t>
  </si>
  <si>
    <t>for TSGP</t>
  </si>
  <si>
    <t>2001         51           70</t>
  </si>
  <si>
    <t>FY     Compacts     FAs</t>
  </si>
  <si>
    <t>standard Facilities programs such as Environmental Health Support, Facilities Support, Maintenance &amp; Improvement and Equipment;</t>
  </si>
  <si>
    <t>Contract Support Costs (Direct and Indirect); Area Shares and Headquarters Shares.</t>
  </si>
  <si>
    <t xml:space="preserve">Excluded from the amounts are non-appropriated funds (e.g., Medicare/Medicaid collections), non-IHS appropriated </t>
  </si>
  <si>
    <t>funds (e.g., Reimbursements) and prior-year funds (all sources).</t>
  </si>
  <si>
    <t>2002         57           76</t>
  </si>
  <si>
    <t>Included in the amounts are standard services programs such as Hospitals and Clinics, Dental, Mental Health, Alcohol, Direct Operations;</t>
  </si>
  <si>
    <t>"Funding Level for TSGP" and "IHS Budget" amounts include only IHS "appropriated" funds, for Services and Facilities Appropriations.</t>
  </si>
  <si>
    <t>2003         62           82</t>
  </si>
  <si>
    <t xml:space="preserve">                            As of 4/21/03</t>
  </si>
  <si>
    <t>2004         65           85</t>
  </si>
  <si>
    <t>Prepared by: OTSG</t>
  </si>
  <si>
    <t>2005         69           89</t>
  </si>
  <si>
    <t>User Numbers on this Data Table being updated/verified by OTSG.</t>
  </si>
  <si>
    <t xml:space="preserve">         FY 2006 Self-Governance Data Table</t>
  </si>
  <si>
    <t>2006         72           93</t>
  </si>
  <si>
    <t>Alaska Tribal Health Compact has 22 Funding Agreements.</t>
  </si>
  <si>
    <t>Final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</si>
</sst>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#,##0;\-#,##0;&quot;-&quot;"/>
    <numFmt numFmtId="167" formatCode="&quot;$&quot;#,##0.0_);\(&quot;$&quot;#,##0.0\)"/>
    <numFmt numFmtId="168" formatCode="0.0000%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_);_(&quot;$&quot;* \(#,##0\);_(&quot;$&quot;* &quot;-&quot;??_);_(@_)"/>
  </numFmts>
  <fonts count="16">
    <font>
      <sz val="10"/>
      <name val="Arial"/>
      <family val="0"/>
    </font>
    <font>
      <b/>
      <sz val="12"/>
      <name val="Arial"/>
      <family val="2"/>
    </font>
    <font>
      <sz val="8"/>
      <name val="Times New Roman"/>
      <family val="0"/>
    </font>
    <font>
      <sz val="10"/>
      <color indexed="8"/>
      <name val="Arial"/>
      <family val="2"/>
    </font>
    <font>
      <sz val="10"/>
      <name val="MS Serif"/>
      <family val="0"/>
    </font>
    <font>
      <sz val="10"/>
      <color indexed="16"/>
      <name val="MS Serif"/>
      <family val="0"/>
    </font>
    <font>
      <b/>
      <sz val="8"/>
      <name val="MS Sans Serif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0"/>
    </font>
    <font>
      <b/>
      <sz val="8"/>
      <color indexed="8"/>
      <name val="Helv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darkVertical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wrapText="1"/>
      <protection locked="0"/>
    </xf>
    <xf numFmtId="166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Alignment="0">
      <protection/>
    </xf>
    <xf numFmtId="0" fontId="15" fillId="0" borderId="0" applyNumberFormat="0" applyFill="0" applyBorder="0" applyAlignment="0" applyProtection="0"/>
    <xf numFmtId="0" fontId="1" fillId="0" borderId="1" applyNumberFormat="0" applyAlignment="0" applyProtection="0"/>
    <xf numFmtId="0" fontId="1" fillId="0" borderId="2">
      <alignment horizontal="left" vertical="center"/>
      <protection/>
    </xf>
    <xf numFmtId="0" fontId="6" fillId="0" borderId="3">
      <alignment horizontal="center"/>
      <protection/>
    </xf>
    <xf numFmtId="0" fontId="6" fillId="0" borderId="0">
      <alignment horizontal="center"/>
      <protection/>
    </xf>
    <xf numFmtId="0" fontId="14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0" fontId="7" fillId="2" borderId="0" applyNumberFormat="0" applyFont="0" applyBorder="0" applyAlignment="0">
      <protection/>
    </xf>
    <xf numFmtId="164" fontId="8" fillId="0" borderId="0" applyNumberFormat="0" applyFill="0" applyBorder="0" applyAlignment="0" applyProtection="0"/>
    <xf numFmtId="0" fontId="7" fillId="1" borderId="2" applyNumberFormat="0" applyFont="0" applyAlignment="0">
      <protection/>
    </xf>
    <xf numFmtId="0" fontId="9" fillId="0" borderId="0" applyNumberFormat="0" applyFill="0" applyBorder="0" applyAlignment="0">
      <protection/>
    </xf>
    <xf numFmtId="40" fontId="10" fillId="0" borderId="0" applyBorder="0">
      <alignment horizontal="right"/>
      <protection/>
    </xf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4" xfId="0" applyNumberFormat="1" applyBorder="1" applyAlignment="1">
      <alignment horizontal="center"/>
    </xf>
    <xf numFmtId="0" fontId="0" fillId="0" borderId="10" xfId="0" applyBorder="1" applyAlignment="1">
      <alignment/>
    </xf>
    <xf numFmtId="37" fontId="0" fillId="0" borderId="11" xfId="0" applyNumberFormat="1" applyBorder="1" applyAlignment="1">
      <alignment/>
    </xf>
    <xf numFmtId="37" fontId="0" fillId="0" borderId="8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37" fontId="0" fillId="0" borderId="9" xfId="0" applyNumberFormat="1" applyBorder="1" applyAlignment="1">
      <alignment horizontal="center"/>
    </xf>
    <xf numFmtId="37" fontId="0" fillId="0" borderId="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7" xfId="0" applyBorder="1" applyAlignment="1">
      <alignment horizontal="left"/>
    </xf>
    <xf numFmtId="167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7" fontId="12" fillId="0" borderId="0" xfId="0" applyNumberFormat="1" applyFont="1" applyAlignment="1">
      <alignment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167" fontId="0" fillId="0" borderId="12" xfId="20" applyNumberFormat="1" applyFill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167" fontId="0" fillId="0" borderId="2" xfId="20" applyNumberForma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left"/>
    </xf>
  </cellXfs>
  <cellStyles count="22">
    <cellStyle name="Normal" xfId="0"/>
    <cellStyle name="args.style" xfId="15"/>
    <cellStyle name="Calc Currency (0)" xfId="16"/>
    <cellStyle name="Comma" xfId="17"/>
    <cellStyle name="Comma [0]" xfId="18"/>
    <cellStyle name="Copied" xfId="19"/>
    <cellStyle name="Currency" xfId="20"/>
    <cellStyle name="Currency [0]" xfId="21"/>
    <cellStyle name="Entered" xfId="22"/>
    <cellStyle name="Followed Hyperlink" xfId="23"/>
    <cellStyle name="Header1" xfId="24"/>
    <cellStyle name="Header2" xfId="25"/>
    <cellStyle name="HEADINGS" xfId="26"/>
    <cellStyle name="HEADINGSTOP" xfId="27"/>
    <cellStyle name="Hyperlink" xfId="28"/>
    <cellStyle name="per.style" xfId="29"/>
    <cellStyle name="Percent" xfId="30"/>
    <cellStyle name="regstoresfromspecstores" xfId="31"/>
    <cellStyle name="RevList" xfId="32"/>
    <cellStyle name="SHADEDSTORES" xfId="33"/>
    <cellStyle name="specstores" xfId="34"/>
    <cellStyle name="Sub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6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21.57421875" style="0" customWidth="1"/>
    <col min="2" max="2" width="8.57421875" style="7" customWidth="1"/>
    <col min="3" max="3" width="8.7109375" style="7" customWidth="1"/>
    <col min="4" max="4" width="15.57421875" style="2" bestFit="1" customWidth="1"/>
    <col min="5" max="5" width="1.7109375" style="2" customWidth="1"/>
    <col min="6" max="6" width="12.28125" style="2" customWidth="1"/>
    <col min="7" max="7" width="1.7109375" style="2" customWidth="1"/>
    <col min="8" max="8" width="13.00390625" style="2" customWidth="1"/>
    <col min="9" max="9" width="11.28125" style="2" customWidth="1"/>
    <col min="10" max="10" width="12.7109375" style="2" bestFit="1" customWidth="1"/>
    <col min="11" max="11" width="11.7109375" style="0" customWidth="1"/>
  </cols>
  <sheetData>
    <row r="3" spans="2:10" s="32" customFormat="1" ht="20.25">
      <c r="B3" s="33"/>
      <c r="C3" s="34" t="s">
        <v>46</v>
      </c>
      <c r="D3" s="35"/>
      <c r="E3" s="35"/>
      <c r="F3" s="35"/>
      <c r="G3" s="35"/>
      <c r="H3" s="35"/>
      <c r="I3" s="35"/>
      <c r="J3" s="35"/>
    </row>
    <row r="4" spans="2:10" s="32" customFormat="1" ht="20.25">
      <c r="B4" s="33"/>
      <c r="C4" s="34" t="s">
        <v>41</v>
      </c>
      <c r="D4" s="43" t="s">
        <v>28</v>
      </c>
      <c r="E4" s="3"/>
      <c r="F4" s="47" t="s">
        <v>49</v>
      </c>
      <c r="G4" s="35"/>
      <c r="H4" s="35"/>
      <c r="I4" s="35"/>
      <c r="J4" s="35"/>
    </row>
    <row r="7" ht="10.5" customHeight="1"/>
    <row r="8" spans="1:14" ht="12.75">
      <c r="A8" s="18"/>
      <c r="B8" s="16" t="s">
        <v>21</v>
      </c>
      <c r="C8" s="16"/>
      <c r="D8" s="11"/>
      <c r="E8" s="12"/>
      <c r="F8" s="16"/>
      <c r="G8" s="12"/>
      <c r="H8" s="19" t="s">
        <v>0</v>
      </c>
      <c r="I8" s="9"/>
      <c r="J8" s="9" t="s">
        <v>25</v>
      </c>
      <c r="K8" s="9" t="s">
        <v>29</v>
      </c>
      <c r="L8" s="1"/>
      <c r="M8" s="1"/>
      <c r="N8" s="1"/>
    </row>
    <row r="9" spans="1:14" ht="12.75">
      <c r="A9" s="17"/>
      <c r="B9" s="13" t="s">
        <v>22</v>
      </c>
      <c r="C9" s="13" t="s">
        <v>26</v>
      </c>
      <c r="D9" s="13" t="s">
        <v>29</v>
      </c>
      <c r="E9" s="6"/>
      <c r="F9" s="13" t="s">
        <v>2</v>
      </c>
      <c r="G9" s="6"/>
      <c r="H9" s="20" t="s">
        <v>5</v>
      </c>
      <c r="I9" s="10" t="s">
        <v>2</v>
      </c>
      <c r="J9" s="10" t="s">
        <v>12</v>
      </c>
      <c r="K9" s="10" t="s">
        <v>8</v>
      </c>
      <c r="L9" s="1"/>
      <c r="M9" s="1"/>
      <c r="N9" s="1"/>
    </row>
    <row r="10" spans="1:14" ht="12.75">
      <c r="A10" s="26" t="s">
        <v>32</v>
      </c>
      <c r="B10" s="13" t="s">
        <v>30</v>
      </c>
      <c r="C10" s="13" t="s">
        <v>24</v>
      </c>
      <c r="D10" s="13" t="s">
        <v>9</v>
      </c>
      <c r="E10" s="6"/>
      <c r="F10" s="13" t="s">
        <v>10</v>
      </c>
      <c r="G10" s="6"/>
      <c r="H10" s="20" t="s">
        <v>6</v>
      </c>
      <c r="I10" s="10" t="s">
        <v>7</v>
      </c>
      <c r="J10" s="10" t="s">
        <v>13</v>
      </c>
      <c r="K10" s="10" t="s">
        <v>23</v>
      </c>
      <c r="L10" s="1"/>
      <c r="M10" s="1"/>
      <c r="N10" s="1"/>
    </row>
    <row r="11" spans="1:14" ht="12.75">
      <c r="A11" s="17"/>
      <c r="B11" s="13" t="s">
        <v>4</v>
      </c>
      <c r="C11" s="13" t="s">
        <v>4</v>
      </c>
      <c r="D11" s="13" t="s">
        <v>1</v>
      </c>
      <c r="E11" s="6"/>
      <c r="F11" s="13" t="s">
        <v>29</v>
      </c>
      <c r="G11" s="6"/>
      <c r="H11" s="20" t="s">
        <v>3</v>
      </c>
      <c r="I11" s="10" t="s">
        <v>29</v>
      </c>
      <c r="J11" s="10" t="s">
        <v>14</v>
      </c>
      <c r="K11" s="10" t="s">
        <v>11</v>
      </c>
      <c r="L11" s="1"/>
      <c r="M11" s="1"/>
      <c r="N11" s="1"/>
    </row>
    <row r="12" spans="1:14" ht="6" customHeight="1">
      <c r="A12" s="25"/>
      <c r="B12" s="5"/>
      <c r="C12" s="5"/>
      <c r="D12" s="5"/>
      <c r="E12" s="6"/>
      <c r="F12" s="5"/>
      <c r="G12" s="6"/>
      <c r="H12" s="6"/>
      <c r="I12" s="17"/>
      <c r="J12" s="10"/>
      <c r="K12" s="10"/>
      <c r="L12" s="1"/>
      <c r="M12" s="1"/>
      <c r="N12" s="1"/>
    </row>
    <row r="13" spans="1:14" ht="12.75">
      <c r="A13" s="14" t="s">
        <v>15</v>
      </c>
      <c r="B13" s="27">
        <v>51</v>
      </c>
      <c r="C13" s="27"/>
      <c r="D13" s="28">
        <v>0.024</v>
      </c>
      <c r="E13" s="15"/>
      <c r="F13" s="24">
        <v>14</v>
      </c>
      <c r="G13" s="15"/>
      <c r="H13" s="23">
        <v>0.026</v>
      </c>
      <c r="I13" s="21">
        <f>291000</f>
        <v>291000</v>
      </c>
      <c r="J13" s="21">
        <v>1160000</v>
      </c>
      <c r="K13" s="22">
        <f aca="true" t="shared" si="0" ref="K13:K18">I13/J13</f>
        <v>0.251</v>
      </c>
      <c r="L13" s="1"/>
      <c r="M13" s="1"/>
      <c r="N13" s="1"/>
    </row>
    <row r="14" spans="1:14" ht="12.75">
      <c r="A14" s="14" t="s">
        <v>16</v>
      </c>
      <c r="B14" s="27">
        <v>262.7</v>
      </c>
      <c r="C14" s="27"/>
      <c r="D14" s="28">
        <v>0.134</v>
      </c>
      <c r="E14" s="15"/>
      <c r="F14" s="24">
        <v>225</v>
      </c>
      <c r="G14" s="15"/>
      <c r="H14" s="23">
        <v>0.42</v>
      </c>
      <c r="I14" s="21">
        <f>298562</f>
        <v>298562</v>
      </c>
      <c r="J14" s="21">
        <v>1192537</v>
      </c>
      <c r="K14" s="22">
        <f t="shared" si="0"/>
        <v>0.25</v>
      </c>
      <c r="L14" s="1"/>
      <c r="M14" s="1"/>
      <c r="N14" s="1"/>
    </row>
    <row r="15" spans="1:14" ht="12.75">
      <c r="A15" s="14" t="s">
        <v>17</v>
      </c>
      <c r="B15" s="27">
        <v>272</v>
      </c>
      <c r="C15" s="27"/>
      <c r="D15" s="28">
        <v>0.137</v>
      </c>
      <c r="E15" s="15"/>
      <c r="F15" s="24">
        <v>225</v>
      </c>
      <c r="G15" s="15"/>
      <c r="H15" s="23">
        <v>0.42</v>
      </c>
      <c r="I15" s="21">
        <f>323400</f>
        <v>323400</v>
      </c>
      <c r="J15" s="21">
        <v>1223787</v>
      </c>
      <c r="K15" s="22">
        <f t="shared" si="0"/>
        <v>0.264</v>
      </c>
      <c r="L15" s="1"/>
      <c r="M15" s="1"/>
      <c r="N15" s="1"/>
    </row>
    <row r="16" spans="1:14" ht="12.75">
      <c r="A16" s="14" t="s">
        <v>18</v>
      </c>
      <c r="B16" s="27">
        <v>350</v>
      </c>
      <c r="C16" s="27"/>
      <c r="D16" s="28">
        <v>0.17</v>
      </c>
      <c r="E16" s="15"/>
      <c r="F16" s="24">
        <v>238</v>
      </c>
      <c r="G16" s="15"/>
      <c r="H16" s="23">
        <v>0.43</v>
      </c>
      <c r="I16" s="21">
        <f>343748</f>
        <v>343748</v>
      </c>
      <c r="J16" s="21">
        <v>1256727</v>
      </c>
      <c r="K16" s="22">
        <f t="shared" si="0"/>
        <v>0.274</v>
      </c>
      <c r="L16" s="1"/>
      <c r="M16" s="1"/>
      <c r="N16" s="1"/>
    </row>
    <row r="17" spans="1:14" ht="12.75">
      <c r="A17" s="14" t="s">
        <v>19</v>
      </c>
      <c r="B17" s="27">
        <v>410.5</v>
      </c>
      <c r="C17" s="27"/>
      <c r="D17" s="28">
        <v>0.196</v>
      </c>
      <c r="E17" s="15"/>
      <c r="F17" s="24">
        <v>251</v>
      </c>
      <c r="G17" s="15"/>
      <c r="H17" s="23">
        <v>0.451</v>
      </c>
      <c r="I17" s="21">
        <f>414604</f>
        <v>414604</v>
      </c>
      <c r="J17" s="21">
        <v>1300639</v>
      </c>
      <c r="K17" s="22">
        <f t="shared" si="0"/>
        <v>0.319</v>
      </c>
      <c r="L17" s="1"/>
      <c r="M17" s="1"/>
      <c r="N17" s="1"/>
    </row>
    <row r="18" spans="1:14" ht="12.75">
      <c r="A18" s="14" t="s">
        <v>20</v>
      </c>
      <c r="B18" s="27">
        <v>576.3</v>
      </c>
      <c r="C18" s="27">
        <v>2242.3</v>
      </c>
      <c r="D18" s="28">
        <v>0.257</v>
      </c>
      <c r="E18" s="15"/>
      <c r="F18" s="24">
        <v>259</v>
      </c>
      <c r="G18" s="15"/>
      <c r="H18" s="23">
        <v>0.465</v>
      </c>
      <c r="I18" s="21">
        <f>417882+1133</f>
        <v>419015</v>
      </c>
      <c r="J18" s="21">
        <v>1300639</v>
      </c>
      <c r="K18" s="22">
        <f t="shared" si="0"/>
        <v>0.322</v>
      </c>
      <c r="L18" s="1"/>
      <c r="M18" s="1"/>
      <c r="N18" s="1"/>
    </row>
    <row r="19" spans="1:14" ht="12.75">
      <c r="A19" s="14" t="s">
        <v>27</v>
      </c>
      <c r="B19" s="27">
        <v>659.8</v>
      </c>
      <c r="C19" s="27">
        <v>2390.7</v>
      </c>
      <c r="D19" s="28">
        <f aca="true" t="shared" si="1" ref="D19:D25">B19/C19</f>
        <v>0.276</v>
      </c>
      <c r="E19" s="15"/>
      <c r="F19" s="24">
        <v>262</v>
      </c>
      <c r="G19" s="15"/>
      <c r="H19" s="23">
        <f>F19/556</f>
        <v>0.471</v>
      </c>
      <c r="I19" s="21">
        <f>419015+93+27+3958</f>
        <v>423093</v>
      </c>
      <c r="J19" s="21">
        <v>1300639</v>
      </c>
      <c r="K19" s="22">
        <f aca="true" t="shared" si="2" ref="K19:K25">I19/J19</f>
        <v>0.325</v>
      </c>
      <c r="L19" s="1"/>
      <c r="M19" s="1"/>
      <c r="N19" s="1"/>
    </row>
    <row r="20" spans="1:14" ht="12.75">
      <c r="A20" s="14" t="s">
        <v>31</v>
      </c>
      <c r="B20" s="27">
        <v>734.3</v>
      </c>
      <c r="C20" s="27">
        <v>2628.8</v>
      </c>
      <c r="D20" s="28">
        <f t="shared" si="1"/>
        <v>0.279</v>
      </c>
      <c r="E20" s="15"/>
      <c r="F20" s="24">
        <v>270</v>
      </c>
      <c r="G20" s="15"/>
      <c r="H20" s="23">
        <f>F20/556</f>
        <v>0.486</v>
      </c>
      <c r="I20" s="21">
        <f>419015+93+27+3958+2372+270+3225+1138+106+603+275+534</f>
        <v>431616</v>
      </c>
      <c r="J20" s="21">
        <v>1345242</v>
      </c>
      <c r="K20" s="22">
        <f t="shared" si="2"/>
        <v>0.321</v>
      </c>
      <c r="L20" s="1"/>
      <c r="M20" s="1"/>
      <c r="N20" s="1"/>
    </row>
    <row r="21" spans="1:14" ht="12.75">
      <c r="A21" s="14" t="s">
        <v>37</v>
      </c>
      <c r="B21" s="27">
        <v>796.9</v>
      </c>
      <c r="C21" s="27">
        <v>2759.1</v>
      </c>
      <c r="D21" s="28">
        <f t="shared" si="1"/>
        <v>0.289</v>
      </c>
      <c r="E21" s="12"/>
      <c r="F21" s="24">
        <v>280</v>
      </c>
      <c r="G21" s="12"/>
      <c r="H21" s="23">
        <f>F21/558</f>
        <v>0.502</v>
      </c>
      <c r="I21" s="21">
        <v>449594</v>
      </c>
      <c r="J21" s="21">
        <v>1300639</v>
      </c>
      <c r="K21" s="22">
        <f t="shared" si="2"/>
        <v>0.346</v>
      </c>
      <c r="L21" s="1"/>
      <c r="M21" s="1"/>
      <c r="N21" s="1"/>
    </row>
    <row r="22" spans="1:14" ht="12.75">
      <c r="A22" s="41" t="s">
        <v>40</v>
      </c>
      <c r="B22" s="42">
        <v>898.5</v>
      </c>
      <c r="C22" s="42">
        <v>2849.7</v>
      </c>
      <c r="D22" s="28">
        <f t="shared" si="1"/>
        <v>0.315</v>
      </c>
      <c r="E22" s="15"/>
      <c r="F22" s="40">
        <v>286</v>
      </c>
      <c r="G22" s="15"/>
      <c r="H22" s="23">
        <f>F22/558</f>
        <v>0.513</v>
      </c>
      <c r="I22" s="21">
        <v>497955</v>
      </c>
      <c r="J22" s="21">
        <v>1300639</v>
      </c>
      <c r="K22" s="22">
        <f t="shared" si="2"/>
        <v>0.383</v>
      </c>
      <c r="L22" s="1"/>
      <c r="M22" s="1"/>
      <c r="N22" s="1"/>
    </row>
    <row r="23" spans="1:14" ht="12.75">
      <c r="A23" s="41" t="s">
        <v>42</v>
      </c>
      <c r="B23" s="45">
        <v>917.8</v>
      </c>
      <c r="C23" s="42">
        <v>2958.2</v>
      </c>
      <c r="D23" s="28">
        <f t="shared" si="1"/>
        <v>0.31</v>
      </c>
      <c r="E23" s="44"/>
      <c r="F23" s="24">
        <v>292</v>
      </c>
      <c r="G23" s="44"/>
      <c r="H23" s="22">
        <f>F23/562</f>
        <v>0.52</v>
      </c>
      <c r="I23" s="21">
        <f>497955+1108+78+372+954</f>
        <v>500467</v>
      </c>
      <c r="J23" s="21">
        <v>1443062</v>
      </c>
      <c r="K23" s="22">
        <f t="shared" si="2"/>
        <v>0.347</v>
      </c>
      <c r="L23" s="1"/>
      <c r="M23" s="1"/>
      <c r="N23" s="1"/>
    </row>
    <row r="24" spans="1:14" ht="12.75">
      <c r="A24" s="41" t="s">
        <v>44</v>
      </c>
      <c r="B24" s="45">
        <v>974.1</v>
      </c>
      <c r="C24" s="42">
        <v>2985.1</v>
      </c>
      <c r="D24" s="28">
        <f>B24/C24</f>
        <v>0.326</v>
      </c>
      <c r="E24" s="15"/>
      <c r="F24" s="40">
        <v>303</v>
      </c>
      <c r="G24" s="44"/>
      <c r="H24" s="22">
        <f>F24/562</f>
        <v>0.539</v>
      </c>
      <c r="I24" s="46">
        <v>542094</v>
      </c>
      <c r="J24" s="21">
        <v>1435760</v>
      </c>
      <c r="K24" s="22">
        <f>I24/J24</f>
        <v>0.378</v>
      </c>
      <c r="L24" s="1"/>
      <c r="M24" s="1"/>
      <c r="N24" s="1"/>
    </row>
    <row r="25" spans="1:14" ht="12.75">
      <c r="A25" s="41" t="s">
        <v>47</v>
      </c>
      <c r="B25" s="45">
        <v>1014.4</v>
      </c>
      <c r="C25" s="42">
        <v>3045.3</v>
      </c>
      <c r="D25" s="28">
        <f t="shared" si="1"/>
        <v>0.333</v>
      </c>
      <c r="E25" s="15"/>
      <c r="F25" s="40">
        <f>303+9+9+1</f>
        <v>322</v>
      </c>
      <c r="G25" s="44"/>
      <c r="H25" s="22">
        <f>F25/561</f>
        <v>0.574</v>
      </c>
      <c r="I25" s="46">
        <f>542094+2408+176+3998</f>
        <v>548676</v>
      </c>
      <c r="J25" s="21">
        <v>1435760</v>
      </c>
      <c r="K25" s="22">
        <f t="shared" si="2"/>
        <v>0.382</v>
      </c>
      <c r="L25" s="1"/>
      <c r="M25" s="1"/>
      <c r="N25" s="1"/>
    </row>
    <row r="26" spans="1:14" ht="12.75">
      <c r="A26" s="1"/>
      <c r="B26" s="36"/>
      <c r="C26" s="36"/>
      <c r="D26" s="37"/>
      <c r="E26" s="4"/>
      <c r="F26" s="38"/>
      <c r="G26" s="4"/>
      <c r="H26" s="37"/>
      <c r="I26" s="39"/>
      <c r="J26" s="39"/>
      <c r="K26" s="37"/>
      <c r="L26" s="1"/>
      <c r="M26" s="1"/>
      <c r="N26" s="1"/>
    </row>
    <row r="27" spans="1:14" ht="12.75">
      <c r="A27" s="30" t="s">
        <v>48</v>
      </c>
      <c r="B27" s="36"/>
      <c r="C27" s="36"/>
      <c r="D27" s="37"/>
      <c r="E27" s="4"/>
      <c r="F27" s="38"/>
      <c r="G27" s="4"/>
      <c r="H27" s="37"/>
      <c r="I27" s="39"/>
      <c r="J27" s="39"/>
      <c r="K27" s="37"/>
      <c r="L27" s="1"/>
      <c r="M27" s="1"/>
      <c r="N27" s="1"/>
    </row>
    <row r="28" spans="1:14" ht="8.25" customHeight="1">
      <c r="A28" s="30"/>
      <c r="B28" s="36"/>
      <c r="C28" s="36"/>
      <c r="D28" s="37"/>
      <c r="E28" s="4"/>
      <c r="F28" s="38"/>
      <c r="G28" s="4"/>
      <c r="H28" s="37"/>
      <c r="I28" s="39"/>
      <c r="J28" s="39"/>
      <c r="K28" s="37"/>
      <c r="L28" s="1"/>
      <c r="M28" s="1"/>
      <c r="N28" s="1"/>
    </row>
    <row r="29" spans="1:15" ht="12.75">
      <c r="A29" t="s">
        <v>39</v>
      </c>
      <c r="K29" s="2"/>
      <c r="L29" s="2"/>
      <c r="O29" s="8"/>
    </row>
    <row r="30" ht="8.25" customHeight="1"/>
    <row r="31" spans="1:15" ht="12.75">
      <c r="A31" t="s">
        <v>38</v>
      </c>
      <c r="K31" s="2"/>
      <c r="L31" s="2"/>
      <c r="O31" s="8"/>
    </row>
    <row r="32" spans="1:15" ht="12.75">
      <c r="A32" t="s">
        <v>33</v>
      </c>
      <c r="K32" s="2"/>
      <c r="L32" s="2"/>
      <c r="O32" s="8"/>
    </row>
    <row r="33" spans="1:15" ht="12.75">
      <c r="A33" t="s">
        <v>34</v>
      </c>
      <c r="K33" s="2"/>
      <c r="L33" s="2"/>
      <c r="O33" s="8"/>
    </row>
    <row r="34" spans="11:15" ht="8.25" customHeight="1">
      <c r="K34" s="2"/>
      <c r="L34" s="2"/>
      <c r="O34" s="8"/>
    </row>
    <row r="35" spans="1:15" ht="12.75">
      <c r="A35" t="s">
        <v>35</v>
      </c>
      <c r="K35" s="2"/>
      <c r="L35" s="2"/>
      <c r="O35" s="8"/>
    </row>
    <row r="36" spans="1:15" ht="12.75">
      <c r="A36" t="s">
        <v>36</v>
      </c>
      <c r="K36" s="2"/>
      <c r="L36" s="2"/>
      <c r="O36" s="8"/>
    </row>
    <row r="37" spans="11:15" ht="7.5" customHeight="1">
      <c r="K37" s="2"/>
      <c r="L37" s="2"/>
      <c r="O37" s="8"/>
    </row>
    <row r="38" spans="1:15" ht="12.75">
      <c r="A38" s="31" t="s">
        <v>45</v>
      </c>
      <c r="K38" s="2"/>
      <c r="L38" s="2"/>
      <c r="O38" s="8"/>
    </row>
    <row r="39" spans="11:15" ht="8.25" customHeight="1">
      <c r="K39" s="2"/>
      <c r="L39" s="2"/>
      <c r="O39" s="8"/>
    </row>
    <row r="40" spans="1:4" ht="12.75">
      <c r="A40" s="30"/>
      <c r="D40" s="29"/>
    </row>
    <row r="41" ht="12.75">
      <c r="A41" s="30"/>
    </row>
    <row r="42" ht="12.75">
      <c r="K42" s="2"/>
    </row>
    <row r="43" spans="1:11" ht="12.75">
      <c r="A43" t="s">
        <v>43</v>
      </c>
      <c r="K43" s="2"/>
    </row>
    <row r="44" ht="12.75">
      <c r="K44" s="2"/>
    </row>
    <row r="45" ht="12.75">
      <c r="K45" s="2"/>
    </row>
    <row r="46" ht="12.75">
      <c r="K46" s="2"/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kquinn</dc:creator>
  <cp:keywords/>
  <dc:description/>
  <cp:lastModifiedBy>pbsmith</cp:lastModifiedBy>
  <cp:lastPrinted>2006-10-17T18:20:54Z</cp:lastPrinted>
  <dcterms:created xsi:type="dcterms:W3CDTF">1998-03-13T19:11:13Z</dcterms:created>
  <dcterms:modified xsi:type="dcterms:W3CDTF">2006-10-24T14:41:17Z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-1887602191</vt:i4>
  </property>
  <property fmtid="{D5CDD505-2E9C-101B-9397-08002B2CF9AE}" pid="3" name="_NewReviewCycle">
    <vt:lpwstr/>
  </property>
  <property fmtid="{D5CDD505-2E9C-101B-9397-08002B2CF9AE}" pid="4" name="_EmailSubject">
    <vt:lpwstr>OTSG Website</vt:lpwstr>
  </property>
  <property fmtid="{D5CDD505-2E9C-101B-9397-08002B2CF9AE}" pid="5" name="_AuthorEmail">
    <vt:lpwstr>P.Benjamin.Smith@ihs.gov</vt:lpwstr>
  </property>
  <property fmtid="{D5CDD505-2E9C-101B-9397-08002B2CF9AE}" pid="6" name="_AuthorEmailDisplayName">
    <vt:lpwstr>Smith, Benjamin P. (IHS/HQE)</vt:lpwstr>
  </property>
  <property fmtid="{D5CDD505-2E9C-101B-9397-08002B2CF9AE}" pid="7" name="_PreviousAdHocReviewCycleID">
    <vt:i4>96244783</vt:i4>
  </property>
</Properties>
</file>