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activeTab="0"/>
  </bookViews>
  <sheets>
    <sheet name="(B-1) CVF Sum of Req " sheetId="1" r:id="rId1"/>
    <sheet name="(B-2) CVF Summary of Req" sheetId="2" r:id="rId2"/>
    <sheet name="(D) CVF Strat Goal &amp; Obj" sheetId="3" r:id="rId3"/>
    <sheet name="(F) CVF 2006 XWalk" sheetId="4" r:id="rId4"/>
    <sheet name="(G) CVF 2007 XWalk " sheetId="5" r:id="rId5"/>
    <sheet name="(L) CVF Sum by OC" sheetId="6" r:id="rId6"/>
  </sheets>
  <externalReferences>
    <externalReference r:id="rId9"/>
    <externalReference r:id="rId10"/>
  </externalReferences>
  <definedNames>
    <definedName name="ATTORNEYSUPP" localSheetId="0">#REF!</definedName>
    <definedName name="ATTORNEYSUPP">#REF!</definedName>
    <definedName name="DL" localSheetId="0">'(B-1) CVF Sum of Req '!$A$3:$AL$54</definedName>
    <definedName name="DL">#REF!</definedName>
    <definedName name="EXECSUPP" localSheetId="0">'(B-1) CVF Sum of Req '!#REF!</definedName>
    <definedName name="EXECSUPP">#REF!</definedName>
    <definedName name="GAROLLUP" localSheetId="0">'(B-1) CVF Sum of Req '!#REF!</definedName>
    <definedName name="GAROLLUP">#REF!</definedName>
    <definedName name="INTEL" localSheetId="0">'(B-1) CVF Sum of Req '!#REF!</definedName>
    <definedName name="INTEL">#REF!</definedName>
    <definedName name="JMD" localSheetId="0">'(B-1) CVF Sum of Req '!#REF!</definedName>
    <definedName name="JMD">#REF!</definedName>
    <definedName name="PART">#REF!</definedName>
    <definedName name="POSBYCAT" localSheetId="0">#REF!</definedName>
    <definedName name="POSBYCAT">#REF!</definedName>
    <definedName name="_xlnm.Print_Area" localSheetId="1">'(B-2) CVF Summary of Req'!$A$1:$I$43</definedName>
    <definedName name="_xlnm.Print_Area" localSheetId="2">'(D) CVF Strat Goal &amp; Obj'!$A$1:$S$84</definedName>
    <definedName name="_xlnm.Print_Area" localSheetId="3">'(F) CVF 2006 XWalk'!$A$1:$Y$32</definedName>
    <definedName name="_xlnm.Print_Area" localSheetId="4">'(G) CVF 2007 XWalk '!$A$1:$Y$30</definedName>
    <definedName name="_xlnm.Print_Area" localSheetId="5">'(L) CVF Sum by OC'!$A$1:$O$50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<sst xmlns="http://schemas.openxmlformats.org/spreadsheetml/2006/main" count="448" uniqueCount="193">
  <si>
    <t>Goal 3: Assist State, Local, and Tribal Efforts to Prevent or Reduce
                 Crime and Violence</t>
  </si>
  <si>
    <t>Resources by Department of Justice Strategic Goal/Objective</t>
  </si>
  <si>
    <t xml:space="preserve">1.2: </t>
  </si>
  <si>
    <t>1.1:</t>
  </si>
  <si>
    <t xml:space="preserve">3.1: </t>
  </si>
  <si>
    <t xml:space="preserve">4.1: 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</si>
  <si>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</si>
  <si>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</si>
  <si>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Strategic Goal/Objective</t>
  </si>
  <si>
    <t>$000s</t>
  </si>
  <si>
    <t>Goal 1: Prevent Terrorism and Promote the Nation's Security</t>
  </si>
  <si>
    <t>Subtotal, Goal 1</t>
  </si>
  <si>
    <t>w/Rescissions and Supplementals</t>
  </si>
  <si>
    <t>Total 2006 Appropriation Enacted (with Rescissions and Supplementals)</t>
  </si>
  <si>
    <t>2005 Available</t>
  </si>
  <si>
    <t>for Use in 2006</t>
  </si>
  <si>
    <t>Collections</t>
  </si>
  <si>
    <t xml:space="preserve">2006 Obligation </t>
  </si>
  <si>
    <t xml:space="preserve">Limitation </t>
  </si>
  <si>
    <t>Enacted Rescissions.  Funds rescinded as required by the Department of Justice Appropriations Act, 2006 (P.L. 109-108) and the Department of Defense Appropriations Act, 2006 (P.L. 109-148).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</si>
  <si>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</si>
  <si>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</si>
  <si>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</si>
  <si>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</si>
  <si>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</si>
  <si>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</si>
  <si>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</si>
  <si>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</si>
  <si>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</si>
  <si>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</si>
  <si>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</si>
  <si>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</si>
  <si>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</si>
  <si>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</si>
  <si>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</si>
  <si>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</si>
  <si>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</si>
  <si>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</si>
  <si>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</si>
  <si>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</si>
  <si>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</si>
  <si>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</si>
  <si>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</si>
  <si>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F: Crosswalk of 2006 Availability</t>
  </si>
  <si>
    <t>D: Resources by DOJ Strategic Goal and Strategic Objective</t>
  </si>
  <si>
    <t>B: Summary of Requirements</t>
  </si>
  <si>
    <t>Adjustments to Base and Technical Adjustments</t>
  </si>
  <si>
    <t>Increase/Decrease</t>
  </si>
  <si>
    <t>atb</t>
  </si>
  <si>
    <t>enhance</t>
  </si>
  <si>
    <t>FTE</t>
  </si>
  <si>
    <t>Total</t>
  </si>
  <si>
    <t>Program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</si>
  <si>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</si>
  <si>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</si>
  <si>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</si>
  <si>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</si>
  <si>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</si>
  <si>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</si>
  <si>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</si>
  <si>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</si>
  <si>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</si>
  <si>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23.2  GSA rent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</si>
  <si>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</si>
  <si>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</si>
  <si>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</si>
  <si>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</si>
  <si>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</si>
  <si>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</si>
  <si>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</si>
  <si>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</si>
  <si>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</si>
  <si>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</si>
  <si>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 xml:space="preserve">          Total requirements</t>
  </si>
  <si>
    <t xml:space="preserve">     Total obligations</t>
  </si>
  <si>
    <t xml:space="preserve">     Obligated balance, start of year</t>
  </si>
  <si>
    <t xml:space="preserve">     Obligated balance, end of year</t>
  </si>
  <si>
    <t xml:space="preserve">     Recoveries of prior year obligations</t>
  </si>
  <si>
    <t xml:space="preserve">          Outlays</t>
  </si>
  <si>
    <t>11.3  Other than full-time permanent</t>
  </si>
  <si>
    <t>41.0  Grants, Subsidies and Contributions</t>
  </si>
  <si>
    <t>Unobligated balance, rescinded</t>
  </si>
  <si>
    <t>Object Classes</t>
  </si>
  <si>
    <t>Other Object Classes:</t>
  </si>
  <si>
    <t>Relation of Obligation to Outlays: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</si>
  <si>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</si>
  <si>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</si>
  <si>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</si>
  <si>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</si>
  <si>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</si>
  <si>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</si>
  <si>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</si>
  <si>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Carryover/</t>
  </si>
  <si>
    <t>2005 Enacted</t>
  </si>
  <si>
    <t>2006 President's</t>
  </si>
  <si>
    <t>2006-2007</t>
  </si>
  <si>
    <t>Strategic Goal and Strategic Objective</t>
  </si>
  <si>
    <t>Crime Victims Fund Collections</t>
  </si>
  <si>
    <t>2006 Appropriation Enacted</t>
  </si>
  <si>
    <t>25.3 Purchases of goods &amp; services from Government accounts</t>
  </si>
  <si>
    <t>25.5 Research and development contracts</t>
  </si>
  <si>
    <t>25.7 Operation and maintenance of equipment</t>
  </si>
  <si>
    <t>Crosswalk of 2006 Availability</t>
  </si>
  <si>
    <t>Office of Justice Programs</t>
  </si>
  <si>
    <t>Crime Victims Fund</t>
  </si>
  <si>
    <t>2006 Enacted w/Rescissions</t>
  </si>
  <si>
    <t>2006 Availability</t>
  </si>
  <si>
    <t>2008 Request</t>
  </si>
  <si>
    <t>(Dollars in Thousands)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</si>
  <si>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</si>
  <si>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</si>
  <si>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</si>
  <si>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</si>
  <si>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</si>
  <si>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</si>
  <si>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</si>
  <si>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</si>
  <si>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25.4  Lease expirations</t>
  </si>
  <si>
    <t>Summary of Requirements</t>
  </si>
  <si>
    <t>95% Budget</t>
  </si>
  <si>
    <t>95% BUDGET</t>
  </si>
  <si>
    <t>Budget</t>
  </si>
  <si>
    <t>Reimbursable FTE:</t>
  </si>
  <si>
    <t>w/Rescissions</t>
  </si>
  <si>
    <t>Rescissions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</si>
  <si>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</si>
  <si>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</si>
  <si>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</si>
  <si>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</si>
  <si>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</si>
  <si>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</si>
  <si>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</si>
  <si>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Recoveries</t>
  </si>
  <si>
    <t>Current Services</t>
  </si>
  <si>
    <t>Increases</t>
  </si>
  <si>
    <t>Offsets</t>
  </si>
  <si>
    <t>TOTAL</t>
  </si>
  <si>
    <t>2006 Supplementals</t>
  </si>
  <si>
    <t>FY 2008 Pres. Budget</t>
  </si>
  <si>
    <t>2006 Enacted (with Rescissions, direct only)</t>
  </si>
  <si>
    <t>2008 Current Services</t>
  </si>
  <si>
    <t>2008 Total Request</t>
  </si>
  <si>
    <t>2007 - 2008 Total Change</t>
  </si>
  <si>
    <t xml:space="preserve">                Total 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</si>
  <si>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</si>
  <si>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Program Changes;</t>
  </si>
  <si>
    <t>2007 Estimate</t>
  </si>
  <si>
    <t>2007 President's Request (Information only)</t>
  </si>
  <si>
    <t>2007 Continuing Resolution Level(as reflected on the 2008 President's Budget, Information only)</t>
  </si>
  <si>
    <t>Total Program Changes</t>
  </si>
  <si>
    <t>Carryover/Recoveries.  Funds were carried over in the amount of $52,775,398 in uobligated balances and includes recoveries in the amount of $20,754,106.</t>
  </si>
  <si>
    <t>G: Crosswalk of 2007 Availability</t>
  </si>
  <si>
    <t>Crosswalk of 2007 Availability</t>
  </si>
  <si>
    <t>Carryover/Recoveries.  Funds were carried over in the amount of $51,776,323 in unobligated balances and includes $0 in estimated recoveries.</t>
  </si>
  <si>
    <t>L: Summary of Requirements by Object Class</t>
  </si>
  <si>
    <t>2006 Available</t>
  </si>
  <si>
    <t>for Use in 2007</t>
  </si>
  <si>
    <t xml:space="preserve">2007 Obligation </t>
  </si>
  <si>
    <t>2007 Availability</t>
  </si>
  <si>
    <t>Rescission of Balances</t>
  </si>
  <si>
    <t>(Dollars in thousands)</t>
  </si>
  <si>
    <t>2006 Obligation</t>
  </si>
  <si>
    <t>Limitation</t>
  </si>
  <si>
    <t>Financing</t>
  </si>
  <si>
    <t>with Rescissions</t>
  </si>
  <si>
    <t>Estimate</t>
  </si>
  <si>
    <t>Unappropriated balance, start of year..................................................................................................</t>
  </si>
  <si>
    <t>Appropriated..................................................................................................................................</t>
  </si>
  <si>
    <t/>
  </si>
  <si>
    <t>Collections/deposits/receipts ........................................................................................................</t>
  </si>
  <si>
    <t>Total Balances and Collections.................................................................................................</t>
  </si>
  <si>
    <t>Appropriations available from receipts.......................................................................................................................</t>
  </si>
  <si>
    <t>Recovery of prior year obligations.................................................................................................</t>
  </si>
  <si>
    <t>Rescission of balances…………………………………………………………………..</t>
  </si>
  <si>
    <t>Unappropriated balance, end of year..................................................................................................</t>
  </si>
  <si>
    <t>Appropriation.......................................................................................................................................</t>
  </si>
  <si>
    <t>a/</t>
  </si>
  <si>
    <t>Obligations by Program:</t>
  </si>
  <si>
    <t>Victims Compensation....................................................................................................................</t>
  </si>
  <si>
    <t>Victim Assistance............................................................................................................................</t>
  </si>
  <si>
    <t>HHS/Children's Justice.................................................................................................................</t>
  </si>
  <si>
    <t>Children's Justice/ Native American...........................................................................................</t>
  </si>
  <si>
    <t>Discretionary Program.............................................................................................................................</t>
  </si>
  <si>
    <t>Federal Projects............................................................................................................................</t>
  </si>
  <si>
    <t>b/</t>
  </si>
  <si>
    <t>c/</t>
  </si>
  <si>
    <t>Antiterrorism Emergency Reserve..........................................................................................................................................</t>
  </si>
  <si>
    <t>Total Obligations.............................................................................................................................</t>
  </si>
  <si>
    <t>Excludes emergency reserve</t>
  </si>
  <si>
    <t>Includes funding of $21.955 million for EOUSA victim witness coordinators and $8.747 million for the FBI victim</t>
  </si>
  <si>
    <t>witness specialists and $5.335 million for the operation of the Victim Notification System.</t>
  </si>
  <si>
    <t>Includes estimated funding of $22.6 million for EOUSA victim witness coordinators and $13.054 million for the FBI victim</t>
  </si>
  <si>
    <t>witness specialists and $5 million for the operation of the Victim Notification System.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</si>
</sst>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G Times"/>
      <family val="0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2"/>
      <name val="CG Times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24"/>
      </left>
      <right>
        <color indexed="24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24"/>
      </left>
      <right>
        <color indexed="24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24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>
      <alignment/>
      <protection/>
    </xf>
    <xf numFmtId="9" fontId="23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17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 applyBorder="1" applyAlignment="1">
      <alignment horizontal="centerContinuous"/>
    </xf>
    <xf numFmtId="177" fontId="11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2" fillId="2" borderId="0" xfId="0" applyNumberFormat="1" applyFont="1" applyFill="1" applyBorder="1" applyAlignment="1">
      <alignment/>
    </xf>
    <xf numFmtId="177" fontId="12" fillId="2" borderId="1" xfId="0" applyNumberFormat="1" applyFont="1" applyFill="1" applyBorder="1" applyAlignment="1">
      <alignment/>
    </xf>
    <xf numFmtId="177" fontId="15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right"/>
    </xf>
    <xf numFmtId="177" fontId="5" fillId="0" borderId="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fill"/>
    </xf>
    <xf numFmtId="0" fontId="23" fillId="0" borderId="0" xfId="21" applyAlignment="1">
      <alignment horizontal="centerContinuous"/>
      <protection/>
    </xf>
    <xf numFmtId="0" fontId="23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Continuous"/>
      <protection/>
    </xf>
    <xf numFmtId="3" fontId="20" fillId="0" borderId="0" xfId="21" applyNumberFormat="1" applyFont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>
      <alignment/>
      <protection/>
    </xf>
    <xf numFmtId="0" fontId="15" fillId="0" borderId="3" xfId="21" applyFont="1" applyBorder="1">
      <alignment/>
      <protection/>
    </xf>
    <xf numFmtId="0" fontId="15" fillId="0" borderId="4" xfId="21" applyFont="1" applyBorder="1">
      <alignment/>
      <protection/>
    </xf>
    <xf numFmtId="0" fontId="15" fillId="0" borderId="1" xfId="21" applyFont="1" applyBorder="1">
      <alignment/>
      <protection/>
    </xf>
    <xf numFmtId="0" fontId="24" fillId="0" borderId="3" xfId="21" applyFont="1" applyBorder="1">
      <alignment/>
      <protection/>
    </xf>
    <xf numFmtId="183" fontId="24" fillId="0" borderId="4" xfId="21" applyNumberFormat="1" applyFont="1" applyBorder="1">
      <alignment/>
      <protection/>
    </xf>
    <xf numFmtId="185" fontId="24" fillId="0" borderId="1" xfId="17" applyNumberFormat="1" applyFont="1" applyBorder="1" applyAlignment="1">
      <alignment/>
    </xf>
    <xf numFmtId="0" fontId="15" fillId="0" borderId="3" xfId="21" applyFont="1" applyBorder="1" applyAlignment="1">
      <alignment horizontal="left" indent="1"/>
      <protection/>
    </xf>
    <xf numFmtId="183" fontId="15" fillId="0" borderId="4" xfId="15" applyNumberFormat="1" applyFont="1" applyBorder="1" applyAlignment="1">
      <alignment/>
    </xf>
    <xf numFmtId="183" fontId="15" fillId="0" borderId="1" xfId="15" applyNumberFormat="1" applyFont="1" applyBorder="1" applyAlignment="1">
      <alignment/>
    </xf>
    <xf numFmtId="183" fontId="15" fillId="0" borderId="0" xfId="15" applyNumberFormat="1" applyFont="1" applyAlignment="1">
      <alignment/>
    </xf>
    <xf numFmtId="183" fontId="25" fillId="0" borderId="4" xfId="15" applyNumberFormat="1" applyFont="1" applyBorder="1" applyAlignment="1">
      <alignment/>
    </xf>
    <xf numFmtId="183" fontId="25" fillId="0" borderId="1" xfId="15" applyNumberFormat="1" applyFont="1" applyBorder="1" applyAlignment="1">
      <alignment/>
    </xf>
    <xf numFmtId="183" fontId="24" fillId="0" borderId="0" xfId="15" applyNumberFormat="1" applyFont="1" applyAlignment="1">
      <alignment/>
    </xf>
    <xf numFmtId="0" fontId="24" fillId="0" borderId="3" xfId="21" applyFont="1" applyBorder="1" applyAlignment="1">
      <alignment wrapText="1"/>
      <protection/>
    </xf>
    <xf numFmtId="0" fontId="24" fillId="0" borderId="5" xfId="21" applyFont="1" applyBorder="1">
      <alignment/>
      <protection/>
    </xf>
    <xf numFmtId="183" fontId="24" fillId="0" borderId="6" xfId="15" applyNumberFormat="1" applyFont="1" applyBorder="1" applyAlignment="1">
      <alignment/>
    </xf>
    <xf numFmtId="183" fontId="24" fillId="0" borderId="7" xfId="15" applyNumberFormat="1" applyFont="1" applyBorder="1" applyAlignment="1">
      <alignment/>
    </xf>
    <xf numFmtId="185" fontId="24" fillId="0" borderId="8" xfId="17" applyNumberFormat="1" applyFont="1" applyBorder="1" applyAlignment="1">
      <alignment horizontal="left"/>
    </xf>
    <xf numFmtId="0" fontId="24" fillId="0" borderId="0" xfId="21" applyFont="1" applyBorder="1" applyAlignment="1">
      <alignment horizontal="left"/>
      <protection/>
    </xf>
    <xf numFmtId="183" fontId="24" fillId="0" borderId="0" xfId="21" applyNumberFormat="1" applyFont="1" applyBorder="1" applyAlignment="1">
      <alignment horizontal="left"/>
      <protection/>
    </xf>
    <xf numFmtId="185" fontId="24" fillId="0" borderId="0" xfId="17" applyNumberFormat="1" applyFont="1" applyBorder="1" applyAlignment="1">
      <alignment horizontal="left"/>
    </xf>
    <xf numFmtId="177" fontId="22" fillId="0" borderId="0" xfId="0" applyNumberFormat="1" applyFont="1" applyAlignment="1">
      <alignment horizontal="centerContinuous"/>
    </xf>
    <xf numFmtId="177" fontId="15" fillId="0" borderId="0" xfId="0" applyNumberFormat="1" applyFont="1" applyAlignment="1">
      <alignment horizontal="centerContinuous"/>
    </xf>
    <xf numFmtId="0" fontId="0" fillId="0" borderId="0" xfId="0" applyBorder="1" applyAlignment="1">
      <alignment vertical="top" wrapText="1"/>
    </xf>
    <xf numFmtId="3" fontId="15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12" fillId="2" borderId="9" xfId="0" applyNumberFormat="1" applyFont="1" applyFill="1" applyBorder="1" applyAlignment="1">
      <alignment/>
    </xf>
    <xf numFmtId="177" fontId="12" fillId="2" borderId="10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26" fillId="0" borderId="2" xfId="0" applyNumberFormat="1" applyFont="1" applyBorder="1" applyAlignment="1">
      <alignment/>
    </xf>
    <xf numFmtId="5" fontId="26" fillId="0" borderId="2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26" fillId="0" borderId="12" xfId="0" applyNumberFormat="1" applyFont="1" applyBorder="1" applyAlignment="1">
      <alignment horizontal="centerContinuous"/>
    </xf>
    <xf numFmtId="177" fontId="26" fillId="0" borderId="13" xfId="0" applyNumberFormat="1" applyFont="1" applyBorder="1" applyAlignment="1">
      <alignment horizontal="centerContinuous"/>
    </xf>
    <xf numFmtId="177" fontId="26" fillId="0" borderId="14" xfId="0" applyNumberFormat="1" applyFont="1" applyBorder="1" applyAlignment="1">
      <alignment horizontal="right"/>
    </xf>
    <xf numFmtId="177" fontId="26" fillId="0" borderId="15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26" fillId="0" borderId="7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6" xfId="0" applyNumberFormat="1" applyFont="1" applyBorder="1" applyAlignment="1">
      <alignment horizontal="left"/>
    </xf>
    <xf numFmtId="177" fontId="5" fillId="0" borderId="11" xfId="0" applyNumberFormat="1" applyFont="1" applyBorder="1" applyAlignment="1">
      <alignment horizontal="left"/>
    </xf>
    <xf numFmtId="177" fontId="6" fillId="0" borderId="6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26" fillId="0" borderId="11" xfId="0" applyNumberFormat="1" applyFont="1" applyBorder="1" applyAlignment="1">
      <alignment horizontal="centerContinuous"/>
    </xf>
    <xf numFmtId="0" fontId="29" fillId="0" borderId="12" xfId="0" applyFont="1" applyBorder="1" applyAlignment="1">
      <alignment/>
    </xf>
    <xf numFmtId="177" fontId="26" fillId="0" borderId="6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19" fillId="0" borderId="1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fill"/>
    </xf>
    <xf numFmtId="3" fontId="6" fillId="0" borderId="4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 horizontal="fill"/>
    </xf>
    <xf numFmtId="177" fontId="6" fillId="0" borderId="9" xfId="0" applyNumberFormat="1" applyFont="1" applyBorder="1" applyAlignment="1">
      <alignment horizontal="fill"/>
    </xf>
    <xf numFmtId="177" fontId="6" fillId="0" borderId="19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18" fillId="0" borderId="14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7" fontId="20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177" fontId="20" fillId="0" borderId="22" xfId="0" applyNumberFormat="1" applyFont="1" applyBorder="1" applyAlignment="1">
      <alignment horizontal="center"/>
    </xf>
    <xf numFmtId="177" fontId="20" fillId="0" borderId="23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177" fontId="19" fillId="0" borderId="3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20" fillId="0" borderId="22" xfId="0" applyNumberFormat="1" applyFont="1" applyBorder="1" applyAlignment="1">
      <alignment/>
    </xf>
    <xf numFmtId="3" fontId="30" fillId="0" borderId="0" xfId="0" applyNumberFormat="1" applyFont="1" applyAlignment="1">
      <alignment horizontal="centerContinuous"/>
    </xf>
    <xf numFmtId="3" fontId="31" fillId="0" borderId="0" xfId="0" applyNumberFormat="1" applyFont="1" applyAlignment="1">
      <alignment horizontal="centerContinuous"/>
    </xf>
    <xf numFmtId="0" fontId="6" fillId="0" borderId="21" xfId="0" applyFont="1" applyBorder="1" applyAlignment="1">
      <alignment/>
    </xf>
    <xf numFmtId="3" fontId="20" fillId="0" borderId="2" xfId="0" applyNumberFormat="1" applyFont="1" applyBorder="1" applyAlignment="1">
      <alignment horizontal="fill"/>
    </xf>
    <xf numFmtId="177" fontId="20" fillId="0" borderId="7" xfId="0" applyNumberFormat="1" applyFont="1" applyBorder="1" applyAlignment="1">
      <alignment/>
    </xf>
    <xf numFmtId="177" fontId="20" fillId="0" borderId="2" xfId="0" applyNumberFormat="1" applyFont="1" applyBorder="1" applyAlignment="1">
      <alignment horizontal="fill"/>
    </xf>
    <xf numFmtId="177" fontId="20" fillId="0" borderId="5" xfId="0" applyNumberFormat="1" applyFont="1" applyBorder="1" applyAlignment="1">
      <alignment/>
    </xf>
    <xf numFmtId="165" fontId="20" fillId="0" borderId="7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7" fontId="12" fillId="2" borderId="2" xfId="0" applyNumberFormat="1" applyFont="1" applyFill="1" applyBorder="1" applyAlignment="1">
      <alignment horizontal="left"/>
    </xf>
    <xf numFmtId="177" fontId="12" fillId="2" borderId="2" xfId="0" applyNumberFormat="1" applyFont="1" applyFill="1" applyBorder="1" applyAlignment="1">
      <alignment/>
    </xf>
    <xf numFmtId="177" fontId="12" fillId="2" borderId="7" xfId="0" applyNumberFormat="1" applyFont="1" applyFill="1" applyBorder="1" applyAlignment="1">
      <alignment/>
    </xf>
    <xf numFmtId="177" fontId="12" fillId="2" borderId="11" xfId="0" applyNumberFormat="1" applyFont="1" applyFill="1" applyBorder="1" applyAlignment="1">
      <alignment/>
    </xf>
    <xf numFmtId="177" fontId="12" fillId="2" borderId="12" xfId="0" applyNumberFormat="1" applyFont="1" applyFill="1" applyBorder="1" applyAlignment="1">
      <alignment/>
    </xf>
    <xf numFmtId="177" fontId="12" fillId="2" borderId="14" xfId="0" applyNumberFormat="1" applyFont="1" applyFill="1" applyBorder="1" applyAlignment="1">
      <alignment/>
    </xf>
    <xf numFmtId="177" fontId="12" fillId="2" borderId="4" xfId="0" applyNumberFormat="1" applyFont="1" applyFill="1" applyBorder="1" applyAlignment="1">
      <alignment/>
    </xf>
    <xf numFmtId="177" fontId="12" fillId="2" borderId="13" xfId="0" applyNumberFormat="1" applyFont="1" applyFill="1" applyBorder="1" applyAlignment="1">
      <alignment/>
    </xf>
    <xf numFmtId="177" fontId="12" fillId="2" borderId="20" xfId="0" applyNumberFormat="1" applyFont="1" applyFill="1" applyBorder="1" applyAlignment="1">
      <alignment/>
    </xf>
    <xf numFmtId="177" fontId="27" fillId="2" borderId="16" xfId="0" applyNumberFormat="1" applyFont="1" applyFill="1" applyBorder="1" applyAlignment="1">
      <alignment horizontal="centerContinuous"/>
    </xf>
    <xf numFmtId="177" fontId="27" fillId="2" borderId="17" xfId="0" applyNumberFormat="1" applyFont="1" applyFill="1" applyBorder="1" applyAlignment="1">
      <alignment horizontal="centerContinuous"/>
    </xf>
    <xf numFmtId="177" fontId="27" fillId="2" borderId="17" xfId="0" applyNumberFormat="1" applyFont="1" applyFill="1" applyBorder="1" applyAlignment="1">
      <alignment/>
    </xf>
    <xf numFmtId="177" fontId="27" fillId="2" borderId="18" xfId="0" applyNumberFormat="1" applyFont="1" applyFill="1" applyBorder="1" applyAlignment="1">
      <alignment horizontal="centerContinuous"/>
    </xf>
    <xf numFmtId="177" fontId="27" fillId="2" borderId="15" xfId="0" applyNumberFormat="1" applyFont="1" applyFill="1" applyBorder="1" applyAlignment="1">
      <alignment horizontal="right"/>
    </xf>
    <xf numFmtId="177" fontId="27" fillId="2" borderId="14" xfId="0" applyNumberFormat="1" applyFont="1" applyFill="1" applyBorder="1" applyAlignment="1">
      <alignment horizontal="right"/>
    </xf>
    <xf numFmtId="177" fontId="27" fillId="2" borderId="15" xfId="0" applyNumberFormat="1" applyFont="1" applyFill="1" applyBorder="1" applyAlignment="1">
      <alignment/>
    </xf>
    <xf numFmtId="177" fontId="27" fillId="2" borderId="14" xfId="0" applyNumberFormat="1" applyFont="1" applyFill="1" applyBorder="1" applyAlignment="1">
      <alignment/>
    </xf>
    <xf numFmtId="177" fontId="27" fillId="2" borderId="20" xfId="0" applyNumberFormat="1" applyFont="1" applyFill="1" applyBorder="1" applyAlignment="1">
      <alignment horizontal="right"/>
    </xf>
    <xf numFmtId="177" fontId="12" fillId="2" borderId="9" xfId="0" applyNumberFormat="1" applyFont="1" applyFill="1" applyBorder="1" applyAlignment="1">
      <alignment horizontal="left"/>
    </xf>
    <xf numFmtId="177" fontId="12" fillId="2" borderId="19" xfId="0" applyNumberFormat="1" applyFont="1" applyFill="1" applyBorder="1" applyAlignment="1">
      <alignment/>
    </xf>
    <xf numFmtId="177" fontId="14" fillId="2" borderId="9" xfId="0" applyNumberFormat="1" applyFont="1" applyFill="1" applyBorder="1" applyAlignment="1">
      <alignment horizontal="left"/>
    </xf>
    <xf numFmtId="177" fontId="14" fillId="2" borderId="19" xfId="0" applyNumberFormat="1" applyFont="1" applyFill="1" applyBorder="1" applyAlignment="1">
      <alignment/>
    </xf>
    <xf numFmtId="177" fontId="14" fillId="2" borderId="9" xfId="0" applyNumberFormat="1" applyFont="1" applyFill="1" applyBorder="1" applyAlignment="1">
      <alignment/>
    </xf>
    <xf numFmtId="177" fontId="14" fillId="2" borderId="10" xfId="0" applyNumberFormat="1" applyFont="1" applyFill="1" applyBorder="1" applyAlignment="1">
      <alignment/>
    </xf>
    <xf numFmtId="177" fontId="12" fillId="2" borderId="19" xfId="0" applyNumberFormat="1" applyFont="1" applyFill="1" applyBorder="1" applyAlignment="1">
      <alignment horizontal="right"/>
    </xf>
    <xf numFmtId="177" fontId="12" fillId="2" borderId="9" xfId="0" applyNumberFormat="1" applyFont="1" applyFill="1" applyBorder="1" applyAlignment="1">
      <alignment horizontal="right"/>
    </xf>
    <xf numFmtId="182" fontId="12" fillId="2" borderId="9" xfId="0" applyNumberFormat="1" applyFont="1" applyFill="1" applyBorder="1" applyAlignment="1">
      <alignment/>
    </xf>
    <xf numFmtId="177" fontId="6" fillId="0" borderId="25" xfId="0" applyNumberFormat="1" applyFont="1" applyBorder="1" applyAlignment="1">
      <alignment/>
    </xf>
    <xf numFmtId="177" fontId="26" fillId="0" borderId="15" xfId="0" applyNumberFormat="1" applyFont="1" applyBorder="1" applyAlignment="1">
      <alignment horizontal="right"/>
    </xf>
    <xf numFmtId="177" fontId="26" fillId="0" borderId="20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/>
    </xf>
    <xf numFmtId="0" fontId="15" fillId="0" borderId="5" xfId="21" applyFont="1" applyBorder="1" applyAlignment="1">
      <alignment horizontal="left" indent="1"/>
      <protection/>
    </xf>
    <xf numFmtId="183" fontId="15" fillId="0" borderId="6" xfId="15" applyNumberFormat="1" applyFont="1" applyBorder="1" applyAlignment="1">
      <alignment/>
    </xf>
    <xf numFmtId="183" fontId="15" fillId="0" borderId="7" xfId="15" applyNumberFormat="1" applyFont="1" applyBorder="1" applyAlignment="1">
      <alignment/>
    </xf>
    <xf numFmtId="183" fontId="24" fillId="0" borderId="3" xfId="15" applyNumberFormat="1" applyFont="1" applyBorder="1" applyAlignment="1">
      <alignment/>
    </xf>
    <xf numFmtId="183" fontId="15" fillId="0" borderId="3" xfId="15" applyNumberFormat="1" applyFont="1" applyBorder="1" applyAlignment="1">
      <alignment/>
    </xf>
    <xf numFmtId="183" fontId="24" fillId="0" borderId="26" xfId="21" applyNumberFormat="1" applyFont="1" applyBorder="1" applyAlignment="1">
      <alignment horizontal="left"/>
      <protection/>
    </xf>
    <xf numFmtId="0" fontId="24" fillId="0" borderId="27" xfId="21" applyFont="1" applyBorder="1" applyAlignment="1">
      <alignment horizontal="left"/>
      <protection/>
    </xf>
    <xf numFmtId="0" fontId="24" fillId="0" borderId="28" xfId="21" applyFont="1" applyBorder="1" applyAlignment="1">
      <alignment horizontal="left"/>
      <protection/>
    </xf>
    <xf numFmtId="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4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 horizontal="center"/>
    </xf>
    <xf numFmtId="177" fontId="26" fillId="0" borderId="4" xfId="0" applyNumberFormat="1" applyFont="1" applyBorder="1" applyAlignment="1">
      <alignment horizontal="centerContinuous"/>
    </xf>
    <xf numFmtId="177" fontId="26" fillId="0" borderId="0" xfId="0" applyNumberFormat="1" applyFont="1" applyBorder="1" applyAlignment="1">
      <alignment horizontal="centerContinuous"/>
    </xf>
    <xf numFmtId="177" fontId="26" fillId="0" borderId="0" xfId="0" applyNumberFormat="1" applyFont="1" applyBorder="1" applyAlignment="1">
      <alignment/>
    </xf>
    <xf numFmtId="177" fontId="26" fillId="0" borderId="1" xfId="0" applyNumberFormat="1" applyFont="1" applyBorder="1" applyAlignment="1">
      <alignment horizontal="centerContinuous"/>
    </xf>
    <xf numFmtId="0" fontId="0" fillId="0" borderId="13" xfId="0" applyFill="1" applyBorder="1" applyAlignment="1">
      <alignment/>
    </xf>
    <xf numFmtId="177" fontId="6" fillId="0" borderId="29" xfId="0" applyNumberFormat="1" applyFont="1" applyBorder="1" applyAlignment="1">
      <alignment/>
    </xf>
    <xf numFmtId="177" fontId="12" fillId="2" borderId="30" xfId="0" applyNumberFormat="1" applyFont="1" applyFill="1" applyBorder="1" applyAlignment="1">
      <alignment horizontal="left"/>
    </xf>
    <xf numFmtId="177" fontId="12" fillId="2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177" fontId="12" fillId="2" borderId="29" xfId="0" applyNumberFormat="1" applyFont="1" applyFill="1" applyBorder="1" applyAlignment="1">
      <alignment/>
    </xf>
    <xf numFmtId="177" fontId="12" fillId="2" borderId="32" xfId="0" applyNumberFormat="1" applyFont="1" applyFill="1" applyBorder="1" applyAlignment="1">
      <alignment/>
    </xf>
    <xf numFmtId="177" fontId="27" fillId="2" borderId="9" xfId="0" applyNumberFormat="1" applyFont="1" applyFill="1" applyBorder="1" applyAlignment="1">
      <alignment horizontal="left"/>
    </xf>
    <xf numFmtId="177" fontId="27" fillId="2" borderId="19" xfId="0" applyNumberFormat="1" applyFont="1" applyFill="1" applyBorder="1" applyAlignment="1">
      <alignment/>
    </xf>
    <xf numFmtId="177" fontId="27" fillId="2" borderId="9" xfId="0" applyNumberFormat="1" applyFont="1" applyFill="1" applyBorder="1" applyAlignment="1">
      <alignment/>
    </xf>
    <xf numFmtId="0" fontId="24" fillId="0" borderId="11" xfId="21" applyFont="1" applyFill="1" applyBorder="1" applyAlignment="1">
      <alignment horizontal="centerContinuous"/>
      <protection/>
    </xf>
    <xf numFmtId="0" fontId="24" fillId="0" borderId="13" xfId="21" applyFont="1" applyFill="1" applyBorder="1" applyAlignment="1">
      <alignment horizontal="centerContinuous"/>
      <protection/>
    </xf>
    <xf numFmtId="0" fontId="15" fillId="0" borderId="0" xfId="21" applyFont="1" applyFill="1">
      <alignment/>
      <protection/>
    </xf>
    <xf numFmtId="1" fontId="24" fillId="0" borderId="11" xfId="21" applyNumberFormat="1" applyFont="1" applyFill="1" applyBorder="1" applyAlignment="1">
      <alignment horizontal="centerContinuous"/>
      <protection/>
    </xf>
    <xf numFmtId="0" fontId="23" fillId="0" borderId="0" xfId="21" applyFill="1">
      <alignment/>
      <protection/>
    </xf>
    <xf numFmtId="0" fontId="24" fillId="0" borderId="6" xfId="21" applyFont="1" applyFill="1" applyBorder="1" applyAlignment="1">
      <alignment horizontal="centerContinuous"/>
      <protection/>
    </xf>
    <xf numFmtId="0" fontId="15" fillId="0" borderId="7" xfId="21" applyFont="1" applyFill="1" applyBorder="1" applyAlignment="1">
      <alignment horizontal="centerContinuous"/>
      <protection/>
    </xf>
    <xf numFmtId="0" fontId="24" fillId="0" borderId="7" xfId="21" applyFont="1" applyFill="1" applyBorder="1" applyAlignment="1">
      <alignment horizontal="centerContinuous"/>
      <protection/>
    </xf>
    <xf numFmtId="0" fontId="15" fillId="0" borderId="4" xfId="21" applyFont="1" applyFill="1" applyBorder="1" applyAlignment="1">
      <alignment horizontal="center"/>
      <protection/>
    </xf>
    <xf numFmtId="0" fontId="15" fillId="0" borderId="1" xfId="21" applyFont="1" applyFill="1" applyBorder="1" applyAlignment="1">
      <alignment horizontal="center"/>
      <protection/>
    </xf>
    <xf numFmtId="0" fontId="25" fillId="0" borderId="6" xfId="21" applyFont="1" applyFill="1" applyBorder="1" applyAlignment="1">
      <alignment horizontal="center"/>
      <protection/>
    </xf>
    <xf numFmtId="0" fontId="25" fillId="0" borderId="7" xfId="21" applyFont="1" applyFill="1" applyBorder="1" applyAlignment="1">
      <alignment horizontal="center"/>
      <protection/>
    </xf>
    <xf numFmtId="3" fontId="28" fillId="0" borderId="11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177" fontId="28" fillId="0" borderId="11" xfId="0" applyNumberFormat="1" applyFont="1" applyBorder="1" applyAlignment="1">
      <alignment horizontal="centerContinuous"/>
    </xf>
    <xf numFmtId="177" fontId="28" fillId="0" borderId="12" xfId="0" applyNumberFormat="1" applyFont="1" applyBorder="1" applyAlignment="1">
      <alignment horizontal="centerContinuous"/>
    </xf>
    <xf numFmtId="177" fontId="28" fillId="0" borderId="12" xfId="0" applyNumberFormat="1" applyFont="1" applyBorder="1" applyAlignment="1">
      <alignment/>
    </xf>
    <xf numFmtId="1" fontId="28" fillId="0" borderId="11" xfId="0" applyNumberFormat="1" applyFont="1" applyBorder="1" applyAlignment="1">
      <alignment horizontal="centerContinuous"/>
    </xf>
    <xf numFmtId="1" fontId="28" fillId="0" borderId="12" xfId="0" applyNumberFormat="1" applyFont="1" applyBorder="1" applyAlignment="1">
      <alignment horizontal="centerContinuous"/>
    </xf>
    <xf numFmtId="177" fontId="28" fillId="0" borderId="13" xfId="0" applyNumberFormat="1" applyFont="1" applyBorder="1" applyAlignment="1">
      <alignment horizontal="centerContinuous"/>
    </xf>
    <xf numFmtId="3" fontId="28" fillId="0" borderId="4" xfId="0" applyNumberFormat="1" applyFont="1" applyBorder="1" applyAlignment="1">
      <alignment/>
    </xf>
    <xf numFmtId="3" fontId="32" fillId="0" borderId="0" xfId="0" applyNumberFormat="1" applyFont="1" applyAlignment="1">
      <alignment horizontal="centerContinuous"/>
    </xf>
    <xf numFmtId="3" fontId="28" fillId="0" borderId="0" xfId="0" applyNumberFormat="1" applyFont="1" applyAlignment="1">
      <alignment horizontal="centerContinuous"/>
    </xf>
    <xf numFmtId="3" fontId="28" fillId="0" borderId="0" xfId="0" applyNumberFormat="1" applyFont="1" applyAlignment="1">
      <alignment/>
    </xf>
    <xf numFmtId="177" fontId="28" fillId="0" borderId="6" xfId="0" applyNumberFormat="1" applyFont="1" applyBorder="1" applyAlignment="1">
      <alignment horizontal="centerContinuous"/>
    </xf>
    <xf numFmtId="177" fontId="28" fillId="0" borderId="2" xfId="0" applyNumberFormat="1" applyFont="1" applyBorder="1" applyAlignment="1">
      <alignment horizontal="centerContinuous"/>
    </xf>
    <xf numFmtId="177" fontId="28" fillId="0" borderId="2" xfId="0" applyNumberFormat="1" applyFont="1" applyBorder="1" applyAlignment="1">
      <alignment/>
    </xf>
    <xf numFmtId="177" fontId="32" fillId="0" borderId="2" xfId="0" applyNumberFormat="1" applyFont="1" applyBorder="1" applyAlignment="1">
      <alignment horizontal="centerContinuous"/>
    </xf>
    <xf numFmtId="177" fontId="28" fillId="0" borderId="7" xfId="0" applyNumberFormat="1" applyFont="1" applyBorder="1" applyAlignment="1">
      <alignment horizontal="centerContinuous"/>
    </xf>
    <xf numFmtId="3" fontId="33" fillId="0" borderId="15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177" fontId="28" fillId="0" borderId="15" xfId="0" applyNumberFormat="1" applyFont="1" applyBorder="1" applyAlignment="1">
      <alignment horizontal="right"/>
    </xf>
    <xf numFmtId="177" fontId="28" fillId="0" borderId="14" xfId="0" applyNumberFormat="1" applyFont="1" applyBorder="1" applyAlignment="1">
      <alignment horizontal="center"/>
    </xf>
    <xf numFmtId="177" fontId="28" fillId="0" borderId="14" xfId="0" applyNumberFormat="1" applyFont="1" applyBorder="1" applyAlignment="1">
      <alignment horizontal="right"/>
    </xf>
    <xf numFmtId="177" fontId="28" fillId="0" borderId="14" xfId="0" applyNumberFormat="1" applyFont="1" applyBorder="1" applyAlignment="1">
      <alignment/>
    </xf>
    <xf numFmtId="177" fontId="28" fillId="0" borderId="20" xfId="0" applyNumberFormat="1" applyFont="1" applyBorder="1" applyAlignment="1">
      <alignment horizontal="right"/>
    </xf>
    <xf numFmtId="3" fontId="28" fillId="0" borderId="19" xfId="0" applyNumberFormat="1" applyFont="1" applyBorder="1" applyAlignment="1">
      <alignment/>
    </xf>
    <xf numFmtId="3" fontId="28" fillId="0" borderId="9" xfId="0" applyNumberFormat="1" applyFont="1" applyBorder="1" applyAlignment="1">
      <alignment/>
    </xf>
    <xf numFmtId="3" fontId="28" fillId="0" borderId="9" xfId="0" applyNumberFormat="1" applyFont="1" applyBorder="1" applyAlignment="1">
      <alignment horizontal="fill"/>
    </xf>
    <xf numFmtId="177" fontId="28" fillId="0" borderId="19" xfId="0" applyNumberFormat="1" applyFont="1" applyBorder="1" applyAlignment="1">
      <alignment/>
    </xf>
    <xf numFmtId="177" fontId="28" fillId="0" borderId="9" xfId="0" applyNumberFormat="1" applyFont="1" applyBorder="1" applyAlignment="1">
      <alignment/>
    </xf>
    <xf numFmtId="165" fontId="28" fillId="0" borderId="9" xfId="0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177" fontId="28" fillId="0" borderId="10" xfId="0" applyNumberFormat="1" applyFont="1" applyBorder="1" applyAlignment="1">
      <alignment/>
    </xf>
    <xf numFmtId="3" fontId="28" fillId="0" borderId="6" xfId="0" applyNumberFormat="1" applyFont="1" applyFill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2" xfId="0" applyNumberFormat="1" applyFont="1" applyBorder="1" applyAlignment="1">
      <alignment horizontal="fill"/>
    </xf>
    <xf numFmtId="177" fontId="28" fillId="0" borderId="6" xfId="0" applyNumberFormat="1" applyFont="1" applyBorder="1" applyAlignment="1">
      <alignment/>
    </xf>
    <xf numFmtId="177" fontId="28" fillId="0" borderId="7" xfId="0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2" xfId="0" applyNumberFormat="1" applyFont="1" applyBorder="1" applyAlignment="1">
      <alignment horizontal="fill"/>
    </xf>
    <xf numFmtId="177" fontId="33" fillId="0" borderId="6" xfId="0" applyNumberFormat="1" applyFont="1" applyBorder="1" applyAlignment="1">
      <alignment/>
    </xf>
    <xf numFmtId="177" fontId="33" fillId="0" borderId="2" xfId="0" applyNumberFormat="1" applyFont="1" applyBorder="1" applyAlignment="1">
      <alignment/>
    </xf>
    <xf numFmtId="177" fontId="33" fillId="0" borderId="7" xfId="0" applyNumberFormat="1" applyFont="1" applyBorder="1" applyAlignment="1">
      <alignment/>
    </xf>
    <xf numFmtId="177" fontId="28" fillId="0" borderId="4" xfId="0" applyNumberFormat="1" applyFont="1" applyBorder="1" applyAlignment="1">
      <alignment/>
    </xf>
    <xf numFmtId="177" fontId="28" fillId="0" borderId="0" xfId="0" applyNumberFormat="1" applyFont="1" applyAlignment="1">
      <alignment/>
    </xf>
    <xf numFmtId="177" fontId="28" fillId="0" borderId="1" xfId="0" applyNumberFormat="1" applyFont="1" applyBorder="1" applyAlignment="1">
      <alignment/>
    </xf>
    <xf numFmtId="177" fontId="20" fillId="0" borderId="33" xfId="0" applyNumberFormat="1" applyFont="1" applyBorder="1" applyAlignment="1">
      <alignment horizontal="centerContinuous"/>
    </xf>
    <xf numFmtId="177" fontId="20" fillId="0" borderId="23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7" fontId="20" fillId="0" borderId="11" xfId="0" applyNumberFormat="1" applyFont="1" applyBorder="1" applyAlignment="1">
      <alignment horizontal="center"/>
    </xf>
    <xf numFmtId="177" fontId="20" fillId="0" borderId="12" xfId="0" applyNumberFormat="1" applyFont="1" applyBorder="1" applyAlignment="1">
      <alignment horizontal="center"/>
    </xf>
    <xf numFmtId="177" fontId="20" fillId="0" borderId="13" xfId="0" applyNumberFormat="1" applyFont="1" applyBorder="1" applyAlignment="1">
      <alignment horizontal="center"/>
    </xf>
    <xf numFmtId="177" fontId="20" fillId="0" borderId="13" xfId="0" applyNumberFormat="1" applyFont="1" applyBorder="1" applyAlignment="1">
      <alignment horizontal="centerContinuous"/>
    </xf>
    <xf numFmtId="0" fontId="24" fillId="0" borderId="34" xfId="21" applyFont="1" applyFill="1" applyBorder="1" applyAlignment="1">
      <alignment horizontal="centerContinuous"/>
      <protection/>
    </xf>
    <xf numFmtId="1" fontId="24" fillId="0" borderId="35" xfId="21" applyNumberFormat="1" applyFont="1" applyFill="1" applyBorder="1" applyAlignment="1">
      <alignment horizontal="centerContinuous"/>
      <protection/>
    </xf>
    <xf numFmtId="0" fontId="24" fillId="0" borderId="0" xfId="21" applyFont="1">
      <alignment/>
      <protection/>
    </xf>
    <xf numFmtId="177" fontId="12" fillId="0" borderId="9" xfId="0" applyNumberFormat="1" applyFont="1" applyFill="1" applyBorder="1" applyAlignment="1">
      <alignment horizontal="left"/>
    </xf>
    <xf numFmtId="177" fontId="12" fillId="0" borderId="9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12" fillId="0" borderId="19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2" fillId="0" borderId="36" xfId="0" applyNumberFormat="1" applyFont="1" applyFill="1" applyBorder="1" applyAlignment="1">
      <alignment horizontal="left"/>
    </xf>
    <xf numFmtId="177" fontId="12" fillId="0" borderId="36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177" fontId="12" fillId="0" borderId="25" xfId="0" applyNumberFormat="1" applyFont="1" applyFill="1" applyBorder="1" applyAlignment="1">
      <alignment/>
    </xf>
    <xf numFmtId="177" fontId="12" fillId="0" borderId="25" xfId="0" applyNumberFormat="1" applyFont="1" applyFill="1" applyBorder="1" applyAlignment="1">
      <alignment horizontal="centerContinuous"/>
    </xf>
    <xf numFmtId="177" fontId="12" fillId="0" borderId="38" xfId="0" applyNumberFormat="1" applyFont="1" applyFill="1" applyBorder="1" applyAlignment="1">
      <alignment horizontal="centerContinuous"/>
    </xf>
    <xf numFmtId="177" fontId="12" fillId="0" borderId="19" xfId="0" applyNumberFormat="1" applyFont="1" applyFill="1" applyBorder="1" applyAlignment="1">
      <alignment horizontal="centerContinuous"/>
    </xf>
    <xf numFmtId="177" fontId="12" fillId="0" borderId="10" xfId="0" applyNumberFormat="1" applyFont="1" applyFill="1" applyBorder="1" applyAlignment="1">
      <alignment horizontal="centerContinuous"/>
    </xf>
    <xf numFmtId="177" fontId="13" fillId="0" borderId="19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7" fontId="12" fillId="0" borderId="2" xfId="0" applyNumberFormat="1" applyFont="1" applyFill="1" applyBorder="1" applyAlignment="1">
      <alignment horizontal="left"/>
    </xf>
    <xf numFmtId="177" fontId="12" fillId="0" borderId="2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177" fontId="12" fillId="0" borderId="6" xfId="0" applyNumberFormat="1" applyFont="1" applyFill="1" applyBorder="1" applyAlignment="1">
      <alignment/>
    </xf>
    <xf numFmtId="177" fontId="12" fillId="0" borderId="7" xfId="0" applyNumberFormat="1" applyFont="1" applyFill="1" applyBorder="1" applyAlignment="1">
      <alignment/>
    </xf>
    <xf numFmtId="0" fontId="24" fillId="0" borderId="2" xfId="21" applyFont="1" applyFill="1" applyBorder="1" applyAlignment="1">
      <alignment horizontal="centerContinuous"/>
      <protection/>
    </xf>
    <xf numFmtId="0" fontId="15" fillId="0" borderId="0" xfId="21" applyFont="1" applyFill="1" applyBorder="1" applyAlignment="1">
      <alignment horizontal="center"/>
      <protection/>
    </xf>
    <xf numFmtId="0" fontId="25" fillId="0" borderId="2" xfId="21" applyFont="1" applyFill="1" applyBorder="1" applyAlignment="1">
      <alignment horizontal="center"/>
      <protection/>
    </xf>
    <xf numFmtId="0" fontId="15" fillId="0" borderId="0" xfId="21" applyFont="1" applyBorder="1">
      <alignment/>
      <protection/>
    </xf>
    <xf numFmtId="183" fontId="24" fillId="0" borderId="0" xfId="21" applyNumberFormat="1" applyFont="1" applyBorder="1">
      <alignment/>
      <protection/>
    </xf>
    <xf numFmtId="183" fontId="15" fillId="0" borderId="2" xfId="15" applyNumberFormat="1" applyFont="1" applyBorder="1" applyAlignment="1">
      <alignment/>
    </xf>
    <xf numFmtId="183" fontId="25" fillId="0" borderId="0" xfId="15" applyNumberFormat="1" applyFont="1" applyBorder="1" applyAlignment="1">
      <alignment/>
    </xf>
    <xf numFmtId="183" fontId="24" fillId="0" borderId="2" xfId="15" applyNumberFormat="1" applyFont="1" applyBorder="1" applyAlignment="1">
      <alignment/>
    </xf>
    <xf numFmtId="183" fontId="15" fillId="0" borderId="0" xfId="15" applyNumberFormat="1" applyFont="1" applyBorder="1" applyAlignment="1">
      <alignment/>
    </xf>
    <xf numFmtId="183" fontId="24" fillId="0" borderId="40" xfId="21" applyNumberFormat="1" applyFont="1" applyBorder="1" applyAlignment="1">
      <alignment horizontal="left"/>
      <protection/>
    </xf>
    <xf numFmtId="1" fontId="24" fillId="0" borderId="12" xfId="21" applyNumberFormat="1" applyFont="1" applyFill="1" applyBorder="1" applyAlignment="1">
      <alignment horizontal="centerContinuous"/>
      <protection/>
    </xf>
    <xf numFmtId="1" fontId="24" fillId="0" borderId="41" xfId="21" applyNumberFormat="1" applyFont="1" applyFill="1" applyBorder="1" applyAlignment="1">
      <alignment horizontal="centerContinuous"/>
      <protection/>
    </xf>
    <xf numFmtId="1" fontId="24" fillId="0" borderId="42" xfId="21" applyNumberFormat="1" applyFont="1" applyFill="1" applyBorder="1" applyAlignment="1">
      <alignment horizontal="centerContinuous"/>
      <protection/>
    </xf>
    <xf numFmtId="1" fontId="24" fillId="0" borderId="43" xfId="21" applyNumberFormat="1" applyFont="1" applyFill="1" applyBorder="1" applyAlignment="1">
      <alignment horizontal="centerContinuous"/>
      <protection/>
    </xf>
    <xf numFmtId="0" fontId="24" fillId="0" borderId="42" xfId="21" applyFont="1" applyFill="1" applyBorder="1" applyAlignment="1">
      <alignment horizontal="centerContinuous"/>
      <protection/>
    </xf>
    <xf numFmtId="0" fontId="15" fillId="0" borderId="11" xfId="21" applyFont="1" applyBorder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fill"/>
    </xf>
    <xf numFmtId="177" fontId="6" fillId="0" borderId="0" xfId="0" applyNumberFormat="1" applyFont="1" applyBorder="1" applyAlignment="1">
      <alignment horizontal="fill"/>
    </xf>
    <xf numFmtId="3" fontId="20" fillId="0" borderId="4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fill"/>
    </xf>
    <xf numFmtId="177" fontId="20" fillId="0" borderId="0" xfId="0" applyNumberFormat="1" applyFont="1" applyBorder="1" applyAlignment="1">
      <alignment horizontal="fill"/>
    </xf>
    <xf numFmtId="177" fontId="20" fillId="0" borderId="3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7" fontId="6" fillId="0" borderId="44" xfId="0" applyNumberFormat="1" applyFont="1" applyBorder="1" applyAlignment="1">
      <alignment/>
    </xf>
    <xf numFmtId="177" fontId="6" fillId="0" borderId="45" xfId="0" applyNumberFormat="1" applyFont="1" applyBorder="1" applyAlignment="1">
      <alignment/>
    </xf>
    <xf numFmtId="177" fontId="6" fillId="0" borderId="34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0" fillId="0" borderId="47" xfId="0" applyNumberFormat="1" applyFont="1" applyBorder="1" applyAlignment="1">
      <alignment/>
    </xf>
    <xf numFmtId="3" fontId="20" fillId="0" borderId="47" xfId="0" applyNumberFormat="1" applyFont="1" applyBorder="1" applyAlignment="1">
      <alignment horizontal="fill"/>
    </xf>
    <xf numFmtId="177" fontId="20" fillId="0" borderId="47" xfId="0" applyNumberFormat="1" applyFont="1" applyBorder="1" applyAlignment="1">
      <alignment horizontal="fill"/>
    </xf>
    <xf numFmtId="177" fontId="20" fillId="0" borderId="48" xfId="0" applyNumberFormat="1" applyFont="1" applyBorder="1" applyAlignment="1">
      <alignment/>
    </xf>
    <xf numFmtId="165" fontId="20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0" fontId="6" fillId="0" borderId="52" xfId="0" applyFont="1" applyBorder="1" applyAlignment="1">
      <alignment/>
    </xf>
    <xf numFmtId="3" fontId="6" fillId="0" borderId="51" xfId="0" applyNumberFormat="1" applyFont="1" applyBorder="1" applyAlignment="1">
      <alignment horizontal="fill"/>
    </xf>
    <xf numFmtId="177" fontId="6" fillId="0" borderId="51" xfId="0" applyNumberFormat="1" applyFont="1" applyBorder="1" applyAlignment="1">
      <alignment horizontal="fill"/>
    </xf>
    <xf numFmtId="177" fontId="6" fillId="0" borderId="53" xfId="0" applyNumberFormat="1" applyFont="1" applyBorder="1" applyAlignment="1">
      <alignment/>
    </xf>
    <xf numFmtId="177" fontId="20" fillId="0" borderId="49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0" fillId="0" borderId="55" xfId="0" applyNumberFormat="1" applyFont="1" applyBorder="1" applyAlignment="1">
      <alignment horizontal="fill"/>
    </xf>
    <xf numFmtId="177" fontId="20" fillId="0" borderId="55" xfId="0" applyNumberFormat="1" applyFont="1" applyBorder="1" applyAlignment="1">
      <alignment horizontal="fill"/>
    </xf>
    <xf numFmtId="177" fontId="20" fillId="0" borderId="56" xfId="0" applyNumberFormat="1" applyFont="1" applyBorder="1" applyAlignment="1">
      <alignment/>
    </xf>
    <xf numFmtId="177" fontId="20" fillId="0" borderId="57" xfId="0" applyNumberFormat="1" applyFont="1" applyBorder="1" applyAlignment="1">
      <alignment/>
    </xf>
    <xf numFmtId="177" fontId="20" fillId="0" borderId="1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59" xfId="0" applyNumberFormat="1" applyFont="1" applyBorder="1" applyAlignment="1">
      <alignment horizontal="fill"/>
    </xf>
    <xf numFmtId="177" fontId="6" fillId="0" borderId="59" xfId="0" applyNumberFormat="1" applyFont="1" applyBorder="1" applyAlignment="1">
      <alignment horizontal="fill"/>
    </xf>
    <xf numFmtId="177" fontId="6" fillId="0" borderId="60" xfId="0" applyNumberFormat="1" applyFont="1" applyBorder="1" applyAlignment="1">
      <alignment/>
    </xf>
    <xf numFmtId="177" fontId="6" fillId="0" borderId="6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33" fillId="0" borderId="35" xfId="21" applyFont="1" applyFill="1" applyBorder="1" applyAlignment="1">
      <alignment horizontal="centerContinuous"/>
      <protection/>
    </xf>
    <xf numFmtId="0" fontId="33" fillId="0" borderId="6" xfId="21" applyFont="1" applyFill="1" applyBorder="1" applyAlignment="1">
      <alignment horizontal="centerContinuous"/>
      <protection/>
    </xf>
    <xf numFmtId="1" fontId="24" fillId="0" borderId="0" xfId="21" applyNumberFormat="1" applyFont="1" applyFill="1" applyBorder="1" applyAlignment="1">
      <alignment horizontal="centerContinuous"/>
      <protection/>
    </xf>
    <xf numFmtId="0" fontId="24" fillId="0" borderId="0" xfId="21" applyFont="1" applyFill="1" applyBorder="1" applyAlignment="1">
      <alignment horizontal="centerContinuous"/>
      <protection/>
    </xf>
    <xf numFmtId="0" fontId="25" fillId="0" borderId="0" xfId="21" applyFont="1" applyFill="1" applyBorder="1" applyAlignment="1">
      <alignment horizontal="center"/>
      <protection/>
    </xf>
    <xf numFmtId="185" fontId="24" fillId="0" borderId="0" xfId="17" applyNumberFormat="1" applyFont="1" applyBorder="1" applyAlignment="1">
      <alignment/>
    </xf>
    <xf numFmtId="183" fontId="24" fillId="0" borderId="0" xfId="15" applyNumberFormat="1" applyFont="1" applyBorder="1" applyAlignment="1">
      <alignment/>
    </xf>
    <xf numFmtId="0" fontId="1" fillId="0" borderId="0" xfId="21" applyFont="1" applyBorder="1" applyAlignment="1">
      <alignment horizontal="left"/>
      <protection/>
    </xf>
    <xf numFmtId="0" fontId="23" fillId="0" borderId="0" xfId="21" applyBorder="1" applyAlignment="1">
      <alignment horizontal="centerContinuous"/>
      <protection/>
    </xf>
    <xf numFmtId="0" fontId="23" fillId="0" borderId="0" xfId="21" applyBorder="1">
      <alignment/>
      <protection/>
    </xf>
    <xf numFmtId="177" fontId="12" fillId="2" borderId="16" xfId="0" applyNumberFormat="1" applyFont="1" applyFill="1" applyBorder="1" applyAlignment="1">
      <alignment/>
    </xf>
    <xf numFmtId="177" fontId="12" fillId="2" borderId="18" xfId="0" applyNumberFormat="1" applyFont="1" applyFill="1" applyBorder="1" applyAlignment="1">
      <alignment/>
    </xf>
    <xf numFmtId="177" fontId="12" fillId="2" borderId="17" xfId="0" applyNumberFormat="1" applyFont="1" applyFill="1" applyBorder="1" applyAlignment="1">
      <alignment/>
    </xf>
    <xf numFmtId="183" fontId="24" fillId="0" borderId="4" xfId="15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83" fontId="15" fillId="0" borderId="4" xfId="21" applyNumberFormat="1" applyFont="1" applyBorder="1">
      <alignment/>
      <protection/>
    </xf>
    <xf numFmtId="185" fontId="15" fillId="0" borderId="1" xfId="17" applyNumberFormat="1" applyFont="1" applyBorder="1" applyAlignment="1">
      <alignment/>
    </xf>
    <xf numFmtId="183" fontId="15" fillId="0" borderId="0" xfId="21" applyNumberFormat="1" applyFont="1" applyBorder="1">
      <alignment/>
      <protection/>
    </xf>
    <xf numFmtId="0" fontId="15" fillId="0" borderId="62" xfId="21" applyFont="1" applyBorder="1">
      <alignment/>
      <protection/>
    </xf>
    <xf numFmtId="0" fontId="15" fillId="0" borderId="6" xfId="21" applyFont="1" applyFill="1" applyBorder="1" applyAlignment="1">
      <alignment horizontal="center" wrapText="1"/>
      <protection/>
    </xf>
    <xf numFmtId="0" fontId="15" fillId="0" borderId="7" xfId="21" applyFont="1" applyFill="1" applyBorder="1" applyAlignment="1">
      <alignment horizontal="center" wrapText="1"/>
      <protection/>
    </xf>
    <xf numFmtId="177" fontId="6" fillId="0" borderId="63" xfId="0" applyNumberFormat="1" applyFont="1" applyBorder="1" applyAlignment="1">
      <alignment/>
    </xf>
    <xf numFmtId="177" fontId="12" fillId="2" borderId="64" xfId="0" applyNumberFormat="1" applyFont="1" applyFill="1" applyBorder="1" applyAlignment="1">
      <alignment horizontal="left"/>
    </xf>
    <xf numFmtId="177" fontId="12" fillId="2" borderId="64" xfId="0" applyNumberFormat="1" applyFont="1" applyFill="1" applyBorder="1" applyAlignment="1">
      <alignment/>
    </xf>
    <xf numFmtId="177" fontId="12" fillId="2" borderId="65" xfId="0" applyNumberFormat="1" applyFont="1" applyFill="1" applyBorder="1" applyAlignment="1">
      <alignment/>
    </xf>
    <xf numFmtId="177" fontId="27" fillId="2" borderId="10" xfId="0" applyNumberFormat="1" applyFont="1" applyFill="1" applyBorder="1" applyAlignment="1">
      <alignment/>
    </xf>
    <xf numFmtId="177" fontId="6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centerContinuous"/>
    </xf>
    <xf numFmtId="177" fontId="6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" fontId="6" fillId="0" borderId="11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1" fontId="6" fillId="0" borderId="13" xfId="0" applyNumberFormat="1" applyFont="1" applyBorder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177" fontId="6" fillId="0" borderId="6" xfId="0" applyNumberFormat="1" applyFont="1" applyBorder="1" applyAlignment="1">
      <alignment horizontal="centerContinuous" vertical="top"/>
    </xf>
    <xf numFmtId="177" fontId="6" fillId="0" borderId="2" xfId="0" applyNumberFormat="1" applyFont="1" applyBorder="1" applyAlignment="1">
      <alignment horizontal="centerContinuous"/>
    </xf>
    <xf numFmtId="177" fontId="6" fillId="0" borderId="2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centerContinuous" wrapText="1"/>
    </xf>
    <xf numFmtId="177" fontId="18" fillId="0" borderId="2" xfId="0" applyNumberFormat="1" applyFont="1" applyBorder="1" applyAlignment="1">
      <alignment horizontal="centerContinuous" wrapText="1"/>
    </xf>
    <xf numFmtId="177" fontId="6" fillId="0" borderId="2" xfId="0" applyNumberFormat="1" applyFont="1" applyBorder="1" applyAlignment="1">
      <alignment wrapText="1"/>
    </xf>
    <xf numFmtId="177" fontId="18" fillId="0" borderId="2" xfId="0" applyNumberFormat="1" applyFont="1" applyBorder="1" applyAlignment="1">
      <alignment horizontal="centerContinuous"/>
    </xf>
    <xf numFmtId="177" fontId="6" fillId="0" borderId="7" xfId="0" applyNumberFormat="1" applyFont="1" applyBorder="1" applyAlignment="1">
      <alignment horizontal="centerContinuous"/>
    </xf>
    <xf numFmtId="3" fontId="20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right"/>
    </xf>
    <xf numFmtId="177" fontId="6" fillId="0" borderId="20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177" fontId="20" fillId="0" borderId="6" xfId="0" applyNumberFormat="1" applyFont="1" applyBorder="1" applyAlignment="1">
      <alignment/>
    </xf>
    <xf numFmtId="177" fontId="20" fillId="0" borderId="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6" xfId="0" applyNumberFormat="1" applyFont="1" applyBorder="1" applyAlignment="1">
      <alignment horizontal="fill"/>
    </xf>
    <xf numFmtId="177" fontId="6" fillId="0" borderId="36" xfId="0" applyNumberFormat="1" applyFont="1" applyBorder="1" applyAlignment="1">
      <alignment horizontal="fill"/>
    </xf>
    <xf numFmtId="177" fontId="6" fillId="0" borderId="66" xfId="0" applyNumberFormat="1" applyFont="1" applyBorder="1" applyAlignment="1">
      <alignment horizontal="fill"/>
    </xf>
    <xf numFmtId="3" fontId="6" fillId="0" borderId="2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177" fontId="6" fillId="0" borderId="67" xfId="0" applyNumberFormat="1" applyFont="1" applyBorder="1" applyAlignment="1">
      <alignment/>
    </xf>
    <xf numFmtId="177" fontId="6" fillId="0" borderId="66" xfId="0" applyNumberFormat="1" applyFont="1" applyBorder="1" applyAlignment="1">
      <alignment/>
    </xf>
    <xf numFmtId="0" fontId="24" fillId="0" borderId="22" xfId="21" applyFont="1" applyBorder="1">
      <alignment/>
      <protection/>
    </xf>
    <xf numFmtId="3" fontId="6" fillId="0" borderId="0" xfId="21" applyNumberFormat="1" applyFont="1" applyAlignment="1">
      <alignment horizontal="centerContinuous"/>
      <protection/>
    </xf>
    <xf numFmtId="0" fontId="23" fillId="0" borderId="0" xfId="21" applyFont="1" applyAlignment="1">
      <alignment horizontal="centerContinuous"/>
      <protection/>
    </xf>
    <xf numFmtId="0" fontId="23" fillId="0" borderId="0" xfId="21" applyFont="1">
      <alignment/>
      <protection/>
    </xf>
    <xf numFmtId="3" fontId="6" fillId="0" borderId="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5" fontId="5" fillId="0" borderId="2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37" fontId="26" fillId="0" borderId="2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177" fontId="33" fillId="0" borderId="4" xfId="0" applyNumberFormat="1" applyFont="1" applyBorder="1" applyAlignment="1">
      <alignment/>
    </xf>
    <xf numFmtId="177" fontId="33" fillId="0" borderId="1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fill"/>
    </xf>
    <xf numFmtId="177" fontId="20" fillId="0" borderId="16" xfId="0" applyNumberFormat="1" applyFont="1" applyBorder="1" applyAlignment="1">
      <alignment/>
    </xf>
    <xf numFmtId="177" fontId="20" fillId="0" borderId="17" xfId="0" applyNumberFormat="1" applyFont="1" applyBorder="1" applyAlignment="1">
      <alignment/>
    </xf>
    <xf numFmtId="177" fontId="20" fillId="0" borderId="18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33" xfId="0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3" fontId="28" fillId="0" borderId="32" xfId="0" applyNumberFormat="1" applyFont="1" applyBorder="1" applyAlignment="1">
      <alignment/>
    </xf>
    <xf numFmtId="3" fontId="28" fillId="0" borderId="36" xfId="0" applyNumberFormat="1" applyFont="1" applyBorder="1" applyAlignment="1">
      <alignment/>
    </xf>
    <xf numFmtId="3" fontId="28" fillId="0" borderId="38" xfId="0" applyNumberFormat="1" applyFont="1" applyBorder="1" applyAlignment="1">
      <alignment/>
    </xf>
    <xf numFmtId="177" fontId="20" fillId="0" borderId="16" xfId="0" applyNumberFormat="1" applyFont="1" applyBorder="1" applyAlignment="1">
      <alignment horizontal="center"/>
    </xf>
    <xf numFmtId="177" fontId="20" fillId="0" borderId="17" xfId="0" applyNumberFormat="1" applyFont="1" applyBorder="1" applyAlignment="1">
      <alignment horizontal="center"/>
    </xf>
    <xf numFmtId="177" fontId="20" fillId="0" borderId="18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" xfId="0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6" fillId="0" borderId="68" xfId="0" applyNumberFormat="1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3" fontId="28" fillId="0" borderId="68" xfId="0" applyNumberFormat="1" applyFont="1" applyBorder="1" applyAlignment="1">
      <alignment/>
    </xf>
    <xf numFmtId="3" fontId="28" fillId="0" borderId="69" xfId="0" applyNumberFormat="1" applyFont="1" applyBorder="1" applyAlignment="1">
      <alignment/>
    </xf>
    <xf numFmtId="0" fontId="24" fillId="0" borderId="6" xfId="21" applyFont="1" applyFill="1" applyBorder="1" applyAlignment="1">
      <alignment horizontal="center"/>
      <protection/>
    </xf>
    <xf numFmtId="0" fontId="24" fillId="0" borderId="7" xfId="21" applyFont="1" applyFill="1" applyBorder="1" applyAlignment="1">
      <alignment horizontal="center"/>
      <protection/>
    </xf>
    <xf numFmtId="0" fontId="24" fillId="0" borderId="22" xfId="21" applyFont="1" applyFill="1" applyBorder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77" fontId="27" fillId="2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177" fontId="6" fillId="0" borderId="63" xfId="0" applyNumberFormat="1" applyFont="1" applyBorder="1" applyAlignment="1">
      <alignment horizontal="center"/>
    </xf>
    <xf numFmtId="177" fontId="6" fillId="0" borderId="64" xfId="0" applyNumberFormat="1" applyFont="1" applyBorder="1" applyAlignment="1">
      <alignment horizontal="center"/>
    </xf>
    <xf numFmtId="177" fontId="6" fillId="0" borderId="65" xfId="0" applyNumberFormat="1" applyFont="1" applyBorder="1" applyAlignment="1">
      <alignment horizontal="center"/>
    </xf>
    <xf numFmtId="177" fontId="12" fillId="2" borderId="9" xfId="0" applyNumberFormat="1" applyFont="1" applyFill="1" applyBorder="1" applyAlignment="1">
      <alignment horizontal="center"/>
    </xf>
    <xf numFmtId="177" fontId="12" fillId="2" borderId="10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6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37" fillId="0" borderId="0" xfId="0" applyNumberFormat="1" applyFont="1" applyAlignment="1">
      <alignment horizontal="centerContinuous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7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0" fontId="38" fillId="0" borderId="0" xfId="0" applyNumberFormat="1" applyFont="1" applyAlignment="1">
      <alignment/>
    </xf>
    <xf numFmtId="0" fontId="38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5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3" fontId="35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7" fontId="37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37" fontId="40" fillId="0" borderId="0" xfId="0" applyNumberFormat="1" applyFont="1" applyAlignment="1">
      <alignment/>
    </xf>
    <xf numFmtId="37" fontId="35" fillId="0" borderId="0" xfId="0" applyNumberFormat="1" applyFont="1" applyAlignment="1">
      <alignment/>
    </xf>
    <xf numFmtId="3" fontId="41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39" fontId="23" fillId="0" borderId="0" xfId="0" applyNumberFormat="1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4" fontId="2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42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napostolides\Desktop\Rsrcs_X_%20DOJ%20Goal%20%20Ob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FC Split"/>
      <sheetName val="Unclass"/>
    </sheetNames>
    <sheetDataSet>
      <sheetData sheetId="0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showGridLines="0" tabSelected="1" showOutlineSymbols="0" zoomScale="50" zoomScaleNormal="50" zoomScaleSheetLayoutView="50" workbookViewId="0" topLeftCell="A24">
      <selection activeCell="J10" sqref="J10"/>
    </sheetView>
  </sheetViews>
  <sheetFormatPr defaultColWidth="8.88671875" defaultRowHeight="15"/>
  <cols>
    <col min="1" max="2" width="2.5546875" style="7" customWidth="1"/>
    <col min="3" max="3" width="24.99609375" style="7" customWidth="1"/>
    <col min="4" max="4" width="6.6640625" style="7" customWidth="1"/>
    <col min="5" max="5" width="1.66796875" style="7" customWidth="1"/>
    <col min="6" max="6" width="1.99609375" style="7" customWidth="1"/>
    <col min="7" max="7" width="0.44140625" style="7" customWidth="1"/>
    <col min="8" max="8" width="12.21484375" style="14" customWidth="1"/>
    <col min="9" max="9" width="6.21484375" style="14" customWidth="1"/>
    <col min="10" max="10" width="11.5546875" style="14" customWidth="1"/>
    <col min="11" max="11" width="2.3359375" style="14" customWidth="1"/>
    <col min="12" max="12" width="5.6640625" style="14" customWidth="1"/>
    <col min="13" max="13" width="6.21484375" style="14" customWidth="1"/>
    <col min="14" max="14" width="12.4453125" style="14" customWidth="1"/>
    <col min="15" max="15" width="1.66796875" style="14" customWidth="1"/>
    <col min="16" max="17" width="5.6640625" style="14" customWidth="1"/>
    <col min="18" max="18" width="7.6640625" style="14" customWidth="1"/>
    <col min="19" max="19" width="1.66796875" style="14" customWidth="1"/>
    <col min="20" max="20" width="5.6640625" style="14" customWidth="1"/>
    <col min="21" max="21" width="6.10546875" style="14" customWidth="1"/>
    <col min="22" max="22" width="11.99609375" style="14" customWidth="1"/>
    <col min="23" max="23" width="1.66796875" style="14" customWidth="1"/>
    <col min="24" max="25" width="5.6640625" style="14" customWidth="1"/>
    <col min="26" max="26" width="10.10546875" style="14" customWidth="1"/>
    <col min="27" max="27" width="1.66796875" style="14" customWidth="1"/>
    <col min="28" max="28" width="6.10546875" style="14" customWidth="1"/>
    <col min="29" max="29" width="5.6640625" style="14" customWidth="1"/>
    <col min="30" max="30" width="6.99609375" style="14" customWidth="1"/>
    <col min="31" max="31" width="1.66796875" style="14" hidden="1" customWidth="1"/>
    <col min="32" max="32" width="9.5546875" style="14" customWidth="1"/>
    <col min="33" max="33" width="6.21484375" style="14" customWidth="1"/>
    <col min="34" max="34" width="14.3359375" style="14" customWidth="1"/>
    <col min="35" max="35" width="3.3359375" style="14" hidden="1" customWidth="1"/>
    <col min="36" max="36" width="0.23046875" style="14" hidden="1" customWidth="1"/>
    <col min="37" max="37" width="8.4453125" style="14" hidden="1" customWidth="1"/>
    <col min="38" max="38" width="7.99609375" style="14" hidden="1" customWidth="1"/>
    <col min="39" max="40" width="5.6640625" style="7" customWidth="1"/>
    <col min="41" max="41" width="7.6640625" style="7" customWidth="1"/>
    <col min="42" max="16384" width="9.6640625" style="7" customWidth="1"/>
  </cols>
  <sheetData>
    <row r="1" ht="22.5">
      <c r="A1" s="139" t="s">
        <v>45</v>
      </c>
    </row>
    <row r="3" spans="1:39" ht="15.75">
      <c r="A3" s="8"/>
      <c r="B3" s="8"/>
      <c r="C3" s="8"/>
      <c r="D3" s="8"/>
      <c r="E3" s="8"/>
      <c r="F3" s="8"/>
      <c r="G3" s="8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9"/>
    </row>
    <row r="4" spans="1:39" ht="22.5">
      <c r="A4" s="130" t="s">
        <v>118</v>
      </c>
      <c r="B4" s="10"/>
      <c r="C4" s="10"/>
      <c r="D4" s="10"/>
      <c r="E4" s="10"/>
      <c r="F4" s="10"/>
      <c r="G4" s="10"/>
      <c r="H4" s="16"/>
      <c r="I4" s="16"/>
      <c r="J4" s="16"/>
      <c r="K4" s="16"/>
      <c r="L4" s="16"/>
      <c r="M4" s="16"/>
      <c r="N4" s="16"/>
      <c r="O4" s="16"/>
      <c r="P4" s="16"/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9"/>
    </row>
    <row r="5" spans="1:39" ht="23.25">
      <c r="A5" s="131" t="s">
        <v>103</v>
      </c>
      <c r="B5" s="10"/>
      <c r="C5" s="10"/>
      <c r="D5" s="10"/>
      <c r="E5" s="10"/>
      <c r="F5" s="10"/>
      <c r="G5" s="10"/>
      <c r="H5" s="16"/>
      <c r="I5" s="16"/>
      <c r="J5" s="16"/>
      <c r="K5" s="16"/>
      <c r="L5" s="16"/>
      <c r="M5" s="16"/>
      <c r="N5" s="16"/>
      <c r="O5" s="16"/>
      <c r="P5" s="16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9"/>
    </row>
    <row r="6" spans="1:39" ht="23.25">
      <c r="A6" s="131" t="s">
        <v>104</v>
      </c>
      <c r="B6" s="10"/>
      <c r="C6" s="10"/>
      <c r="D6" s="10"/>
      <c r="E6" s="10"/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9"/>
    </row>
    <row r="7" spans="1:39" ht="23.25">
      <c r="A7" s="131" t="s">
        <v>108</v>
      </c>
      <c r="B7" s="10"/>
      <c r="C7" s="10"/>
      <c r="D7" s="10"/>
      <c r="E7" s="10"/>
      <c r="F7" s="10"/>
      <c r="G7" s="1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9"/>
    </row>
    <row r="8" spans="1:39" ht="23.25">
      <c r="A8" s="131"/>
      <c r="B8" s="10"/>
      <c r="C8" s="10"/>
      <c r="D8" s="10"/>
      <c r="E8" s="10"/>
      <c r="F8" s="10"/>
      <c r="G8" s="1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9"/>
    </row>
    <row r="9" spans="1:39" ht="23.25">
      <c r="A9" s="131"/>
      <c r="B9" s="10"/>
      <c r="C9" s="10"/>
      <c r="D9" s="10"/>
      <c r="E9" s="10"/>
      <c r="F9" s="10"/>
      <c r="G9" s="1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9"/>
    </row>
    <row r="10" spans="1:39" ht="23.25">
      <c r="A10" s="131"/>
      <c r="B10" s="10"/>
      <c r="C10" s="10"/>
      <c r="D10" s="10"/>
      <c r="E10" s="10"/>
      <c r="F10" s="10"/>
      <c r="G10" s="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9"/>
    </row>
    <row r="11" spans="1:39" ht="15.75">
      <c r="A11" s="70"/>
      <c r="B11" s="10"/>
      <c r="C11" s="10"/>
      <c r="D11" s="10"/>
      <c r="E11" s="10"/>
      <c r="F11" s="10"/>
      <c r="G11" s="1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434" t="s">
        <v>138</v>
      </c>
      <c r="AG11" s="435"/>
      <c r="AH11" s="436"/>
      <c r="AI11" s="256"/>
      <c r="AJ11" s="434" t="s">
        <v>119</v>
      </c>
      <c r="AK11" s="435"/>
      <c r="AL11" s="436"/>
      <c r="AM11" s="9"/>
    </row>
    <row r="12" spans="1:39" ht="15.75">
      <c r="A12" s="70"/>
      <c r="B12" s="10"/>
      <c r="C12" s="10"/>
      <c r="D12" s="10"/>
      <c r="E12" s="10"/>
      <c r="F12" s="10"/>
      <c r="G12" s="1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60"/>
      <c r="AG12" s="261"/>
      <c r="AH12" s="262"/>
      <c r="AI12" s="263"/>
      <c r="AJ12" s="260"/>
      <c r="AK12" s="261"/>
      <c r="AL12" s="262"/>
      <c r="AM12" s="9"/>
    </row>
    <row r="13" spans="1:39" ht="15.75">
      <c r="A13" s="12"/>
      <c r="B13" s="12"/>
      <c r="C13" s="12"/>
      <c r="D13" s="12"/>
      <c r="E13" s="12"/>
      <c r="F13" s="12"/>
      <c r="G13" s="1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101"/>
      <c r="AE13" s="104"/>
      <c r="AF13" s="123" t="s">
        <v>130</v>
      </c>
      <c r="AG13" s="129"/>
      <c r="AH13" s="129"/>
      <c r="AI13" s="105"/>
      <c r="AJ13" s="123" t="s">
        <v>130</v>
      </c>
      <c r="AK13" s="129"/>
      <c r="AL13" s="120"/>
      <c r="AM13" s="9"/>
    </row>
    <row r="14" spans="1:39" ht="16.5" thickBot="1">
      <c r="A14" s="357"/>
      <c r="B14" s="116"/>
      <c r="C14" s="116"/>
      <c r="D14" s="116"/>
      <c r="E14" s="116"/>
      <c r="F14" s="116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24" t="s">
        <v>127</v>
      </c>
      <c r="AG14" s="124" t="s">
        <v>50</v>
      </c>
      <c r="AH14" s="257" t="s">
        <v>129</v>
      </c>
      <c r="AI14" s="118"/>
      <c r="AJ14" s="124" t="s">
        <v>127</v>
      </c>
      <c r="AK14" s="124" t="s">
        <v>50</v>
      </c>
      <c r="AL14" s="121" t="s">
        <v>129</v>
      </c>
      <c r="AM14" s="9"/>
    </row>
    <row r="15" spans="1:39" ht="9" customHeight="1">
      <c r="A15" s="311"/>
      <c r="B15" s="312"/>
      <c r="C15" s="312"/>
      <c r="D15" s="312"/>
      <c r="E15" s="312"/>
      <c r="F15" s="312"/>
      <c r="G15" s="312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4"/>
      <c r="AG15" s="314"/>
      <c r="AH15" s="315"/>
      <c r="AJ15" s="125"/>
      <c r="AK15" s="125"/>
      <c r="AL15" s="101"/>
      <c r="AM15" s="9"/>
    </row>
    <row r="16" spans="1:39" ht="15.75">
      <c r="A16" s="316" t="s">
        <v>139</v>
      </c>
      <c r="B16" s="317"/>
      <c r="C16" s="318"/>
      <c r="D16" s="318"/>
      <c r="E16" s="318"/>
      <c r="F16" s="318"/>
      <c r="G16" s="318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20"/>
      <c r="AG16" s="320"/>
      <c r="AH16" s="321">
        <v>625000</v>
      </c>
      <c r="AI16" s="135"/>
      <c r="AJ16" s="136"/>
      <c r="AK16" s="136"/>
      <c r="AL16" s="137">
        <v>0</v>
      </c>
      <c r="AM16" s="9"/>
    </row>
    <row r="17" spans="1:39" ht="20.25" customHeight="1">
      <c r="A17" s="109" t="s">
        <v>137</v>
      </c>
      <c r="B17" s="110"/>
      <c r="C17" s="111"/>
      <c r="D17" s="111"/>
      <c r="E17" s="111"/>
      <c r="F17" s="111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26"/>
      <c r="AG17" s="126"/>
      <c r="AH17" s="115"/>
      <c r="AI17" s="112"/>
      <c r="AJ17" s="126"/>
      <c r="AK17" s="126"/>
      <c r="AL17" s="115"/>
      <c r="AM17" s="9"/>
    </row>
    <row r="18" spans="1:39" ht="15.75" hidden="1">
      <c r="A18" s="107" t="s">
        <v>85</v>
      </c>
      <c r="B18" s="12"/>
      <c r="C18" s="11"/>
      <c r="D18" s="11"/>
      <c r="E18" s="11"/>
      <c r="F18" s="11"/>
      <c r="G18" s="1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25" t="e">
        <f>+#REF!+#REF!+#REF!+#REF!</f>
        <v>#REF!</v>
      </c>
      <c r="AG18" s="125" t="e">
        <f>+#REF!+#REF!+#REF!+#REF!</f>
        <v>#REF!</v>
      </c>
      <c r="AH18" s="101" t="e">
        <f>+#REF!+#REF!+#REF!+#REF!-2</f>
        <v>#REF!</v>
      </c>
      <c r="AI18" s="19" t="s">
        <v>128</v>
      </c>
      <c r="AJ18" s="125" t="e">
        <f>+#REF!+#REF!+#REF!+#REF!</f>
        <v>#REF!</v>
      </c>
      <c r="AK18" s="125" t="e">
        <f>+#REF!+#REF!+#REF!+#REF!</f>
        <v>#REF!</v>
      </c>
      <c r="AL18" s="101" t="e">
        <f>+#REF!+#REF!+#REF!+#REF!-2</f>
        <v>#REF!</v>
      </c>
      <c r="AM18" s="9"/>
    </row>
    <row r="19" spans="1:39" ht="15.75" hidden="1">
      <c r="A19" s="107"/>
      <c r="B19" s="12" t="s">
        <v>6</v>
      </c>
      <c r="C19" s="11"/>
      <c r="D19" s="11"/>
      <c r="E19" s="11"/>
      <c r="F19" s="11"/>
      <c r="G19" s="1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25">
        <v>0</v>
      </c>
      <c r="AG19" s="125">
        <v>0</v>
      </c>
      <c r="AH19" s="101">
        <v>-496</v>
      </c>
      <c r="AI19" s="19"/>
      <c r="AJ19" s="125">
        <v>0</v>
      </c>
      <c r="AK19" s="125">
        <v>0</v>
      </c>
      <c r="AL19" s="101">
        <v>-496</v>
      </c>
      <c r="AM19" s="9"/>
    </row>
    <row r="20" spans="1:39" ht="18" hidden="1">
      <c r="A20" s="107"/>
      <c r="B20" s="12" t="s">
        <v>144</v>
      </c>
      <c r="C20" s="11"/>
      <c r="D20" s="11"/>
      <c r="E20" s="11"/>
      <c r="F20" s="11"/>
      <c r="G20" s="1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27">
        <v>0</v>
      </c>
      <c r="AG20" s="127">
        <v>0</v>
      </c>
      <c r="AH20" s="102">
        <v>-627</v>
      </c>
      <c r="AI20" s="19"/>
      <c r="AJ20" s="127">
        <v>0</v>
      </c>
      <c r="AK20" s="127">
        <v>0</v>
      </c>
      <c r="AL20" s="102">
        <v>-627</v>
      </c>
      <c r="AM20" s="9"/>
    </row>
    <row r="21" spans="1:39" ht="18">
      <c r="A21" s="322"/>
      <c r="B21" s="323" t="s">
        <v>13</v>
      </c>
      <c r="C21" s="324"/>
      <c r="D21" s="325"/>
      <c r="E21" s="325"/>
      <c r="F21" s="325"/>
      <c r="G21" s="325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7">
        <f>+AF17+AF16</f>
        <v>0</v>
      </c>
      <c r="AG21" s="327">
        <f>+AG17+AG16</f>
        <v>0</v>
      </c>
      <c r="AH21" s="327">
        <f>+AH17+AH16</f>
        <v>625000</v>
      </c>
      <c r="AI21" s="19"/>
      <c r="AJ21" s="127"/>
      <c r="AK21" s="127"/>
      <c r="AL21" s="102"/>
      <c r="AM21" s="9"/>
    </row>
    <row r="22" spans="1:39" ht="18">
      <c r="A22" s="107"/>
      <c r="B22" s="12"/>
      <c r="C22" s="303"/>
      <c r="D22" s="304"/>
      <c r="E22" s="304"/>
      <c r="F22" s="304"/>
      <c r="G22" s="304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125"/>
      <c r="AG22" s="125"/>
      <c r="AH22" s="101"/>
      <c r="AI22" s="19"/>
      <c r="AJ22" s="127"/>
      <c r="AK22" s="127"/>
      <c r="AL22" s="102"/>
      <c r="AM22" s="9"/>
    </row>
    <row r="23" spans="1:39" ht="15.75">
      <c r="A23" s="316" t="s">
        <v>147</v>
      </c>
      <c r="B23" s="317"/>
      <c r="C23" s="318"/>
      <c r="D23" s="318"/>
      <c r="E23" s="318"/>
      <c r="F23" s="318"/>
      <c r="G23" s="318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20"/>
      <c r="AG23" s="320"/>
      <c r="AH23" s="328">
        <v>625000</v>
      </c>
      <c r="AI23" s="135" t="s">
        <v>128</v>
      </c>
      <c r="AJ23" s="136"/>
      <c r="AK23" s="136"/>
      <c r="AL23" s="134"/>
      <c r="AM23" s="9"/>
    </row>
    <row r="24" spans="1:39" ht="18.75" customHeight="1">
      <c r="A24" s="329" t="s">
        <v>148</v>
      </c>
      <c r="B24" s="330"/>
      <c r="C24" s="331"/>
      <c r="D24" s="331"/>
      <c r="E24" s="331"/>
      <c r="F24" s="331"/>
      <c r="G24" s="331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3"/>
      <c r="AG24" s="333"/>
      <c r="AH24" s="334"/>
      <c r="AI24" s="309"/>
      <c r="AJ24" s="310"/>
      <c r="AK24" s="310"/>
      <c r="AL24" s="335"/>
      <c r="AM24" s="9"/>
    </row>
    <row r="25" spans="1:39" ht="15.75">
      <c r="A25" s="306" t="s">
        <v>146</v>
      </c>
      <c r="B25" s="307"/>
      <c r="C25" s="308"/>
      <c r="D25" s="308"/>
      <c r="E25" s="308"/>
      <c r="F25" s="308"/>
      <c r="G25" s="308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10">
        <f>+AF24+AF23</f>
        <v>0</v>
      </c>
      <c r="AG25" s="310">
        <f>+AG24+AG23</f>
        <v>0</v>
      </c>
      <c r="AH25" s="310">
        <f>+AH24+AH23</f>
        <v>625000</v>
      </c>
      <c r="AI25" s="309"/>
      <c r="AJ25" s="310"/>
      <c r="AK25" s="310"/>
      <c r="AL25" s="335"/>
      <c r="AM25" s="9"/>
    </row>
    <row r="26" spans="1:39" ht="15.75">
      <c r="A26" s="336"/>
      <c r="B26" s="337"/>
      <c r="C26" s="338"/>
      <c r="D26" s="338"/>
      <c r="E26" s="338"/>
      <c r="F26" s="338"/>
      <c r="G26" s="338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40"/>
      <c r="AG26" s="340"/>
      <c r="AH26" s="341"/>
      <c r="AI26" s="112"/>
      <c r="AJ26" s="126"/>
      <c r="AK26" s="126"/>
      <c r="AL26" s="115"/>
      <c r="AM26" s="9"/>
    </row>
    <row r="27" spans="1:39" ht="15.75">
      <c r="A27" s="109"/>
      <c r="B27" s="110"/>
      <c r="C27" s="132"/>
      <c r="D27" s="111"/>
      <c r="E27" s="111"/>
      <c r="F27" s="111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26"/>
      <c r="AG27" s="126"/>
      <c r="AH27" s="115"/>
      <c r="AI27" s="112"/>
      <c r="AJ27" s="126"/>
      <c r="AK27" s="126"/>
      <c r="AL27" s="115"/>
      <c r="AM27" s="9"/>
    </row>
    <row r="28" spans="1:39" ht="15.75">
      <c r="A28" s="109"/>
      <c r="B28" s="110"/>
      <c r="C28" s="111"/>
      <c r="D28" s="111"/>
      <c r="E28" s="111"/>
      <c r="F28" s="111"/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26"/>
      <c r="AG28" s="126"/>
      <c r="AH28" s="115"/>
      <c r="AI28" s="112"/>
      <c r="AJ28" s="126"/>
      <c r="AK28" s="126"/>
      <c r="AL28" s="115"/>
      <c r="AM28" s="9"/>
    </row>
    <row r="29" spans="1:39" ht="15.75">
      <c r="A29" s="107"/>
      <c r="B29" s="303"/>
      <c r="C29" s="304"/>
      <c r="D29" s="304"/>
      <c r="E29" s="304"/>
      <c r="F29" s="304"/>
      <c r="G29" s="304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125"/>
      <c r="AG29" s="125"/>
      <c r="AH29" s="101"/>
      <c r="AI29" s="305"/>
      <c r="AJ29" s="125"/>
      <c r="AK29" s="125"/>
      <c r="AL29" s="101"/>
      <c r="AM29" s="9"/>
    </row>
    <row r="30" spans="1:39" ht="15.75">
      <c r="A30" s="138" t="s">
        <v>140</v>
      </c>
      <c r="B30" s="133"/>
      <c r="C30" s="133"/>
      <c r="D30" s="133"/>
      <c r="E30" s="133"/>
      <c r="F30" s="133"/>
      <c r="G30" s="133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6">
        <f>+AF23</f>
        <v>0</v>
      </c>
      <c r="AG30" s="136">
        <f>+AG23</f>
        <v>0</v>
      </c>
      <c r="AH30" s="136">
        <f>+AH23</f>
        <v>625000</v>
      </c>
      <c r="AI30" s="135"/>
      <c r="AJ30" s="136" t="e">
        <f>#REF!+AJ23</f>
        <v>#REF!</v>
      </c>
      <c r="AK30" s="136" t="e">
        <f>#REF!+AK23</f>
        <v>#REF!</v>
      </c>
      <c r="AL30" s="134" t="e">
        <f>#REF!+AL23</f>
        <v>#REF!</v>
      </c>
      <c r="AM30" s="9"/>
    </row>
    <row r="31" spans="1:39" ht="15.75">
      <c r="A31" s="109"/>
      <c r="B31" s="111"/>
      <c r="C31" s="111"/>
      <c r="D31" s="111"/>
      <c r="E31" s="111"/>
      <c r="F31" s="111"/>
      <c r="G31" s="111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26"/>
      <c r="AG31" s="126"/>
      <c r="AH31" s="115"/>
      <c r="AI31" s="112"/>
      <c r="AJ31" s="126"/>
      <c r="AK31" s="126"/>
      <c r="AL31" s="115"/>
      <c r="AM31" s="9"/>
    </row>
    <row r="32" spans="1:39" ht="15.75">
      <c r="A32" s="107"/>
      <c r="B32" s="12" t="s">
        <v>145</v>
      </c>
      <c r="C32" s="12"/>
      <c r="D32" s="304"/>
      <c r="E32" s="304"/>
      <c r="F32" s="304"/>
      <c r="G32" s="304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125"/>
      <c r="AG32" s="125"/>
      <c r="AH32" s="101"/>
      <c r="AI32" s="305"/>
      <c r="AJ32" s="125"/>
      <c r="AK32" s="125"/>
      <c r="AL32" s="101"/>
      <c r="AM32" s="412"/>
    </row>
    <row r="33" spans="1:39" ht="15.75">
      <c r="A33" s="404"/>
      <c r="B33" s="401"/>
      <c r="C33" s="405" t="s">
        <v>134</v>
      </c>
      <c r="D33" s="401"/>
      <c r="E33" s="401"/>
      <c r="F33" s="401"/>
      <c r="G33" s="401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3"/>
      <c r="AE33" s="402"/>
      <c r="AF33" s="406"/>
      <c r="AG33" s="406"/>
      <c r="AH33" s="407">
        <v>0</v>
      </c>
      <c r="AI33" s="305"/>
      <c r="AJ33" s="125"/>
      <c r="AK33" s="125"/>
      <c r="AL33" s="101"/>
      <c r="AM33" s="412"/>
    </row>
    <row r="34" spans="1:39" ht="15.75">
      <c r="A34" s="404"/>
      <c r="B34" s="401"/>
      <c r="C34" s="405" t="s">
        <v>135</v>
      </c>
      <c r="D34" s="401"/>
      <c r="E34" s="401"/>
      <c r="F34" s="401"/>
      <c r="G34" s="401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6"/>
      <c r="AG34" s="406"/>
      <c r="AH34" s="407">
        <v>0</v>
      </c>
      <c r="AI34" s="305"/>
      <c r="AJ34" s="125"/>
      <c r="AK34" s="125"/>
      <c r="AL34" s="101"/>
      <c r="AM34" s="412"/>
    </row>
    <row r="35" spans="1:39" ht="15.75">
      <c r="A35" s="404"/>
      <c r="B35" s="304"/>
      <c r="C35" s="405" t="s">
        <v>149</v>
      </c>
      <c r="D35" s="401"/>
      <c r="E35" s="401"/>
      <c r="F35" s="401"/>
      <c r="G35" s="401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6"/>
      <c r="AG35" s="406"/>
      <c r="AH35" s="407">
        <v>0</v>
      </c>
      <c r="AI35" s="305"/>
      <c r="AJ35" s="125"/>
      <c r="AK35" s="125"/>
      <c r="AL35" s="101"/>
      <c r="AM35" s="412"/>
    </row>
    <row r="36" spans="1:39" ht="15.75">
      <c r="A36" s="437"/>
      <c r="B36" s="438"/>
      <c r="C36" s="439"/>
      <c r="D36" s="133"/>
      <c r="E36" s="133"/>
      <c r="F36" s="133"/>
      <c r="G36" s="133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28"/>
      <c r="AG36" s="128"/>
      <c r="AH36" s="128"/>
      <c r="AI36" s="135"/>
      <c r="AJ36" s="136" t="e">
        <f>#REF!+AJ30+#REF!</f>
        <v>#REF!</v>
      </c>
      <c r="AK36" s="136" t="e">
        <f>#REF!+AK30+#REF!</f>
        <v>#REF!</v>
      </c>
      <c r="AL36" s="136" t="e">
        <f>#REF!+AL30+#REF!</f>
        <v>#REF!</v>
      </c>
      <c r="AM36" s="412"/>
    </row>
    <row r="37" spans="1:39" ht="15.75">
      <c r="A37" s="437" t="s">
        <v>141</v>
      </c>
      <c r="B37" s="438"/>
      <c r="C37" s="438"/>
      <c r="D37" s="133"/>
      <c r="E37" s="133"/>
      <c r="F37" s="133"/>
      <c r="G37" s="133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6">
        <f>AF30</f>
        <v>0</v>
      </c>
      <c r="AG37" s="136">
        <f>AG30</f>
        <v>0</v>
      </c>
      <c r="AH37" s="136">
        <f>AH30+AH33</f>
        <v>625000</v>
      </c>
      <c r="AI37" s="135"/>
      <c r="AJ37" s="136"/>
      <c r="AK37" s="136"/>
      <c r="AL37" s="134"/>
      <c r="AM37" s="412"/>
    </row>
    <row r="38" spans="1:39" ht="15.75">
      <c r="A38" s="440" t="s">
        <v>142</v>
      </c>
      <c r="B38" s="441"/>
      <c r="C38" s="441"/>
      <c r="D38" s="36"/>
      <c r="E38" s="36"/>
      <c r="F38" s="36"/>
      <c r="G38" s="3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28">
        <f>AF37-AF23</f>
        <v>0</v>
      </c>
      <c r="AG38" s="128">
        <f>AG37-AG23</f>
        <v>0</v>
      </c>
      <c r="AH38" s="103">
        <f>AH37-AH23</f>
        <v>0</v>
      </c>
      <c r="AI38" s="106"/>
      <c r="AJ38" s="128" t="e">
        <f>AJ36-AJ23</f>
        <v>#REF!</v>
      </c>
      <c r="AK38" s="128" t="e">
        <f>AK36-AK23</f>
        <v>#REF!</v>
      </c>
      <c r="AL38" s="103" t="e">
        <f>AL36-AL23</f>
        <v>#REF!</v>
      </c>
      <c r="AM38" s="412"/>
    </row>
    <row r="39" spans="1:39" ht="15.75">
      <c r="A39" s="413" t="s">
        <v>159</v>
      </c>
      <c r="B39" s="426"/>
      <c r="C39" s="426"/>
      <c r="D39" s="426"/>
      <c r="E39" s="426"/>
      <c r="F39" s="426"/>
      <c r="G39" s="426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8"/>
      <c r="AG39" s="428"/>
      <c r="AH39" s="429">
        <v>-1337966</v>
      </c>
      <c r="AM39" s="9"/>
    </row>
    <row r="40" ht="15.75">
      <c r="AM40" s="9"/>
    </row>
    <row r="41" ht="15.75">
      <c r="AM41" s="9"/>
    </row>
    <row r="42" spans="1:39" ht="22.5">
      <c r="A42" s="130" t="s">
        <v>118</v>
      </c>
      <c r="B42" s="10"/>
      <c r="C42" s="10"/>
      <c r="D42" s="10"/>
      <c r="E42" s="10"/>
      <c r="F42" s="10"/>
      <c r="G42" s="10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9"/>
    </row>
    <row r="43" spans="1:39" ht="23.25">
      <c r="A43" s="131" t="s">
        <v>103</v>
      </c>
      <c r="B43" s="10"/>
      <c r="C43" s="10"/>
      <c r="D43" s="10"/>
      <c r="E43" s="10"/>
      <c r="F43" s="10"/>
      <c r="G43" s="10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9"/>
    </row>
    <row r="44" spans="1:39" ht="23.25">
      <c r="A44" s="131" t="s">
        <v>104</v>
      </c>
      <c r="B44" s="10"/>
      <c r="C44" s="10"/>
      <c r="D44" s="10"/>
      <c r="E44" s="10"/>
      <c r="F44" s="10"/>
      <c r="G44" s="10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9"/>
    </row>
    <row r="45" spans="1:39" ht="23.25">
      <c r="A45" s="131" t="s">
        <v>108</v>
      </c>
      <c r="B45" s="10"/>
      <c r="C45" s="10"/>
      <c r="D45" s="10"/>
      <c r="E45" s="10"/>
      <c r="F45" s="10"/>
      <c r="G45" s="10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9"/>
    </row>
    <row r="46" ht="15.75">
      <c r="AM46" s="9"/>
    </row>
    <row r="47" ht="15.75">
      <c r="AM47" s="9"/>
    </row>
    <row r="48" ht="15.75">
      <c r="AM48" s="9"/>
    </row>
    <row r="49" ht="18" customHeight="1">
      <c r="AM49" s="9"/>
    </row>
    <row r="50" spans="1:39" ht="18" customHeight="1">
      <c r="A50" s="258"/>
      <c r="B50" s="258"/>
      <c r="C50" s="258"/>
      <c r="D50" s="258"/>
      <c r="E50" s="258"/>
      <c r="F50" s="258"/>
      <c r="G50" s="258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9"/>
    </row>
    <row r="51" spans="1:38" ht="18" customHeight="1">
      <c r="A51" s="370"/>
      <c r="B51" s="371"/>
      <c r="C51" s="371"/>
      <c r="D51" s="371"/>
      <c r="E51" s="371"/>
      <c r="F51" s="371"/>
      <c r="G51" s="371"/>
      <c r="H51" s="369" t="s">
        <v>98</v>
      </c>
      <c r="I51" s="372"/>
      <c r="J51" s="372"/>
      <c r="K51" s="104"/>
      <c r="L51" s="373"/>
      <c r="M51" s="374"/>
      <c r="N51" s="374"/>
      <c r="O51" s="375"/>
      <c r="P51" s="376">
        <v>2008</v>
      </c>
      <c r="Q51" s="377"/>
      <c r="R51" s="377"/>
      <c r="S51" s="104"/>
      <c r="T51" s="376">
        <v>2008</v>
      </c>
      <c r="U51" s="377"/>
      <c r="V51" s="377"/>
      <c r="W51" s="104"/>
      <c r="X51" s="376">
        <v>2008</v>
      </c>
      <c r="Y51" s="377"/>
      <c r="Z51" s="377"/>
      <c r="AA51" s="104"/>
      <c r="AB51" s="376">
        <v>2008</v>
      </c>
      <c r="AC51" s="377"/>
      <c r="AD51" s="377"/>
      <c r="AE51" s="104"/>
      <c r="AF51" s="376">
        <v>2008</v>
      </c>
      <c r="AG51" s="377"/>
      <c r="AH51" s="378"/>
      <c r="AI51" s="214"/>
      <c r="AJ51" s="212" t="s">
        <v>95</v>
      </c>
      <c r="AK51" s="213"/>
      <c r="AL51" s="217"/>
    </row>
    <row r="52" spans="1:38" ht="28.5" customHeight="1">
      <c r="A52" s="107"/>
      <c r="B52" s="379"/>
      <c r="C52" s="10"/>
      <c r="D52" s="10"/>
      <c r="F52" s="379"/>
      <c r="H52" s="380" t="s">
        <v>12</v>
      </c>
      <c r="I52" s="381"/>
      <c r="J52" s="381"/>
      <c r="K52" s="382"/>
      <c r="L52" s="380" t="s">
        <v>146</v>
      </c>
      <c r="M52" s="381"/>
      <c r="N52" s="381"/>
      <c r="O52" s="382"/>
      <c r="P52" s="383" t="s">
        <v>46</v>
      </c>
      <c r="Q52" s="384"/>
      <c r="R52" s="384"/>
      <c r="S52" s="385"/>
      <c r="T52" s="380" t="s">
        <v>133</v>
      </c>
      <c r="U52" s="381"/>
      <c r="V52" s="381"/>
      <c r="W52" s="382"/>
      <c r="X52" s="380" t="s">
        <v>134</v>
      </c>
      <c r="Y52" s="386"/>
      <c r="Z52" s="386"/>
      <c r="AA52" s="382"/>
      <c r="AB52" s="380" t="s">
        <v>135</v>
      </c>
      <c r="AC52" s="386"/>
      <c r="AD52" s="386"/>
      <c r="AE52" s="382"/>
      <c r="AF52" s="380" t="s">
        <v>125</v>
      </c>
      <c r="AG52" s="381"/>
      <c r="AH52" s="387"/>
      <c r="AI52" s="224"/>
      <c r="AJ52" s="222" t="s">
        <v>131</v>
      </c>
      <c r="AK52" s="223"/>
      <c r="AL52" s="226"/>
    </row>
    <row r="53" spans="1:38" ht="18" customHeight="1" thickBot="1">
      <c r="A53" s="388" t="s">
        <v>126</v>
      </c>
      <c r="B53" s="116"/>
      <c r="C53" s="116"/>
      <c r="D53" s="116"/>
      <c r="E53" s="116"/>
      <c r="F53" s="116"/>
      <c r="G53" s="116"/>
      <c r="H53" s="389" t="s">
        <v>127</v>
      </c>
      <c r="I53" s="390" t="s">
        <v>50</v>
      </c>
      <c r="J53" s="391" t="s">
        <v>129</v>
      </c>
      <c r="K53" s="117"/>
      <c r="L53" s="389" t="s">
        <v>127</v>
      </c>
      <c r="M53" s="390" t="s">
        <v>50</v>
      </c>
      <c r="N53" s="391" t="s">
        <v>129</v>
      </c>
      <c r="O53" s="117"/>
      <c r="P53" s="389" t="s">
        <v>127</v>
      </c>
      <c r="Q53" s="390" t="s">
        <v>50</v>
      </c>
      <c r="R53" s="391" t="s">
        <v>129</v>
      </c>
      <c r="S53" s="117"/>
      <c r="T53" s="389" t="s">
        <v>127</v>
      </c>
      <c r="U53" s="390" t="s">
        <v>50</v>
      </c>
      <c r="V53" s="391" t="s">
        <v>129</v>
      </c>
      <c r="W53" s="117"/>
      <c r="X53" s="389" t="s">
        <v>127</v>
      </c>
      <c r="Y53" s="390" t="s">
        <v>50</v>
      </c>
      <c r="Z53" s="391" t="s">
        <v>129</v>
      </c>
      <c r="AA53" s="117"/>
      <c r="AB53" s="389" t="s">
        <v>127</v>
      </c>
      <c r="AC53" s="390" t="s">
        <v>50</v>
      </c>
      <c r="AD53" s="391" t="s">
        <v>129</v>
      </c>
      <c r="AE53" s="117"/>
      <c r="AF53" s="389" t="s">
        <v>127</v>
      </c>
      <c r="AG53" s="390" t="s">
        <v>50</v>
      </c>
      <c r="AH53" s="392" t="s">
        <v>129</v>
      </c>
      <c r="AI53" s="232"/>
      <c r="AJ53" s="229" t="s">
        <v>127</v>
      </c>
      <c r="AK53" s="230" t="s">
        <v>50</v>
      </c>
      <c r="AL53" s="233" t="s">
        <v>129</v>
      </c>
    </row>
    <row r="54" spans="1:38" ht="18" customHeight="1">
      <c r="A54" s="109"/>
      <c r="B54" s="442" t="s">
        <v>104</v>
      </c>
      <c r="C54" s="443"/>
      <c r="D54" s="443"/>
      <c r="E54" s="443"/>
      <c r="F54" s="443"/>
      <c r="G54" s="444"/>
      <c r="H54" s="113">
        <v>0</v>
      </c>
      <c r="I54" s="114">
        <v>0</v>
      </c>
      <c r="J54" s="393">
        <v>625000</v>
      </c>
      <c r="K54" s="114"/>
      <c r="L54" s="113">
        <v>0</v>
      </c>
      <c r="M54" s="114">
        <v>0</v>
      </c>
      <c r="N54" s="393">
        <v>625000</v>
      </c>
      <c r="O54" s="114"/>
      <c r="P54" s="113">
        <v>0</v>
      </c>
      <c r="Q54" s="114">
        <v>0</v>
      </c>
      <c r="R54" s="393">
        <v>0</v>
      </c>
      <c r="S54" s="114"/>
      <c r="T54" s="113">
        <f>P54+L54</f>
        <v>0</v>
      </c>
      <c r="U54" s="114">
        <f>Q54+M54</f>
        <v>0</v>
      </c>
      <c r="V54" s="114">
        <f>R54+N54</f>
        <v>625000</v>
      </c>
      <c r="W54" s="114"/>
      <c r="X54" s="113">
        <v>0</v>
      </c>
      <c r="Y54" s="114">
        <v>0</v>
      </c>
      <c r="Z54" s="393">
        <v>0</v>
      </c>
      <c r="AA54" s="114"/>
      <c r="AB54" s="113">
        <v>0</v>
      </c>
      <c r="AC54" s="114">
        <v>0</v>
      </c>
      <c r="AD54" s="393">
        <v>0</v>
      </c>
      <c r="AE54" s="114"/>
      <c r="AF54" s="113">
        <f>X54+T54</f>
        <v>0</v>
      </c>
      <c r="AG54" s="114">
        <f>Y54+U54</f>
        <v>0</v>
      </c>
      <c r="AH54" s="394">
        <f>Z54+V54</f>
        <v>625000</v>
      </c>
      <c r="AI54" s="238"/>
      <c r="AJ54" s="237">
        <f>AF54-L54</f>
        <v>0</v>
      </c>
      <c r="AK54" s="238">
        <f>AG54-M54</f>
        <v>0</v>
      </c>
      <c r="AL54" s="240">
        <f>AH54-N54</f>
        <v>0</v>
      </c>
    </row>
    <row r="55" spans="1:39" ht="18" customHeight="1">
      <c r="A55" s="395"/>
      <c r="B55" s="396"/>
      <c r="C55" s="396" t="s">
        <v>51</v>
      </c>
      <c r="D55" s="133"/>
      <c r="E55" s="133"/>
      <c r="F55" s="133"/>
      <c r="G55" s="396"/>
      <c r="H55" s="397">
        <f>SUM(H54:H54)</f>
        <v>0</v>
      </c>
      <c r="I55" s="398">
        <f>SUM(I54:I54)</f>
        <v>0</v>
      </c>
      <c r="J55" s="398">
        <f>SUM(J54:J54)</f>
        <v>625000</v>
      </c>
      <c r="K55" s="398"/>
      <c r="L55" s="397">
        <f>SUM(L54:L54)</f>
        <v>0</v>
      </c>
      <c r="M55" s="398">
        <f>SUM(M54:M54)</f>
        <v>0</v>
      </c>
      <c r="N55" s="398">
        <f>SUM(N54:N54)</f>
        <v>625000</v>
      </c>
      <c r="O55" s="398"/>
      <c r="P55" s="397">
        <f>SUM(P54:P54)</f>
        <v>0</v>
      </c>
      <c r="Q55" s="398">
        <f>SUM(Q54:Q54)</f>
        <v>0</v>
      </c>
      <c r="R55" s="398">
        <f>SUM(R54:R54)</f>
        <v>0</v>
      </c>
      <c r="S55" s="398"/>
      <c r="T55" s="397">
        <f>SUM(T54:T54)</f>
        <v>0</v>
      </c>
      <c r="U55" s="398">
        <f>SUM(U54:U54)</f>
        <v>0</v>
      </c>
      <c r="V55" s="398">
        <f>SUM(V54:V54)</f>
        <v>625000</v>
      </c>
      <c r="W55" s="398"/>
      <c r="X55" s="397">
        <f>SUM(X54:X54)</f>
        <v>0</v>
      </c>
      <c r="Y55" s="398">
        <f>SUM(Y54:Y54)</f>
        <v>0</v>
      </c>
      <c r="Z55" s="398">
        <f>SUM(Z54:Z54)</f>
        <v>0</v>
      </c>
      <c r="AA55" s="398"/>
      <c r="AB55" s="397">
        <f>SUM(AB54:AB54)</f>
        <v>0</v>
      </c>
      <c r="AC55" s="398">
        <f>SUM(AC54:AC54)</f>
        <v>0</v>
      </c>
      <c r="AD55" s="398">
        <f>SUM(AD54:AD54)</f>
        <v>0</v>
      </c>
      <c r="AE55" s="398"/>
      <c r="AF55" s="397">
        <f>SUM(AF54:AF54)</f>
        <v>0</v>
      </c>
      <c r="AG55" s="398">
        <f>SUM(AG54:AG54)</f>
        <v>0</v>
      </c>
      <c r="AH55" s="134">
        <f>SUM(AH54:AH54)</f>
        <v>625000</v>
      </c>
      <c r="AI55" s="251"/>
      <c r="AJ55" s="250">
        <f>SUM(AJ54:AJ54)</f>
        <v>0</v>
      </c>
      <c r="AK55" s="251">
        <f>SUM(AK54:AK54)</f>
        <v>0</v>
      </c>
      <c r="AL55" s="252">
        <f>SUM(AL54:AL54)</f>
        <v>0</v>
      </c>
      <c r="AM55" s="12"/>
    </row>
    <row r="56" spans="1:39" ht="18" customHeight="1">
      <c r="A56" s="413"/>
      <c r="B56" s="421" t="s">
        <v>159</v>
      </c>
      <c r="C56" s="421"/>
      <c r="D56" s="422"/>
      <c r="E56" s="422"/>
      <c r="F56" s="422"/>
      <c r="G56" s="421"/>
      <c r="H56" s="423">
        <v>0</v>
      </c>
      <c r="I56" s="424">
        <v>0</v>
      </c>
      <c r="J56" s="424">
        <v>0</v>
      </c>
      <c r="K56" s="424"/>
      <c r="L56" s="423">
        <v>0</v>
      </c>
      <c r="M56" s="424">
        <v>0</v>
      </c>
      <c r="N56" s="424">
        <v>0</v>
      </c>
      <c r="O56" s="424"/>
      <c r="P56" s="423">
        <v>0</v>
      </c>
      <c r="Q56" s="424">
        <v>0</v>
      </c>
      <c r="R56" s="424">
        <v>0</v>
      </c>
      <c r="S56" s="424"/>
      <c r="T56" s="423">
        <v>0</v>
      </c>
      <c r="U56" s="424">
        <v>0</v>
      </c>
      <c r="V56" s="424">
        <v>0</v>
      </c>
      <c r="W56" s="424"/>
      <c r="X56" s="423">
        <v>0</v>
      </c>
      <c r="Y56" s="424">
        <v>0</v>
      </c>
      <c r="Z56" s="424">
        <v>0</v>
      </c>
      <c r="AA56" s="424">
        <v>0</v>
      </c>
      <c r="AB56" s="423">
        <v>0</v>
      </c>
      <c r="AC56" s="424">
        <v>0</v>
      </c>
      <c r="AD56" s="424">
        <v>0</v>
      </c>
      <c r="AE56" s="424"/>
      <c r="AF56" s="423">
        <v>0</v>
      </c>
      <c r="AG56" s="424">
        <v>0</v>
      </c>
      <c r="AH56" s="425">
        <v>-1337966</v>
      </c>
      <c r="AI56" s="418"/>
      <c r="AJ56" s="419"/>
      <c r="AK56" s="418"/>
      <c r="AL56" s="420"/>
      <c r="AM56" s="12"/>
    </row>
    <row r="57" spans="1:38" ht="18" customHeight="1">
      <c r="A57" s="107"/>
      <c r="H57" s="399"/>
      <c r="L57" s="399"/>
      <c r="P57" s="399"/>
      <c r="T57" s="399"/>
      <c r="X57" s="399"/>
      <c r="AB57" s="399"/>
      <c r="AF57" s="399"/>
      <c r="AG57" s="342"/>
      <c r="AH57" s="101"/>
      <c r="AI57" s="254"/>
      <c r="AJ57" s="253"/>
      <c r="AK57" s="254"/>
      <c r="AL57" s="255"/>
    </row>
    <row r="58" spans="1:38" ht="18" customHeight="1">
      <c r="A58" s="395" t="s">
        <v>110</v>
      </c>
      <c r="B58" s="400"/>
      <c r="C58" s="36"/>
      <c r="D58" s="36"/>
      <c r="E58" s="36"/>
      <c r="F58" s="36"/>
      <c r="G58" s="400"/>
      <c r="H58" s="108"/>
      <c r="I58" s="382"/>
      <c r="J58" s="382"/>
      <c r="K58" s="382"/>
      <c r="L58" s="108"/>
      <c r="M58" s="382"/>
      <c r="N58" s="382"/>
      <c r="O58" s="382"/>
      <c r="P58" s="108"/>
      <c r="Q58" s="382"/>
      <c r="R58" s="382"/>
      <c r="S58" s="382"/>
      <c r="T58" s="108"/>
      <c r="U58" s="382">
        <f>+M58+Q58</f>
        <v>0</v>
      </c>
      <c r="V58" s="382"/>
      <c r="W58" s="382"/>
      <c r="X58" s="108"/>
      <c r="Y58" s="382"/>
      <c r="Z58" s="382"/>
      <c r="AA58" s="382"/>
      <c r="AB58" s="108"/>
      <c r="AC58" s="382"/>
      <c r="AD58" s="382"/>
      <c r="AE58" s="382"/>
      <c r="AF58" s="108"/>
      <c r="AG58" s="382">
        <f>Y58+U58</f>
        <v>0</v>
      </c>
      <c r="AH58" s="103"/>
      <c r="AI58" s="224"/>
      <c r="AJ58" s="245"/>
      <c r="AK58" s="224">
        <f>AG58-M58</f>
        <v>0</v>
      </c>
      <c r="AL58" s="246"/>
    </row>
    <row r="59" spans="1:38" ht="18" customHeight="1">
      <c r="A59" s="109"/>
      <c r="B59" s="110" t="s">
        <v>113</v>
      </c>
      <c r="C59" s="111"/>
      <c r="D59" s="111"/>
      <c r="E59" s="111"/>
      <c r="F59" s="111"/>
      <c r="G59" s="110"/>
      <c r="H59" s="113"/>
      <c r="I59" s="114">
        <f>+I55+I58</f>
        <v>0</v>
      </c>
      <c r="J59" s="114"/>
      <c r="K59" s="114"/>
      <c r="L59" s="113"/>
      <c r="M59" s="114">
        <f>+M55+M58</f>
        <v>0</v>
      </c>
      <c r="N59" s="114"/>
      <c r="O59" s="114"/>
      <c r="P59" s="113"/>
      <c r="Q59" s="114">
        <f>+Q55+Q58</f>
        <v>0</v>
      </c>
      <c r="R59" s="114"/>
      <c r="S59" s="114"/>
      <c r="T59" s="113"/>
      <c r="U59" s="114">
        <f>+U55+U58</f>
        <v>0</v>
      </c>
      <c r="V59" s="114"/>
      <c r="W59" s="114"/>
      <c r="X59" s="113"/>
      <c r="Y59" s="114">
        <f>+Y55+Y58</f>
        <v>0</v>
      </c>
      <c r="Z59" s="114"/>
      <c r="AA59" s="114"/>
      <c r="AB59" s="113"/>
      <c r="AC59" s="114">
        <f>+AC55+AC58</f>
        <v>0</v>
      </c>
      <c r="AD59" s="114"/>
      <c r="AE59" s="114"/>
      <c r="AF59" s="113"/>
      <c r="AG59" s="114">
        <f>+AG55+AG58</f>
        <v>0</v>
      </c>
      <c r="AH59" s="115"/>
      <c r="AI59" s="238"/>
      <c r="AJ59" s="237"/>
      <c r="AK59" s="238">
        <f>+AK55+AK58</f>
        <v>0</v>
      </c>
      <c r="AL59" s="241"/>
    </row>
    <row r="60" spans="1:38" ht="18" customHeight="1">
      <c r="A60" s="107"/>
      <c r="H60" s="399"/>
      <c r="L60" s="399"/>
      <c r="P60" s="399"/>
      <c r="T60" s="399"/>
      <c r="X60" s="399"/>
      <c r="AB60" s="399"/>
      <c r="AF60" s="399"/>
      <c r="AG60" s="342"/>
      <c r="AH60" s="101"/>
      <c r="AI60" s="254"/>
      <c r="AJ60" s="253"/>
      <c r="AK60" s="254"/>
      <c r="AL60" s="255"/>
    </row>
    <row r="61" spans="1:38" ht="18" customHeight="1">
      <c r="A61" s="109"/>
      <c r="B61" s="110" t="s">
        <v>111</v>
      </c>
      <c r="C61" s="110"/>
      <c r="D61" s="110"/>
      <c r="E61" s="110"/>
      <c r="F61" s="110"/>
      <c r="G61" s="110"/>
      <c r="H61" s="113"/>
      <c r="I61" s="114"/>
      <c r="J61" s="114"/>
      <c r="K61" s="114"/>
      <c r="L61" s="113"/>
      <c r="M61" s="114"/>
      <c r="N61" s="114"/>
      <c r="O61" s="114"/>
      <c r="P61" s="113"/>
      <c r="Q61" s="114"/>
      <c r="R61" s="114"/>
      <c r="S61" s="114"/>
      <c r="T61" s="113"/>
      <c r="U61" s="114"/>
      <c r="V61" s="114"/>
      <c r="W61" s="114"/>
      <c r="X61" s="113"/>
      <c r="Y61" s="114"/>
      <c r="Z61" s="114"/>
      <c r="AA61" s="114"/>
      <c r="AB61" s="113"/>
      <c r="AC61" s="114"/>
      <c r="AD61" s="114"/>
      <c r="AE61" s="114"/>
      <c r="AF61" s="113"/>
      <c r="AG61" s="114"/>
      <c r="AH61" s="115"/>
      <c r="AI61" s="238"/>
      <c r="AJ61" s="237"/>
      <c r="AK61" s="238"/>
      <c r="AL61" s="241"/>
    </row>
    <row r="62" spans="1:38" ht="18" customHeight="1">
      <c r="A62" s="109"/>
      <c r="B62" s="111"/>
      <c r="C62" s="110" t="s">
        <v>53</v>
      </c>
      <c r="D62" s="111"/>
      <c r="E62" s="111"/>
      <c r="F62" s="111"/>
      <c r="G62" s="110"/>
      <c r="H62" s="113"/>
      <c r="I62" s="114"/>
      <c r="J62" s="114"/>
      <c r="K62" s="114"/>
      <c r="L62" s="113"/>
      <c r="M62" s="114"/>
      <c r="N62" s="114"/>
      <c r="O62" s="114"/>
      <c r="P62" s="113"/>
      <c r="Q62" s="114">
        <v>0</v>
      </c>
      <c r="R62" s="114"/>
      <c r="S62" s="114"/>
      <c r="T62" s="113"/>
      <c r="U62" s="114"/>
      <c r="V62" s="114"/>
      <c r="W62" s="114"/>
      <c r="X62" s="113"/>
      <c r="Y62" s="114">
        <v>0</v>
      </c>
      <c r="Z62" s="114"/>
      <c r="AA62" s="114"/>
      <c r="AB62" s="113"/>
      <c r="AC62" s="114">
        <v>0</v>
      </c>
      <c r="AD62" s="114"/>
      <c r="AE62" s="114"/>
      <c r="AF62" s="113"/>
      <c r="AG62" s="114"/>
      <c r="AH62" s="115"/>
      <c r="AI62" s="238"/>
      <c r="AJ62" s="237"/>
      <c r="AK62" s="238">
        <f>AG62-M62</f>
        <v>0</v>
      </c>
      <c r="AL62" s="241"/>
    </row>
    <row r="63" spans="1:38" ht="18" customHeight="1">
      <c r="A63" s="395"/>
      <c r="B63" s="36"/>
      <c r="C63" s="400" t="s">
        <v>91</v>
      </c>
      <c r="D63" s="36"/>
      <c r="E63" s="36"/>
      <c r="F63" s="36"/>
      <c r="G63" s="400"/>
      <c r="H63" s="108"/>
      <c r="I63" s="382"/>
      <c r="J63" s="382"/>
      <c r="K63" s="382"/>
      <c r="L63" s="108"/>
      <c r="M63" s="382"/>
      <c r="N63" s="382"/>
      <c r="O63" s="382"/>
      <c r="P63" s="108"/>
      <c r="Q63" s="382">
        <v>0</v>
      </c>
      <c r="R63" s="382"/>
      <c r="S63" s="382"/>
      <c r="T63" s="108"/>
      <c r="U63" s="382"/>
      <c r="V63" s="382"/>
      <c r="W63" s="382"/>
      <c r="X63" s="108"/>
      <c r="Y63" s="382">
        <v>0</v>
      </c>
      <c r="Z63" s="382"/>
      <c r="AA63" s="382"/>
      <c r="AB63" s="108"/>
      <c r="AC63" s="382">
        <v>0</v>
      </c>
      <c r="AD63" s="382"/>
      <c r="AE63" s="382"/>
      <c r="AF63" s="108"/>
      <c r="AG63" s="382"/>
      <c r="AH63" s="103"/>
      <c r="AI63" s="224"/>
      <c r="AJ63" s="245"/>
      <c r="AK63" s="224">
        <f>AG63-M63</f>
        <v>0</v>
      </c>
      <c r="AL63" s="246"/>
    </row>
    <row r="64" spans="1:38" ht="18" customHeight="1">
      <c r="A64" s="395"/>
      <c r="B64" s="400" t="s">
        <v>112</v>
      </c>
      <c r="C64" s="36"/>
      <c r="D64" s="36"/>
      <c r="E64" s="36"/>
      <c r="F64" s="36"/>
      <c r="G64" s="400"/>
      <c r="H64" s="108"/>
      <c r="I64" s="382">
        <f>I63+I62+I59</f>
        <v>0</v>
      </c>
      <c r="J64" s="382"/>
      <c r="K64" s="382"/>
      <c r="L64" s="108"/>
      <c r="M64" s="382">
        <f>M63+M62+M59</f>
        <v>0</v>
      </c>
      <c r="N64" s="382"/>
      <c r="O64" s="382"/>
      <c r="P64" s="108"/>
      <c r="Q64" s="382">
        <f>Q63+Q62+Q59</f>
        <v>0</v>
      </c>
      <c r="R64" s="382"/>
      <c r="S64" s="382"/>
      <c r="T64" s="108"/>
      <c r="U64" s="382">
        <f>U63+U62+U59</f>
        <v>0</v>
      </c>
      <c r="V64" s="382"/>
      <c r="W64" s="382"/>
      <c r="X64" s="108"/>
      <c r="Y64" s="382">
        <f>Y63+Y62+Y59</f>
        <v>0</v>
      </c>
      <c r="Z64" s="382"/>
      <c r="AA64" s="382"/>
      <c r="AB64" s="108"/>
      <c r="AC64" s="382">
        <f>AC63+AC62+AC59</f>
        <v>0</v>
      </c>
      <c r="AD64" s="382"/>
      <c r="AE64" s="382"/>
      <c r="AF64" s="108"/>
      <c r="AG64" s="382">
        <f>AG63+AG62+AG59</f>
        <v>0</v>
      </c>
      <c r="AH64" s="103"/>
      <c r="AI64" s="224"/>
      <c r="AJ64" s="245"/>
      <c r="AK64" s="224">
        <f>AK63+AK62+AK59</f>
        <v>0</v>
      </c>
      <c r="AL64" s="246"/>
    </row>
    <row r="65" ht="15.75">
      <c r="AM65" s="9"/>
    </row>
    <row r="66" ht="18" customHeight="1">
      <c r="AM66" s="9"/>
    </row>
    <row r="67" spans="1:39" ht="18" customHeight="1" hidden="1">
      <c r="A67" s="258" t="s">
        <v>120</v>
      </c>
      <c r="B67" s="258"/>
      <c r="C67" s="258"/>
      <c r="D67" s="258"/>
      <c r="E67" s="258"/>
      <c r="F67" s="258"/>
      <c r="G67" s="258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9"/>
    </row>
    <row r="68" spans="1:38" ht="18" customHeight="1" hidden="1">
      <c r="A68" s="210"/>
      <c r="B68" s="211"/>
      <c r="C68" s="211"/>
      <c r="D68" s="211"/>
      <c r="E68" s="211"/>
      <c r="F68" s="211"/>
      <c r="G68" s="211"/>
      <c r="H68" s="212" t="s">
        <v>93</v>
      </c>
      <c r="I68" s="213"/>
      <c r="J68" s="213"/>
      <c r="K68" s="214"/>
      <c r="L68" s="212" t="s">
        <v>94</v>
      </c>
      <c r="M68" s="213"/>
      <c r="N68" s="213"/>
      <c r="O68" s="214"/>
      <c r="P68" s="215">
        <v>2007</v>
      </c>
      <c r="Q68" s="216"/>
      <c r="R68" s="216"/>
      <c r="S68" s="214"/>
      <c r="T68" s="215">
        <v>2007</v>
      </c>
      <c r="U68" s="216"/>
      <c r="V68" s="216"/>
      <c r="W68" s="214"/>
      <c r="X68" s="215">
        <v>2007</v>
      </c>
      <c r="Y68" s="216"/>
      <c r="Z68" s="216"/>
      <c r="AA68" s="214"/>
      <c r="AB68" s="215">
        <v>2007</v>
      </c>
      <c r="AC68" s="216"/>
      <c r="AD68" s="216"/>
      <c r="AE68" s="214"/>
      <c r="AF68" s="215">
        <v>2007</v>
      </c>
      <c r="AG68" s="216"/>
      <c r="AH68" s="216"/>
      <c r="AI68" s="214"/>
      <c r="AJ68" s="212" t="s">
        <v>95</v>
      </c>
      <c r="AK68" s="213"/>
      <c r="AL68" s="217"/>
    </row>
    <row r="69" spans="1:38" ht="18" customHeight="1" hidden="1">
      <c r="A69" s="218"/>
      <c r="B69" s="219"/>
      <c r="C69" s="220"/>
      <c r="D69" s="220"/>
      <c r="E69" s="221"/>
      <c r="F69" s="219"/>
      <c r="G69" s="221"/>
      <c r="H69" s="222" t="s">
        <v>123</v>
      </c>
      <c r="I69" s="223"/>
      <c r="J69" s="223"/>
      <c r="K69" s="224"/>
      <c r="L69" s="222" t="s">
        <v>121</v>
      </c>
      <c r="M69" s="223"/>
      <c r="N69" s="223"/>
      <c r="O69" s="224"/>
      <c r="P69" s="222" t="s">
        <v>7</v>
      </c>
      <c r="Q69" s="225"/>
      <c r="R69" s="225"/>
      <c r="S69" s="224"/>
      <c r="T69" s="222" t="s">
        <v>133</v>
      </c>
      <c r="U69" s="223"/>
      <c r="V69" s="223"/>
      <c r="W69" s="224"/>
      <c r="X69" s="222" t="s">
        <v>134</v>
      </c>
      <c r="Y69" s="225"/>
      <c r="Z69" s="225"/>
      <c r="AA69" s="224"/>
      <c r="AB69" s="222" t="s">
        <v>135</v>
      </c>
      <c r="AC69" s="225"/>
      <c r="AD69" s="225"/>
      <c r="AE69" s="224"/>
      <c r="AF69" s="222" t="s">
        <v>125</v>
      </c>
      <c r="AG69" s="223"/>
      <c r="AH69" s="223"/>
      <c r="AI69" s="224"/>
      <c r="AJ69" s="222" t="s">
        <v>131</v>
      </c>
      <c r="AK69" s="223"/>
      <c r="AL69" s="226"/>
    </row>
    <row r="70" spans="1:38" ht="18" customHeight="1" hidden="1" thickBot="1">
      <c r="A70" s="227" t="s">
        <v>126</v>
      </c>
      <c r="B70" s="228"/>
      <c r="C70" s="228"/>
      <c r="D70" s="228"/>
      <c r="E70" s="228"/>
      <c r="F70" s="228"/>
      <c r="G70" s="228"/>
      <c r="H70" s="229" t="s">
        <v>127</v>
      </c>
      <c r="I70" s="230" t="s">
        <v>50</v>
      </c>
      <c r="J70" s="231" t="s">
        <v>129</v>
      </c>
      <c r="K70" s="232"/>
      <c r="L70" s="229" t="s">
        <v>127</v>
      </c>
      <c r="M70" s="230" t="s">
        <v>50</v>
      </c>
      <c r="N70" s="231" t="s">
        <v>129</v>
      </c>
      <c r="O70" s="232"/>
      <c r="P70" s="229" t="s">
        <v>127</v>
      </c>
      <c r="Q70" s="230" t="s">
        <v>50</v>
      </c>
      <c r="R70" s="231" t="s">
        <v>129</v>
      </c>
      <c r="S70" s="232"/>
      <c r="T70" s="229" t="s">
        <v>127</v>
      </c>
      <c r="U70" s="230" t="s">
        <v>50</v>
      </c>
      <c r="V70" s="231" t="s">
        <v>129</v>
      </c>
      <c r="W70" s="232"/>
      <c r="X70" s="229" t="s">
        <v>127</v>
      </c>
      <c r="Y70" s="230" t="s">
        <v>50</v>
      </c>
      <c r="Z70" s="231" t="s">
        <v>129</v>
      </c>
      <c r="AA70" s="232"/>
      <c r="AB70" s="229" t="s">
        <v>127</v>
      </c>
      <c r="AC70" s="230" t="s">
        <v>50</v>
      </c>
      <c r="AD70" s="231" t="s">
        <v>129</v>
      </c>
      <c r="AE70" s="232"/>
      <c r="AF70" s="229" t="s">
        <v>127</v>
      </c>
      <c r="AG70" s="230" t="s">
        <v>50</v>
      </c>
      <c r="AH70" s="231" t="s">
        <v>129</v>
      </c>
      <c r="AI70" s="232"/>
      <c r="AJ70" s="229" t="s">
        <v>127</v>
      </c>
      <c r="AK70" s="230" t="s">
        <v>50</v>
      </c>
      <c r="AL70" s="233" t="s">
        <v>129</v>
      </c>
    </row>
    <row r="71" spans="1:38" ht="18" customHeight="1" hidden="1">
      <c r="A71" s="234"/>
      <c r="B71" s="445" t="s">
        <v>86</v>
      </c>
      <c r="C71" s="445"/>
      <c r="D71" s="445"/>
      <c r="E71" s="445"/>
      <c r="F71" s="445"/>
      <c r="G71" s="446"/>
      <c r="H71" s="237"/>
      <c r="I71" s="238"/>
      <c r="J71" s="239">
        <v>0</v>
      </c>
      <c r="K71" s="238"/>
      <c r="L71" s="237"/>
      <c r="M71" s="238"/>
      <c r="N71" s="239">
        <v>0</v>
      </c>
      <c r="O71" s="238"/>
      <c r="P71" s="237"/>
      <c r="Q71" s="238"/>
      <c r="R71" s="239">
        <v>0</v>
      </c>
      <c r="S71" s="238"/>
      <c r="T71" s="237">
        <f aca="true" t="shared" si="0" ref="T71:V74">P71+L71</f>
        <v>0</v>
      </c>
      <c r="U71" s="238">
        <f t="shared" si="0"/>
        <v>0</v>
      </c>
      <c r="V71" s="238">
        <f t="shared" si="0"/>
        <v>0</v>
      </c>
      <c r="W71" s="238"/>
      <c r="X71" s="237">
        <v>0</v>
      </c>
      <c r="Y71" s="238">
        <v>0</v>
      </c>
      <c r="Z71" s="239">
        <v>0</v>
      </c>
      <c r="AA71" s="238"/>
      <c r="AB71" s="237">
        <v>0</v>
      </c>
      <c r="AC71" s="238">
        <v>0</v>
      </c>
      <c r="AD71" s="239">
        <v>0</v>
      </c>
      <c r="AE71" s="238"/>
      <c r="AF71" s="237">
        <f aca="true" t="shared" si="1" ref="AF71:AH74">X71+T71</f>
        <v>0</v>
      </c>
      <c r="AG71" s="238">
        <f t="shared" si="1"/>
        <v>0</v>
      </c>
      <c r="AH71" s="239">
        <f t="shared" si="1"/>
        <v>0</v>
      </c>
      <c r="AI71" s="238"/>
      <c r="AJ71" s="237">
        <f aca="true" t="shared" si="2" ref="AJ71:AL74">AF71-L71</f>
        <v>0</v>
      </c>
      <c r="AK71" s="238">
        <f t="shared" si="2"/>
        <v>0</v>
      </c>
      <c r="AL71" s="240">
        <f t="shared" si="2"/>
        <v>0</v>
      </c>
    </row>
    <row r="72" spans="1:38" ht="18" customHeight="1" hidden="1">
      <c r="A72" s="234"/>
      <c r="B72" s="432" t="s">
        <v>87</v>
      </c>
      <c r="C72" s="432"/>
      <c r="D72" s="432"/>
      <c r="E72" s="432"/>
      <c r="F72" s="432"/>
      <c r="G72" s="433"/>
      <c r="H72" s="237"/>
      <c r="I72" s="238"/>
      <c r="J72" s="238"/>
      <c r="K72" s="238"/>
      <c r="L72" s="237"/>
      <c r="M72" s="238"/>
      <c r="N72" s="238"/>
      <c r="O72" s="238"/>
      <c r="P72" s="237"/>
      <c r="Q72" s="238"/>
      <c r="R72" s="238"/>
      <c r="S72" s="238"/>
      <c r="T72" s="237">
        <f t="shared" si="0"/>
        <v>0</v>
      </c>
      <c r="U72" s="238">
        <f t="shared" si="0"/>
        <v>0</v>
      </c>
      <c r="V72" s="238">
        <f t="shared" si="0"/>
        <v>0</v>
      </c>
      <c r="W72" s="238"/>
      <c r="X72" s="237"/>
      <c r="Y72" s="238"/>
      <c r="Z72" s="238"/>
      <c r="AA72" s="238"/>
      <c r="AB72" s="237"/>
      <c r="AC72" s="238"/>
      <c r="AD72" s="238"/>
      <c r="AE72" s="238"/>
      <c r="AF72" s="237">
        <f t="shared" si="1"/>
        <v>0</v>
      </c>
      <c r="AG72" s="238">
        <f t="shared" si="1"/>
        <v>0</v>
      </c>
      <c r="AH72" s="238">
        <f t="shared" si="1"/>
        <v>0</v>
      </c>
      <c r="AI72" s="238"/>
      <c r="AJ72" s="237">
        <f t="shared" si="2"/>
        <v>0</v>
      </c>
      <c r="AK72" s="238">
        <f t="shared" si="2"/>
        <v>0</v>
      </c>
      <c r="AL72" s="241">
        <f t="shared" si="2"/>
        <v>0</v>
      </c>
    </row>
    <row r="73" spans="1:38" ht="18" customHeight="1" hidden="1">
      <c r="A73" s="234"/>
      <c r="B73" s="432" t="s">
        <v>88</v>
      </c>
      <c r="C73" s="432"/>
      <c r="D73" s="432"/>
      <c r="E73" s="432"/>
      <c r="F73" s="432"/>
      <c r="G73" s="433"/>
      <c r="H73" s="237"/>
      <c r="I73" s="238"/>
      <c r="J73" s="238"/>
      <c r="K73" s="238"/>
      <c r="L73" s="237"/>
      <c r="M73" s="238"/>
      <c r="N73" s="238"/>
      <c r="O73" s="238"/>
      <c r="P73" s="237"/>
      <c r="Q73" s="238"/>
      <c r="R73" s="238"/>
      <c r="S73" s="238"/>
      <c r="T73" s="237">
        <f t="shared" si="0"/>
        <v>0</v>
      </c>
      <c r="U73" s="238">
        <f t="shared" si="0"/>
        <v>0</v>
      </c>
      <c r="V73" s="238">
        <f t="shared" si="0"/>
        <v>0</v>
      </c>
      <c r="W73" s="238"/>
      <c r="X73" s="237"/>
      <c r="Y73" s="238"/>
      <c r="Z73" s="238"/>
      <c r="AA73" s="238"/>
      <c r="AB73" s="237"/>
      <c r="AC73" s="238"/>
      <c r="AD73" s="238"/>
      <c r="AE73" s="238"/>
      <c r="AF73" s="237">
        <f t="shared" si="1"/>
        <v>0</v>
      </c>
      <c r="AG73" s="238">
        <f t="shared" si="1"/>
        <v>0</v>
      </c>
      <c r="AH73" s="238">
        <f t="shared" si="1"/>
        <v>0</v>
      </c>
      <c r="AI73" s="238"/>
      <c r="AJ73" s="237">
        <f t="shared" si="2"/>
        <v>0</v>
      </c>
      <c r="AK73" s="238">
        <f t="shared" si="2"/>
        <v>0</v>
      </c>
      <c r="AL73" s="241">
        <f t="shared" si="2"/>
        <v>0</v>
      </c>
    </row>
    <row r="74" spans="1:38" ht="18" customHeight="1" hidden="1">
      <c r="A74" s="242"/>
      <c r="B74" s="430" t="s">
        <v>89</v>
      </c>
      <c r="C74" s="430"/>
      <c r="D74" s="430"/>
      <c r="E74" s="430"/>
      <c r="F74" s="430"/>
      <c r="G74" s="431"/>
      <c r="H74" s="245"/>
      <c r="I74" s="224"/>
      <c r="J74" s="224"/>
      <c r="K74" s="224"/>
      <c r="L74" s="245"/>
      <c r="M74" s="224"/>
      <c r="N74" s="224"/>
      <c r="O74" s="224"/>
      <c r="P74" s="245"/>
      <c r="Q74" s="224"/>
      <c r="R74" s="224"/>
      <c r="S74" s="224"/>
      <c r="T74" s="245">
        <f t="shared" si="0"/>
        <v>0</v>
      </c>
      <c r="U74" s="224">
        <f t="shared" si="0"/>
        <v>0</v>
      </c>
      <c r="V74" s="224">
        <f t="shared" si="0"/>
        <v>0</v>
      </c>
      <c r="W74" s="224"/>
      <c r="X74" s="245"/>
      <c r="Y74" s="224"/>
      <c r="Z74" s="224"/>
      <c r="AA74" s="224"/>
      <c r="AB74" s="245"/>
      <c r="AC74" s="224"/>
      <c r="AD74" s="224"/>
      <c r="AE74" s="224"/>
      <c r="AF74" s="245">
        <f t="shared" si="1"/>
        <v>0</v>
      </c>
      <c r="AG74" s="224">
        <f t="shared" si="1"/>
        <v>0</v>
      </c>
      <c r="AH74" s="224">
        <f t="shared" si="1"/>
        <v>0</v>
      </c>
      <c r="AI74" s="224"/>
      <c r="AJ74" s="245">
        <f t="shared" si="2"/>
        <v>0</v>
      </c>
      <c r="AK74" s="224">
        <f t="shared" si="2"/>
        <v>0</v>
      </c>
      <c r="AL74" s="246">
        <f t="shared" si="2"/>
        <v>0</v>
      </c>
    </row>
    <row r="75" spans="1:39" ht="18" customHeight="1" hidden="1">
      <c r="A75" s="247"/>
      <c r="B75" s="248"/>
      <c r="C75" s="248" t="s">
        <v>51</v>
      </c>
      <c r="D75" s="249"/>
      <c r="E75" s="249"/>
      <c r="F75" s="249"/>
      <c r="G75" s="248"/>
      <c r="H75" s="250">
        <f>SUM(H71:H74)</f>
        <v>0</v>
      </c>
      <c r="I75" s="251">
        <f>SUM(I71:I74)</f>
        <v>0</v>
      </c>
      <c r="J75" s="251">
        <f>SUM(J71:J74)</f>
        <v>0</v>
      </c>
      <c r="K75" s="251"/>
      <c r="L75" s="250">
        <f>SUM(L71:L74)</f>
        <v>0</v>
      </c>
      <c r="M75" s="251">
        <f>SUM(M71:M74)</f>
        <v>0</v>
      </c>
      <c r="N75" s="251">
        <f>SUM(N71:N74)</f>
        <v>0</v>
      </c>
      <c r="O75" s="251"/>
      <c r="P75" s="250">
        <f>SUM(P71:P74)</f>
        <v>0</v>
      </c>
      <c r="Q75" s="251">
        <f>SUM(Q71:Q74)</f>
        <v>0</v>
      </c>
      <c r="R75" s="251">
        <f>SUM(R71:R74)</f>
        <v>0</v>
      </c>
      <c r="S75" s="251"/>
      <c r="T75" s="250">
        <f>SUM(T71:T74)</f>
        <v>0</v>
      </c>
      <c r="U75" s="251">
        <f>SUM(U71:U74)</f>
        <v>0</v>
      </c>
      <c r="V75" s="251">
        <f>SUM(V71:V74)</f>
        <v>0</v>
      </c>
      <c r="W75" s="251"/>
      <c r="X75" s="250">
        <f>SUM(X71:X74)</f>
        <v>0</v>
      </c>
      <c r="Y75" s="251">
        <f>SUM(Y71:Y74)</f>
        <v>0</v>
      </c>
      <c r="Z75" s="251">
        <f>SUM(Z71:Z74)</f>
        <v>0</v>
      </c>
      <c r="AA75" s="251"/>
      <c r="AB75" s="250">
        <f>SUM(AB71:AB74)</f>
        <v>0</v>
      </c>
      <c r="AC75" s="251">
        <f>SUM(AC71:AC74)</f>
        <v>0</v>
      </c>
      <c r="AD75" s="251">
        <f>SUM(AD71:AD74)</f>
        <v>0</v>
      </c>
      <c r="AE75" s="251"/>
      <c r="AF75" s="250">
        <f>SUM(AF71:AF74)</f>
        <v>0</v>
      </c>
      <c r="AG75" s="251">
        <f>SUM(AG71:AG74)</f>
        <v>0</v>
      </c>
      <c r="AH75" s="251">
        <f>SUM(AH71:AH74)</f>
        <v>0</v>
      </c>
      <c r="AI75" s="251"/>
      <c r="AJ75" s="250">
        <f>SUM(AJ71:AJ74)</f>
        <v>0</v>
      </c>
      <c r="AK75" s="251">
        <f>SUM(AK71:AK74)</f>
        <v>0</v>
      </c>
      <c r="AL75" s="252">
        <f>SUM(AL71:AL74)</f>
        <v>0</v>
      </c>
      <c r="AM75" s="12"/>
    </row>
    <row r="76" spans="1:38" ht="18" customHeight="1" hidden="1">
      <c r="A76" s="218"/>
      <c r="B76" s="221"/>
      <c r="C76" s="221"/>
      <c r="D76" s="221"/>
      <c r="E76" s="221"/>
      <c r="F76" s="221"/>
      <c r="G76" s="221"/>
      <c r="H76" s="253"/>
      <c r="I76" s="254"/>
      <c r="J76" s="254"/>
      <c r="K76" s="254"/>
      <c r="L76" s="253"/>
      <c r="M76" s="254"/>
      <c r="N76" s="254"/>
      <c r="O76" s="254"/>
      <c r="P76" s="253"/>
      <c r="Q76" s="254"/>
      <c r="R76" s="254"/>
      <c r="S76" s="254"/>
      <c r="T76" s="253"/>
      <c r="U76" s="254"/>
      <c r="V76" s="254"/>
      <c r="W76" s="254"/>
      <c r="X76" s="253"/>
      <c r="Y76" s="254"/>
      <c r="Z76" s="254"/>
      <c r="AA76" s="254"/>
      <c r="AB76" s="253"/>
      <c r="AC76" s="254"/>
      <c r="AD76" s="254"/>
      <c r="AE76" s="254"/>
      <c r="AF76" s="253"/>
      <c r="AG76" s="254"/>
      <c r="AH76" s="254"/>
      <c r="AI76" s="254"/>
      <c r="AJ76" s="253"/>
      <c r="AK76" s="254"/>
      <c r="AL76" s="255"/>
    </row>
    <row r="77" spans="1:38" ht="18" customHeight="1" hidden="1">
      <c r="A77" s="247" t="s">
        <v>110</v>
      </c>
      <c r="B77" s="243"/>
      <c r="C77" s="244"/>
      <c r="D77" s="244"/>
      <c r="E77" s="244"/>
      <c r="F77" s="244"/>
      <c r="G77" s="243"/>
      <c r="H77" s="245"/>
      <c r="I77" s="224"/>
      <c r="J77" s="224"/>
      <c r="K77" s="224"/>
      <c r="L77" s="245"/>
      <c r="M77" s="224"/>
      <c r="N77" s="224"/>
      <c r="O77" s="224"/>
      <c r="P77" s="245"/>
      <c r="Q77" s="224"/>
      <c r="R77" s="224"/>
      <c r="S77" s="224"/>
      <c r="T77" s="245"/>
      <c r="U77" s="224">
        <f>+M77+Q77</f>
        <v>0</v>
      </c>
      <c r="V77" s="224"/>
      <c r="W77" s="224"/>
      <c r="X77" s="245"/>
      <c r="Y77" s="224"/>
      <c r="Z77" s="224"/>
      <c r="AA77" s="224"/>
      <c r="AB77" s="245"/>
      <c r="AC77" s="224"/>
      <c r="AD77" s="224"/>
      <c r="AE77" s="224"/>
      <c r="AF77" s="245"/>
      <c r="AG77" s="224">
        <f>Y77+U77</f>
        <v>0</v>
      </c>
      <c r="AH77" s="224"/>
      <c r="AI77" s="224"/>
      <c r="AJ77" s="245"/>
      <c r="AK77" s="224">
        <f>AG77-M77</f>
        <v>0</v>
      </c>
      <c r="AL77" s="246"/>
    </row>
    <row r="78" spans="1:38" ht="18" customHeight="1" hidden="1">
      <c r="A78" s="234"/>
      <c r="B78" s="235" t="s">
        <v>113</v>
      </c>
      <c r="C78" s="236"/>
      <c r="D78" s="236"/>
      <c r="E78" s="236"/>
      <c r="F78" s="236"/>
      <c r="G78" s="235"/>
      <c r="H78" s="237"/>
      <c r="I78" s="238">
        <f>+I75+I77</f>
        <v>0</v>
      </c>
      <c r="J78" s="238"/>
      <c r="K78" s="238"/>
      <c r="L78" s="237"/>
      <c r="M78" s="238">
        <f>+M75+M77</f>
        <v>0</v>
      </c>
      <c r="N78" s="238"/>
      <c r="O78" s="238"/>
      <c r="P78" s="237"/>
      <c r="Q78" s="238">
        <f>+Q75+Q77</f>
        <v>0</v>
      </c>
      <c r="R78" s="238"/>
      <c r="S78" s="238"/>
      <c r="T78" s="237"/>
      <c r="U78" s="238">
        <f>+U75+U77</f>
        <v>0</v>
      </c>
      <c r="V78" s="238"/>
      <c r="W78" s="238"/>
      <c r="X78" s="237"/>
      <c r="Y78" s="238">
        <f>+Y75+Y77</f>
        <v>0</v>
      </c>
      <c r="Z78" s="238"/>
      <c r="AA78" s="238"/>
      <c r="AB78" s="237"/>
      <c r="AC78" s="238">
        <f>+AC75+AC77</f>
        <v>0</v>
      </c>
      <c r="AD78" s="238"/>
      <c r="AE78" s="238"/>
      <c r="AF78" s="237"/>
      <c r="AG78" s="238">
        <f>+AG75+AG77</f>
        <v>0</v>
      </c>
      <c r="AH78" s="238"/>
      <c r="AI78" s="238"/>
      <c r="AJ78" s="237"/>
      <c r="AK78" s="238">
        <f>+AK75+AK77</f>
        <v>0</v>
      </c>
      <c r="AL78" s="241"/>
    </row>
    <row r="79" spans="1:38" ht="18" customHeight="1" hidden="1">
      <c r="A79" s="218"/>
      <c r="B79" s="221"/>
      <c r="C79" s="221"/>
      <c r="D79" s="221"/>
      <c r="E79" s="221"/>
      <c r="F79" s="221"/>
      <c r="G79" s="221"/>
      <c r="H79" s="253"/>
      <c r="I79" s="254"/>
      <c r="J79" s="254"/>
      <c r="K79" s="254"/>
      <c r="L79" s="253"/>
      <c r="M79" s="254"/>
      <c r="N79" s="254"/>
      <c r="O79" s="254"/>
      <c r="P79" s="253"/>
      <c r="Q79" s="254"/>
      <c r="R79" s="254"/>
      <c r="S79" s="254"/>
      <c r="T79" s="253"/>
      <c r="U79" s="254"/>
      <c r="V79" s="254"/>
      <c r="W79" s="254"/>
      <c r="X79" s="253"/>
      <c r="Y79" s="254"/>
      <c r="Z79" s="254"/>
      <c r="AA79" s="254"/>
      <c r="AB79" s="253"/>
      <c r="AC79" s="254"/>
      <c r="AD79" s="254"/>
      <c r="AE79" s="254"/>
      <c r="AF79" s="253"/>
      <c r="AG79" s="254"/>
      <c r="AH79" s="254"/>
      <c r="AI79" s="254"/>
      <c r="AJ79" s="253"/>
      <c r="AK79" s="254"/>
      <c r="AL79" s="255"/>
    </row>
    <row r="80" spans="1:38" ht="18" customHeight="1" hidden="1">
      <c r="A80" s="234"/>
      <c r="B80" s="235" t="s">
        <v>111</v>
      </c>
      <c r="C80" s="235"/>
      <c r="D80" s="235"/>
      <c r="E80" s="235"/>
      <c r="F80" s="235"/>
      <c r="G80" s="235"/>
      <c r="H80" s="237"/>
      <c r="I80" s="238"/>
      <c r="J80" s="238"/>
      <c r="K80" s="238"/>
      <c r="L80" s="237"/>
      <c r="M80" s="238"/>
      <c r="N80" s="238"/>
      <c r="O80" s="238"/>
      <c r="P80" s="237"/>
      <c r="Q80" s="238"/>
      <c r="R80" s="238"/>
      <c r="S80" s="238"/>
      <c r="T80" s="237"/>
      <c r="U80" s="238"/>
      <c r="V80" s="238"/>
      <c r="W80" s="238"/>
      <c r="X80" s="237"/>
      <c r="Y80" s="238"/>
      <c r="Z80" s="238"/>
      <c r="AA80" s="238"/>
      <c r="AB80" s="237"/>
      <c r="AC80" s="238"/>
      <c r="AD80" s="238"/>
      <c r="AE80" s="238"/>
      <c r="AF80" s="237"/>
      <c r="AG80" s="238"/>
      <c r="AH80" s="238"/>
      <c r="AI80" s="238"/>
      <c r="AJ80" s="237"/>
      <c r="AK80" s="238"/>
      <c r="AL80" s="241"/>
    </row>
    <row r="81" spans="1:38" ht="18" customHeight="1" hidden="1">
      <c r="A81" s="234"/>
      <c r="B81" s="236"/>
      <c r="C81" s="235" t="s">
        <v>53</v>
      </c>
      <c r="D81" s="236"/>
      <c r="E81" s="236"/>
      <c r="F81" s="236"/>
      <c r="G81" s="235"/>
      <c r="H81" s="237"/>
      <c r="I81" s="238"/>
      <c r="J81" s="238"/>
      <c r="K81" s="238"/>
      <c r="L81" s="237"/>
      <c r="M81" s="238"/>
      <c r="N81" s="238"/>
      <c r="O81" s="238"/>
      <c r="P81" s="237"/>
      <c r="Q81" s="238">
        <v>0</v>
      </c>
      <c r="R81" s="238"/>
      <c r="S81" s="238"/>
      <c r="T81" s="237"/>
      <c r="U81" s="238"/>
      <c r="V81" s="238"/>
      <c r="W81" s="238"/>
      <c r="X81" s="237"/>
      <c r="Y81" s="238">
        <v>0</v>
      </c>
      <c r="Z81" s="238"/>
      <c r="AA81" s="238"/>
      <c r="AB81" s="237"/>
      <c r="AC81" s="238">
        <v>0</v>
      </c>
      <c r="AD81" s="238"/>
      <c r="AE81" s="238"/>
      <c r="AF81" s="237"/>
      <c r="AG81" s="238"/>
      <c r="AH81" s="238"/>
      <c r="AI81" s="238"/>
      <c r="AJ81" s="237"/>
      <c r="AK81" s="238">
        <f>AG81-M81</f>
        <v>0</v>
      </c>
      <c r="AL81" s="241"/>
    </row>
    <row r="82" spans="1:38" ht="18" customHeight="1" hidden="1">
      <c r="A82" s="247"/>
      <c r="B82" s="244"/>
      <c r="C82" s="243" t="s">
        <v>91</v>
      </c>
      <c r="D82" s="244"/>
      <c r="E82" s="244"/>
      <c r="F82" s="244"/>
      <c r="G82" s="243"/>
      <c r="H82" s="245"/>
      <c r="I82" s="224"/>
      <c r="J82" s="224"/>
      <c r="K82" s="224"/>
      <c r="L82" s="245"/>
      <c r="M82" s="224"/>
      <c r="N82" s="224"/>
      <c r="O82" s="224"/>
      <c r="P82" s="245"/>
      <c r="Q82" s="224">
        <v>0</v>
      </c>
      <c r="R82" s="224"/>
      <c r="S82" s="224"/>
      <c r="T82" s="245"/>
      <c r="U82" s="224"/>
      <c r="V82" s="224"/>
      <c r="W82" s="224"/>
      <c r="X82" s="245"/>
      <c r="Y82" s="224">
        <v>0</v>
      </c>
      <c r="Z82" s="224"/>
      <c r="AA82" s="224"/>
      <c r="AB82" s="245"/>
      <c r="AC82" s="224">
        <v>0</v>
      </c>
      <c r="AD82" s="224"/>
      <c r="AE82" s="224"/>
      <c r="AF82" s="245"/>
      <c r="AG82" s="224"/>
      <c r="AH82" s="224"/>
      <c r="AI82" s="224"/>
      <c r="AJ82" s="245"/>
      <c r="AK82" s="224">
        <f>AG82-M82</f>
        <v>0</v>
      </c>
      <c r="AL82" s="246"/>
    </row>
    <row r="83" spans="1:38" ht="18" customHeight="1" hidden="1">
      <c r="A83" s="247"/>
      <c r="B83" s="243" t="s">
        <v>112</v>
      </c>
      <c r="C83" s="244"/>
      <c r="D83" s="244"/>
      <c r="E83" s="244"/>
      <c r="F83" s="244"/>
      <c r="G83" s="243"/>
      <c r="H83" s="245"/>
      <c r="I83" s="224">
        <f>I82+I81+I78</f>
        <v>0</v>
      </c>
      <c r="J83" s="224"/>
      <c r="K83" s="224"/>
      <c r="L83" s="245"/>
      <c r="M83" s="224">
        <f>M82+M81+M78</f>
        <v>0</v>
      </c>
      <c r="N83" s="224"/>
      <c r="O83" s="224"/>
      <c r="P83" s="245"/>
      <c r="Q83" s="224">
        <f>Q82+Q81+Q78</f>
        <v>0</v>
      </c>
      <c r="R83" s="224"/>
      <c r="S83" s="224"/>
      <c r="T83" s="245"/>
      <c r="U83" s="224">
        <f>U82+U81+U78</f>
        <v>0</v>
      </c>
      <c r="V83" s="224"/>
      <c r="W83" s="224"/>
      <c r="X83" s="245"/>
      <c r="Y83" s="224">
        <f>Y82+Y81+Y78</f>
        <v>0</v>
      </c>
      <c r="Z83" s="224"/>
      <c r="AA83" s="224"/>
      <c r="AB83" s="245"/>
      <c r="AC83" s="224">
        <f>AC82+AC81+AC78</f>
        <v>0</v>
      </c>
      <c r="AD83" s="224"/>
      <c r="AE83" s="224"/>
      <c r="AF83" s="245"/>
      <c r="AG83" s="224">
        <f>AG82+AG81+AG78</f>
        <v>0</v>
      </c>
      <c r="AH83" s="224"/>
      <c r="AI83" s="224"/>
      <c r="AJ83" s="245"/>
      <c r="AK83" s="224">
        <f>AK82+AK81+AK78</f>
        <v>0</v>
      </c>
      <c r="AL83" s="246"/>
    </row>
    <row r="84" spans="3:6" ht="18" customHeight="1">
      <c r="C84" s="11"/>
      <c r="D84" s="11"/>
      <c r="E84" s="11"/>
      <c r="F84" s="11"/>
    </row>
    <row r="85" spans="3:6" ht="18" customHeight="1">
      <c r="C85" s="11"/>
      <c r="D85" s="11"/>
      <c r="E85" s="11"/>
      <c r="F85" s="11"/>
    </row>
    <row r="86" spans="33:39" ht="15.75">
      <c r="AG86" s="181"/>
      <c r="AH86" s="181"/>
      <c r="AI86" s="181"/>
      <c r="AJ86" s="181"/>
      <c r="AK86" s="181"/>
      <c r="AL86" s="181"/>
      <c r="AM86" s="180"/>
    </row>
    <row r="87" spans="33:39" ht="15.75">
      <c r="AG87" s="181"/>
      <c r="AH87" s="181"/>
      <c r="AI87" s="181"/>
      <c r="AJ87" s="181"/>
      <c r="AK87" s="181"/>
      <c r="AL87" s="181"/>
      <c r="AM87" s="180"/>
    </row>
  </sheetData>
  <mergeCells count="10">
    <mergeCell ref="B74:G74"/>
    <mergeCell ref="B73:G73"/>
    <mergeCell ref="B72:G72"/>
    <mergeCell ref="AJ11:AL11"/>
    <mergeCell ref="AF11:AH11"/>
    <mergeCell ref="A36:C36"/>
    <mergeCell ref="A38:C38"/>
    <mergeCell ref="A37:C37"/>
    <mergeCell ref="B54:G54"/>
    <mergeCell ref="B71:G71"/>
  </mergeCells>
  <printOptions horizontalCentered="1"/>
  <pageMargins left="0.5" right="0.4" top="0.5" bottom="0.25" header="0" footer="0.25"/>
  <pageSetup firstPageNumber="8" useFirstPageNumber="1" fitToHeight="0" fitToWidth="1" horizontalDpi="300" verticalDpi="300" orientation="landscape" scale="48" r:id="rId1"/>
  <headerFooter alignWithMargins="0">
    <oddFooter>&amp;C&amp;"Times New Roman,Regular"Exhibit B - Summary of Requirements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2"/>
  <sheetViews>
    <sheetView showOutlineSymbols="0" view="pageBreakPreview" zoomScale="60" zoomScaleNormal="87" workbookViewId="0" topLeftCell="A7">
      <selection activeCell="B49" sqref="B49"/>
    </sheetView>
  </sheetViews>
  <sheetFormatPr defaultColWidth="8.88671875" defaultRowHeight="15"/>
  <cols>
    <col min="1" max="1" width="3.6640625" style="464" customWidth="1"/>
    <col min="2" max="2" width="52.6640625" style="464" customWidth="1"/>
    <col min="3" max="3" width="1.66796875" style="464" customWidth="1"/>
    <col min="4" max="4" width="14.10546875" style="464" customWidth="1"/>
    <col min="5" max="5" width="1.99609375" style="464" customWidth="1"/>
    <col min="6" max="6" width="13.6640625" style="464" customWidth="1"/>
    <col min="7" max="7" width="2.6640625" style="464" customWidth="1"/>
    <col min="8" max="8" width="15.21484375" style="464" customWidth="1"/>
    <col min="9" max="16384" width="9.6640625" style="464" customWidth="1"/>
  </cols>
  <sheetData>
    <row r="1" spans="1:8" ht="15">
      <c r="A1" s="462" t="s">
        <v>45</v>
      </c>
      <c r="B1" s="8"/>
      <c r="C1" s="8"/>
      <c r="D1" s="8"/>
      <c r="E1" s="8"/>
      <c r="F1" s="8"/>
      <c r="G1" s="463"/>
      <c r="H1" s="463"/>
    </row>
    <row r="2" spans="1:8" ht="15">
      <c r="A2" s="463"/>
      <c r="B2" s="463"/>
      <c r="C2" s="463"/>
      <c r="D2" s="463"/>
      <c r="E2" s="463"/>
      <c r="F2" s="463"/>
      <c r="G2" s="463"/>
      <c r="H2" s="463"/>
    </row>
    <row r="3" spans="1:8" ht="15">
      <c r="A3" s="465" t="s">
        <v>118</v>
      </c>
      <c r="B3" s="465"/>
      <c r="C3" s="465"/>
      <c r="D3" s="465"/>
      <c r="E3" s="465"/>
      <c r="F3" s="465"/>
      <c r="G3" s="465"/>
      <c r="H3" s="465"/>
    </row>
    <row r="4" spans="1:45" ht="15.75">
      <c r="A4" s="466" t="s">
        <v>103</v>
      </c>
      <c r="B4" s="466"/>
      <c r="C4" s="466"/>
      <c r="D4" s="466"/>
      <c r="E4" s="466"/>
      <c r="F4" s="466"/>
      <c r="G4" s="466"/>
      <c r="H4" s="466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63"/>
      <c r="AS4" s="463"/>
    </row>
    <row r="5" spans="1:45" ht="15.75">
      <c r="A5" s="466" t="s">
        <v>104</v>
      </c>
      <c r="B5" s="466"/>
      <c r="C5" s="466"/>
      <c r="D5" s="466"/>
      <c r="E5" s="466"/>
      <c r="F5" s="466"/>
      <c r="G5" s="466"/>
      <c r="H5" s="466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63"/>
      <c r="AS5" s="463"/>
    </row>
    <row r="6" spans="1:45" ht="15.75">
      <c r="A6" s="466" t="s">
        <v>160</v>
      </c>
      <c r="B6" s="466"/>
      <c r="C6" s="466"/>
      <c r="D6" s="466"/>
      <c r="E6" s="466"/>
      <c r="F6" s="466"/>
      <c r="G6" s="466"/>
      <c r="H6" s="466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63"/>
      <c r="AS6" s="463"/>
    </row>
    <row r="7" spans="1:45" ht="15.75">
      <c r="A7" s="468"/>
      <c r="B7" s="469"/>
      <c r="C7" s="469"/>
      <c r="D7" s="470"/>
      <c r="E7" s="470"/>
      <c r="F7" s="468"/>
      <c r="G7" s="468"/>
      <c r="H7" s="468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63"/>
      <c r="AS7" s="463"/>
    </row>
    <row r="8" spans="1:45" ht="15.75">
      <c r="A8" s="468"/>
      <c r="B8" s="469"/>
      <c r="C8" s="469"/>
      <c r="D8" s="471" t="s">
        <v>161</v>
      </c>
      <c r="E8" s="470"/>
      <c r="F8" s="471"/>
      <c r="G8" s="471"/>
      <c r="H8" s="471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63"/>
      <c r="AS8" s="463"/>
    </row>
    <row r="9" spans="1:45" ht="15.75">
      <c r="A9" s="468"/>
      <c r="B9" s="472"/>
      <c r="C9" s="472"/>
      <c r="D9" s="471" t="s">
        <v>162</v>
      </c>
      <c r="E9" s="473"/>
      <c r="F9" s="473">
        <v>2007</v>
      </c>
      <c r="G9" s="471"/>
      <c r="H9" s="471">
        <v>2008</v>
      </c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63"/>
      <c r="AS9" s="463"/>
    </row>
    <row r="10" spans="1:45" ht="15.75">
      <c r="A10" s="474" t="s">
        <v>163</v>
      </c>
      <c r="B10" s="468"/>
      <c r="C10" s="472"/>
      <c r="D10" s="475" t="s">
        <v>164</v>
      </c>
      <c r="E10" s="475"/>
      <c r="F10" s="475" t="s">
        <v>165</v>
      </c>
      <c r="G10" s="471"/>
      <c r="H10" s="476" t="s">
        <v>125</v>
      </c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63"/>
      <c r="AS10" s="463"/>
    </row>
    <row r="11" spans="1:45" ht="6.75" customHeight="1">
      <c r="A11" s="472"/>
      <c r="B11" s="468"/>
      <c r="C11" s="472"/>
      <c r="D11" s="468"/>
      <c r="E11" s="468"/>
      <c r="F11" s="468"/>
      <c r="G11" s="468"/>
      <c r="H11" s="468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63"/>
      <c r="AS11" s="463"/>
    </row>
    <row r="12" spans="1:45" ht="15.75">
      <c r="A12" s="477" t="s">
        <v>166</v>
      </c>
      <c r="B12" s="468"/>
      <c r="C12" s="477" t="s">
        <v>128</v>
      </c>
      <c r="D12" s="478">
        <v>1360127</v>
      </c>
      <c r="E12" s="478"/>
      <c r="F12" s="478">
        <v>1385231</v>
      </c>
      <c r="G12" s="468"/>
      <c r="H12" s="479">
        <v>1351966</v>
      </c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63"/>
      <c r="AS12" s="463"/>
    </row>
    <row r="13" spans="1:45" ht="15.75">
      <c r="A13" s="477" t="s">
        <v>167</v>
      </c>
      <c r="B13" s="468"/>
      <c r="C13" s="477" t="s">
        <v>168</v>
      </c>
      <c r="D13" s="480">
        <v>0</v>
      </c>
      <c r="E13" s="480"/>
      <c r="F13" s="480">
        <v>0</v>
      </c>
      <c r="G13" s="468"/>
      <c r="H13" s="481">
        <v>0</v>
      </c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63"/>
      <c r="AS13" s="463"/>
    </row>
    <row r="14" spans="1:45" ht="15.75">
      <c r="A14" s="477" t="s">
        <v>169</v>
      </c>
      <c r="B14" s="468"/>
      <c r="C14" s="477" t="s">
        <v>128</v>
      </c>
      <c r="D14" s="482">
        <v>649618</v>
      </c>
      <c r="E14" s="482"/>
      <c r="F14" s="482">
        <v>611000</v>
      </c>
      <c r="G14" s="468"/>
      <c r="H14" s="482">
        <v>611000</v>
      </c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63"/>
      <c r="AS14" s="463"/>
    </row>
    <row r="15" spans="1:45" ht="15.75">
      <c r="A15" s="477" t="s">
        <v>170</v>
      </c>
      <c r="B15" s="468"/>
      <c r="C15" s="477" t="s">
        <v>128</v>
      </c>
      <c r="D15" s="483">
        <f>SUM(D12:D14)</f>
        <v>2009745</v>
      </c>
      <c r="E15" s="483"/>
      <c r="F15" s="483">
        <f>SUM(F12:F14)</f>
        <v>1996231</v>
      </c>
      <c r="G15" s="468"/>
      <c r="H15" s="481">
        <f>SUM(H12:H14)</f>
        <v>1962966</v>
      </c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63"/>
      <c r="AS15" s="463"/>
    </row>
    <row r="16" spans="1:45" ht="15.75">
      <c r="A16" s="477" t="s">
        <v>171</v>
      </c>
      <c r="B16" s="468"/>
      <c r="C16" s="477" t="s">
        <v>128</v>
      </c>
      <c r="D16" s="484">
        <v>-626003</v>
      </c>
      <c r="E16" s="481"/>
      <c r="F16" s="484">
        <v>-625000</v>
      </c>
      <c r="G16" s="468"/>
      <c r="H16" s="484">
        <v>-625000</v>
      </c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63"/>
      <c r="AS16" s="463"/>
    </row>
    <row r="17" spans="1:45" ht="15.75">
      <c r="A17" s="477" t="s">
        <v>172</v>
      </c>
      <c r="B17" s="468"/>
      <c r="C17" s="477" t="s">
        <v>128</v>
      </c>
      <c r="D17" s="480">
        <v>20754</v>
      </c>
      <c r="E17" s="480"/>
      <c r="F17" s="480">
        <v>0</v>
      </c>
      <c r="G17" s="468"/>
      <c r="H17" s="481">
        <v>0</v>
      </c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63"/>
      <c r="AS17" s="463"/>
    </row>
    <row r="18" spans="1:45" ht="15.75">
      <c r="A18" s="477" t="s">
        <v>173</v>
      </c>
      <c r="B18" s="468"/>
      <c r="C18" s="477"/>
      <c r="D18" s="485">
        <v>-19265</v>
      </c>
      <c r="E18" s="485"/>
      <c r="F18" s="485">
        <v>-19265</v>
      </c>
      <c r="G18" s="486"/>
      <c r="H18" s="487">
        <f>-1337735-231</f>
        <v>-1337966</v>
      </c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63"/>
      <c r="AS18" s="463"/>
    </row>
    <row r="19" spans="1:45" ht="15.75">
      <c r="A19" s="477" t="s">
        <v>174</v>
      </c>
      <c r="B19" s="468"/>
      <c r="C19" s="477" t="s">
        <v>128</v>
      </c>
      <c r="D19" s="488">
        <f>SUM(D15:D18)</f>
        <v>1385231</v>
      </c>
      <c r="E19" s="483"/>
      <c r="F19" s="489">
        <f>SUM(F15:F18)</f>
        <v>1351966</v>
      </c>
      <c r="G19" s="468"/>
      <c r="H19" s="481">
        <f>SUM(H15:H18)</f>
        <v>0</v>
      </c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63"/>
      <c r="AS19" s="463"/>
    </row>
    <row r="20" spans="1:45" ht="15.75">
      <c r="A20" s="477"/>
      <c r="B20" s="468"/>
      <c r="C20" s="477"/>
      <c r="D20" s="490"/>
      <c r="E20" s="490"/>
      <c r="F20" s="490"/>
      <c r="G20" s="468"/>
      <c r="H20" s="481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63"/>
      <c r="AS20" s="463"/>
    </row>
    <row r="21" spans="1:45" ht="6.75" customHeight="1">
      <c r="A21" s="477"/>
      <c r="B21" s="468"/>
      <c r="C21" s="477" t="s">
        <v>128</v>
      </c>
      <c r="D21" s="481"/>
      <c r="E21" s="481"/>
      <c r="F21" s="481"/>
      <c r="G21" s="468"/>
      <c r="H21" s="481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63"/>
      <c r="AS21" s="463"/>
    </row>
    <row r="22" spans="1:45" ht="15.75">
      <c r="A22" s="477" t="s">
        <v>175</v>
      </c>
      <c r="B22" s="468"/>
      <c r="C22" s="477" t="s">
        <v>128</v>
      </c>
      <c r="D22" s="483">
        <v>625000</v>
      </c>
      <c r="E22" s="483" t="s">
        <v>176</v>
      </c>
      <c r="F22" s="483">
        <v>625000</v>
      </c>
      <c r="G22" s="468"/>
      <c r="H22" s="481">
        <v>625000</v>
      </c>
      <c r="I22" s="467" t="s">
        <v>176</v>
      </c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63"/>
      <c r="AS22" s="463"/>
    </row>
    <row r="23" spans="1:45" ht="13.5" customHeight="1">
      <c r="A23" s="477"/>
      <c r="B23" s="468"/>
      <c r="C23" s="477" t="s">
        <v>128</v>
      </c>
      <c r="D23" s="481"/>
      <c r="E23" s="481"/>
      <c r="F23" s="481"/>
      <c r="G23" s="468"/>
      <c r="H23" s="468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63"/>
      <c r="AS23" s="463"/>
    </row>
    <row r="24" spans="1:45" ht="6.75" customHeight="1">
      <c r="A24" s="477"/>
      <c r="B24" s="468"/>
      <c r="C24" s="477"/>
      <c r="D24" s="481"/>
      <c r="E24" s="481"/>
      <c r="F24" s="481"/>
      <c r="G24" s="468"/>
      <c r="H24" s="468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63"/>
      <c r="AS24" s="463"/>
    </row>
    <row r="25" spans="1:45" ht="15.75">
      <c r="A25" s="491" t="s">
        <v>177</v>
      </c>
      <c r="B25" s="468"/>
      <c r="C25" s="472"/>
      <c r="D25" s="492"/>
      <c r="E25" s="481"/>
      <c r="F25" s="481"/>
      <c r="G25" s="468"/>
      <c r="H25" s="468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63"/>
      <c r="AS25" s="463"/>
    </row>
    <row r="26" spans="1:45" ht="6.75" customHeight="1">
      <c r="A26" s="477"/>
      <c r="B26" s="468"/>
      <c r="C26" s="472"/>
      <c r="D26" s="481"/>
      <c r="E26" s="481"/>
      <c r="F26" s="481"/>
      <c r="G26" s="468"/>
      <c r="H26" s="468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63"/>
      <c r="AS26" s="463"/>
    </row>
    <row r="27" spans="1:45" ht="15.75">
      <c r="A27" s="477" t="s">
        <v>178</v>
      </c>
      <c r="B27" s="468"/>
      <c r="C27" s="477" t="s">
        <v>128</v>
      </c>
      <c r="D27" s="481">
        <v>143418</v>
      </c>
      <c r="E27" s="481"/>
      <c r="F27" s="481">
        <v>268064</v>
      </c>
      <c r="G27" s="468"/>
      <c r="H27" s="481">
        <v>268064</v>
      </c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63"/>
      <c r="AS27" s="463"/>
    </row>
    <row r="28" spans="1:45" ht="15.75">
      <c r="A28" s="477" t="s">
        <v>179</v>
      </c>
      <c r="B28" s="468"/>
      <c r="C28" s="477" t="s">
        <v>128</v>
      </c>
      <c r="D28" s="481">
        <v>395918</v>
      </c>
      <c r="E28" s="481"/>
      <c r="F28" s="481">
        <v>268064</v>
      </c>
      <c r="G28" s="468"/>
      <c r="H28" s="481">
        <v>268064</v>
      </c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63"/>
      <c r="AS28" s="463"/>
    </row>
    <row r="29" spans="1:45" ht="15.75">
      <c r="A29" s="477" t="s">
        <v>180</v>
      </c>
      <c r="B29" s="468"/>
      <c r="C29" s="477" t="s">
        <v>128</v>
      </c>
      <c r="D29" s="481">
        <v>17000</v>
      </c>
      <c r="E29" s="481"/>
      <c r="F29" s="481">
        <v>17000</v>
      </c>
      <c r="G29" s="468"/>
      <c r="H29" s="481">
        <v>17000</v>
      </c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63"/>
      <c r="AS29" s="463"/>
    </row>
    <row r="30" spans="1:45" ht="15.75">
      <c r="A30" s="477" t="s">
        <v>181</v>
      </c>
      <c r="B30" s="468"/>
      <c r="C30" s="477" t="s">
        <v>128</v>
      </c>
      <c r="D30" s="481">
        <v>2899</v>
      </c>
      <c r="E30" s="481"/>
      <c r="F30" s="481">
        <v>3000</v>
      </c>
      <c r="G30" s="468"/>
      <c r="H30" s="481">
        <v>3000</v>
      </c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63"/>
      <c r="AS30" s="463"/>
    </row>
    <row r="31" spans="1:45" ht="15.75">
      <c r="A31" s="477" t="s">
        <v>182</v>
      </c>
      <c r="B31" s="468"/>
      <c r="C31" s="477" t="s">
        <v>128</v>
      </c>
      <c r="D31" s="481">
        <v>28327</v>
      </c>
      <c r="E31" s="481"/>
      <c r="F31" s="481">
        <v>28218</v>
      </c>
      <c r="G31" s="468"/>
      <c r="H31" s="481">
        <v>28218</v>
      </c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63"/>
      <c r="AS31" s="463"/>
    </row>
    <row r="32" spans="1:45" ht="15.75">
      <c r="A32" s="477" t="s">
        <v>183</v>
      </c>
      <c r="B32" s="468"/>
      <c r="C32" s="477" t="s">
        <v>128</v>
      </c>
      <c r="D32" s="481">
        <f>8747+21955+5335</f>
        <v>36037</v>
      </c>
      <c r="E32" s="481" t="s">
        <v>184</v>
      </c>
      <c r="F32" s="481">
        <v>40654</v>
      </c>
      <c r="G32" s="468" t="s">
        <v>185</v>
      </c>
      <c r="H32" s="481">
        <v>40654</v>
      </c>
      <c r="I32" s="467" t="s">
        <v>185</v>
      </c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63"/>
      <c r="AS32" s="463"/>
    </row>
    <row r="33" spans="1:45" ht="15.75">
      <c r="A33" s="477" t="s">
        <v>186</v>
      </c>
      <c r="B33" s="468"/>
      <c r="C33" s="477" t="s">
        <v>128</v>
      </c>
      <c r="D33" s="493">
        <v>2404</v>
      </c>
      <c r="E33" s="494"/>
      <c r="F33" s="494">
        <v>0</v>
      </c>
      <c r="G33" s="468"/>
      <c r="H33" s="494">
        <v>0</v>
      </c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63"/>
      <c r="AS33" s="463"/>
    </row>
    <row r="34" spans="1:45" ht="6.75" customHeight="1">
      <c r="A34" s="477"/>
      <c r="B34" s="468"/>
      <c r="C34" s="477" t="s">
        <v>128</v>
      </c>
      <c r="D34" s="481"/>
      <c r="E34" s="481"/>
      <c r="F34" s="481"/>
      <c r="G34" s="468"/>
      <c r="H34" s="481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63"/>
      <c r="AS34" s="463"/>
    </row>
    <row r="35" spans="1:45" ht="15.75">
      <c r="A35" s="477" t="s">
        <v>187</v>
      </c>
      <c r="B35" s="468"/>
      <c r="C35" s="477" t="s">
        <v>128</v>
      </c>
      <c r="D35" s="480">
        <f>SUM(D27:D33)</f>
        <v>626003</v>
      </c>
      <c r="E35" s="480"/>
      <c r="F35" s="480">
        <f>SUM(F27:F33)</f>
        <v>625000</v>
      </c>
      <c r="G35" s="468"/>
      <c r="H35" s="480">
        <f>SUM(H27:H33)</f>
        <v>625000</v>
      </c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63"/>
      <c r="AS35" s="463"/>
    </row>
    <row r="36" spans="1:45" ht="15.75">
      <c r="A36" s="472"/>
      <c r="B36" s="468"/>
      <c r="C36" s="472"/>
      <c r="D36" s="468"/>
      <c r="E36" s="468"/>
      <c r="F36" s="468"/>
      <c r="G36" s="468"/>
      <c r="H36" s="468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63"/>
      <c r="AS36" s="463"/>
    </row>
    <row r="37" spans="1:45" ht="9" customHeight="1">
      <c r="A37" s="472"/>
      <c r="B37" s="468"/>
      <c r="C37" s="472"/>
      <c r="D37" s="468"/>
      <c r="E37" s="468"/>
      <c r="F37" s="468"/>
      <c r="G37" s="468"/>
      <c r="H37" s="468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63"/>
      <c r="AS37" s="463"/>
    </row>
    <row r="38" spans="1:45" ht="14.25" customHeight="1">
      <c r="A38" s="472" t="s">
        <v>176</v>
      </c>
      <c r="B38" s="468" t="s">
        <v>188</v>
      </c>
      <c r="C38" s="472"/>
      <c r="D38" s="468"/>
      <c r="E38" s="468"/>
      <c r="F38" s="468"/>
      <c r="G38" s="468"/>
      <c r="H38" s="495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63"/>
      <c r="AS38" s="463"/>
    </row>
    <row r="39" spans="1:45" ht="15.75">
      <c r="A39" s="468" t="s">
        <v>184</v>
      </c>
      <c r="B39" s="477" t="s">
        <v>189</v>
      </c>
      <c r="C39" s="468"/>
      <c r="D39" s="468"/>
      <c r="E39" s="468"/>
      <c r="F39" s="468"/>
      <c r="G39" s="468"/>
      <c r="H39" s="496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63"/>
      <c r="AS39" s="463"/>
    </row>
    <row r="40" spans="1:45" ht="15.75">
      <c r="A40" s="468"/>
      <c r="B40" s="468" t="s">
        <v>190</v>
      </c>
      <c r="C40" s="468"/>
      <c r="D40" s="468"/>
      <c r="E40" s="468"/>
      <c r="F40" s="468"/>
      <c r="G40" s="468"/>
      <c r="H40" s="495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63"/>
      <c r="AS40" s="463"/>
    </row>
    <row r="41" spans="1:45" ht="15.75">
      <c r="A41" s="468" t="s">
        <v>185</v>
      </c>
      <c r="B41" s="477" t="s">
        <v>191</v>
      </c>
      <c r="C41" s="468"/>
      <c r="D41" s="468"/>
      <c r="E41" s="468"/>
      <c r="F41" s="468"/>
      <c r="G41" s="468"/>
      <c r="H41" s="495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63"/>
      <c r="AS41" s="463"/>
    </row>
    <row r="42" spans="1:45" ht="15">
      <c r="A42" s="468"/>
      <c r="B42" s="468" t="s">
        <v>192</v>
      </c>
      <c r="C42" s="468"/>
      <c r="D42" s="468"/>
      <c r="E42" s="468"/>
      <c r="F42" s="468"/>
      <c r="G42" s="468"/>
      <c r="H42" s="495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</row>
    <row r="43" spans="1:45" ht="15">
      <c r="A43" s="468"/>
      <c r="B43" s="477"/>
      <c r="C43" s="468"/>
      <c r="D43" s="468"/>
      <c r="E43" s="468"/>
      <c r="F43" s="468"/>
      <c r="G43" s="468"/>
      <c r="H43" s="495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</row>
    <row r="44" spans="1:45" ht="15">
      <c r="A44" s="468"/>
      <c r="B44" s="468"/>
      <c r="C44" s="468"/>
      <c r="D44" s="468"/>
      <c r="E44" s="468"/>
      <c r="F44" s="468"/>
      <c r="G44" s="468"/>
      <c r="H44" s="495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</row>
    <row r="45" spans="1:45" ht="15">
      <c r="A45" s="468"/>
      <c r="B45" s="468"/>
      <c r="C45" s="468"/>
      <c r="D45" s="468"/>
      <c r="E45" s="468"/>
      <c r="F45" s="468"/>
      <c r="G45" s="468"/>
      <c r="H45" s="495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</row>
    <row r="46" spans="1:45" ht="15">
      <c r="A46" s="468"/>
      <c r="B46" s="468"/>
      <c r="C46" s="468"/>
      <c r="D46" s="468"/>
      <c r="E46" s="468"/>
      <c r="F46" s="468"/>
      <c r="G46" s="468"/>
      <c r="H46" s="495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</row>
    <row r="47" spans="1:45" ht="15">
      <c r="A47" s="468"/>
      <c r="B47" s="468"/>
      <c r="C47" s="468"/>
      <c r="D47" s="468"/>
      <c r="E47" s="468"/>
      <c r="F47" s="468"/>
      <c r="G47" s="468"/>
      <c r="H47" s="468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</row>
    <row r="48" spans="1:45" ht="15">
      <c r="A48" s="468"/>
      <c r="B48" s="468"/>
      <c r="C48" s="468"/>
      <c r="D48" s="468"/>
      <c r="E48" s="468"/>
      <c r="F48" s="468"/>
      <c r="G48" s="468"/>
      <c r="H48" s="468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</row>
    <row r="49" spans="1:45" ht="15">
      <c r="A49" s="468"/>
      <c r="B49" s="468"/>
      <c r="C49" s="468"/>
      <c r="D49" s="468"/>
      <c r="E49" s="468"/>
      <c r="F49" s="468"/>
      <c r="G49" s="468"/>
      <c r="H49" s="468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</row>
    <row r="50" spans="1:45" ht="15">
      <c r="A50" s="468"/>
      <c r="B50" s="468"/>
      <c r="C50" s="468"/>
      <c r="D50" s="468"/>
      <c r="E50" s="468"/>
      <c r="F50" s="468"/>
      <c r="G50" s="468"/>
      <c r="H50" s="468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</row>
    <row r="51" spans="1:45" ht="15">
      <c r="A51" s="468"/>
      <c r="B51" s="468"/>
      <c r="C51" s="468"/>
      <c r="D51" s="468"/>
      <c r="E51" s="468"/>
      <c r="F51" s="468"/>
      <c r="G51" s="468"/>
      <c r="H51" s="468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</row>
    <row r="52" spans="1:45" ht="15">
      <c r="A52" s="468"/>
      <c r="B52" s="468"/>
      <c r="C52" s="468"/>
      <c r="D52" s="468"/>
      <c r="E52" s="468"/>
      <c r="F52" s="468"/>
      <c r="G52" s="468"/>
      <c r="H52" s="468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</row>
    <row r="53" spans="1:45" ht="15">
      <c r="A53" s="468"/>
      <c r="B53" s="468"/>
      <c r="C53" s="468"/>
      <c r="D53" s="468"/>
      <c r="E53" s="468"/>
      <c r="F53" s="468"/>
      <c r="G53" s="468"/>
      <c r="H53" s="468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</row>
    <row r="54" spans="1:45" ht="15">
      <c r="A54" s="468"/>
      <c r="B54" s="468"/>
      <c r="C54" s="468"/>
      <c r="D54" s="468"/>
      <c r="E54" s="468"/>
      <c r="F54" s="468"/>
      <c r="G54" s="468"/>
      <c r="H54" s="468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</row>
    <row r="55" spans="1:45" ht="15">
      <c r="A55" s="468"/>
      <c r="B55" s="468"/>
      <c r="C55" s="468"/>
      <c r="D55" s="468"/>
      <c r="E55" s="468"/>
      <c r="F55" s="468"/>
      <c r="G55" s="468"/>
      <c r="H55" s="468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</row>
    <row r="56" spans="1:45" ht="15">
      <c r="A56" s="468"/>
      <c r="B56" s="468"/>
      <c r="C56" s="468"/>
      <c r="D56" s="468"/>
      <c r="E56" s="468"/>
      <c r="F56" s="468"/>
      <c r="G56" s="468"/>
      <c r="H56" s="468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</row>
    <row r="57" spans="1:45" ht="15">
      <c r="A57" s="468"/>
      <c r="B57" s="468"/>
      <c r="C57" s="468"/>
      <c r="D57" s="468"/>
      <c r="E57" s="468"/>
      <c r="F57" s="468"/>
      <c r="G57" s="468"/>
      <c r="H57" s="468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</row>
    <row r="58" spans="1:45" ht="15">
      <c r="A58" s="468"/>
      <c r="B58" s="468"/>
      <c r="C58" s="468"/>
      <c r="D58" s="468"/>
      <c r="E58" s="468"/>
      <c r="F58" s="468"/>
      <c r="G58" s="468"/>
      <c r="H58" s="468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</row>
    <row r="59" spans="1:45" ht="15">
      <c r="A59" s="468"/>
      <c r="B59" s="468"/>
      <c r="C59" s="468"/>
      <c r="D59" s="468"/>
      <c r="E59" s="468"/>
      <c r="F59" s="468"/>
      <c r="G59" s="468"/>
      <c r="H59" s="468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</row>
    <row r="60" spans="1:45" ht="15">
      <c r="A60" s="468"/>
      <c r="B60" s="468"/>
      <c r="C60" s="468"/>
      <c r="D60" s="468"/>
      <c r="E60" s="468"/>
      <c r="F60" s="468"/>
      <c r="G60" s="468"/>
      <c r="H60" s="468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</row>
    <row r="61" spans="1:45" ht="15">
      <c r="A61" s="468"/>
      <c r="B61" s="468"/>
      <c r="C61" s="468"/>
      <c r="D61" s="468"/>
      <c r="E61" s="468"/>
      <c r="F61" s="468"/>
      <c r="G61" s="468"/>
      <c r="H61" s="468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</row>
    <row r="62" spans="1:45" ht="15">
      <c r="A62" s="468"/>
      <c r="B62" s="468"/>
      <c r="C62" s="468"/>
      <c r="D62" s="468"/>
      <c r="E62" s="468"/>
      <c r="F62" s="468"/>
      <c r="G62" s="468"/>
      <c r="H62" s="468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</row>
    <row r="63" spans="1:45" ht="15">
      <c r="A63" s="468"/>
      <c r="B63" s="468"/>
      <c r="C63" s="468"/>
      <c r="D63" s="468"/>
      <c r="E63" s="468"/>
      <c r="F63" s="468"/>
      <c r="G63" s="468"/>
      <c r="H63" s="468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</row>
    <row r="64" spans="1:45" ht="15">
      <c r="A64" s="468"/>
      <c r="B64" s="468"/>
      <c r="C64" s="468"/>
      <c r="D64" s="468"/>
      <c r="E64" s="468"/>
      <c r="F64" s="468"/>
      <c r="G64" s="468"/>
      <c r="H64" s="468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</row>
    <row r="65" spans="1:45" ht="15">
      <c r="A65" s="468"/>
      <c r="B65" s="468"/>
      <c r="C65" s="468"/>
      <c r="D65" s="468"/>
      <c r="E65" s="468"/>
      <c r="F65" s="468"/>
      <c r="G65" s="468"/>
      <c r="H65" s="468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</row>
    <row r="66" spans="1:45" ht="15">
      <c r="A66" s="468"/>
      <c r="B66" s="468"/>
      <c r="C66" s="468"/>
      <c r="D66" s="468"/>
      <c r="E66" s="468"/>
      <c r="F66" s="468"/>
      <c r="G66" s="468"/>
      <c r="H66" s="468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</row>
    <row r="67" spans="1:45" ht="15">
      <c r="A67" s="468"/>
      <c r="B67" s="468"/>
      <c r="C67" s="468"/>
      <c r="D67" s="468"/>
      <c r="E67" s="468"/>
      <c r="F67" s="468"/>
      <c r="G67" s="468"/>
      <c r="H67" s="468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</row>
    <row r="68" spans="1:45" ht="15">
      <c r="A68" s="468"/>
      <c r="B68" s="468"/>
      <c r="C68" s="468"/>
      <c r="D68" s="468"/>
      <c r="E68" s="468"/>
      <c r="F68" s="468"/>
      <c r="G68" s="468"/>
      <c r="H68" s="468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</row>
    <row r="69" spans="1:45" ht="15">
      <c r="A69" s="468"/>
      <c r="B69" s="468"/>
      <c r="C69" s="468"/>
      <c r="D69" s="468"/>
      <c r="E69" s="468"/>
      <c r="F69" s="468"/>
      <c r="G69" s="468"/>
      <c r="H69" s="468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</row>
    <row r="70" spans="1:45" ht="15">
      <c r="A70" s="468"/>
      <c r="B70" s="468"/>
      <c r="C70" s="468"/>
      <c r="D70" s="468"/>
      <c r="E70" s="468"/>
      <c r="F70" s="468"/>
      <c r="G70" s="468"/>
      <c r="H70" s="468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</row>
    <row r="71" spans="1:45" ht="15">
      <c r="A71" s="468"/>
      <c r="B71" s="468"/>
      <c r="C71" s="468"/>
      <c r="D71" s="468"/>
      <c r="E71" s="468"/>
      <c r="F71" s="468"/>
      <c r="G71" s="468"/>
      <c r="H71" s="468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</row>
    <row r="72" spans="1:45" ht="15">
      <c r="A72" s="468"/>
      <c r="B72" s="468"/>
      <c r="C72" s="468"/>
      <c r="D72" s="468"/>
      <c r="E72" s="468"/>
      <c r="F72" s="468"/>
      <c r="G72" s="468"/>
      <c r="H72" s="468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</row>
    <row r="73" spans="1:45" ht="15">
      <c r="A73" s="468"/>
      <c r="B73" s="468"/>
      <c r="C73" s="468"/>
      <c r="D73" s="468"/>
      <c r="E73" s="468"/>
      <c r="F73" s="468"/>
      <c r="G73" s="468"/>
      <c r="H73" s="468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</row>
    <row r="74" spans="1:45" ht="15">
      <c r="A74" s="468"/>
      <c r="B74" s="468"/>
      <c r="C74" s="468"/>
      <c r="D74" s="468"/>
      <c r="E74" s="468"/>
      <c r="F74" s="468"/>
      <c r="G74" s="468"/>
      <c r="H74" s="468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</row>
    <row r="75" spans="1:45" ht="15">
      <c r="A75" s="468"/>
      <c r="B75" s="468"/>
      <c r="C75" s="468"/>
      <c r="D75" s="468"/>
      <c r="E75" s="468"/>
      <c r="F75" s="468"/>
      <c r="G75" s="468"/>
      <c r="H75" s="468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</row>
    <row r="76" spans="1:45" ht="15">
      <c r="A76" s="468"/>
      <c r="B76" s="468"/>
      <c r="C76" s="468"/>
      <c r="D76" s="468"/>
      <c r="E76" s="468"/>
      <c r="F76" s="468"/>
      <c r="G76" s="468"/>
      <c r="H76" s="468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</row>
    <row r="77" spans="1:45" ht="15">
      <c r="A77" s="468"/>
      <c r="B77" s="468"/>
      <c r="C77" s="468"/>
      <c r="D77" s="468"/>
      <c r="E77" s="468"/>
      <c r="F77" s="468"/>
      <c r="G77" s="468"/>
      <c r="H77" s="468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</row>
    <row r="78" spans="1:45" ht="15">
      <c r="A78" s="468"/>
      <c r="B78" s="468"/>
      <c r="C78" s="468"/>
      <c r="D78" s="468"/>
      <c r="E78" s="468"/>
      <c r="F78" s="468"/>
      <c r="G78" s="468"/>
      <c r="H78" s="468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</row>
    <row r="79" spans="1:45" ht="15">
      <c r="A79" s="468"/>
      <c r="B79" s="468"/>
      <c r="C79" s="468"/>
      <c r="D79" s="468"/>
      <c r="E79" s="468"/>
      <c r="F79" s="468"/>
      <c r="G79" s="468"/>
      <c r="H79" s="468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</row>
    <row r="80" spans="1:45" ht="15">
      <c r="A80" s="468"/>
      <c r="B80" s="468"/>
      <c r="C80" s="468"/>
      <c r="D80" s="468"/>
      <c r="E80" s="468"/>
      <c r="F80" s="468"/>
      <c r="G80" s="468"/>
      <c r="H80" s="468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</row>
    <row r="81" spans="1:45" ht="15">
      <c r="A81" s="468"/>
      <c r="B81" s="468"/>
      <c r="C81" s="468"/>
      <c r="D81" s="468"/>
      <c r="E81" s="468"/>
      <c r="F81" s="468"/>
      <c r="G81" s="468"/>
      <c r="H81" s="468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</row>
    <row r="82" spans="1:45" ht="15">
      <c r="A82" s="468"/>
      <c r="B82" s="468"/>
      <c r="C82" s="468"/>
      <c r="D82" s="468"/>
      <c r="E82" s="468"/>
      <c r="F82" s="468"/>
      <c r="G82" s="468"/>
      <c r="H82" s="468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</row>
    <row r="83" spans="1:45" ht="15">
      <c r="A83" s="463"/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</row>
    <row r="84" spans="1:45" ht="15">
      <c r="A84" s="463"/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  <c r="AQ84" s="463"/>
      <c r="AR84" s="463"/>
      <c r="AS84" s="463"/>
    </row>
    <row r="85" spans="1:45" ht="15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</row>
    <row r="86" spans="1:45" ht="15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</row>
    <row r="87" spans="1:45" ht="15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AS87" s="463"/>
    </row>
    <row r="88" spans="1:45" ht="1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</row>
    <row r="89" spans="1:45" ht="15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3"/>
      <c r="AS89" s="463"/>
    </row>
    <row r="90" spans="1:45" ht="15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</row>
    <row r="91" spans="1:45" ht="15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</row>
    <row r="92" spans="1:45" ht="15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</row>
  </sheetData>
  <mergeCells count="4">
    <mergeCell ref="A3:H3"/>
    <mergeCell ref="A4:H4"/>
    <mergeCell ref="A5:H5"/>
    <mergeCell ref="A6:H6"/>
  </mergeCells>
  <printOptions/>
  <pageMargins left="1.5" right="1" top="1" bottom="0.4" header="0" footer="0.4"/>
  <pageSetup fitToHeight="1" fitToWidth="1" horizontalDpi="600" verticalDpi="600" orientation="landscape" scale="78" r:id="rId1"/>
  <headerFooter alignWithMargins="0">
    <oddFooter>&amp;C
Exhibit B- Summary of Requirements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workbookViewId="0" topLeftCell="B1">
      <selection activeCell="P29" sqref="P29"/>
    </sheetView>
  </sheetViews>
  <sheetFormatPr defaultColWidth="8.88671875" defaultRowHeight="15"/>
  <cols>
    <col min="1" max="1" width="45.4453125" style="38" customWidth="1"/>
    <col min="2" max="2" width="1.2265625" style="38" customWidth="1"/>
    <col min="3" max="3" width="10.77734375" style="38" customWidth="1"/>
    <col min="4" max="4" width="10.99609375" style="38" customWidth="1"/>
    <col min="5" max="5" width="1.2265625" style="38" customWidth="1"/>
    <col min="6" max="7" width="11.21484375" style="38" customWidth="1"/>
    <col min="8" max="8" width="1.2265625" style="38" customWidth="1"/>
    <col min="9" max="9" width="7.21484375" style="38" customWidth="1"/>
    <col min="10" max="10" width="7.99609375" style="38" customWidth="1"/>
    <col min="11" max="13" width="6.77734375" style="38" customWidth="1"/>
    <col min="14" max="14" width="7.21484375" style="38" customWidth="1"/>
    <col min="15" max="15" width="6.3359375" style="38" customWidth="1"/>
    <col min="16" max="16" width="7.21484375" style="38" customWidth="1"/>
    <col min="17" max="17" width="1.88671875" style="38" customWidth="1"/>
    <col min="18" max="16384" width="7.21484375" style="38" customWidth="1"/>
  </cols>
  <sheetData>
    <row r="1" ht="15.75">
      <c r="A1" s="41" t="s">
        <v>44</v>
      </c>
    </row>
    <row r="2" ht="18.75" customHeight="1">
      <c r="A2" s="41"/>
    </row>
    <row r="3" spans="1:19" ht="15.75">
      <c r="A3" s="42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411" customFormat="1" ht="15.75">
      <c r="A4" s="409" t="str">
        <f>+'(B-1) CVF Sum of Req '!A43</f>
        <v>Office of Justice Programs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</row>
    <row r="5" spans="1:19" s="411" customFormat="1" ht="15.75">
      <c r="A5" s="409" t="str">
        <f>+'(B-1) CVF Sum of Req '!A44</f>
        <v>Crime Victims Fund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</row>
    <row r="6" spans="1:19" ht="12.75">
      <c r="A6" s="44" t="s">
        <v>108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8" ht="13.5" thickBot="1"/>
    <row r="9" spans="1:19" ht="12.75">
      <c r="A9" s="408"/>
      <c r="B9" s="45"/>
      <c r="C9" s="343" t="str">
        <f>+'(B-1) CVF Sum of Req '!H51</f>
        <v>2006 Appropriation Enacted</v>
      </c>
      <c r="D9" s="264"/>
      <c r="E9" s="200"/>
      <c r="F9" s="343" t="str">
        <f>+'(B-1) CVF Sum of Req '!L52</f>
        <v>2007 Estimate</v>
      </c>
      <c r="G9" s="264"/>
      <c r="H9" s="200"/>
      <c r="I9" s="265">
        <f>+'(B-1) CVF Sum of Req '!T51</f>
        <v>2008</v>
      </c>
      <c r="J9" s="264"/>
      <c r="K9" s="298">
        <f>+'(B-1) CVF Sum of Req '!X51</f>
        <v>2008</v>
      </c>
      <c r="L9" s="299"/>
      <c r="M9" s="300"/>
      <c r="N9" s="301"/>
      <c r="O9" s="265">
        <f>+'(B-1) CVF Sum of Req '!AF51</f>
        <v>2008</v>
      </c>
      <c r="P9" s="264"/>
      <c r="Q9" s="202"/>
      <c r="R9" s="345"/>
      <c r="S9" s="346"/>
    </row>
    <row r="10" spans="1:19" ht="14.25" customHeight="1">
      <c r="A10" s="46"/>
      <c r="B10" s="45"/>
      <c r="C10" s="344" t="str">
        <f>+'(B-1) CVF Sum of Req '!H52</f>
        <v>w/Rescissions and Supplementals</v>
      </c>
      <c r="D10" s="204"/>
      <c r="E10" s="200"/>
      <c r="F10" s="344"/>
      <c r="G10" s="205"/>
      <c r="H10" s="200"/>
      <c r="I10" s="203" t="str">
        <f>+'(B-1) CVF Sum of Req '!T52</f>
        <v>Current Services</v>
      </c>
      <c r="J10" s="205"/>
      <c r="K10" s="447" t="s">
        <v>134</v>
      </c>
      <c r="L10" s="448"/>
      <c r="M10" s="287" t="s">
        <v>135</v>
      </c>
      <c r="N10" s="205"/>
      <c r="O10" s="203" t="str">
        <f>+'(B-1) CVF Sum of Req '!AF52</f>
        <v>Request</v>
      </c>
      <c r="P10" s="205"/>
      <c r="Q10" s="202"/>
      <c r="R10" s="346"/>
      <c r="S10" s="346"/>
    </row>
    <row r="11" spans="1:19" ht="12.75" hidden="1">
      <c r="A11" s="449" t="s">
        <v>96</v>
      </c>
      <c r="B11" s="45"/>
      <c r="C11" s="206"/>
      <c r="D11" s="207"/>
      <c r="E11" s="200"/>
      <c r="F11" s="206"/>
      <c r="G11" s="207"/>
      <c r="H11" s="200"/>
      <c r="I11" s="206"/>
      <c r="J11" s="207"/>
      <c r="K11" s="206"/>
      <c r="L11" s="207"/>
      <c r="M11" s="288"/>
      <c r="N11" s="207"/>
      <c r="O11" s="206"/>
      <c r="P11" s="207"/>
      <c r="Q11" s="202"/>
      <c r="R11" s="288"/>
      <c r="S11" s="288"/>
    </row>
    <row r="12" spans="1:19" ht="51">
      <c r="A12" s="450"/>
      <c r="B12" s="45"/>
      <c r="C12" s="362" t="s">
        <v>39</v>
      </c>
      <c r="D12" s="363" t="s">
        <v>40</v>
      </c>
      <c r="E12" s="200"/>
      <c r="F12" s="362" t="s">
        <v>39</v>
      </c>
      <c r="G12" s="363" t="s">
        <v>40</v>
      </c>
      <c r="H12" s="200"/>
      <c r="I12" s="362" t="s">
        <v>39</v>
      </c>
      <c r="J12" s="363" t="s">
        <v>40</v>
      </c>
      <c r="K12" s="362" t="s">
        <v>39</v>
      </c>
      <c r="L12" s="363" t="s">
        <v>40</v>
      </c>
      <c r="M12" s="362" t="s">
        <v>39</v>
      </c>
      <c r="N12" s="363" t="s">
        <v>40</v>
      </c>
      <c r="O12" s="362" t="s">
        <v>39</v>
      </c>
      <c r="P12" s="363" t="s">
        <v>40</v>
      </c>
      <c r="Q12" s="202"/>
      <c r="R12" s="347"/>
      <c r="S12" s="347"/>
    </row>
    <row r="13" spans="1:19" ht="12.75">
      <c r="A13" s="46"/>
      <c r="B13" s="45"/>
      <c r="C13" s="47"/>
      <c r="D13" s="48"/>
      <c r="E13" s="45"/>
      <c r="F13" s="47"/>
      <c r="G13" s="48"/>
      <c r="H13" s="45"/>
      <c r="I13" s="47"/>
      <c r="J13" s="48"/>
      <c r="K13" s="47"/>
      <c r="L13" s="290"/>
      <c r="M13" s="302"/>
      <c r="N13" s="48"/>
      <c r="O13" s="47"/>
      <c r="P13" s="48"/>
      <c r="R13" s="290"/>
      <c r="S13" s="290"/>
    </row>
    <row r="14" spans="1:19" ht="12.75">
      <c r="A14" s="49" t="s">
        <v>10</v>
      </c>
      <c r="B14" s="45"/>
      <c r="C14" s="358"/>
      <c r="D14" s="359"/>
      <c r="E14" s="45"/>
      <c r="F14" s="358"/>
      <c r="G14" s="359"/>
      <c r="H14" s="45"/>
      <c r="I14" s="358"/>
      <c r="J14" s="359"/>
      <c r="K14" s="358"/>
      <c r="L14" s="360"/>
      <c r="M14" s="358"/>
      <c r="N14" s="359"/>
      <c r="O14" s="358"/>
      <c r="P14" s="359"/>
      <c r="R14" s="291"/>
      <c r="S14" s="348"/>
    </row>
    <row r="15" spans="1:19" ht="12.75">
      <c r="A15" s="52"/>
      <c r="B15" s="45"/>
      <c r="C15" s="358"/>
      <c r="D15" s="359"/>
      <c r="E15" s="45"/>
      <c r="F15" s="358"/>
      <c r="G15" s="359"/>
      <c r="H15" s="45"/>
      <c r="I15" s="358"/>
      <c r="J15" s="359"/>
      <c r="K15" s="358"/>
      <c r="L15" s="360"/>
      <c r="M15" s="358"/>
      <c r="N15" s="359"/>
      <c r="O15" s="358"/>
      <c r="P15" s="359"/>
      <c r="R15" s="291"/>
      <c r="S15" s="348"/>
    </row>
    <row r="16" spans="1:19" ht="12.75" hidden="1">
      <c r="A16" s="52" t="s">
        <v>2</v>
      </c>
      <c r="B16" s="45"/>
      <c r="C16" s="56"/>
      <c r="D16" s="57"/>
      <c r="E16" s="55"/>
      <c r="F16" s="56"/>
      <c r="G16" s="57"/>
      <c r="H16" s="55"/>
      <c r="I16" s="56"/>
      <c r="J16" s="57"/>
      <c r="K16" s="56"/>
      <c r="L16" s="293"/>
      <c r="M16" s="56"/>
      <c r="N16" s="57"/>
      <c r="O16" s="56"/>
      <c r="P16" s="57"/>
      <c r="R16" s="293"/>
      <c r="S16" s="293"/>
    </row>
    <row r="17" spans="1:19" s="39" customFormat="1" ht="12.75">
      <c r="A17" s="60" t="s">
        <v>11</v>
      </c>
      <c r="B17" s="49"/>
      <c r="C17" s="61">
        <f>SUM(C15:C16)</f>
        <v>0</v>
      </c>
      <c r="D17" s="62">
        <f>SUM(D15:D16)</f>
        <v>0</v>
      </c>
      <c r="E17" s="356"/>
      <c r="F17" s="61">
        <f>SUM(F15:F16)</f>
        <v>0</v>
      </c>
      <c r="G17" s="62">
        <f>SUM(G15:G16)</f>
        <v>0</v>
      </c>
      <c r="H17" s="175"/>
      <c r="I17" s="61">
        <f aca="true" t="shared" si="0" ref="I17:P17">SUM(I15:I16)</f>
        <v>0</v>
      </c>
      <c r="J17" s="62">
        <f t="shared" si="0"/>
        <v>0</v>
      </c>
      <c r="K17" s="61">
        <f t="shared" si="0"/>
        <v>0</v>
      </c>
      <c r="L17" s="62">
        <f t="shared" si="0"/>
        <v>0</v>
      </c>
      <c r="M17" s="61">
        <f t="shared" si="0"/>
        <v>0</v>
      </c>
      <c r="N17" s="62">
        <f t="shared" si="0"/>
        <v>0</v>
      </c>
      <c r="O17" s="61">
        <f t="shared" si="0"/>
        <v>0</v>
      </c>
      <c r="P17" s="62">
        <f t="shared" si="0"/>
        <v>0</v>
      </c>
      <c r="R17" s="349"/>
      <c r="S17" s="349"/>
    </row>
    <row r="18" spans="1:19" ht="12.75">
      <c r="A18" s="46"/>
      <c r="B18" s="45"/>
      <c r="C18" s="47"/>
      <c r="D18" s="48"/>
      <c r="E18" s="45"/>
      <c r="F18" s="47"/>
      <c r="G18" s="48"/>
      <c r="H18" s="45"/>
      <c r="I18" s="47"/>
      <c r="J18" s="48"/>
      <c r="K18" s="47"/>
      <c r="L18" s="290"/>
      <c r="M18" s="47"/>
      <c r="N18" s="48"/>
      <c r="O18" s="47"/>
      <c r="P18" s="48"/>
      <c r="R18" s="290"/>
      <c r="S18" s="290"/>
    </row>
    <row r="19" spans="1:19" ht="25.5">
      <c r="A19" s="59" t="s">
        <v>20</v>
      </c>
      <c r="B19" s="45"/>
      <c r="C19" s="47"/>
      <c r="D19" s="48"/>
      <c r="E19" s="45"/>
      <c r="F19" s="47"/>
      <c r="G19" s="48"/>
      <c r="H19" s="45"/>
      <c r="I19" s="47"/>
      <c r="J19" s="48"/>
      <c r="K19" s="47"/>
      <c r="L19" s="290"/>
      <c r="M19" s="47"/>
      <c r="N19" s="48"/>
      <c r="O19" s="47"/>
      <c r="P19" s="48"/>
      <c r="R19" s="290"/>
      <c r="S19" s="290"/>
    </row>
    <row r="20" spans="1:19" ht="14.25" customHeight="1">
      <c r="A20" s="172">
        <v>2.1</v>
      </c>
      <c r="B20" s="46"/>
      <c r="C20" s="173"/>
      <c r="D20" s="174"/>
      <c r="E20" s="53"/>
      <c r="F20" s="173"/>
      <c r="G20" s="174"/>
      <c r="H20" s="176"/>
      <c r="I20" s="173"/>
      <c r="J20" s="174"/>
      <c r="K20" s="173"/>
      <c r="L20" s="292"/>
      <c r="M20" s="173"/>
      <c r="N20" s="174"/>
      <c r="O20" s="173">
        <f aca="true" t="shared" si="1" ref="O20:O26">K20+I20+M20</f>
        <v>0</v>
      </c>
      <c r="P20" s="174">
        <f aca="true" t="shared" si="2" ref="P20:P26">N20+J20+L20</f>
        <v>0</v>
      </c>
      <c r="R20" s="295"/>
      <c r="S20" s="295"/>
    </row>
    <row r="21" spans="1:19" ht="12.75" hidden="1">
      <c r="A21" s="52" t="s">
        <v>21</v>
      </c>
      <c r="B21" s="45"/>
      <c r="C21" s="53"/>
      <c r="D21" s="54"/>
      <c r="E21" s="55"/>
      <c r="F21" s="53"/>
      <c r="G21" s="54"/>
      <c r="H21" s="55"/>
      <c r="I21" s="53"/>
      <c r="J21" s="54"/>
      <c r="K21" s="53"/>
      <c r="L21" s="295"/>
      <c r="M21" s="53"/>
      <c r="N21" s="54"/>
      <c r="O21" s="53">
        <f t="shared" si="1"/>
        <v>0</v>
      </c>
      <c r="P21" s="54">
        <f t="shared" si="2"/>
        <v>0</v>
      </c>
      <c r="R21" s="295"/>
      <c r="S21" s="295"/>
    </row>
    <row r="22" spans="1:19" ht="12.75" hidden="1">
      <c r="A22" s="52" t="s">
        <v>22</v>
      </c>
      <c r="B22" s="45"/>
      <c r="C22" s="53"/>
      <c r="D22" s="54"/>
      <c r="E22" s="55"/>
      <c r="F22" s="53"/>
      <c r="G22" s="54"/>
      <c r="H22" s="55"/>
      <c r="I22" s="53"/>
      <c r="J22" s="54"/>
      <c r="K22" s="53"/>
      <c r="L22" s="295"/>
      <c r="M22" s="53"/>
      <c r="N22" s="54"/>
      <c r="O22" s="53">
        <f t="shared" si="1"/>
        <v>0</v>
      </c>
      <c r="P22" s="54">
        <f t="shared" si="2"/>
        <v>0</v>
      </c>
      <c r="R22" s="295"/>
      <c r="S22" s="295"/>
    </row>
    <row r="23" spans="1:19" ht="12.75" hidden="1">
      <c r="A23" s="52" t="s">
        <v>23</v>
      </c>
      <c r="B23" s="45"/>
      <c r="C23" s="53"/>
      <c r="D23" s="54"/>
      <c r="E23" s="55"/>
      <c r="F23" s="53"/>
      <c r="G23" s="54"/>
      <c r="H23" s="55"/>
      <c r="I23" s="53"/>
      <c r="J23" s="54"/>
      <c r="K23" s="53"/>
      <c r="L23" s="295"/>
      <c r="M23" s="53"/>
      <c r="N23" s="54"/>
      <c r="O23" s="53">
        <f t="shared" si="1"/>
        <v>0</v>
      </c>
      <c r="P23" s="54">
        <f t="shared" si="2"/>
        <v>0</v>
      </c>
      <c r="R23" s="295"/>
      <c r="S23" s="295"/>
    </row>
    <row r="24" spans="1:19" ht="12.75" hidden="1">
      <c r="A24" s="52" t="s">
        <v>24</v>
      </c>
      <c r="B24" s="45"/>
      <c r="C24" s="53">
        <f>'[2]CEFC Split'!J7</f>
        <v>0</v>
      </c>
      <c r="D24" s="54">
        <f>'[2]CEFC Split'!I7</f>
        <v>0</v>
      </c>
      <c r="E24" s="55"/>
      <c r="F24" s="53">
        <f>'[2]CEFC Split'!L7</f>
        <v>0</v>
      </c>
      <c r="G24" s="54">
        <f>'[2]CEFC Split'!K7</f>
        <v>0</v>
      </c>
      <c r="H24" s="55"/>
      <c r="I24" s="53">
        <f>'[2]CEFC Split'!N7</f>
        <v>0</v>
      </c>
      <c r="J24" s="54">
        <f>'[2]CEFC Split'!M7</f>
        <v>0</v>
      </c>
      <c r="K24" s="53"/>
      <c r="L24" s="295"/>
      <c r="M24" s="53"/>
      <c r="N24" s="54"/>
      <c r="O24" s="53">
        <f t="shared" si="1"/>
        <v>0</v>
      </c>
      <c r="P24" s="54">
        <f t="shared" si="2"/>
        <v>0</v>
      </c>
      <c r="R24" s="295"/>
      <c r="S24" s="295"/>
    </row>
    <row r="25" spans="1:19" ht="12.75" hidden="1">
      <c r="A25" s="52" t="s">
        <v>25</v>
      </c>
      <c r="B25" s="45"/>
      <c r="C25" s="56">
        <f>'[2]CEFC Split'!J8</f>
        <v>0</v>
      </c>
      <c r="D25" s="57">
        <f>'[2]CEFC Split'!I8</f>
        <v>0</v>
      </c>
      <c r="E25" s="55"/>
      <c r="F25" s="56">
        <f>'[2]CEFC Split'!L8</f>
        <v>0</v>
      </c>
      <c r="G25" s="57">
        <f>'[2]CEFC Split'!K8</f>
        <v>0</v>
      </c>
      <c r="H25" s="55"/>
      <c r="I25" s="56">
        <f>'[2]CEFC Split'!N8</f>
        <v>0</v>
      </c>
      <c r="J25" s="57">
        <f>'[2]CEFC Split'!M8</f>
        <v>0</v>
      </c>
      <c r="K25" s="56"/>
      <c r="L25" s="293"/>
      <c r="M25" s="56"/>
      <c r="N25" s="57"/>
      <c r="O25" s="56">
        <f t="shared" si="1"/>
        <v>0</v>
      </c>
      <c r="P25" s="57">
        <f t="shared" si="2"/>
        <v>0</v>
      </c>
      <c r="R25" s="293"/>
      <c r="S25" s="293"/>
    </row>
    <row r="26" spans="1:19" ht="12.75">
      <c r="A26" s="60" t="s">
        <v>26</v>
      </c>
      <c r="B26" s="49"/>
      <c r="C26" s="61">
        <f>SUM(C20:C25)</f>
        <v>0</v>
      </c>
      <c r="D26" s="62">
        <f>SUM(D20:D25)</f>
        <v>0</v>
      </c>
      <c r="E26" s="356"/>
      <c r="F26" s="61">
        <f>SUM(F20:F25)</f>
        <v>0</v>
      </c>
      <c r="G26" s="62">
        <f>SUM(G20:G25)</f>
        <v>0</v>
      </c>
      <c r="H26" s="175"/>
      <c r="I26" s="61">
        <f aca="true" t="shared" si="3" ref="I26:N26">SUM(I20:I25)</f>
        <v>0</v>
      </c>
      <c r="J26" s="62">
        <f t="shared" si="3"/>
        <v>0</v>
      </c>
      <c r="K26" s="61">
        <f t="shared" si="3"/>
        <v>0</v>
      </c>
      <c r="L26" s="294">
        <f>SUM(L20:L25)</f>
        <v>0</v>
      </c>
      <c r="M26" s="61">
        <f>SUM(M20:M25)</f>
        <v>0</v>
      </c>
      <c r="N26" s="62">
        <f t="shared" si="3"/>
        <v>0</v>
      </c>
      <c r="O26" s="61">
        <f t="shared" si="1"/>
        <v>0</v>
      </c>
      <c r="P26" s="62">
        <f t="shared" si="2"/>
        <v>0</v>
      </c>
      <c r="R26" s="349"/>
      <c r="S26" s="349"/>
    </row>
    <row r="27" spans="1:19" ht="12.75">
      <c r="A27" s="46"/>
      <c r="B27" s="45"/>
      <c r="C27" s="47"/>
      <c r="D27" s="48"/>
      <c r="E27" s="45"/>
      <c r="F27" s="47"/>
      <c r="G27" s="48"/>
      <c r="H27" s="45"/>
      <c r="I27" s="47"/>
      <c r="J27" s="48"/>
      <c r="K27" s="47"/>
      <c r="L27" s="290"/>
      <c r="M27" s="47"/>
      <c r="N27" s="48"/>
      <c r="O27" s="47"/>
      <c r="P27" s="48"/>
      <c r="R27" s="290"/>
      <c r="S27" s="290"/>
    </row>
    <row r="28" spans="1:19" ht="25.5">
      <c r="A28" s="59" t="s">
        <v>0</v>
      </c>
      <c r="B28" s="45"/>
      <c r="C28" s="47"/>
      <c r="D28" s="48"/>
      <c r="E28" s="45"/>
      <c r="F28" s="47"/>
      <c r="G28" s="48"/>
      <c r="H28" s="45"/>
      <c r="I28" s="47"/>
      <c r="J28" s="48"/>
      <c r="K28" s="47"/>
      <c r="L28" s="290"/>
      <c r="M28" s="47"/>
      <c r="N28" s="48"/>
      <c r="O28" s="47"/>
      <c r="P28" s="48"/>
      <c r="R28" s="290"/>
      <c r="S28" s="290"/>
    </row>
    <row r="29" spans="1:19" ht="12.75">
      <c r="A29" s="172" t="s">
        <v>4</v>
      </c>
      <c r="B29" s="46"/>
      <c r="C29" s="173"/>
      <c r="D29" s="174">
        <v>625000</v>
      </c>
      <c r="E29" s="53"/>
      <c r="F29" s="173"/>
      <c r="G29" s="174">
        <v>625000</v>
      </c>
      <c r="H29" s="176"/>
      <c r="I29" s="173"/>
      <c r="J29" s="174">
        <v>625000</v>
      </c>
      <c r="K29" s="173"/>
      <c r="L29" s="292">
        <v>0</v>
      </c>
      <c r="M29" s="173"/>
      <c r="N29" s="174">
        <v>0</v>
      </c>
      <c r="O29" s="173">
        <f>K29+I29+M29</f>
        <v>0</v>
      </c>
      <c r="P29" s="174">
        <f>N29+J29+L29</f>
        <v>625000</v>
      </c>
      <c r="R29" s="295"/>
      <c r="S29" s="295"/>
    </row>
    <row r="30" spans="1:19" ht="12.75" hidden="1">
      <c r="A30" s="52" t="s">
        <v>28</v>
      </c>
      <c r="B30" s="45"/>
      <c r="C30" s="53"/>
      <c r="D30" s="54"/>
      <c r="E30" s="55"/>
      <c r="F30" s="53"/>
      <c r="G30" s="54"/>
      <c r="H30" s="55"/>
      <c r="I30" s="53"/>
      <c r="J30" s="54"/>
      <c r="K30" s="53"/>
      <c r="L30" s="295"/>
      <c r="M30" s="53"/>
      <c r="N30" s="54"/>
      <c r="O30" s="53">
        <f>K30+I30+M30</f>
        <v>0</v>
      </c>
      <c r="P30" s="54">
        <f>N30+J30+L30</f>
        <v>0</v>
      </c>
      <c r="R30" s="295"/>
      <c r="S30" s="295"/>
    </row>
    <row r="31" spans="1:19" ht="12.75" hidden="1">
      <c r="A31" s="52" t="s">
        <v>29</v>
      </c>
      <c r="B31" s="45"/>
      <c r="C31" s="56"/>
      <c r="D31" s="57"/>
      <c r="E31" s="55"/>
      <c r="F31" s="56"/>
      <c r="G31" s="57"/>
      <c r="H31" s="55"/>
      <c r="I31" s="56"/>
      <c r="J31" s="57"/>
      <c r="K31" s="56"/>
      <c r="L31" s="293"/>
      <c r="M31" s="56"/>
      <c r="N31" s="57"/>
      <c r="O31" s="56">
        <f>K31+I31+M31</f>
        <v>0</v>
      </c>
      <c r="P31" s="57">
        <f>N31+J31+L31</f>
        <v>0</v>
      </c>
      <c r="R31" s="293"/>
      <c r="S31" s="293"/>
    </row>
    <row r="32" spans="1:19" ht="12.75">
      <c r="A32" s="60" t="s">
        <v>30</v>
      </c>
      <c r="B32" s="49"/>
      <c r="C32" s="61">
        <f>SUM(C29:C31)</f>
        <v>0</v>
      </c>
      <c r="D32" s="62">
        <f>SUM(D29:D31)</f>
        <v>625000</v>
      </c>
      <c r="E32" s="356"/>
      <c r="F32" s="61">
        <f>SUM(F29:F31)</f>
        <v>0</v>
      </c>
      <c r="G32" s="62">
        <f>SUM(G29:G31)</f>
        <v>625000</v>
      </c>
      <c r="H32" s="175"/>
      <c r="I32" s="61">
        <f aca="true" t="shared" si="4" ref="I32:N32">SUM(I29:I31)</f>
        <v>0</v>
      </c>
      <c r="J32" s="62">
        <f t="shared" si="4"/>
        <v>625000</v>
      </c>
      <c r="K32" s="61">
        <f t="shared" si="4"/>
        <v>0</v>
      </c>
      <c r="L32" s="294">
        <f>SUM(L29:L31)</f>
        <v>0</v>
      </c>
      <c r="M32" s="61">
        <f>SUM(M29:M31)</f>
        <v>0</v>
      </c>
      <c r="N32" s="62">
        <f t="shared" si="4"/>
        <v>0</v>
      </c>
      <c r="O32" s="61">
        <f>K32+I32+M32</f>
        <v>0</v>
      </c>
      <c r="P32" s="62">
        <f>N32+J32+L32</f>
        <v>625000</v>
      </c>
      <c r="R32" s="349"/>
      <c r="S32" s="349"/>
    </row>
    <row r="33" spans="1:19" ht="12.75">
      <c r="A33" s="46"/>
      <c r="B33" s="45"/>
      <c r="C33" s="47"/>
      <c r="D33" s="48"/>
      <c r="E33" s="45"/>
      <c r="F33" s="47"/>
      <c r="G33" s="48"/>
      <c r="H33" s="45"/>
      <c r="I33" s="47"/>
      <c r="J33" s="48"/>
      <c r="K33" s="47"/>
      <c r="L33" s="290"/>
      <c r="M33" s="47"/>
      <c r="N33" s="48"/>
      <c r="O33" s="47"/>
      <c r="P33" s="48"/>
      <c r="R33" s="290"/>
      <c r="S33" s="290"/>
    </row>
    <row r="34" spans="1:19" ht="25.5">
      <c r="A34" s="59" t="s">
        <v>31</v>
      </c>
      <c r="B34" s="45"/>
      <c r="C34" s="47"/>
      <c r="D34" s="48"/>
      <c r="E34" s="45"/>
      <c r="F34" s="47"/>
      <c r="G34" s="48"/>
      <c r="H34" s="45"/>
      <c r="I34" s="47"/>
      <c r="J34" s="48"/>
      <c r="K34" s="47"/>
      <c r="L34" s="290"/>
      <c r="M34" s="47"/>
      <c r="N34" s="48"/>
      <c r="O34" s="47"/>
      <c r="P34" s="48"/>
      <c r="R34" s="290"/>
      <c r="S34" s="290"/>
    </row>
    <row r="35" spans="1:19" ht="12.75">
      <c r="A35" s="172" t="s">
        <v>5</v>
      </c>
      <c r="B35" s="46"/>
      <c r="C35" s="173">
        <v>0</v>
      </c>
      <c r="D35" s="174">
        <v>0</v>
      </c>
      <c r="E35" s="53"/>
      <c r="F35" s="173">
        <v>0</v>
      </c>
      <c r="G35" s="174">
        <v>0</v>
      </c>
      <c r="H35" s="176"/>
      <c r="I35" s="173">
        <v>0</v>
      </c>
      <c r="J35" s="174">
        <v>0</v>
      </c>
      <c r="K35" s="173">
        <v>0</v>
      </c>
      <c r="L35" s="292">
        <v>0</v>
      </c>
      <c r="M35" s="173">
        <v>0</v>
      </c>
      <c r="N35" s="174">
        <v>0</v>
      </c>
      <c r="O35" s="173">
        <f aca="true" t="shared" si="5" ref="O35:O41">K35+I35+M35</f>
        <v>0</v>
      </c>
      <c r="P35" s="174">
        <f aca="true" t="shared" si="6" ref="P35:P41">N35+J35+L35</f>
        <v>0</v>
      </c>
      <c r="R35" s="295"/>
      <c r="S35" s="295"/>
    </row>
    <row r="36" spans="1:19" ht="12.75" hidden="1">
      <c r="A36" s="52" t="s">
        <v>32</v>
      </c>
      <c r="B36" s="45"/>
      <c r="C36" s="53">
        <v>0</v>
      </c>
      <c r="D36" s="54">
        <v>0</v>
      </c>
      <c r="E36" s="55"/>
      <c r="F36" s="53">
        <v>0</v>
      </c>
      <c r="G36" s="54">
        <v>0</v>
      </c>
      <c r="H36" s="55"/>
      <c r="I36" s="53">
        <v>0</v>
      </c>
      <c r="J36" s="54">
        <v>0</v>
      </c>
      <c r="K36" s="53">
        <v>0</v>
      </c>
      <c r="L36" s="295"/>
      <c r="M36" s="53"/>
      <c r="N36" s="54">
        <v>0</v>
      </c>
      <c r="O36" s="53">
        <f t="shared" si="5"/>
        <v>0</v>
      </c>
      <c r="P36" s="54">
        <f t="shared" si="6"/>
        <v>0</v>
      </c>
      <c r="R36" s="295"/>
      <c r="S36" s="295"/>
    </row>
    <row r="37" spans="1:19" ht="12.75" hidden="1">
      <c r="A37" s="52" t="s">
        <v>33</v>
      </c>
      <c r="B37" s="45"/>
      <c r="C37" s="53">
        <v>0</v>
      </c>
      <c r="D37" s="54">
        <v>0</v>
      </c>
      <c r="E37" s="55"/>
      <c r="F37" s="53">
        <v>0</v>
      </c>
      <c r="G37" s="54">
        <v>0</v>
      </c>
      <c r="H37" s="55"/>
      <c r="I37" s="53">
        <v>0</v>
      </c>
      <c r="J37" s="54">
        <v>0</v>
      </c>
      <c r="K37" s="53">
        <v>0</v>
      </c>
      <c r="L37" s="295"/>
      <c r="M37" s="53"/>
      <c r="N37" s="54">
        <v>0</v>
      </c>
      <c r="O37" s="53">
        <f t="shared" si="5"/>
        <v>0</v>
      </c>
      <c r="P37" s="54">
        <f t="shared" si="6"/>
        <v>0</v>
      </c>
      <c r="R37" s="295"/>
      <c r="S37" s="295"/>
    </row>
    <row r="38" spans="1:19" ht="12.75" hidden="1">
      <c r="A38" s="52" t="s">
        <v>34</v>
      </c>
      <c r="B38" s="45"/>
      <c r="C38" s="53">
        <v>0</v>
      </c>
      <c r="D38" s="54">
        <v>0</v>
      </c>
      <c r="E38" s="55"/>
      <c r="F38" s="53">
        <v>0</v>
      </c>
      <c r="G38" s="54">
        <v>0</v>
      </c>
      <c r="H38" s="55"/>
      <c r="I38" s="53">
        <v>0</v>
      </c>
      <c r="J38" s="54">
        <v>0</v>
      </c>
      <c r="K38" s="53">
        <v>0</v>
      </c>
      <c r="L38" s="295"/>
      <c r="M38" s="53"/>
      <c r="N38" s="54">
        <v>0</v>
      </c>
      <c r="O38" s="53">
        <f t="shared" si="5"/>
        <v>0</v>
      </c>
      <c r="P38" s="54">
        <f t="shared" si="6"/>
        <v>0</v>
      </c>
      <c r="R38" s="295"/>
      <c r="S38" s="295"/>
    </row>
    <row r="39" spans="1:19" ht="12.75" hidden="1">
      <c r="A39" s="52" t="s">
        <v>35</v>
      </c>
      <c r="B39" s="45"/>
      <c r="C39" s="53">
        <v>0</v>
      </c>
      <c r="D39" s="54">
        <v>0</v>
      </c>
      <c r="E39" s="55"/>
      <c r="F39" s="53">
        <v>0</v>
      </c>
      <c r="G39" s="54">
        <v>0</v>
      </c>
      <c r="H39" s="55"/>
      <c r="I39" s="53">
        <v>0</v>
      </c>
      <c r="J39" s="54">
        <v>0</v>
      </c>
      <c r="K39" s="53">
        <v>0</v>
      </c>
      <c r="L39" s="295"/>
      <c r="M39" s="53"/>
      <c r="N39" s="54">
        <v>0</v>
      </c>
      <c r="O39" s="53">
        <f t="shared" si="5"/>
        <v>0</v>
      </c>
      <c r="P39" s="54">
        <f t="shared" si="6"/>
        <v>0</v>
      </c>
      <c r="R39" s="295"/>
      <c r="S39" s="295"/>
    </row>
    <row r="40" spans="1:19" ht="12.75" hidden="1">
      <c r="A40" s="52" t="s">
        <v>36</v>
      </c>
      <c r="B40" s="45"/>
      <c r="C40" s="56">
        <v>0</v>
      </c>
      <c r="D40" s="57">
        <v>0</v>
      </c>
      <c r="E40" s="55"/>
      <c r="F40" s="56">
        <v>0</v>
      </c>
      <c r="G40" s="57">
        <v>0</v>
      </c>
      <c r="H40" s="55"/>
      <c r="I40" s="56">
        <v>0</v>
      </c>
      <c r="J40" s="57">
        <v>0</v>
      </c>
      <c r="K40" s="56">
        <v>0</v>
      </c>
      <c r="L40" s="293"/>
      <c r="M40" s="56"/>
      <c r="N40" s="57">
        <v>0</v>
      </c>
      <c r="O40" s="56">
        <f t="shared" si="5"/>
        <v>0</v>
      </c>
      <c r="P40" s="57">
        <f t="shared" si="6"/>
        <v>0</v>
      </c>
      <c r="R40" s="293"/>
      <c r="S40" s="293"/>
    </row>
    <row r="41" spans="1:19" ht="12.75">
      <c r="A41" s="60" t="s">
        <v>37</v>
      </c>
      <c r="B41" s="49"/>
      <c r="C41" s="61">
        <f>SUM(C35:C40)</f>
        <v>0</v>
      </c>
      <c r="D41" s="62">
        <f>SUM(D35:D40)</f>
        <v>0</v>
      </c>
      <c r="E41" s="58"/>
      <c r="F41" s="61">
        <f>SUM(F35:F40)</f>
        <v>0</v>
      </c>
      <c r="G41" s="62">
        <f>SUM(G35:G40)</f>
        <v>0</v>
      </c>
      <c r="H41" s="175"/>
      <c r="I41" s="61">
        <f aca="true" t="shared" si="7" ref="I41:N41">SUM(I35:I40)</f>
        <v>0</v>
      </c>
      <c r="J41" s="62">
        <f t="shared" si="7"/>
        <v>0</v>
      </c>
      <c r="K41" s="61">
        <f t="shared" si="7"/>
        <v>0</v>
      </c>
      <c r="L41" s="294">
        <f>SUM(L35:L40)</f>
        <v>0</v>
      </c>
      <c r="M41" s="61">
        <f>SUM(M35:M40)</f>
        <v>0</v>
      </c>
      <c r="N41" s="62">
        <f t="shared" si="7"/>
        <v>0</v>
      </c>
      <c r="O41" s="61">
        <f t="shared" si="5"/>
        <v>0</v>
      </c>
      <c r="P41" s="62">
        <f t="shared" si="6"/>
        <v>0</v>
      </c>
      <c r="R41" s="349"/>
      <c r="S41" s="349"/>
    </row>
    <row r="42" spans="1:19" ht="13.5" thickBo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61"/>
      <c r="N42" s="45"/>
      <c r="O42" s="45"/>
      <c r="P42" s="45"/>
      <c r="R42" s="290"/>
      <c r="S42" s="290"/>
    </row>
    <row r="43" spans="1:19" s="40" customFormat="1" ht="13.5" thickBot="1">
      <c r="A43" s="178" t="s">
        <v>38</v>
      </c>
      <c r="B43" s="179"/>
      <c r="C43" s="177">
        <f>C17+C26+C32+C41</f>
        <v>0</v>
      </c>
      <c r="D43" s="63">
        <f>D17+D26+D32+D41</f>
        <v>625000</v>
      </c>
      <c r="E43" s="179"/>
      <c r="F43" s="177">
        <f>F17+F26+F32+F41</f>
        <v>0</v>
      </c>
      <c r="G43" s="63">
        <f>G17+G26+G32+G41</f>
        <v>625000</v>
      </c>
      <c r="H43" s="179"/>
      <c r="I43" s="177">
        <f aca="true" t="shared" si="8" ref="I43:P43">I17+I26+I32+I41</f>
        <v>0</v>
      </c>
      <c r="J43" s="63">
        <f t="shared" si="8"/>
        <v>625000</v>
      </c>
      <c r="K43" s="177">
        <f t="shared" si="8"/>
        <v>0</v>
      </c>
      <c r="L43" s="63">
        <f t="shared" si="8"/>
        <v>0</v>
      </c>
      <c r="M43" s="177">
        <f t="shared" si="8"/>
        <v>0</v>
      </c>
      <c r="N43" s="63">
        <f t="shared" si="8"/>
        <v>0</v>
      </c>
      <c r="O43" s="177">
        <f t="shared" si="8"/>
        <v>0</v>
      </c>
      <c r="P43" s="63">
        <f t="shared" si="8"/>
        <v>625000</v>
      </c>
      <c r="R43" s="65"/>
      <c r="S43" s="66"/>
    </row>
    <row r="44" spans="1:19" s="40" customFormat="1" ht="12.75">
      <c r="A44" s="64"/>
      <c r="B44" s="64"/>
      <c r="C44" s="65"/>
      <c r="D44" s="66"/>
      <c r="E44" s="64"/>
      <c r="F44" s="65"/>
      <c r="G44" s="66"/>
      <c r="H44" s="64"/>
      <c r="I44" s="65"/>
      <c r="J44" s="66"/>
      <c r="R44" s="350"/>
      <c r="S44" s="350"/>
    </row>
    <row r="45" spans="1:19" s="40" customFormat="1" ht="15.75" hidden="1">
      <c r="A45" s="42" t="s">
        <v>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51"/>
      <c r="S45" s="351"/>
    </row>
    <row r="46" spans="1:19" s="40" customFormat="1" ht="15.75" hidden="1">
      <c r="A46" s="43" t="e">
        <f>+#REF!</f>
        <v>#REF!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51"/>
      <c r="S46" s="351"/>
    </row>
    <row r="47" spans="1:19" s="40" customFormat="1" ht="12.75" hidden="1">
      <c r="A47" s="44" t="s">
        <v>108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51"/>
      <c r="S47" s="351"/>
    </row>
    <row r="48" spans="1:19" s="40" customFormat="1" ht="12.75" hidden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52"/>
      <c r="S48" s="352"/>
    </row>
    <row r="49" spans="18:19" ht="12.75" hidden="1">
      <c r="R49" s="352"/>
      <c r="S49" s="352"/>
    </row>
    <row r="50" spans="1:19" ht="12.75" hidden="1">
      <c r="A50" s="266" t="s">
        <v>119</v>
      </c>
      <c r="B50" s="45"/>
      <c r="C50" s="198" t="e">
        <f>+#REF!</f>
        <v>#REF!</v>
      </c>
      <c r="D50" s="199"/>
      <c r="E50" s="200"/>
      <c r="F50" s="198" t="e">
        <f>+#REF!</f>
        <v>#REF!</v>
      </c>
      <c r="G50" s="199"/>
      <c r="H50" s="200"/>
      <c r="I50" s="201" t="e">
        <f>+#REF!</f>
        <v>#REF!</v>
      </c>
      <c r="J50" s="199"/>
      <c r="K50" s="201" t="e">
        <f>+#REF!</f>
        <v>#REF!</v>
      </c>
      <c r="L50" s="297"/>
      <c r="M50" s="297"/>
      <c r="N50" s="199"/>
      <c r="O50" s="201" t="e">
        <f>+#REF!</f>
        <v>#REF!</v>
      </c>
      <c r="P50" s="199"/>
      <c r="Q50" s="202"/>
      <c r="R50" s="345"/>
      <c r="S50" s="346"/>
    </row>
    <row r="51" spans="2:19" ht="12.75" hidden="1">
      <c r="B51" s="45"/>
      <c r="C51" s="203" t="e">
        <f>+#REF!</f>
        <v>#REF!</v>
      </c>
      <c r="D51" s="204"/>
      <c r="E51" s="200"/>
      <c r="F51" s="203" t="e">
        <f>+#REF!</f>
        <v>#REF!</v>
      </c>
      <c r="G51" s="205"/>
      <c r="H51" s="200"/>
      <c r="I51" s="203" t="e">
        <f>+#REF!</f>
        <v>#REF!</v>
      </c>
      <c r="J51" s="205"/>
      <c r="K51" s="203" t="s">
        <v>109</v>
      </c>
      <c r="L51" s="287"/>
      <c r="M51" s="287"/>
      <c r="N51" s="205"/>
      <c r="O51" s="203" t="e">
        <f>+#REF!</f>
        <v>#REF!</v>
      </c>
      <c r="P51" s="205"/>
      <c r="Q51" s="202"/>
      <c r="R51" s="346"/>
      <c r="S51" s="346"/>
    </row>
    <row r="52" spans="1:19" ht="12.75" hidden="1">
      <c r="A52" s="449" t="s">
        <v>8</v>
      </c>
      <c r="B52" s="45"/>
      <c r="C52" s="206"/>
      <c r="D52" s="207" t="s">
        <v>129</v>
      </c>
      <c r="E52" s="200"/>
      <c r="F52" s="206"/>
      <c r="G52" s="207" t="s">
        <v>129</v>
      </c>
      <c r="H52" s="200"/>
      <c r="I52" s="206"/>
      <c r="J52" s="207" t="s">
        <v>129</v>
      </c>
      <c r="K52" s="206"/>
      <c r="L52" s="288"/>
      <c r="M52" s="288"/>
      <c r="N52" s="207" t="s">
        <v>129</v>
      </c>
      <c r="O52" s="206"/>
      <c r="P52" s="207" t="s">
        <v>129</v>
      </c>
      <c r="Q52" s="202"/>
      <c r="R52" s="288"/>
      <c r="S52" s="288"/>
    </row>
    <row r="53" spans="1:19" ht="12.75" hidden="1">
      <c r="A53" s="450"/>
      <c r="B53" s="45"/>
      <c r="C53" s="208" t="s">
        <v>50</v>
      </c>
      <c r="D53" s="209" t="s">
        <v>9</v>
      </c>
      <c r="E53" s="200"/>
      <c r="F53" s="208" t="s">
        <v>50</v>
      </c>
      <c r="G53" s="209" t="s">
        <v>9</v>
      </c>
      <c r="H53" s="200"/>
      <c r="I53" s="208" t="s">
        <v>50</v>
      </c>
      <c r="J53" s="209" t="s">
        <v>9</v>
      </c>
      <c r="K53" s="208" t="s">
        <v>50</v>
      </c>
      <c r="L53" s="289"/>
      <c r="M53" s="289"/>
      <c r="N53" s="209" t="s">
        <v>9</v>
      </c>
      <c r="O53" s="208" t="s">
        <v>50</v>
      </c>
      <c r="P53" s="209" t="s">
        <v>9</v>
      </c>
      <c r="Q53" s="202"/>
      <c r="R53" s="347"/>
      <c r="S53" s="347"/>
    </row>
    <row r="54" spans="1:19" ht="12.75" hidden="1">
      <c r="A54" s="46"/>
      <c r="B54" s="45"/>
      <c r="C54" s="47"/>
      <c r="D54" s="48"/>
      <c r="E54" s="45"/>
      <c r="F54" s="47"/>
      <c r="G54" s="48"/>
      <c r="H54" s="45"/>
      <c r="I54" s="47"/>
      <c r="J54" s="48"/>
      <c r="K54" s="47"/>
      <c r="L54" s="290"/>
      <c r="M54" s="290"/>
      <c r="N54" s="48"/>
      <c r="O54" s="47"/>
      <c r="P54" s="48"/>
      <c r="R54" s="290"/>
      <c r="S54" s="290"/>
    </row>
    <row r="55" spans="1:19" ht="12.75" hidden="1">
      <c r="A55" s="49" t="s">
        <v>10</v>
      </c>
      <c r="B55" s="45"/>
      <c r="C55" s="50"/>
      <c r="D55" s="51"/>
      <c r="E55" s="45"/>
      <c r="F55" s="50"/>
      <c r="G55" s="51"/>
      <c r="H55" s="45"/>
      <c r="I55" s="50"/>
      <c r="J55" s="51"/>
      <c r="K55" s="50"/>
      <c r="L55" s="291"/>
      <c r="M55" s="291"/>
      <c r="N55" s="51"/>
      <c r="O55" s="50"/>
      <c r="P55" s="51"/>
      <c r="R55" s="291"/>
      <c r="S55" s="348"/>
    </row>
    <row r="56" spans="1:19" ht="12.75" hidden="1">
      <c r="A56" s="172" t="s">
        <v>3</v>
      </c>
      <c r="B56" s="46"/>
      <c r="C56" s="173"/>
      <c r="D56" s="174"/>
      <c r="E56" s="176"/>
      <c r="F56" s="173"/>
      <c r="G56" s="174"/>
      <c r="H56" s="176"/>
      <c r="I56" s="173"/>
      <c r="J56" s="174"/>
      <c r="K56" s="173"/>
      <c r="L56" s="292"/>
      <c r="M56" s="292"/>
      <c r="N56" s="174"/>
      <c r="O56" s="173">
        <f>K56+I56</f>
        <v>0</v>
      </c>
      <c r="P56" s="174">
        <f>N56+J56</f>
        <v>0</v>
      </c>
      <c r="R56" s="295"/>
      <c r="S56" s="295"/>
    </row>
    <row r="57" spans="1:19" ht="10.5" customHeight="1" hidden="1">
      <c r="A57" s="52" t="s">
        <v>2</v>
      </c>
      <c r="B57" s="45"/>
      <c r="C57" s="56"/>
      <c r="D57" s="57"/>
      <c r="E57" s="55"/>
      <c r="F57" s="56"/>
      <c r="G57" s="57"/>
      <c r="H57" s="55"/>
      <c r="I57" s="56"/>
      <c r="J57" s="57"/>
      <c r="K57" s="56"/>
      <c r="L57" s="293"/>
      <c r="M57" s="293"/>
      <c r="N57" s="57"/>
      <c r="O57" s="56"/>
      <c r="P57" s="57"/>
      <c r="R57" s="293"/>
      <c r="S57" s="293"/>
    </row>
    <row r="58" spans="1:19" ht="12.75" hidden="1">
      <c r="A58" s="60" t="s">
        <v>11</v>
      </c>
      <c r="B58" s="49"/>
      <c r="C58" s="61">
        <f>SUM(C56:C57)</f>
        <v>0</v>
      </c>
      <c r="D58" s="62">
        <f>SUM(D56:D57)</f>
        <v>0</v>
      </c>
      <c r="E58" s="175"/>
      <c r="F58" s="61">
        <f>SUM(F56:F57)</f>
        <v>0</v>
      </c>
      <c r="G58" s="62">
        <f>SUM(G56:G57)</f>
        <v>0</v>
      </c>
      <c r="H58" s="175"/>
      <c r="I58" s="61">
        <f aca="true" t="shared" si="9" ref="I58:P58">SUM(I56:I57)</f>
        <v>0</v>
      </c>
      <c r="J58" s="62">
        <f t="shared" si="9"/>
        <v>0</v>
      </c>
      <c r="K58" s="61">
        <f t="shared" si="9"/>
        <v>0</v>
      </c>
      <c r="L58" s="294"/>
      <c r="M58" s="294"/>
      <c r="N58" s="62">
        <f t="shared" si="9"/>
        <v>0</v>
      </c>
      <c r="O58" s="61">
        <f t="shared" si="9"/>
        <v>0</v>
      </c>
      <c r="P58" s="62">
        <f t="shared" si="9"/>
        <v>0</v>
      </c>
      <c r="Q58" s="39"/>
      <c r="R58" s="349"/>
      <c r="S58" s="349"/>
    </row>
    <row r="59" spans="1:19" ht="12.75" hidden="1">
      <c r="A59" s="46"/>
      <c r="B59" s="45"/>
      <c r="C59" s="47"/>
      <c r="D59" s="48"/>
      <c r="E59" s="45"/>
      <c r="F59" s="47"/>
      <c r="G59" s="48"/>
      <c r="H59" s="45"/>
      <c r="I59" s="47"/>
      <c r="J59" s="48"/>
      <c r="K59" s="47"/>
      <c r="L59" s="290"/>
      <c r="M59" s="290"/>
      <c r="N59" s="48"/>
      <c r="O59" s="47"/>
      <c r="P59" s="48"/>
      <c r="R59" s="290"/>
      <c r="S59" s="290"/>
    </row>
    <row r="60" spans="1:19" ht="25.5" hidden="1">
      <c r="A60" s="59" t="s">
        <v>20</v>
      </c>
      <c r="B60" s="45"/>
      <c r="C60" s="47"/>
      <c r="D60" s="48"/>
      <c r="E60" s="45"/>
      <c r="F60" s="47"/>
      <c r="G60" s="48"/>
      <c r="H60" s="45"/>
      <c r="I60" s="47"/>
      <c r="J60" s="48"/>
      <c r="K60" s="47"/>
      <c r="L60" s="290"/>
      <c r="M60" s="290"/>
      <c r="N60" s="48"/>
      <c r="O60" s="47"/>
      <c r="P60" s="48"/>
      <c r="R60" s="290"/>
      <c r="S60" s="290"/>
    </row>
    <row r="61" spans="1:19" ht="12.75" hidden="1">
      <c r="A61" s="172">
        <v>2.1</v>
      </c>
      <c r="B61" s="46"/>
      <c r="C61" s="173"/>
      <c r="D61" s="174"/>
      <c r="E61" s="176"/>
      <c r="F61" s="173"/>
      <c r="G61" s="174"/>
      <c r="H61" s="176"/>
      <c r="I61" s="173"/>
      <c r="J61" s="174"/>
      <c r="K61" s="173"/>
      <c r="L61" s="292"/>
      <c r="M61" s="292"/>
      <c r="N61" s="174"/>
      <c r="O61" s="173">
        <f>K61+I61</f>
        <v>0</v>
      </c>
      <c r="P61" s="174">
        <f>N61+J61</f>
        <v>0</v>
      </c>
      <c r="R61" s="295"/>
      <c r="S61" s="295"/>
    </row>
    <row r="62" spans="1:19" ht="12.75" hidden="1">
      <c r="A62" s="52" t="s">
        <v>21</v>
      </c>
      <c r="B62" s="45"/>
      <c r="C62" s="53"/>
      <c r="D62" s="54"/>
      <c r="E62" s="55"/>
      <c r="F62" s="53"/>
      <c r="G62" s="54"/>
      <c r="H62" s="55"/>
      <c r="I62" s="53"/>
      <c r="J62" s="54"/>
      <c r="K62" s="53"/>
      <c r="L62" s="295"/>
      <c r="M62" s="295"/>
      <c r="N62" s="54"/>
      <c r="O62" s="53"/>
      <c r="P62" s="54"/>
      <c r="R62" s="295"/>
      <c r="S62" s="295"/>
    </row>
    <row r="63" spans="1:19" ht="12.75" hidden="1">
      <c r="A63" s="52" t="s">
        <v>22</v>
      </c>
      <c r="B63" s="45"/>
      <c r="C63" s="53"/>
      <c r="D63" s="54"/>
      <c r="E63" s="55"/>
      <c r="F63" s="53"/>
      <c r="G63" s="54"/>
      <c r="H63" s="55"/>
      <c r="I63" s="53"/>
      <c r="J63" s="54"/>
      <c r="K63" s="53"/>
      <c r="L63" s="295"/>
      <c r="M63" s="295"/>
      <c r="N63" s="54"/>
      <c r="O63" s="53"/>
      <c r="P63" s="54"/>
      <c r="R63" s="295"/>
      <c r="S63" s="295"/>
    </row>
    <row r="64" spans="1:19" ht="12.75" hidden="1">
      <c r="A64" s="52" t="s">
        <v>23</v>
      </c>
      <c r="B64" s="45"/>
      <c r="C64" s="53"/>
      <c r="D64" s="54"/>
      <c r="E64" s="55"/>
      <c r="F64" s="53"/>
      <c r="G64" s="54"/>
      <c r="H64" s="55"/>
      <c r="I64" s="53"/>
      <c r="J64" s="54"/>
      <c r="K64" s="53"/>
      <c r="L64" s="295"/>
      <c r="M64" s="295"/>
      <c r="N64" s="54"/>
      <c r="O64" s="53"/>
      <c r="P64" s="54"/>
      <c r="R64" s="295"/>
      <c r="S64" s="295"/>
    </row>
    <row r="65" spans="1:19" ht="12.75" hidden="1">
      <c r="A65" s="52" t="s">
        <v>24</v>
      </c>
      <c r="B65" s="45"/>
      <c r="C65" s="53"/>
      <c r="D65" s="54"/>
      <c r="E65" s="55"/>
      <c r="F65" s="53"/>
      <c r="G65" s="54"/>
      <c r="H65" s="55"/>
      <c r="I65" s="53"/>
      <c r="J65" s="54"/>
      <c r="K65" s="53"/>
      <c r="L65" s="295"/>
      <c r="M65" s="295"/>
      <c r="N65" s="54"/>
      <c r="O65" s="53"/>
      <c r="P65" s="54"/>
      <c r="R65" s="295"/>
      <c r="S65" s="295"/>
    </row>
    <row r="66" spans="1:19" ht="12.75" hidden="1">
      <c r="A66" s="52" t="s">
        <v>25</v>
      </c>
      <c r="B66" s="45"/>
      <c r="C66" s="56"/>
      <c r="D66" s="57"/>
      <c r="E66" s="55"/>
      <c r="F66" s="56"/>
      <c r="G66" s="57"/>
      <c r="H66" s="55"/>
      <c r="I66" s="56"/>
      <c r="J66" s="57"/>
      <c r="K66" s="56"/>
      <c r="L66" s="293"/>
      <c r="M66" s="293"/>
      <c r="N66" s="57"/>
      <c r="O66" s="56"/>
      <c r="P66" s="57"/>
      <c r="R66" s="293"/>
      <c r="S66" s="293"/>
    </row>
    <row r="67" spans="1:19" ht="12.75" hidden="1">
      <c r="A67" s="60" t="s">
        <v>26</v>
      </c>
      <c r="B67" s="49"/>
      <c r="C67" s="61">
        <f>SUM(C61:C66)</f>
        <v>0</v>
      </c>
      <c r="D67" s="62">
        <f>SUM(D61:D66)</f>
        <v>0</v>
      </c>
      <c r="E67" s="175"/>
      <c r="F67" s="61">
        <f>SUM(F61:F66)</f>
        <v>0</v>
      </c>
      <c r="G67" s="62">
        <f>SUM(G61:G66)</f>
        <v>0</v>
      </c>
      <c r="H67" s="175"/>
      <c r="I67" s="61">
        <f aca="true" t="shared" si="10" ref="I67:P67">SUM(I61:I66)</f>
        <v>0</v>
      </c>
      <c r="J67" s="62">
        <f t="shared" si="10"/>
        <v>0</v>
      </c>
      <c r="K67" s="61">
        <f t="shared" si="10"/>
        <v>0</v>
      </c>
      <c r="L67" s="294"/>
      <c r="M67" s="294"/>
      <c r="N67" s="62">
        <f t="shared" si="10"/>
        <v>0</v>
      </c>
      <c r="O67" s="61">
        <f t="shared" si="10"/>
        <v>0</v>
      </c>
      <c r="P67" s="62">
        <f t="shared" si="10"/>
        <v>0</v>
      </c>
      <c r="R67" s="349"/>
      <c r="S67" s="349"/>
    </row>
    <row r="68" spans="1:19" ht="12.75" hidden="1">
      <c r="A68" s="46"/>
      <c r="B68" s="45"/>
      <c r="C68" s="47"/>
      <c r="D68" s="48"/>
      <c r="E68" s="45"/>
      <c r="F68" s="47"/>
      <c r="G68" s="48"/>
      <c r="H68" s="45"/>
      <c r="I68" s="47"/>
      <c r="J68" s="48"/>
      <c r="K68" s="47"/>
      <c r="L68" s="290"/>
      <c r="M68" s="290"/>
      <c r="N68" s="48"/>
      <c r="O68" s="47"/>
      <c r="P68" s="48"/>
      <c r="R68" s="290"/>
      <c r="S68" s="290"/>
    </row>
    <row r="69" spans="1:19" ht="25.5" hidden="1">
      <c r="A69" s="59" t="s">
        <v>27</v>
      </c>
      <c r="B69" s="45"/>
      <c r="C69" s="47"/>
      <c r="D69" s="48"/>
      <c r="E69" s="45"/>
      <c r="F69" s="47"/>
      <c r="G69" s="48"/>
      <c r="H69" s="45"/>
      <c r="I69" s="47"/>
      <c r="J69" s="48"/>
      <c r="K69" s="47"/>
      <c r="L69" s="290"/>
      <c r="M69" s="290"/>
      <c r="N69" s="48"/>
      <c r="O69" s="47"/>
      <c r="P69" s="48"/>
      <c r="R69" s="290"/>
      <c r="S69" s="290"/>
    </row>
    <row r="70" spans="1:19" ht="12.75" hidden="1">
      <c r="A70" s="172" t="s">
        <v>4</v>
      </c>
      <c r="B70" s="46"/>
      <c r="C70" s="173"/>
      <c r="D70" s="174"/>
      <c r="E70" s="176"/>
      <c r="F70" s="173"/>
      <c r="G70" s="174"/>
      <c r="H70" s="176"/>
      <c r="I70" s="173"/>
      <c r="J70" s="174"/>
      <c r="K70" s="173"/>
      <c r="L70" s="292"/>
      <c r="M70" s="292"/>
      <c r="N70" s="174"/>
      <c r="O70" s="173">
        <f>K70+I70</f>
        <v>0</v>
      </c>
      <c r="P70" s="174">
        <f>N70+J70</f>
        <v>0</v>
      </c>
      <c r="R70" s="295"/>
      <c r="S70" s="295"/>
    </row>
    <row r="71" spans="1:19" ht="12.75" hidden="1">
      <c r="A71" s="52" t="s">
        <v>28</v>
      </c>
      <c r="B71" s="45"/>
      <c r="C71" s="53"/>
      <c r="D71" s="54"/>
      <c r="E71" s="55"/>
      <c r="F71" s="53"/>
      <c r="G71" s="54"/>
      <c r="H71" s="55"/>
      <c r="I71" s="53"/>
      <c r="J71" s="54"/>
      <c r="K71" s="53"/>
      <c r="L71" s="295"/>
      <c r="M71" s="295"/>
      <c r="N71" s="54"/>
      <c r="O71" s="53"/>
      <c r="P71" s="54"/>
      <c r="R71" s="295"/>
      <c r="S71" s="295"/>
    </row>
    <row r="72" spans="1:19" ht="12.75" hidden="1">
      <c r="A72" s="52" t="s">
        <v>29</v>
      </c>
      <c r="B72" s="45"/>
      <c r="C72" s="56"/>
      <c r="D72" s="57"/>
      <c r="E72" s="55"/>
      <c r="F72" s="56"/>
      <c r="G72" s="57"/>
      <c r="H72" s="55"/>
      <c r="I72" s="56"/>
      <c r="J72" s="57"/>
      <c r="K72" s="56"/>
      <c r="L72" s="293"/>
      <c r="M72" s="293"/>
      <c r="N72" s="57"/>
      <c r="O72" s="56"/>
      <c r="P72" s="57"/>
      <c r="R72" s="293"/>
      <c r="S72" s="293"/>
    </row>
    <row r="73" spans="1:19" ht="12.75" hidden="1">
      <c r="A73" s="60" t="s">
        <v>30</v>
      </c>
      <c r="B73" s="49"/>
      <c r="C73" s="61">
        <f>SUM(C70:C72)</f>
        <v>0</v>
      </c>
      <c r="D73" s="62">
        <f>SUM(D70:D72)</f>
        <v>0</v>
      </c>
      <c r="E73" s="175"/>
      <c r="F73" s="61">
        <f>SUM(F70:F72)</f>
        <v>0</v>
      </c>
      <c r="G73" s="62">
        <f>SUM(G70:G72)</f>
        <v>0</v>
      </c>
      <c r="H73" s="175"/>
      <c r="I73" s="61">
        <f aca="true" t="shared" si="11" ref="I73:P73">SUM(I70:I72)</f>
        <v>0</v>
      </c>
      <c r="J73" s="62">
        <f t="shared" si="11"/>
        <v>0</v>
      </c>
      <c r="K73" s="61">
        <f t="shared" si="11"/>
        <v>0</v>
      </c>
      <c r="L73" s="294"/>
      <c r="M73" s="294"/>
      <c r="N73" s="62">
        <f t="shared" si="11"/>
        <v>0</v>
      </c>
      <c r="O73" s="61">
        <f t="shared" si="11"/>
        <v>0</v>
      </c>
      <c r="P73" s="62">
        <f t="shared" si="11"/>
        <v>0</v>
      </c>
      <c r="R73" s="349"/>
      <c r="S73" s="349"/>
    </row>
    <row r="74" spans="1:19" ht="12.75" hidden="1">
      <c r="A74" s="46"/>
      <c r="B74" s="45"/>
      <c r="C74" s="47"/>
      <c r="D74" s="48"/>
      <c r="E74" s="45"/>
      <c r="F74" s="47"/>
      <c r="G74" s="48"/>
      <c r="H74" s="45"/>
      <c r="I74" s="47"/>
      <c r="J74" s="48"/>
      <c r="K74" s="47"/>
      <c r="L74" s="290"/>
      <c r="M74" s="290"/>
      <c r="N74" s="48"/>
      <c r="O74" s="47"/>
      <c r="P74" s="48"/>
      <c r="R74" s="290"/>
      <c r="S74" s="290"/>
    </row>
    <row r="75" spans="1:19" ht="25.5" hidden="1">
      <c r="A75" s="59" t="s">
        <v>31</v>
      </c>
      <c r="B75" s="45"/>
      <c r="C75" s="47"/>
      <c r="D75" s="48"/>
      <c r="E75" s="45"/>
      <c r="F75" s="47"/>
      <c r="G75" s="48"/>
      <c r="H75" s="45"/>
      <c r="I75" s="47"/>
      <c r="J75" s="48"/>
      <c r="K75" s="47"/>
      <c r="L75" s="290"/>
      <c r="M75" s="290"/>
      <c r="N75" s="48"/>
      <c r="O75" s="47"/>
      <c r="P75" s="48"/>
      <c r="R75" s="290"/>
      <c r="S75" s="290"/>
    </row>
    <row r="76" spans="1:19" ht="12.75" hidden="1">
      <c r="A76" s="172" t="s">
        <v>5</v>
      </c>
      <c r="B76" s="46"/>
      <c r="C76" s="173">
        <v>0</v>
      </c>
      <c r="D76" s="174">
        <v>0</v>
      </c>
      <c r="E76" s="176"/>
      <c r="F76" s="173">
        <v>0</v>
      </c>
      <c r="G76" s="174">
        <v>0</v>
      </c>
      <c r="H76" s="176"/>
      <c r="I76" s="173">
        <v>0</v>
      </c>
      <c r="J76" s="174">
        <v>0</v>
      </c>
      <c r="K76" s="173">
        <v>0</v>
      </c>
      <c r="L76" s="292"/>
      <c r="M76" s="292"/>
      <c r="N76" s="174">
        <v>0</v>
      </c>
      <c r="O76" s="173">
        <f>K76+I76</f>
        <v>0</v>
      </c>
      <c r="P76" s="174">
        <f>N76+J76</f>
        <v>0</v>
      </c>
      <c r="R76" s="295"/>
      <c r="S76" s="295"/>
    </row>
    <row r="77" spans="1:19" ht="12.75" hidden="1">
      <c r="A77" s="52" t="s">
        <v>32</v>
      </c>
      <c r="B77" s="45"/>
      <c r="C77" s="53">
        <v>0</v>
      </c>
      <c r="D77" s="54">
        <v>0</v>
      </c>
      <c r="E77" s="55"/>
      <c r="F77" s="53">
        <v>0</v>
      </c>
      <c r="G77" s="54">
        <v>0</v>
      </c>
      <c r="H77" s="55"/>
      <c r="I77" s="53">
        <v>0</v>
      </c>
      <c r="J77" s="54">
        <v>0</v>
      </c>
      <c r="K77" s="53">
        <v>0</v>
      </c>
      <c r="L77" s="295"/>
      <c r="M77" s="295"/>
      <c r="N77" s="54">
        <v>0</v>
      </c>
      <c r="O77" s="53">
        <v>0</v>
      </c>
      <c r="P77" s="54">
        <v>0</v>
      </c>
      <c r="R77" s="295"/>
      <c r="S77" s="295"/>
    </row>
    <row r="78" spans="1:19" ht="12.75" hidden="1">
      <c r="A78" s="52" t="s">
        <v>33</v>
      </c>
      <c r="B78" s="45"/>
      <c r="C78" s="53">
        <v>0</v>
      </c>
      <c r="D78" s="54">
        <v>0</v>
      </c>
      <c r="E78" s="55"/>
      <c r="F78" s="53">
        <v>0</v>
      </c>
      <c r="G78" s="54">
        <v>0</v>
      </c>
      <c r="H78" s="55"/>
      <c r="I78" s="53">
        <v>0</v>
      </c>
      <c r="J78" s="54">
        <v>0</v>
      </c>
      <c r="K78" s="53">
        <v>0</v>
      </c>
      <c r="L78" s="295"/>
      <c r="M78" s="295"/>
      <c r="N78" s="54">
        <v>0</v>
      </c>
      <c r="O78" s="53">
        <v>0</v>
      </c>
      <c r="P78" s="54">
        <v>0</v>
      </c>
      <c r="R78" s="295"/>
      <c r="S78" s="295"/>
    </row>
    <row r="79" spans="1:19" ht="12.75" hidden="1">
      <c r="A79" s="52" t="s">
        <v>34</v>
      </c>
      <c r="B79" s="45"/>
      <c r="C79" s="53">
        <v>0</v>
      </c>
      <c r="D79" s="54">
        <v>0</v>
      </c>
      <c r="E79" s="55"/>
      <c r="F79" s="53">
        <v>0</v>
      </c>
      <c r="G79" s="54">
        <v>0</v>
      </c>
      <c r="H79" s="55"/>
      <c r="I79" s="53">
        <v>0</v>
      </c>
      <c r="J79" s="54">
        <v>0</v>
      </c>
      <c r="K79" s="53">
        <v>0</v>
      </c>
      <c r="L79" s="295"/>
      <c r="M79" s="295"/>
      <c r="N79" s="54">
        <v>0</v>
      </c>
      <c r="O79" s="53">
        <v>0</v>
      </c>
      <c r="P79" s="54">
        <v>0</v>
      </c>
      <c r="R79" s="295"/>
      <c r="S79" s="295"/>
    </row>
    <row r="80" spans="1:19" ht="12.75" hidden="1">
      <c r="A80" s="52" t="s">
        <v>35</v>
      </c>
      <c r="B80" s="45"/>
      <c r="C80" s="53">
        <v>0</v>
      </c>
      <c r="D80" s="54">
        <v>0</v>
      </c>
      <c r="E80" s="55"/>
      <c r="F80" s="53">
        <v>0</v>
      </c>
      <c r="G80" s="54">
        <v>0</v>
      </c>
      <c r="H80" s="55"/>
      <c r="I80" s="53">
        <v>0</v>
      </c>
      <c r="J80" s="54">
        <v>0</v>
      </c>
      <c r="K80" s="53">
        <v>0</v>
      </c>
      <c r="L80" s="295"/>
      <c r="M80" s="295"/>
      <c r="N80" s="54">
        <v>0</v>
      </c>
      <c r="O80" s="53">
        <v>0</v>
      </c>
      <c r="P80" s="54">
        <v>0</v>
      </c>
      <c r="R80" s="295"/>
      <c r="S80" s="295"/>
    </row>
    <row r="81" spans="1:19" ht="12.75" hidden="1">
      <c r="A81" s="52" t="s">
        <v>36</v>
      </c>
      <c r="B81" s="45"/>
      <c r="C81" s="56">
        <v>0</v>
      </c>
      <c r="D81" s="57">
        <v>0</v>
      </c>
      <c r="E81" s="55"/>
      <c r="F81" s="56">
        <v>0</v>
      </c>
      <c r="G81" s="57">
        <v>0</v>
      </c>
      <c r="H81" s="55"/>
      <c r="I81" s="56">
        <v>0</v>
      </c>
      <c r="J81" s="57">
        <v>0</v>
      </c>
      <c r="K81" s="56">
        <v>0</v>
      </c>
      <c r="L81" s="293"/>
      <c r="M81" s="293"/>
      <c r="N81" s="57">
        <v>0</v>
      </c>
      <c r="O81" s="56">
        <v>0</v>
      </c>
      <c r="P81" s="57">
        <v>0</v>
      </c>
      <c r="R81" s="293"/>
      <c r="S81" s="293"/>
    </row>
    <row r="82" spans="1:19" ht="12.75" hidden="1">
      <c r="A82" s="60" t="s">
        <v>37</v>
      </c>
      <c r="B82" s="49"/>
      <c r="C82" s="61">
        <f>SUM(C76:C81)</f>
        <v>0</v>
      </c>
      <c r="D82" s="62">
        <f>SUM(D76:D81)</f>
        <v>0</v>
      </c>
      <c r="E82" s="58"/>
      <c r="F82" s="61">
        <f>SUM(F76:F81)</f>
        <v>0</v>
      </c>
      <c r="G82" s="62">
        <f>SUM(G76:G81)</f>
        <v>0</v>
      </c>
      <c r="H82" s="175"/>
      <c r="I82" s="61">
        <f aca="true" t="shared" si="12" ref="I82:P82">SUM(I76:I81)</f>
        <v>0</v>
      </c>
      <c r="J82" s="62">
        <f t="shared" si="12"/>
        <v>0</v>
      </c>
      <c r="K82" s="61">
        <f t="shared" si="12"/>
        <v>0</v>
      </c>
      <c r="L82" s="294"/>
      <c r="M82" s="294"/>
      <c r="N82" s="62">
        <f t="shared" si="12"/>
        <v>0</v>
      </c>
      <c r="O82" s="61">
        <f t="shared" si="12"/>
        <v>0</v>
      </c>
      <c r="P82" s="62">
        <f t="shared" si="12"/>
        <v>0</v>
      </c>
      <c r="R82" s="349"/>
      <c r="S82" s="349"/>
    </row>
    <row r="83" spans="1:19" ht="12.75" hidden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R83" s="290"/>
      <c r="S83" s="290"/>
    </row>
    <row r="84" spans="1:19" ht="13.5" hidden="1" thickBot="1">
      <c r="A84" s="178" t="s">
        <v>38</v>
      </c>
      <c r="B84" s="179"/>
      <c r="C84" s="177">
        <f>C58+C67+C73+C82</f>
        <v>0</v>
      </c>
      <c r="D84" s="63">
        <f>D58+D67+D73+D82</f>
        <v>0</v>
      </c>
      <c r="E84" s="179"/>
      <c r="F84" s="177">
        <f>F58+F67+F73+F82</f>
        <v>0</v>
      </c>
      <c r="G84" s="63">
        <f>G58+G67+G73+G82</f>
        <v>0</v>
      </c>
      <c r="H84" s="179"/>
      <c r="I84" s="177">
        <f aca="true" t="shared" si="13" ref="I84:P84">I58+I67+I73+I82</f>
        <v>0</v>
      </c>
      <c r="J84" s="63">
        <f t="shared" si="13"/>
        <v>0</v>
      </c>
      <c r="K84" s="177">
        <f t="shared" si="13"/>
        <v>0</v>
      </c>
      <c r="L84" s="296"/>
      <c r="M84" s="296"/>
      <c r="N84" s="63">
        <f t="shared" si="13"/>
        <v>0</v>
      </c>
      <c r="O84" s="177">
        <f t="shared" si="13"/>
        <v>0</v>
      </c>
      <c r="P84" s="63">
        <f t="shared" si="13"/>
        <v>0</v>
      </c>
      <c r="Q84" s="40"/>
      <c r="R84" s="65"/>
      <c r="S84" s="66"/>
    </row>
    <row r="85" spans="1:19" ht="12.75">
      <c r="A85" s="64"/>
      <c r="B85" s="64"/>
      <c r="C85" s="65"/>
      <c r="D85" s="66"/>
      <c r="E85" s="64"/>
      <c r="F85" s="65"/>
      <c r="G85" s="66"/>
      <c r="H85" s="64"/>
      <c r="I85" s="65"/>
      <c r="J85" s="66"/>
      <c r="K85" s="40"/>
      <c r="L85" s="40"/>
      <c r="M85" s="40"/>
      <c r="N85" s="40"/>
      <c r="O85" s="40"/>
      <c r="P85" s="40"/>
      <c r="Q85" s="40"/>
      <c r="R85" s="350"/>
      <c r="S85" s="350"/>
    </row>
    <row r="86" spans="1:19" ht="12.75">
      <c r="A86" s="64"/>
      <c r="B86" s="64"/>
      <c r="C86" s="65"/>
      <c r="D86" s="66"/>
      <c r="E86" s="64"/>
      <c r="F86" s="65"/>
      <c r="G86" s="66"/>
      <c r="H86" s="64"/>
      <c r="I86" s="65"/>
      <c r="J86" s="66"/>
      <c r="K86" s="40"/>
      <c r="L86" s="40"/>
      <c r="M86" s="40"/>
      <c r="N86" s="40"/>
      <c r="O86" s="40"/>
      <c r="P86" s="40"/>
      <c r="Q86" s="40"/>
      <c r="R86" s="350"/>
      <c r="S86" s="350"/>
    </row>
  </sheetData>
  <mergeCells count="3">
    <mergeCell ref="K10:L10"/>
    <mergeCell ref="A11:A12"/>
    <mergeCell ref="A52:A53"/>
  </mergeCells>
  <printOptions horizontalCentered="1"/>
  <pageMargins left="0.75" right="0.75" top="1" bottom="1" header="0.5" footer="0.5"/>
  <pageSetup fitToHeight="1" fitToWidth="1" horizontalDpi="600" verticalDpi="600" orientation="landscape" scale="61" r:id="rId1"/>
  <headerFooter alignWithMargins="0">
    <oddFooter>&amp;C&amp;"Times New Roman,Regular"Exhibit D - Resources by DOJ Strategic Goals &amp; Strategic Objectives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showGridLines="0" showOutlineSymbols="0" zoomScale="80" zoomScaleNormal="80" workbookViewId="0" topLeftCell="C1">
      <selection activeCell="A31" sqref="A31"/>
    </sheetView>
  </sheetViews>
  <sheetFormatPr defaultColWidth="8.88671875" defaultRowHeight="15"/>
  <cols>
    <col min="1" max="1" width="3.77734375" style="20" customWidth="1"/>
    <col min="2" max="2" width="23.88671875" style="20" customWidth="1"/>
    <col min="3" max="3" width="5.6640625" style="20" customWidth="1"/>
    <col min="4" max="4" width="6.77734375" style="20" customWidth="1"/>
    <col min="5" max="5" width="10.6640625" style="20" customWidth="1"/>
    <col min="6" max="6" width="1.1171875" style="20" customWidth="1"/>
    <col min="7" max="7" width="5.77734375" style="20" customWidth="1"/>
    <col min="8" max="8" width="5.6640625" style="20" customWidth="1"/>
    <col min="9" max="9" width="8.77734375" style="20" customWidth="1"/>
    <col min="10" max="10" width="0.78125" style="26" customWidth="1"/>
    <col min="11" max="12" width="5.6640625" style="20" customWidth="1"/>
    <col min="13" max="13" width="8.4453125" style="20" customWidth="1"/>
    <col min="14" max="14" width="0.78125" style="20" customWidth="1"/>
    <col min="15" max="15" width="5.5546875" style="20" customWidth="1"/>
    <col min="16" max="16" width="5.6640625" style="20" customWidth="1"/>
    <col min="17" max="17" width="7.77734375" style="20" customWidth="1"/>
    <col min="18" max="18" width="0.78125" style="20" customWidth="1"/>
    <col min="19" max="20" width="5.6640625" style="20" customWidth="1"/>
    <col min="21" max="21" width="11.10546875" style="20" customWidth="1"/>
    <col min="22" max="22" width="0.88671875" style="20" customWidth="1"/>
    <col min="23" max="23" width="5.6640625" style="20" customWidth="1"/>
    <col min="24" max="24" width="6.77734375" style="20" customWidth="1"/>
    <col min="25" max="25" width="8.99609375" style="20" customWidth="1"/>
    <col min="26" max="16384" width="9.6640625" style="20" customWidth="1"/>
  </cols>
  <sheetData>
    <row r="1" spans="1:25" ht="20.25">
      <c r="A1" s="33" t="s">
        <v>43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1" t="s">
        <v>102</v>
      </c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6.5">
      <c r="A4" s="24" t="str">
        <f>+'(B-1) CVF Sum of Req '!A5</f>
        <v>Office of Justice Programs</v>
      </c>
      <c r="B4" s="22"/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6.5">
      <c r="A5" s="24" t="str">
        <f>+'(B-1) CVF Sum of Req '!A6</f>
        <v>Crime Victims Fund</v>
      </c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5.75">
      <c r="A6" s="67" t="s">
        <v>108</v>
      </c>
      <c r="B6" s="22"/>
      <c r="C6" s="22"/>
      <c r="D6" s="22"/>
      <c r="E6" s="22"/>
      <c r="F6" s="22"/>
      <c r="G6" s="22"/>
      <c r="H6" s="22"/>
      <c r="I6" s="22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.75">
      <c r="A7" s="1"/>
      <c r="B7" s="1"/>
      <c r="C7" s="1"/>
      <c r="D7" s="1"/>
      <c r="E7" s="1"/>
      <c r="F7" s="1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 t="s">
        <v>128</v>
      </c>
      <c r="S8" s="1"/>
      <c r="T8" s="1"/>
      <c r="U8" s="1"/>
      <c r="V8" s="1"/>
      <c r="W8" s="25"/>
      <c r="X8" s="22"/>
      <c r="Y8" s="22"/>
    </row>
    <row r="9" spans="1:25" ht="15.75">
      <c r="A9" s="79"/>
      <c r="B9" s="80"/>
      <c r="C9" s="97" t="s">
        <v>14</v>
      </c>
      <c r="D9" s="81"/>
      <c r="E9" s="81"/>
      <c r="F9" s="81" t="s">
        <v>128</v>
      </c>
      <c r="G9" s="97" t="s">
        <v>128</v>
      </c>
      <c r="H9" s="81"/>
      <c r="I9" s="81"/>
      <c r="J9" s="98"/>
      <c r="K9" s="451">
        <v>2006</v>
      </c>
      <c r="L9" s="452"/>
      <c r="M9" s="452"/>
      <c r="N9" s="81" t="s">
        <v>128</v>
      </c>
      <c r="O9" s="97" t="s">
        <v>92</v>
      </c>
      <c r="P9" s="81"/>
      <c r="Q9" s="81"/>
      <c r="R9" s="81" t="s">
        <v>128</v>
      </c>
      <c r="S9" s="97" t="s">
        <v>17</v>
      </c>
      <c r="T9" s="81"/>
      <c r="U9" s="81"/>
      <c r="V9" s="188"/>
      <c r="W9" s="97"/>
      <c r="X9" s="81"/>
      <c r="Y9" s="82"/>
    </row>
    <row r="10" spans="1:25" ht="15.75">
      <c r="A10" s="78"/>
      <c r="B10" s="2"/>
      <c r="C10" s="184" t="s">
        <v>15</v>
      </c>
      <c r="D10" s="185"/>
      <c r="E10" s="185"/>
      <c r="F10" s="185" t="s">
        <v>128</v>
      </c>
      <c r="G10" s="184" t="s">
        <v>124</v>
      </c>
      <c r="H10" s="185"/>
      <c r="I10" s="185"/>
      <c r="J10" s="185" t="s">
        <v>128</v>
      </c>
      <c r="K10" s="184" t="s">
        <v>16</v>
      </c>
      <c r="L10" s="185"/>
      <c r="M10" s="185"/>
      <c r="N10" s="185" t="s">
        <v>128</v>
      </c>
      <c r="O10" s="184" t="s">
        <v>132</v>
      </c>
      <c r="P10" s="185"/>
      <c r="Q10" s="185"/>
      <c r="R10" s="185" t="s">
        <v>128</v>
      </c>
      <c r="S10" s="184" t="s">
        <v>18</v>
      </c>
      <c r="T10" s="185"/>
      <c r="U10" s="185"/>
      <c r="V10" s="186" t="s">
        <v>128</v>
      </c>
      <c r="W10" s="184" t="s">
        <v>106</v>
      </c>
      <c r="X10" s="185"/>
      <c r="Y10" s="187"/>
    </row>
    <row r="11" spans="1:25" ht="3" customHeight="1">
      <c r="A11" s="78"/>
      <c r="B11" s="1"/>
      <c r="C11" s="78"/>
      <c r="D11" s="1"/>
      <c r="E11" s="1"/>
      <c r="F11" s="1"/>
      <c r="G11" s="78"/>
      <c r="H11" s="1"/>
      <c r="I11" s="1"/>
      <c r="J11" s="2"/>
      <c r="K11" s="78"/>
      <c r="L11" s="1"/>
      <c r="M11" s="1"/>
      <c r="N11" s="1"/>
      <c r="O11" s="78"/>
      <c r="P11" s="1"/>
      <c r="Q11" s="1"/>
      <c r="R11" s="1"/>
      <c r="S11" s="78"/>
      <c r="T11" s="1"/>
      <c r="U11" s="1"/>
      <c r="V11" s="1"/>
      <c r="W11" s="78"/>
      <c r="X11" s="1"/>
      <c r="Y11" s="74"/>
    </row>
    <row r="12" spans="1:25" ht="14.25" customHeight="1" thickBot="1">
      <c r="A12" s="84" t="s">
        <v>52</v>
      </c>
      <c r="B12" s="182"/>
      <c r="C12" s="169" t="s">
        <v>127</v>
      </c>
      <c r="D12" s="83" t="s">
        <v>50</v>
      </c>
      <c r="E12" s="83" t="s">
        <v>129</v>
      </c>
      <c r="F12" s="183"/>
      <c r="G12" s="169" t="s">
        <v>127</v>
      </c>
      <c r="H12" s="83" t="s">
        <v>50</v>
      </c>
      <c r="I12" s="83" t="s">
        <v>129</v>
      </c>
      <c r="J12" s="83"/>
      <c r="K12" s="169" t="s">
        <v>127</v>
      </c>
      <c r="L12" s="83" t="s">
        <v>50</v>
      </c>
      <c r="M12" s="83" t="s">
        <v>129</v>
      </c>
      <c r="N12" s="83"/>
      <c r="O12" s="169" t="s">
        <v>127</v>
      </c>
      <c r="P12" s="83" t="s">
        <v>50</v>
      </c>
      <c r="Q12" s="83" t="s">
        <v>129</v>
      </c>
      <c r="R12" s="83"/>
      <c r="S12" s="169" t="s">
        <v>127</v>
      </c>
      <c r="T12" s="83" t="s">
        <v>50</v>
      </c>
      <c r="U12" s="83" t="s">
        <v>129</v>
      </c>
      <c r="V12" s="83"/>
      <c r="W12" s="169" t="s">
        <v>127</v>
      </c>
      <c r="X12" s="83" t="s">
        <v>50</v>
      </c>
      <c r="Y12" s="170" t="s">
        <v>129</v>
      </c>
    </row>
    <row r="13" spans="1:25" ht="11.25" customHeight="1">
      <c r="A13" s="78"/>
      <c r="B13" s="1"/>
      <c r="C13" s="78"/>
      <c r="D13" s="1"/>
      <c r="E13" s="1"/>
      <c r="F13" s="1"/>
      <c r="G13" s="78"/>
      <c r="H13" s="1"/>
      <c r="I13" s="1"/>
      <c r="J13" s="2"/>
      <c r="K13" s="78"/>
      <c r="L13" s="1"/>
      <c r="M13" s="1"/>
      <c r="N13" s="1"/>
      <c r="O13" s="78"/>
      <c r="P13" s="1"/>
      <c r="Q13" s="1"/>
      <c r="R13" s="1"/>
      <c r="S13" s="78"/>
      <c r="T13" s="1"/>
      <c r="U13" s="1"/>
      <c r="V13" s="1"/>
      <c r="W13" s="78"/>
      <c r="X13" s="1"/>
      <c r="Y13" s="74"/>
    </row>
    <row r="14" spans="1:25" ht="15.75">
      <c r="A14" s="96" t="s">
        <v>97</v>
      </c>
      <c r="B14" s="32"/>
      <c r="C14" s="96"/>
      <c r="D14" s="32"/>
      <c r="E14" s="32">
        <v>1307352</v>
      </c>
      <c r="F14" s="32"/>
      <c r="G14" s="96"/>
      <c r="H14" s="32"/>
      <c r="I14" s="32">
        <v>-19265</v>
      </c>
      <c r="J14" s="32"/>
      <c r="K14" s="96"/>
      <c r="L14" s="32"/>
      <c r="M14" s="32">
        <v>649618</v>
      </c>
      <c r="N14" s="32"/>
      <c r="O14" s="96"/>
      <c r="P14" s="32"/>
      <c r="Q14" s="32">
        <f>52775+20754</f>
        <v>73529</v>
      </c>
      <c r="R14" s="32">
        <v>0</v>
      </c>
      <c r="S14" s="96"/>
      <c r="T14" s="32"/>
      <c r="U14" s="32">
        <v>-1333459</v>
      </c>
      <c r="V14" s="32"/>
      <c r="W14" s="96">
        <f>C14+G14+K14+O14+S14</f>
        <v>0</v>
      </c>
      <c r="X14" s="32">
        <f>D14+H14+L14+P14+T14</f>
        <v>0</v>
      </c>
      <c r="Y14" s="75">
        <f>E14+I14+M14+Q14+U14</f>
        <v>677775</v>
      </c>
    </row>
    <row r="15" spans="1:25" ht="9" customHeight="1" hidden="1">
      <c r="A15" s="78"/>
      <c r="B15" s="1" t="s">
        <v>128</v>
      </c>
      <c r="C15" s="78"/>
      <c r="D15" s="2"/>
      <c r="E15" s="2"/>
      <c r="F15" s="1"/>
      <c r="G15" s="78"/>
      <c r="H15" s="2"/>
      <c r="I15" s="2"/>
      <c r="J15" s="2"/>
      <c r="K15" s="78"/>
      <c r="L15" s="2"/>
      <c r="M15" s="2"/>
      <c r="N15" s="2"/>
      <c r="O15" s="78"/>
      <c r="P15" s="2"/>
      <c r="Q15" s="2"/>
      <c r="R15" s="1"/>
      <c r="S15" s="78"/>
      <c r="T15" s="2"/>
      <c r="U15" s="2"/>
      <c r="V15" s="1"/>
      <c r="W15" s="78"/>
      <c r="X15" s="2"/>
      <c r="Y15" s="74"/>
    </row>
    <row r="16" spans="1:25" ht="15.75">
      <c r="A16" s="93" t="s">
        <v>143</v>
      </c>
      <c r="B16" s="76" t="s">
        <v>136</v>
      </c>
      <c r="C16" s="99">
        <f>SUM(C14:C14)</f>
        <v>0</v>
      </c>
      <c r="D16" s="76">
        <f>SUM(D14:D14)</f>
        <v>0</v>
      </c>
      <c r="E16" s="76">
        <f>SUM(E14:E15)</f>
        <v>1307352</v>
      </c>
      <c r="F16" s="76"/>
      <c r="G16" s="99">
        <f>SUM(G14:G14)</f>
        <v>0</v>
      </c>
      <c r="H16" s="76">
        <f>SUM(H14:H14)</f>
        <v>0</v>
      </c>
      <c r="I16" s="77">
        <f>SUM(I14:I14)</f>
        <v>-19265</v>
      </c>
      <c r="J16" s="76"/>
      <c r="K16" s="99">
        <f>SUM(K14:K14)</f>
        <v>0</v>
      </c>
      <c r="L16" s="76">
        <f>SUM(L14:L14)</f>
        <v>0</v>
      </c>
      <c r="M16" s="76">
        <f>SUM(M14)</f>
        <v>649618</v>
      </c>
      <c r="N16" s="76"/>
      <c r="O16" s="99">
        <f>SUM(O14:O14)</f>
        <v>0</v>
      </c>
      <c r="P16" s="76">
        <f>SUM(P14:P14)</f>
        <v>0</v>
      </c>
      <c r="Q16" s="77">
        <f>SUM(Q14:Q14)</f>
        <v>73529</v>
      </c>
      <c r="R16" s="76"/>
      <c r="S16" s="99">
        <f>SUM(S14:S14)</f>
        <v>0</v>
      </c>
      <c r="T16" s="76">
        <f>SUM(T14:T14)</f>
        <v>0</v>
      </c>
      <c r="U16" s="77">
        <f>SUM(U14:U14)</f>
        <v>-1333459</v>
      </c>
      <c r="V16" s="76"/>
      <c r="W16" s="99">
        <f>SUM(W14:W14)</f>
        <v>0</v>
      </c>
      <c r="X16" s="76">
        <f>SUM(X14:X14)</f>
        <v>0</v>
      </c>
      <c r="Y16" s="86">
        <f>SUM(Y14:Y15)</f>
        <v>677775</v>
      </c>
    </row>
    <row r="17" spans="1:25" ht="9" customHeight="1">
      <c r="A17" s="94"/>
      <c r="B17" s="1"/>
      <c r="C17" s="78"/>
      <c r="D17" s="1"/>
      <c r="E17" s="1"/>
      <c r="F17" s="1"/>
      <c r="G17" s="78"/>
      <c r="H17" s="1"/>
      <c r="I17" s="1"/>
      <c r="J17" s="2"/>
      <c r="K17" s="78"/>
      <c r="L17" s="1"/>
      <c r="M17" s="1"/>
      <c r="N17" s="1"/>
      <c r="O17" s="78"/>
      <c r="P17" s="1"/>
      <c r="Q17" s="1"/>
      <c r="R17" s="1"/>
      <c r="S17" s="78"/>
      <c r="T17" s="1"/>
      <c r="U17" s="1"/>
      <c r="V17" s="1"/>
      <c r="W17" s="78"/>
      <c r="X17" s="1"/>
      <c r="Y17" s="85"/>
    </row>
    <row r="18" spans="1:39" ht="15.75">
      <c r="A18" s="96" t="s">
        <v>114</v>
      </c>
      <c r="B18" s="140"/>
      <c r="C18" s="96"/>
      <c r="D18" s="32"/>
      <c r="E18" s="32"/>
      <c r="F18" s="32"/>
      <c r="G18" s="96"/>
      <c r="H18" s="32"/>
      <c r="I18" s="32"/>
      <c r="J18" s="32"/>
      <c r="K18" s="96"/>
      <c r="L18" s="32"/>
      <c r="M18" s="32"/>
      <c r="N18" s="32"/>
      <c r="O18" s="96"/>
      <c r="P18" s="32"/>
      <c r="Q18" s="32"/>
      <c r="R18" s="32"/>
      <c r="S18" s="96"/>
      <c r="T18" s="32"/>
      <c r="U18" s="32"/>
      <c r="V18" s="32"/>
      <c r="W18" s="96"/>
      <c r="X18" s="32">
        <f>D18+H18+L18+P18+T18</f>
        <v>0</v>
      </c>
      <c r="Y18" s="7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25" ht="15.75">
      <c r="A19" s="171"/>
      <c r="B19" s="88" t="s">
        <v>113</v>
      </c>
      <c r="C19" s="87"/>
      <c r="D19" s="88">
        <f>SUM(D16:D18)</f>
        <v>0</v>
      </c>
      <c r="E19" s="88"/>
      <c r="F19" s="88"/>
      <c r="G19" s="87"/>
      <c r="H19" s="88">
        <f>+H16+H18</f>
        <v>0</v>
      </c>
      <c r="I19" s="88"/>
      <c r="J19" s="88"/>
      <c r="K19" s="87"/>
      <c r="L19" s="88">
        <f>+L16+L18</f>
        <v>0</v>
      </c>
      <c r="M19" s="88"/>
      <c r="N19" s="88"/>
      <c r="O19" s="87"/>
      <c r="P19" s="88">
        <f>+P16+P18</f>
        <v>0</v>
      </c>
      <c r="Q19" s="88"/>
      <c r="R19" s="88"/>
      <c r="S19" s="87"/>
      <c r="T19" s="88">
        <f>+T16+T18</f>
        <v>0</v>
      </c>
      <c r="U19" s="88"/>
      <c r="V19" s="88"/>
      <c r="W19" s="87"/>
      <c r="X19" s="88">
        <f>SUM(X16:X18)</f>
        <v>0</v>
      </c>
      <c r="Y19" s="89"/>
    </row>
    <row r="20" spans="1:25" ht="15.75">
      <c r="A20" s="100" t="s">
        <v>115</v>
      </c>
      <c r="B20" s="91"/>
      <c r="C20" s="90"/>
      <c r="D20" s="91"/>
      <c r="E20" s="91"/>
      <c r="F20" s="91"/>
      <c r="G20" s="90"/>
      <c r="H20" s="91"/>
      <c r="I20" s="91"/>
      <c r="J20" s="91"/>
      <c r="K20" s="90"/>
      <c r="L20" s="91"/>
      <c r="M20" s="91"/>
      <c r="N20" s="91"/>
      <c r="O20" s="90"/>
      <c r="P20" s="91"/>
      <c r="Q20" s="91"/>
      <c r="R20" s="91"/>
      <c r="S20" s="90"/>
      <c r="T20" s="91"/>
      <c r="U20" s="91"/>
      <c r="V20" s="91"/>
      <c r="W20" s="90"/>
      <c r="X20" s="91"/>
      <c r="Y20" s="92"/>
    </row>
    <row r="21" spans="1:25" ht="15.75">
      <c r="A21" s="100"/>
      <c r="B21" s="91" t="s">
        <v>53</v>
      </c>
      <c r="C21" s="90"/>
      <c r="D21" s="91"/>
      <c r="E21" s="91"/>
      <c r="F21" s="91"/>
      <c r="G21" s="90"/>
      <c r="H21" s="91"/>
      <c r="I21" s="91"/>
      <c r="J21" s="91"/>
      <c r="K21" s="90"/>
      <c r="L21" s="91"/>
      <c r="M21" s="91"/>
      <c r="N21" s="91"/>
      <c r="O21" s="90"/>
      <c r="P21" s="91"/>
      <c r="Q21" s="91"/>
      <c r="R21" s="91"/>
      <c r="S21" s="90"/>
      <c r="T21" s="91"/>
      <c r="U21" s="91"/>
      <c r="V21" s="91"/>
      <c r="W21" s="90"/>
      <c r="X21" s="91">
        <f>D21+H21+L21+P21+T21</f>
        <v>0</v>
      </c>
      <c r="Y21" s="92"/>
    </row>
    <row r="22" spans="1:25" ht="15.75">
      <c r="A22" s="95"/>
      <c r="B22" s="32" t="s">
        <v>91</v>
      </c>
      <c r="C22" s="96"/>
      <c r="D22" s="32"/>
      <c r="E22" s="32"/>
      <c r="F22" s="32"/>
      <c r="G22" s="96"/>
      <c r="H22" s="32"/>
      <c r="I22" s="32"/>
      <c r="J22" s="32"/>
      <c r="K22" s="96"/>
      <c r="L22" s="32"/>
      <c r="M22" s="32"/>
      <c r="N22" s="32"/>
      <c r="O22" s="96"/>
      <c r="P22" s="32"/>
      <c r="Q22" s="32"/>
      <c r="R22" s="32"/>
      <c r="S22" s="96"/>
      <c r="T22" s="32"/>
      <c r="U22" s="32"/>
      <c r="V22" s="32"/>
      <c r="W22" s="96"/>
      <c r="X22" s="32">
        <f>D22+H22+L22+P22+T22</f>
        <v>0</v>
      </c>
      <c r="Y22" s="75"/>
    </row>
    <row r="23" spans="1:25" ht="15.75">
      <c r="A23" s="95" t="s">
        <v>116</v>
      </c>
      <c r="B23" s="32"/>
      <c r="C23" s="96"/>
      <c r="D23" s="32">
        <f>D22+D21+D19</f>
        <v>0</v>
      </c>
      <c r="E23" s="32"/>
      <c r="F23" s="32"/>
      <c r="G23" s="96"/>
      <c r="H23" s="32">
        <f>H22+H21+H19</f>
        <v>0</v>
      </c>
      <c r="I23" s="32"/>
      <c r="J23" s="32"/>
      <c r="K23" s="96"/>
      <c r="L23" s="32">
        <f>L22+L21+L19</f>
        <v>0</v>
      </c>
      <c r="M23" s="32"/>
      <c r="N23" s="32"/>
      <c r="O23" s="96"/>
      <c r="P23" s="32">
        <f>P22+P21+P19</f>
        <v>0</v>
      </c>
      <c r="Q23" s="32"/>
      <c r="R23" s="32"/>
      <c r="S23" s="96"/>
      <c r="T23" s="32">
        <f>T22+T21+T19</f>
        <v>0</v>
      </c>
      <c r="U23" s="32"/>
      <c r="V23" s="32"/>
      <c r="W23" s="96"/>
      <c r="X23" s="32">
        <f>X22+X21+X19</f>
        <v>0</v>
      </c>
      <c r="Y23" s="75"/>
    </row>
    <row r="24" spans="2:25" ht="15.75"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 t="s">
        <v>19</v>
      </c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1"/>
      <c r="W29" s="1"/>
      <c r="X29" s="1"/>
      <c r="Y29" s="1"/>
    </row>
    <row r="30" spans="1:25" ht="15.75">
      <c r="A30" s="1" t="s">
        <v>150</v>
      </c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mergeCells count="1">
    <mergeCell ref="K9:M9"/>
  </mergeCells>
  <printOptions horizontalCentered="1"/>
  <pageMargins left="0.5" right="0.5" top="0.5" bottom="0.55" header="0" footer="0.54"/>
  <pageSetup firstPageNumber="2" useFirstPageNumber="1" fitToHeight="1" fitToWidth="1" horizontalDpi="300" verticalDpi="300" orientation="landscape" scale="67" r:id="rId1"/>
  <headerFooter alignWithMargins="0">
    <oddFooter>&amp;C&amp;"Times New Roman,Regular"Exhibit F - Crosswalk of 2006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showGridLines="0" showOutlineSymbols="0" zoomScale="80" zoomScaleNormal="80" workbookViewId="0" topLeftCell="C1">
      <selection activeCell="U16" sqref="U16"/>
    </sheetView>
  </sheetViews>
  <sheetFormatPr defaultColWidth="8.88671875" defaultRowHeight="15"/>
  <cols>
    <col min="1" max="1" width="3.77734375" style="20" customWidth="1"/>
    <col min="2" max="2" width="23.88671875" style="20" customWidth="1"/>
    <col min="3" max="3" width="5.6640625" style="20" customWidth="1"/>
    <col min="4" max="4" width="6.77734375" style="20" customWidth="1"/>
    <col min="5" max="5" width="10.6640625" style="20" customWidth="1"/>
    <col min="6" max="6" width="1.1171875" style="20" customWidth="1"/>
    <col min="7" max="7" width="5.77734375" style="20" customWidth="1"/>
    <col min="8" max="8" width="5.6640625" style="20" customWidth="1"/>
    <col min="9" max="9" width="8.77734375" style="20" customWidth="1"/>
    <col min="10" max="10" width="0.78125" style="26" customWidth="1"/>
    <col min="11" max="12" width="5.6640625" style="20" customWidth="1"/>
    <col min="13" max="13" width="8.4453125" style="20" customWidth="1"/>
    <col min="14" max="14" width="0.78125" style="20" customWidth="1"/>
    <col min="15" max="15" width="5.5546875" style="20" customWidth="1"/>
    <col min="16" max="16" width="5.6640625" style="20" customWidth="1"/>
    <col min="17" max="17" width="7.77734375" style="20" customWidth="1"/>
    <col min="18" max="18" width="0.78125" style="20" customWidth="1"/>
    <col min="19" max="20" width="5.6640625" style="20" customWidth="1"/>
    <col min="21" max="21" width="11.10546875" style="20" customWidth="1"/>
    <col min="22" max="22" width="0.88671875" style="20" customWidth="1"/>
    <col min="23" max="23" width="5.6640625" style="20" customWidth="1"/>
    <col min="24" max="24" width="6.77734375" style="20" customWidth="1"/>
    <col min="25" max="25" width="8.99609375" style="20" customWidth="1"/>
    <col min="26" max="16384" width="9.6640625" style="20" customWidth="1"/>
  </cols>
  <sheetData>
    <row r="1" spans="1:25" ht="20.25">
      <c r="A1" s="33" t="s">
        <v>151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1" t="s">
        <v>152</v>
      </c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6.5">
      <c r="A4" s="24" t="str">
        <f>+'(B-1) CVF Sum of Req '!A5</f>
        <v>Office of Justice Programs</v>
      </c>
      <c r="B4" s="22"/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6.5">
      <c r="A5" s="24" t="str">
        <f>+'(B-1) CVF Sum of Req '!A6</f>
        <v>Crime Victims Fund</v>
      </c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5.75">
      <c r="A6" s="67" t="s">
        <v>108</v>
      </c>
      <c r="B6" s="22"/>
      <c r="C6" s="22"/>
      <c r="D6" s="22"/>
      <c r="E6" s="22"/>
      <c r="F6" s="22"/>
      <c r="G6" s="22"/>
      <c r="H6" s="22"/>
      <c r="I6" s="22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.75">
      <c r="A7" s="1"/>
      <c r="B7" s="1"/>
      <c r="C7" s="1"/>
      <c r="D7" s="1"/>
      <c r="E7" s="1"/>
      <c r="F7" s="1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 t="s">
        <v>128</v>
      </c>
      <c r="S8" s="1"/>
      <c r="T8" s="1"/>
      <c r="U8" s="1"/>
      <c r="V8" s="1"/>
      <c r="W8" s="25"/>
      <c r="X8" s="22"/>
      <c r="Y8" s="22"/>
    </row>
    <row r="9" spans="1:25" ht="15.75">
      <c r="A9" s="79"/>
      <c r="B9" s="80"/>
      <c r="C9" s="97" t="s">
        <v>155</v>
      </c>
      <c r="D9" s="81"/>
      <c r="E9" s="81"/>
      <c r="F9" s="81" t="s">
        <v>128</v>
      </c>
      <c r="G9" s="97" t="s">
        <v>128</v>
      </c>
      <c r="H9" s="81"/>
      <c r="I9" s="81"/>
      <c r="J9" s="98"/>
      <c r="K9" s="451">
        <v>2007</v>
      </c>
      <c r="L9" s="452"/>
      <c r="M9" s="452"/>
      <c r="N9" s="81" t="s">
        <v>128</v>
      </c>
      <c r="O9" s="97" t="s">
        <v>92</v>
      </c>
      <c r="P9" s="81"/>
      <c r="Q9" s="81"/>
      <c r="R9" s="81" t="s">
        <v>128</v>
      </c>
      <c r="S9" s="97" t="s">
        <v>157</v>
      </c>
      <c r="T9" s="81"/>
      <c r="U9" s="81"/>
      <c r="V9" s="188"/>
      <c r="W9" s="97"/>
      <c r="X9" s="81"/>
      <c r="Y9" s="82"/>
    </row>
    <row r="10" spans="1:25" ht="15.75">
      <c r="A10" s="78"/>
      <c r="B10" s="2"/>
      <c r="C10" s="184" t="s">
        <v>156</v>
      </c>
      <c r="D10" s="185"/>
      <c r="E10" s="185"/>
      <c r="F10" s="185" t="s">
        <v>128</v>
      </c>
      <c r="G10" s="184" t="s">
        <v>124</v>
      </c>
      <c r="H10" s="185"/>
      <c r="I10" s="185"/>
      <c r="J10" s="185" t="s">
        <v>128</v>
      </c>
      <c r="K10" s="184" t="s">
        <v>16</v>
      </c>
      <c r="L10" s="185"/>
      <c r="M10" s="185"/>
      <c r="N10" s="185" t="s">
        <v>128</v>
      </c>
      <c r="O10" s="184" t="s">
        <v>132</v>
      </c>
      <c r="P10" s="185"/>
      <c r="Q10" s="185"/>
      <c r="R10" s="185" t="s">
        <v>128</v>
      </c>
      <c r="S10" s="184" t="s">
        <v>18</v>
      </c>
      <c r="T10" s="185"/>
      <c r="U10" s="185"/>
      <c r="V10" s="186" t="s">
        <v>128</v>
      </c>
      <c r="W10" s="184" t="s">
        <v>158</v>
      </c>
      <c r="X10" s="185"/>
      <c r="Y10" s="187"/>
    </row>
    <row r="11" spans="1:25" ht="3" customHeight="1">
      <c r="A11" s="78"/>
      <c r="B11" s="1"/>
      <c r="C11" s="78"/>
      <c r="D11" s="1"/>
      <c r="E11" s="1"/>
      <c r="F11" s="1"/>
      <c r="G11" s="78"/>
      <c r="H11" s="1"/>
      <c r="I11" s="1"/>
      <c r="J11" s="2"/>
      <c r="K11" s="78"/>
      <c r="L11" s="1"/>
      <c r="M11" s="1"/>
      <c r="N11" s="1"/>
      <c r="O11" s="78"/>
      <c r="P11" s="1"/>
      <c r="Q11" s="1"/>
      <c r="R11" s="1"/>
      <c r="S11" s="78"/>
      <c r="T11" s="1"/>
      <c r="U11" s="1"/>
      <c r="V11" s="1"/>
      <c r="W11" s="78"/>
      <c r="X11" s="1"/>
      <c r="Y11" s="74"/>
    </row>
    <row r="12" spans="1:25" ht="14.25" customHeight="1" thickBot="1">
      <c r="A12" s="84" t="s">
        <v>52</v>
      </c>
      <c r="B12" s="182"/>
      <c r="C12" s="169" t="s">
        <v>127</v>
      </c>
      <c r="D12" s="83" t="s">
        <v>50</v>
      </c>
      <c r="E12" s="83" t="s">
        <v>129</v>
      </c>
      <c r="F12" s="183"/>
      <c r="G12" s="169" t="s">
        <v>127</v>
      </c>
      <c r="H12" s="83" t="s">
        <v>50</v>
      </c>
      <c r="I12" s="83" t="s">
        <v>129</v>
      </c>
      <c r="J12" s="83"/>
      <c r="K12" s="169" t="s">
        <v>127</v>
      </c>
      <c r="L12" s="83" t="s">
        <v>50</v>
      </c>
      <c r="M12" s="83" t="s">
        <v>129</v>
      </c>
      <c r="N12" s="83"/>
      <c r="O12" s="169" t="s">
        <v>127</v>
      </c>
      <c r="P12" s="83" t="s">
        <v>50</v>
      </c>
      <c r="Q12" s="83" t="s">
        <v>129</v>
      </c>
      <c r="R12" s="83"/>
      <c r="S12" s="169" t="s">
        <v>127</v>
      </c>
      <c r="T12" s="83" t="s">
        <v>50</v>
      </c>
      <c r="U12" s="83" t="s">
        <v>129</v>
      </c>
      <c r="V12" s="83"/>
      <c r="W12" s="169" t="s">
        <v>127</v>
      </c>
      <c r="X12" s="83" t="s">
        <v>50</v>
      </c>
      <c r="Y12" s="170" t="s">
        <v>129</v>
      </c>
    </row>
    <row r="13" spans="1:25" ht="11.25" customHeight="1">
      <c r="A13" s="78"/>
      <c r="B13" s="1"/>
      <c r="C13" s="78"/>
      <c r="D13" s="1"/>
      <c r="E13" s="1"/>
      <c r="F13" s="1"/>
      <c r="G13" s="78"/>
      <c r="H13" s="1"/>
      <c r="I13" s="1"/>
      <c r="J13" s="2"/>
      <c r="K13" s="78"/>
      <c r="L13" s="1"/>
      <c r="M13" s="1"/>
      <c r="N13" s="1"/>
      <c r="O13" s="78"/>
      <c r="P13" s="1"/>
      <c r="Q13" s="1"/>
      <c r="R13" s="1"/>
      <c r="S13" s="78"/>
      <c r="T13" s="1"/>
      <c r="U13" s="1"/>
      <c r="V13" s="1"/>
      <c r="W13" s="78"/>
      <c r="X13" s="1"/>
      <c r="Y13" s="74"/>
    </row>
    <row r="14" spans="1:25" ht="15.75">
      <c r="A14" s="96" t="s">
        <v>97</v>
      </c>
      <c r="B14" s="32"/>
      <c r="C14" s="96">
        <v>0</v>
      </c>
      <c r="D14" s="32">
        <v>0</v>
      </c>
      <c r="E14" s="414">
        <f>1333459</f>
        <v>1333459</v>
      </c>
      <c r="F14" s="32"/>
      <c r="G14" s="96">
        <v>0</v>
      </c>
      <c r="H14" s="32">
        <v>0</v>
      </c>
      <c r="I14" s="32">
        <v>-19265</v>
      </c>
      <c r="J14" s="32"/>
      <c r="K14" s="96">
        <v>0</v>
      </c>
      <c r="L14" s="32">
        <v>0</v>
      </c>
      <c r="M14" s="414">
        <v>611000</v>
      </c>
      <c r="N14" s="32"/>
      <c r="O14" s="96">
        <v>0</v>
      </c>
      <c r="P14" s="32">
        <v>0</v>
      </c>
      <c r="Q14" s="414">
        <v>51776</v>
      </c>
      <c r="R14" s="32">
        <v>0</v>
      </c>
      <c r="S14" s="96">
        <v>0</v>
      </c>
      <c r="T14" s="32">
        <v>0</v>
      </c>
      <c r="U14" s="415">
        <f>-1319459-32511</f>
        <v>-1351970</v>
      </c>
      <c r="V14" s="32"/>
      <c r="W14" s="96">
        <f>C14+G14+K14+O14+S14</f>
        <v>0</v>
      </c>
      <c r="X14" s="32">
        <f>D14+H14+L14+P14+T14</f>
        <v>0</v>
      </c>
      <c r="Y14" s="416">
        <f>E14+I14+M14+Q14+U14</f>
        <v>625000</v>
      </c>
    </row>
    <row r="15" spans="1:25" ht="9" customHeight="1" hidden="1">
      <c r="A15" s="78"/>
      <c r="B15" s="1" t="s">
        <v>128</v>
      </c>
      <c r="C15" s="78"/>
      <c r="D15" s="2"/>
      <c r="E15" s="2"/>
      <c r="F15" s="1"/>
      <c r="G15" s="78"/>
      <c r="H15" s="2"/>
      <c r="I15" s="2"/>
      <c r="J15" s="2"/>
      <c r="K15" s="78"/>
      <c r="L15" s="2"/>
      <c r="M15" s="2"/>
      <c r="N15" s="2"/>
      <c r="O15" s="78"/>
      <c r="P15" s="2"/>
      <c r="Q15" s="2"/>
      <c r="R15" s="1"/>
      <c r="S15" s="78"/>
      <c r="T15" s="2"/>
      <c r="U15" s="2"/>
      <c r="V15" s="1"/>
      <c r="W15" s="78"/>
      <c r="X15" s="2"/>
      <c r="Y15" s="74"/>
    </row>
    <row r="16" spans="1:25" ht="15.75">
      <c r="A16" s="93" t="s">
        <v>143</v>
      </c>
      <c r="B16" s="76" t="s">
        <v>136</v>
      </c>
      <c r="C16" s="99">
        <f>SUM(C14:C14)</f>
        <v>0</v>
      </c>
      <c r="D16" s="76">
        <f>SUM(D14:D14)</f>
        <v>0</v>
      </c>
      <c r="E16" s="76">
        <f>SUM(E14:E15)</f>
        <v>1333459</v>
      </c>
      <c r="F16" s="76"/>
      <c r="G16" s="99">
        <f>SUM(G14:G14)</f>
        <v>0</v>
      </c>
      <c r="H16" s="76">
        <f>SUM(H14:H14)</f>
        <v>0</v>
      </c>
      <c r="I16" s="417">
        <f>SUM(I14:I14)</f>
        <v>-19265</v>
      </c>
      <c r="J16" s="76"/>
      <c r="K16" s="99">
        <f>SUM(K14:K14)</f>
        <v>0</v>
      </c>
      <c r="L16" s="76">
        <f>SUM(L14:L14)</f>
        <v>0</v>
      </c>
      <c r="M16" s="76">
        <f>SUM(M14)</f>
        <v>611000</v>
      </c>
      <c r="N16" s="76"/>
      <c r="O16" s="99">
        <f>SUM(O14:O14)</f>
        <v>0</v>
      </c>
      <c r="P16" s="76">
        <f>SUM(P14:P14)</f>
        <v>0</v>
      </c>
      <c r="Q16" s="417">
        <f>SUM(Q14:Q14)</f>
        <v>51776</v>
      </c>
      <c r="R16" s="76"/>
      <c r="S16" s="99">
        <f>SUM(S14:S14)</f>
        <v>0</v>
      </c>
      <c r="T16" s="76">
        <f>SUM(T14:T14)</f>
        <v>0</v>
      </c>
      <c r="U16" s="417">
        <f>SUM(U14:U14)</f>
        <v>-1351970</v>
      </c>
      <c r="V16" s="76"/>
      <c r="W16" s="99">
        <f>SUM(W14:W14)</f>
        <v>0</v>
      </c>
      <c r="X16" s="76">
        <f>SUM(X14:X14)</f>
        <v>0</v>
      </c>
      <c r="Y16" s="86">
        <f>SUM(Y14:Y15)</f>
        <v>625000</v>
      </c>
    </row>
    <row r="17" spans="1:25" ht="9" customHeight="1">
      <c r="A17" s="94"/>
      <c r="B17" s="1"/>
      <c r="C17" s="78"/>
      <c r="D17" s="1"/>
      <c r="E17" s="1"/>
      <c r="F17" s="1"/>
      <c r="G17" s="78"/>
      <c r="H17" s="1"/>
      <c r="I17" s="1"/>
      <c r="J17" s="2"/>
      <c r="K17" s="78"/>
      <c r="L17" s="1"/>
      <c r="M17" s="1"/>
      <c r="N17" s="1"/>
      <c r="O17" s="78"/>
      <c r="P17" s="1"/>
      <c r="Q17" s="1"/>
      <c r="R17" s="1"/>
      <c r="S17" s="78"/>
      <c r="T17" s="1"/>
      <c r="U17" s="1"/>
      <c r="V17" s="1"/>
      <c r="W17" s="78"/>
      <c r="X17" s="1"/>
      <c r="Y17" s="85"/>
    </row>
    <row r="18" spans="1:39" ht="15.75">
      <c r="A18" s="96" t="s">
        <v>114</v>
      </c>
      <c r="B18" s="140"/>
      <c r="C18" s="96"/>
      <c r="D18" s="32"/>
      <c r="E18" s="32"/>
      <c r="F18" s="32"/>
      <c r="G18" s="96"/>
      <c r="H18" s="32"/>
      <c r="I18" s="32"/>
      <c r="J18" s="32"/>
      <c r="K18" s="96"/>
      <c r="L18" s="32"/>
      <c r="M18" s="32"/>
      <c r="N18" s="32"/>
      <c r="O18" s="96"/>
      <c r="P18" s="32"/>
      <c r="Q18" s="32"/>
      <c r="R18" s="32"/>
      <c r="S18" s="96"/>
      <c r="T18" s="32"/>
      <c r="U18" s="32"/>
      <c r="V18" s="32"/>
      <c r="W18" s="96"/>
      <c r="X18" s="32">
        <f>D18+H18+L18+P18+T18</f>
        <v>0</v>
      </c>
      <c r="Y18" s="7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25" ht="15.75">
      <c r="A19" s="171"/>
      <c r="B19" s="88" t="s">
        <v>113</v>
      </c>
      <c r="C19" s="87"/>
      <c r="D19" s="88">
        <f>SUM(D16:D18)</f>
        <v>0</v>
      </c>
      <c r="E19" s="88"/>
      <c r="F19" s="88"/>
      <c r="G19" s="87"/>
      <c r="H19" s="88">
        <f>+H16+H18</f>
        <v>0</v>
      </c>
      <c r="I19" s="88"/>
      <c r="J19" s="88"/>
      <c r="K19" s="87"/>
      <c r="L19" s="88">
        <f>+L16+L18</f>
        <v>0</v>
      </c>
      <c r="M19" s="88"/>
      <c r="N19" s="88"/>
      <c r="O19" s="87"/>
      <c r="P19" s="88">
        <f>+P16+P18</f>
        <v>0</v>
      </c>
      <c r="Q19" s="88"/>
      <c r="R19" s="88"/>
      <c r="S19" s="87"/>
      <c r="T19" s="88">
        <f>+T16+T18</f>
        <v>0</v>
      </c>
      <c r="U19" s="88"/>
      <c r="V19" s="88"/>
      <c r="W19" s="87"/>
      <c r="X19" s="88">
        <f>SUM(X16:X18)</f>
        <v>0</v>
      </c>
      <c r="Y19" s="89"/>
    </row>
    <row r="20" spans="1:25" ht="15.75">
      <c r="A20" s="100" t="s">
        <v>115</v>
      </c>
      <c r="B20" s="91"/>
      <c r="C20" s="90"/>
      <c r="D20" s="91"/>
      <c r="E20" s="91"/>
      <c r="F20" s="91"/>
      <c r="G20" s="90"/>
      <c r="H20" s="91"/>
      <c r="I20" s="91"/>
      <c r="J20" s="91"/>
      <c r="K20" s="90"/>
      <c r="L20" s="91"/>
      <c r="M20" s="91"/>
      <c r="N20" s="91"/>
      <c r="O20" s="90"/>
      <c r="P20" s="91"/>
      <c r="Q20" s="91"/>
      <c r="R20" s="91"/>
      <c r="S20" s="90"/>
      <c r="T20" s="91"/>
      <c r="U20" s="91"/>
      <c r="V20" s="91"/>
      <c r="W20" s="90"/>
      <c r="X20" s="91"/>
      <c r="Y20" s="92"/>
    </row>
    <row r="21" spans="1:25" ht="15.75">
      <c r="A21" s="100"/>
      <c r="B21" s="91" t="s">
        <v>53</v>
      </c>
      <c r="C21" s="90"/>
      <c r="D21" s="91"/>
      <c r="E21" s="91"/>
      <c r="F21" s="91"/>
      <c r="G21" s="90"/>
      <c r="H21" s="91"/>
      <c r="I21" s="91"/>
      <c r="J21" s="91"/>
      <c r="K21" s="90"/>
      <c r="L21" s="91"/>
      <c r="M21" s="91"/>
      <c r="N21" s="91"/>
      <c r="O21" s="90"/>
      <c r="P21" s="91"/>
      <c r="Q21" s="91"/>
      <c r="R21" s="91"/>
      <c r="S21" s="90"/>
      <c r="T21" s="91"/>
      <c r="U21" s="91"/>
      <c r="V21" s="91"/>
      <c r="W21" s="90"/>
      <c r="X21" s="91">
        <f>D21+H21+L21+P21+T21</f>
        <v>0</v>
      </c>
      <c r="Y21" s="92"/>
    </row>
    <row r="22" spans="1:25" ht="15.75">
      <c r="A22" s="95"/>
      <c r="B22" s="32" t="s">
        <v>91</v>
      </c>
      <c r="C22" s="96"/>
      <c r="D22" s="32"/>
      <c r="E22" s="32"/>
      <c r="F22" s="32"/>
      <c r="G22" s="96"/>
      <c r="H22" s="32"/>
      <c r="I22" s="32"/>
      <c r="J22" s="32"/>
      <c r="K22" s="96"/>
      <c r="L22" s="32"/>
      <c r="M22" s="32"/>
      <c r="N22" s="32"/>
      <c r="O22" s="96"/>
      <c r="P22" s="32"/>
      <c r="Q22" s="32"/>
      <c r="R22" s="32"/>
      <c r="S22" s="96"/>
      <c r="T22" s="32"/>
      <c r="U22" s="32"/>
      <c r="V22" s="32"/>
      <c r="W22" s="96"/>
      <c r="X22" s="32">
        <f>D22+H22+L22+P22+T22</f>
        <v>0</v>
      </c>
      <c r="Y22" s="75"/>
    </row>
    <row r="23" spans="1:25" ht="15.75">
      <c r="A23" s="95" t="s">
        <v>116</v>
      </c>
      <c r="B23" s="32"/>
      <c r="C23" s="96"/>
      <c r="D23" s="32">
        <f>D22+D21+D19</f>
        <v>0</v>
      </c>
      <c r="E23" s="32"/>
      <c r="F23" s="32"/>
      <c r="G23" s="96"/>
      <c r="H23" s="32">
        <f>H22+H21+H19</f>
        <v>0</v>
      </c>
      <c r="I23" s="32"/>
      <c r="J23" s="32"/>
      <c r="K23" s="96"/>
      <c r="L23" s="32">
        <f>L22+L21+L19</f>
        <v>0</v>
      </c>
      <c r="M23" s="32"/>
      <c r="N23" s="32"/>
      <c r="O23" s="96"/>
      <c r="P23" s="32">
        <f>P22+P21+P19</f>
        <v>0</v>
      </c>
      <c r="Q23" s="32"/>
      <c r="R23" s="32"/>
      <c r="S23" s="96"/>
      <c r="T23" s="32">
        <f>T22+T21+T19</f>
        <v>0</v>
      </c>
      <c r="U23" s="32"/>
      <c r="V23" s="32"/>
      <c r="W23" s="96"/>
      <c r="X23" s="32">
        <f>X22+X21+X19</f>
        <v>0</v>
      </c>
      <c r="Y23" s="75"/>
    </row>
    <row r="24" spans="2:25" ht="15.75"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>
      <c r="A27" s="7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1"/>
      <c r="W27" s="1"/>
      <c r="X27" s="1"/>
      <c r="Y27" s="1"/>
    </row>
    <row r="28" spans="1:25" ht="15.75">
      <c r="A28" s="1" t="s">
        <v>153</v>
      </c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mergeCells count="1">
    <mergeCell ref="K9:M9"/>
  </mergeCells>
  <printOptions horizontalCentered="1"/>
  <pageMargins left="0.5" right="0.5" top="0.5" bottom="0.55" header="0" footer="0.54"/>
  <pageSetup firstPageNumber="2" useFirstPageNumber="1" fitToHeight="1" fitToWidth="1" horizontalDpi="300" verticalDpi="300" orientation="landscape" scale="67" r:id="rId1"/>
  <headerFooter alignWithMargins="0">
    <oddFooter>&amp;C&amp;"Times New Roman,Regular"Exhibit G - Crosswalk of 2007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pane xSplit="4" ySplit="9" topLeftCell="E7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47" sqref="E47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6.6640625" style="3" customWidth="1"/>
    <col min="5" max="6" width="8.88671875" style="3" customWidth="1"/>
    <col min="7" max="7" width="2.3359375" style="3" customWidth="1"/>
    <col min="8" max="9" width="8.88671875" style="3" customWidth="1"/>
    <col min="10" max="10" width="1.88671875" style="3" customWidth="1"/>
    <col min="11" max="12" width="8.88671875" style="3" customWidth="1"/>
    <col min="13" max="13" width="2.3359375" style="3" customWidth="1"/>
    <col min="14" max="15" width="8.88671875" style="3" customWidth="1"/>
    <col min="16" max="18" width="0" style="3" hidden="1" customWidth="1"/>
    <col min="19" max="16384" width="8.88671875" style="3" customWidth="1"/>
  </cols>
  <sheetData>
    <row r="1" ht="18.75" customHeight="1">
      <c r="A1" s="33" t="s">
        <v>154</v>
      </c>
    </row>
    <row r="2" ht="18.75" customHeight="1">
      <c r="A2" s="33"/>
    </row>
    <row r="3" spans="2:15" ht="18.75">
      <c r="B3" s="15" t="s">
        <v>90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6.5">
      <c r="B4" s="18" t="str">
        <f>+'(B-1) CVF Sum of Req '!A5</f>
        <v>Office of Justice Programs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6.5">
      <c r="B5" s="18" t="str">
        <f>+'(B-1) CVF Sum of Req '!A6</f>
        <v>Crime Victims Fund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0"/>
      <c r="O5" s="30"/>
    </row>
    <row r="6" spans="2:15" ht="15.75">
      <c r="B6" s="68" t="s">
        <v>108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</row>
    <row r="7" spans="1:15" ht="11.25" customHeight="1">
      <c r="A7" s="34"/>
      <c r="B7" s="1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5"/>
      <c r="O7" s="5"/>
    </row>
    <row r="8" spans="1:16" ht="35.25" customHeight="1">
      <c r="A8" s="144"/>
      <c r="B8" s="145"/>
      <c r="C8" s="145"/>
      <c r="D8" s="148"/>
      <c r="E8" s="453" t="s">
        <v>105</v>
      </c>
      <c r="F8" s="456"/>
      <c r="G8" s="453" t="s">
        <v>146</v>
      </c>
      <c r="H8" s="454"/>
      <c r="I8" s="454"/>
      <c r="J8" s="455"/>
      <c r="K8" s="150" t="s">
        <v>107</v>
      </c>
      <c r="L8" s="151"/>
      <c r="M8" s="152"/>
      <c r="N8" s="150" t="s">
        <v>47</v>
      </c>
      <c r="O8" s="153"/>
      <c r="P8" s="14"/>
    </row>
    <row r="9" spans="1:16" ht="25.5" customHeight="1" thickBot="1">
      <c r="A9" s="119"/>
      <c r="B9" s="146" t="s">
        <v>82</v>
      </c>
      <c r="C9" s="146"/>
      <c r="D9" s="149"/>
      <c r="E9" s="154" t="s">
        <v>50</v>
      </c>
      <c r="F9" s="155" t="s">
        <v>129</v>
      </c>
      <c r="G9" s="156"/>
      <c r="H9" s="155" t="s">
        <v>50</v>
      </c>
      <c r="I9" s="155" t="s">
        <v>129</v>
      </c>
      <c r="J9" s="157"/>
      <c r="K9" s="154" t="s">
        <v>50</v>
      </c>
      <c r="L9" s="155" t="s">
        <v>129</v>
      </c>
      <c r="M9" s="157"/>
      <c r="N9" s="154" t="s">
        <v>50</v>
      </c>
      <c r="O9" s="158" t="s">
        <v>129</v>
      </c>
      <c r="P9" s="14"/>
    </row>
    <row r="10" spans="1:16" ht="15.75">
      <c r="A10" s="113"/>
      <c r="B10" s="159" t="s">
        <v>41</v>
      </c>
      <c r="C10" s="72"/>
      <c r="D10" s="73" t="s">
        <v>128</v>
      </c>
      <c r="E10" s="160">
        <v>0</v>
      </c>
      <c r="F10" s="72">
        <v>0</v>
      </c>
      <c r="G10" s="160"/>
      <c r="H10" s="72">
        <v>0</v>
      </c>
      <c r="I10" s="72">
        <v>0</v>
      </c>
      <c r="J10" s="72"/>
      <c r="K10" s="160">
        <v>0</v>
      </c>
      <c r="L10" s="72">
        <v>0</v>
      </c>
      <c r="M10" s="72"/>
      <c r="N10" s="160">
        <f aca="true" t="shared" si="0" ref="N10:O15">K10-H10</f>
        <v>0</v>
      </c>
      <c r="O10" s="73">
        <f t="shared" si="0"/>
        <v>0</v>
      </c>
      <c r="P10" s="14"/>
    </row>
    <row r="11" spans="1:17" ht="15.75">
      <c r="A11" s="113"/>
      <c r="B11" s="159" t="s">
        <v>79</v>
      </c>
      <c r="C11" s="72"/>
      <c r="D11" s="73" t="s">
        <v>128</v>
      </c>
      <c r="E11" s="160">
        <v>0</v>
      </c>
      <c r="F11" s="72">
        <v>0</v>
      </c>
      <c r="G11" s="160"/>
      <c r="H11" s="72">
        <v>0</v>
      </c>
      <c r="I11" s="72">
        <v>0</v>
      </c>
      <c r="J11" s="72"/>
      <c r="K11" s="160">
        <v>0</v>
      </c>
      <c r="L11" s="72">
        <f>+I11*1.034</f>
        <v>0</v>
      </c>
      <c r="M11" s="72"/>
      <c r="N11" s="160">
        <f t="shared" si="0"/>
        <v>0</v>
      </c>
      <c r="O11" s="73">
        <f t="shared" si="0"/>
        <v>0</v>
      </c>
      <c r="P11" s="31" t="s">
        <v>48</v>
      </c>
      <c r="Q11" s="3" t="s">
        <v>49</v>
      </c>
    </row>
    <row r="12" spans="1:16" ht="15.75">
      <c r="A12" s="113"/>
      <c r="B12" s="159" t="s">
        <v>54</v>
      </c>
      <c r="C12" s="72"/>
      <c r="D12" s="73" t="s">
        <v>128</v>
      </c>
      <c r="E12" s="160">
        <v>0</v>
      </c>
      <c r="F12" s="72">
        <v>0</v>
      </c>
      <c r="G12" s="160"/>
      <c r="H12" s="72">
        <v>0</v>
      </c>
      <c r="I12" s="72">
        <v>0</v>
      </c>
      <c r="J12" s="72"/>
      <c r="K12" s="160">
        <v>0</v>
      </c>
      <c r="L12" s="72">
        <v>0</v>
      </c>
      <c r="M12" s="72"/>
      <c r="N12" s="160">
        <f t="shared" si="0"/>
        <v>0</v>
      </c>
      <c r="O12" s="73">
        <f t="shared" si="0"/>
        <v>0</v>
      </c>
      <c r="P12" s="14">
        <v>93</v>
      </c>
    </row>
    <row r="13" spans="1:16" ht="15.75">
      <c r="A13" s="113"/>
      <c r="B13" s="161" t="s">
        <v>56</v>
      </c>
      <c r="C13" s="72"/>
      <c r="D13" s="73" t="s">
        <v>128</v>
      </c>
      <c r="E13" s="162">
        <v>0</v>
      </c>
      <c r="F13" s="163">
        <v>0</v>
      </c>
      <c r="G13" s="162"/>
      <c r="H13" s="163">
        <v>0</v>
      </c>
      <c r="I13" s="163">
        <v>0</v>
      </c>
      <c r="J13" s="163"/>
      <c r="K13" s="162">
        <v>0</v>
      </c>
      <c r="L13" s="163">
        <v>0</v>
      </c>
      <c r="M13" s="163"/>
      <c r="N13" s="162">
        <f t="shared" si="0"/>
        <v>0</v>
      </c>
      <c r="O13" s="164">
        <f t="shared" si="0"/>
        <v>0</v>
      </c>
      <c r="P13" s="14"/>
    </row>
    <row r="14" spans="1:16" ht="15.75">
      <c r="A14" s="113"/>
      <c r="B14" s="161" t="s">
        <v>55</v>
      </c>
      <c r="C14" s="72"/>
      <c r="D14" s="73" t="s">
        <v>128</v>
      </c>
      <c r="E14" s="162">
        <v>0</v>
      </c>
      <c r="F14" s="163">
        <v>0</v>
      </c>
      <c r="G14" s="162"/>
      <c r="H14" s="163">
        <v>0</v>
      </c>
      <c r="I14" s="163">
        <v>0</v>
      </c>
      <c r="J14" s="163"/>
      <c r="K14" s="162">
        <v>0</v>
      </c>
      <c r="L14" s="163">
        <v>0</v>
      </c>
      <c r="M14" s="163"/>
      <c r="N14" s="162">
        <f t="shared" si="0"/>
        <v>0</v>
      </c>
      <c r="O14" s="164">
        <f t="shared" si="0"/>
        <v>0</v>
      </c>
      <c r="P14" s="14"/>
    </row>
    <row r="15" spans="1:16" ht="15.75">
      <c r="A15" s="108"/>
      <c r="B15" s="141" t="s">
        <v>57</v>
      </c>
      <c r="C15" s="142"/>
      <c r="D15" s="143" t="s">
        <v>128</v>
      </c>
      <c r="E15" s="147">
        <v>0</v>
      </c>
      <c r="F15" s="27">
        <v>0</v>
      </c>
      <c r="G15" s="147"/>
      <c r="H15" s="27">
        <v>0</v>
      </c>
      <c r="I15" s="27">
        <v>0</v>
      </c>
      <c r="J15" s="27"/>
      <c r="K15" s="147">
        <v>0</v>
      </c>
      <c r="L15" s="27">
        <v>0</v>
      </c>
      <c r="M15" s="27"/>
      <c r="N15" s="147">
        <f t="shared" si="0"/>
        <v>0</v>
      </c>
      <c r="O15" s="28">
        <f t="shared" si="0"/>
        <v>0</v>
      </c>
      <c r="P15" s="14"/>
    </row>
    <row r="16" spans="1:18" ht="15.75">
      <c r="A16" s="113"/>
      <c r="B16" s="159" t="s">
        <v>42</v>
      </c>
      <c r="C16" s="72"/>
      <c r="D16" s="72" t="s">
        <v>128</v>
      </c>
      <c r="E16" s="353">
        <f>SUM(E10:E15)</f>
        <v>0</v>
      </c>
      <c r="F16" s="354">
        <f>SUM(F10:F15)</f>
        <v>0</v>
      </c>
      <c r="G16" s="353"/>
      <c r="H16" s="355">
        <f>SUM(H10:H15)</f>
        <v>0</v>
      </c>
      <c r="I16" s="355">
        <f>SUM(I10:I15)</f>
        <v>0</v>
      </c>
      <c r="J16" s="355"/>
      <c r="K16" s="353">
        <f>SUM(K10:K15)</f>
        <v>0</v>
      </c>
      <c r="L16" s="355">
        <f>SUM(L10:L15)</f>
        <v>0</v>
      </c>
      <c r="M16" s="355"/>
      <c r="N16" s="353">
        <f>SUM(N10:N15)</f>
        <v>0</v>
      </c>
      <c r="O16" s="354">
        <f>SUM(O10:O15)</f>
        <v>0</v>
      </c>
      <c r="P16" s="35">
        <f>697+630+957+2333</f>
        <v>4617</v>
      </c>
      <c r="Q16" s="3">
        <f>2451-93</f>
        <v>2358</v>
      </c>
      <c r="R16" s="3">
        <f>+I16-L16</f>
        <v>0</v>
      </c>
    </row>
    <row r="17" spans="1:16" ht="15.75">
      <c r="A17" s="364"/>
      <c r="B17" s="365"/>
      <c r="C17" s="366"/>
      <c r="D17" s="367"/>
      <c r="E17" s="147"/>
      <c r="F17" s="27"/>
      <c r="G17" s="147"/>
      <c r="H17" s="27"/>
      <c r="I17" s="27"/>
      <c r="J17" s="27"/>
      <c r="K17" s="147"/>
      <c r="L17" s="27"/>
      <c r="M17" s="27"/>
      <c r="N17" s="147"/>
      <c r="O17" s="28"/>
      <c r="P17" s="5"/>
    </row>
    <row r="18" spans="1:16" ht="15.75">
      <c r="A18" s="113"/>
      <c r="B18" s="159" t="s">
        <v>122</v>
      </c>
      <c r="C18" s="72"/>
      <c r="D18" s="122"/>
      <c r="E18" s="160"/>
      <c r="F18" s="72"/>
      <c r="G18" s="160"/>
      <c r="H18" s="72"/>
      <c r="I18" s="72"/>
      <c r="J18" s="72"/>
      <c r="K18" s="160"/>
      <c r="L18" s="72"/>
      <c r="M18" s="72"/>
      <c r="N18" s="160"/>
      <c r="O18" s="73"/>
      <c r="P18" s="14"/>
    </row>
    <row r="19" spans="1:16" ht="15.75">
      <c r="A19" s="113"/>
      <c r="B19" s="159" t="s">
        <v>58</v>
      </c>
      <c r="C19" s="72"/>
      <c r="D19" s="122"/>
      <c r="E19" s="165"/>
      <c r="F19" s="72"/>
      <c r="G19" s="160"/>
      <c r="H19" s="166"/>
      <c r="I19" s="72"/>
      <c r="J19" s="72"/>
      <c r="K19" s="165"/>
      <c r="L19" s="72"/>
      <c r="M19" s="72"/>
      <c r="N19" s="165"/>
      <c r="O19" s="73"/>
      <c r="P19" s="14"/>
    </row>
    <row r="20" spans="1:16" ht="9.75" customHeight="1">
      <c r="A20" s="457"/>
      <c r="B20" s="458"/>
      <c r="C20" s="458"/>
      <c r="D20" s="459"/>
      <c r="E20" s="147"/>
      <c r="F20" s="27"/>
      <c r="G20" s="147"/>
      <c r="H20" s="27"/>
      <c r="I20" s="27"/>
      <c r="J20" s="27"/>
      <c r="K20" s="147"/>
      <c r="L20" s="27"/>
      <c r="M20" s="27"/>
      <c r="N20" s="147"/>
      <c r="O20" s="28"/>
      <c r="P20" s="14"/>
    </row>
    <row r="21" spans="1:16" ht="15.75">
      <c r="A21" s="113"/>
      <c r="B21" s="159" t="s">
        <v>83</v>
      </c>
      <c r="C21" s="460"/>
      <c r="D21" s="461"/>
      <c r="E21" s="160"/>
      <c r="F21" s="72"/>
      <c r="G21" s="160"/>
      <c r="H21" s="72"/>
      <c r="I21" s="72"/>
      <c r="J21" s="72"/>
      <c r="K21" s="160"/>
      <c r="L21" s="72"/>
      <c r="M21" s="72"/>
      <c r="N21" s="160"/>
      <c r="O21" s="73"/>
      <c r="P21" s="14"/>
    </row>
    <row r="22" spans="1:18" ht="15.75">
      <c r="A22" s="113"/>
      <c r="B22" s="159" t="s">
        <v>59</v>
      </c>
      <c r="C22" s="72"/>
      <c r="D22" s="122"/>
      <c r="E22" s="160"/>
      <c r="F22" s="72">
        <v>0</v>
      </c>
      <c r="G22" s="160"/>
      <c r="H22" s="167"/>
      <c r="I22" s="72">
        <v>0</v>
      </c>
      <c r="J22" s="72"/>
      <c r="K22" s="160"/>
      <c r="L22" s="72">
        <v>0</v>
      </c>
      <c r="M22" s="72"/>
      <c r="N22" s="160"/>
      <c r="O22" s="73">
        <f aca="true" t="shared" si="1" ref="O22:O30">L22-I22</f>
        <v>0</v>
      </c>
      <c r="P22" s="14">
        <v>359</v>
      </c>
      <c r="Q22" s="3">
        <f>1171+93</f>
        <v>1264</v>
      </c>
      <c r="R22" s="3">
        <f>+I22-L22</f>
        <v>0</v>
      </c>
    </row>
    <row r="23" spans="1:18" ht="15.75">
      <c r="A23" s="113"/>
      <c r="B23" s="159" t="s">
        <v>60</v>
      </c>
      <c r="C23" s="72"/>
      <c r="D23" s="122"/>
      <c r="E23" s="160"/>
      <c r="F23" s="72">
        <v>10</v>
      </c>
      <c r="G23" s="160"/>
      <c r="H23" s="72"/>
      <c r="I23" s="72">
        <v>0</v>
      </c>
      <c r="J23" s="72"/>
      <c r="K23" s="160"/>
      <c r="L23" s="72">
        <v>0</v>
      </c>
      <c r="M23" s="72"/>
      <c r="N23" s="160"/>
      <c r="O23" s="73">
        <f t="shared" si="1"/>
        <v>0</v>
      </c>
      <c r="P23" s="14"/>
      <c r="Q23" s="3">
        <v>110</v>
      </c>
      <c r="R23" s="3">
        <f aca="true" t="shared" si="2" ref="R23:R37">+I23-L23</f>
        <v>0</v>
      </c>
    </row>
    <row r="24" spans="1:18" ht="15.75">
      <c r="A24" s="113"/>
      <c r="B24" s="159" t="s">
        <v>61</v>
      </c>
      <c r="C24" s="72"/>
      <c r="D24" s="122"/>
      <c r="E24" s="160"/>
      <c r="F24" s="72">
        <v>0</v>
      </c>
      <c r="G24" s="160"/>
      <c r="H24" s="72"/>
      <c r="I24" s="72">
        <v>0</v>
      </c>
      <c r="J24" s="72"/>
      <c r="K24" s="160"/>
      <c r="L24" s="72">
        <v>0</v>
      </c>
      <c r="M24" s="72"/>
      <c r="N24" s="160"/>
      <c r="O24" s="73">
        <f t="shared" si="1"/>
        <v>0</v>
      </c>
      <c r="P24" s="14"/>
      <c r="Q24" s="3">
        <v>0</v>
      </c>
      <c r="R24" s="3">
        <f t="shared" si="2"/>
        <v>0</v>
      </c>
    </row>
    <row r="25" spans="1:18" ht="15.75">
      <c r="A25" s="113"/>
      <c r="B25" s="159" t="s">
        <v>62</v>
      </c>
      <c r="C25" s="72"/>
      <c r="D25" s="122"/>
      <c r="E25" s="160"/>
      <c r="F25" s="72">
        <v>0</v>
      </c>
      <c r="G25" s="160"/>
      <c r="H25" s="72"/>
      <c r="I25" s="72">
        <v>0</v>
      </c>
      <c r="J25" s="72"/>
      <c r="K25" s="160"/>
      <c r="L25" s="72">
        <v>0</v>
      </c>
      <c r="M25" s="72"/>
      <c r="N25" s="160"/>
      <c r="O25" s="73">
        <f t="shared" si="1"/>
        <v>0</v>
      </c>
      <c r="P25" s="14">
        <f>4220-576</f>
        <v>3644</v>
      </c>
      <c r="R25" s="3">
        <f t="shared" si="2"/>
        <v>0</v>
      </c>
    </row>
    <row r="26" spans="1:18" ht="15.75">
      <c r="A26" s="113"/>
      <c r="B26" s="159" t="s">
        <v>63</v>
      </c>
      <c r="C26" s="72"/>
      <c r="D26" s="122"/>
      <c r="E26" s="160"/>
      <c r="F26" s="72">
        <v>76</v>
      </c>
      <c r="G26" s="160"/>
      <c r="H26" s="72"/>
      <c r="I26" s="72">
        <v>0</v>
      </c>
      <c r="J26" s="72"/>
      <c r="K26" s="160"/>
      <c r="L26" s="72">
        <v>0</v>
      </c>
      <c r="M26" s="72"/>
      <c r="N26" s="160"/>
      <c r="O26" s="73">
        <f t="shared" si="1"/>
        <v>0</v>
      </c>
      <c r="P26" s="14">
        <v>332</v>
      </c>
      <c r="Q26" s="3">
        <v>175</v>
      </c>
      <c r="R26" s="3">
        <f t="shared" si="2"/>
        <v>0</v>
      </c>
    </row>
    <row r="27" spans="1:18" ht="15.75">
      <c r="A27" s="113"/>
      <c r="B27" s="159" t="s">
        <v>64</v>
      </c>
      <c r="C27" s="72"/>
      <c r="D27" s="122"/>
      <c r="E27" s="160"/>
      <c r="F27" s="72">
        <v>54</v>
      </c>
      <c r="G27" s="160"/>
      <c r="H27" s="72"/>
      <c r="I27" s="72">
        <v>5</v>
      </c>
      <c r="J27" s="72"/>
      <c r="K27" s="160"/>
      <c r="L27" s="72">
        <v>5</v>
      </c>
      <c r="M27" s="72"/>
      <c r="N27" s="160"/>
      <c r="O27" s="73">
        <f t="shared" si="1"/>
        <v>0</v>
      </c>
      <c r="P27" s="14"/>
      <c r="R27" s="3">
        <f t="shared" si="2"/>
        <v>0</v>
      </c>
    </row>
    <row r="28" spans="1:18" ht="15.75">
      <c r="A28" s="113"/>
      <c r="B28" s="159" t="s">
        <v>65</v>
      </c>
      <c r="C28" s="72"/>
      <c r="D28" s="122"/>
      <c r="E28" s="160"/>
      <c r="F28" s="72">
        <v>0</v>
      </c>
      <c r="G28" s="160"/>
      <c r="H28" s="72"/>
      <c r="I28" s="72">
        <v>0</v>
      </c>
      <c r="J28" s="72"/>
      <c r="K28" s="160"/>
      <c r="L28" s="72">
        <v>0</v>
      </c>
      <c r="M28" s="72"/>
      <c r="N28" s="160"/>
      <c r="O28" s="73">
        <f t="shared" si="1"/>
        <v>0</v>
      </c>
      <c r="P28" s="14"/>
      <c r="Q28" s="3">
        <v>14918</v>
      </c>
      <c r="R28" s="3">
        <f t="shared" si="2"/>
        <v>0</v>
      </c>
    </row>
    <row r="29" spans="1:18" ht="15.75">
      <c r="A29" s="113"/>
      <c r="B29" s="159" t="s">
        <v>66</v>
      </c>
      <c r="C29" s="72"/>
      <c r="D29" s="122"/>
      <c r="E29" s="160"/>
      <c r="F29" s="72">
        <v>9810</v>
      </c>
      <c r="G29" s="160"/>
      <c r="H29" s="72"/>
      <c r="I29" s="72">
        <v>12350</v>
      </c>
      <c r="J29" s="72"/>
      <c r="K29" s="160"/>
      <c r="L29" s="72">
        <v>12350</v>
      </c>
      <c r="M29" s="72"/>
      <c r="N29" s="160"/>
      <c r="O29" s="73">
        <f t="shared" si="1"/>
        <v>0</v>
      </c>
      <c r="P29" s="14">
        <v>276</v>
      </c>
      <c r="Q29" s="3">
        <v>14853</v>
      </c>
      <c r="R29" s="3">
        <f t="shared" si="2"/>
        <v>0</v>
      </c>
    </row>
    <row r="30" spans="1:18" ht="15.75">
      <c r="A30" s="113"/>
      <c r="B30" s="159" t="s">
        <v>99</v>
      </c>
      <c r="C30" s="72"/>
      <c r="D30" s="122"/>
      <c r="E30" s="160"/>
      <c r="F30" s="72">
        <v>39108</v>
      </c>
      <c r="G30" s="160"/>
      <c r="H30" s="72"/>
      <c r="I30" s="72">
        <v>36055</v>
      </c>
      <c r="J30" s="72"/>
      <c r="K30" s="160"/>
      <c r="L30" s="72">
        <v>36055</v>
      </c>
      <c r="M30" s="72"/>
      <c r="N30" s="160"/>
      <c r="O30" s="73">
        <f t="shared" si="1"/>
        <v>0</v>
      </c>
      <c r="P30" s="14"/>
      <c r="Q30" s="3">
        <v>135</v>
      </c>
      <c r="R30" s="3">
        <f t="shared" si="2"/>
        <v>0</v>
      </c>
    </row>
    <row r="31" spans="1:16" ht="15.75">
      <c r="A31" s="113"/>
      <c r="B31" s="159" t="s">
        <v>117</v>
      </c>
      <c r="C31" s="72"/>
      <c r="D31" s="122"/>
      <c r="E31" s="160"/>
      <c r="F31" s="72">
        <v>0</v>
      </c>
      <c r="G31" s="160"/>
      <c r="H31" s="72"/>
      <c r="I31" s="72">
        <v>0</v>
      </c>
      <c r="J31" s="72"/>
      <c r="K31" s="160"/>
      <c r="L31" s="72">
        <v>0</v>
      </c>
      <c r="M31" s="72"/>
      <c r="N31" s="160"/>
      <c r="O31" s="73">
        <f aca="true" t="shared" si="3" ref="O31:O36">L31-I31</f>
        <v>0</v>
      </c>
      <c r="P31" s="14"/>
    </row>
    <row r="32" spans="1:18" ht="15.75">
      <c r="A32" s="113"/>
      <c r="B32" s="159" t="s">
        <v>100</v>
      </c>
      <c r="C32" s="72"/>
      <c r="D32" s="122"/>
      <c r="E32" s="160"/>
      <c r="F32" s="72">
        <v>0</v>
      </c>
      <c r="G32" s="160"/>
      <c r="H32" s="72"/>
      <c r="I32" s="72">
        <v>0</v>
      </c>
      <c r="J32" s="72"/>
      <c r="K32" s="160"/>
      <c r="L32" s="72">
        <v>0</v>
      </c>
      <c r="M32" s="72"/>
      <c r="N32" s="160"/>
      <c r="O32" s="73">
        <f t="shared" si="3"/>
        <v>0</v>
      </c>
      <c r="P32" s="14"/>
      <c r="R32" s="3">
        <f t="shared" si="2"/>
        <v>0</v>
      </c>
    </row>
    <row r="33" spans="1:18" ht="15.75">
      <c r="A33" s="113"/>
      <c r="B33" s="159" t="s">
        <v>101</v>
      </c>
      <c r="C33" s="72"/>
      <c r="D33" s="122"/>
      <c r="E33" s="160"/>
      <c r="F33" s="72">
        <v>0</v>
      </c>
      <c r="G33" s="160"/>
      <c r="H33" s="72"/>
      <c r="I33" s="72">
        <v>0</v>
      </c>
      <c r="J33" s="72"/>
      <c r="K33" s="160"/>
      <c r="L33" s="72">
        <v>0</v>
      </c>
      <c r="M33" s="72"/>
      <c r="N33" s="160"/>
      <c r="O33" s="73">
        <f t="shared" si="3"/>
        <v>0</v>
      </c>
      <c r="P33" s="14"/>
      <c r="Q33" s="3">
        <v>10</v>
      </c>
      <c r="R33" s="3">
        <f t="shared" si="2"/>
        <v>0</v>
      </c>
    </row>
    <row r="34" spans="1:18" ht="15.75">
      <c r="A34" s="113"/>
      <c r="B34" s="159" t="s">
        <v>67</v>
      </c>
      <c r="C34" s="72"/>
      <c r="D34" s="122"/>
      <c r="E34" s="160"/>
      <c r="F34" s="72">
        <v>0</v>
      </c>
      <c r="G34" s="160"/>
      <c r="H34" s="72"/>
      <c r="I34" s="72">
        <f>+F34*1.016</f>
        <v>0</v>
      </c>
      <c r="J34" s="72"/>
      <c r="K34" s="160"/>
      <c r="L34" s="72">
        <v>0</v>
      </c>
      <c r="M34" s="72"/>
      <c r="N34" s="160"/>
      <c r="O34" s="73">
        <f t="shared" si="3"/>
        <v>0</v>
      </c>
      <c r="P34" s="14"/>
      <c r="Q34" s="3">
        <v>85</v>
      </c>
      <c r="R34" s="3">
        <f t="shared" si="2"/>
        <v>0</v>
      </c>
    </row>
    <row r="35" spans="1:18" ht="15.75">
      <c r="A35" s="113"/>
      <c r="B35" s="159" t="s">
        <v>68</v>
      </c>
      <c r="C35" s="72"/>
      <c r="D35" s="122"/>
      <c r="E35" s="160"/>
      <c r="F35" s="72">
        <v>0</v>
      </c>
      <c r="G35" s="160"/>
      <c r="H35" s="72"/>
      <c r="I35" s="72">
        <f>+F35*1.016</f>
        <v>0</v>
      </c>
      <c r="J35" s="72"/>
      <c r="K35" s="160"/>
      <c r="L35" s="72">
        <v>0</v>
      </c>
      <c r="M35" s="72"/>
      <c r="N35" s="160"/>
      <c r="O35" s="73">
        <f t="shared" si="3"/>
        <v>0</v>
      </c>
      <c r="P35" s="14"/>
      <c r="Q35" s="3">
        <v>37758</v>
      </c>
      <c r="R35" s="3">
        <f t="shared" si="2"/>
        <v>0</v>
      </c>
    </row>
    <row r="36" spans="1:18" ht="15.75">
      <c r="A36" s="113"/>
      <c r="B36" s="159" t="s">
        <v>80</v>
      </c>
      <c r="C36" s="72"/>
      <c r="D36" s="122"/>
      <c r="E36" s="160"/>
      <c r="F36" s="72">
        <v>576945</v>
      </c>
      <c r="G36" s="160"/>
      <c r="H36" s="72"/>
      <c r="I36" s="72">
        <f>625000-5-12350-36055+51776-51776</f>
        <v>576590</v>
      </c>
      <c r="J36" s="72"/>
      <c r="K36" s="160"/>
      <c r="L36" s="72">
        <f>576590+50000-50000</f>
        <v>576590</v>
      </c>
      <c r="M36" s="72"/>
      <c r="N36" s="160"/>
      <c r="O36" s="73">
        <f t="shared" si="3"/>
        <v>0</v>
      </c>
      <c r="P36" s="14"/>
      <c r="R36" s="3">
        <f t="shared" si="2"/>
        <v>0</v>
      </c>
    </row>
    <row r="37" spans="1:18" ht="15.75">
      <c r="A37" s="113"/>
      <c r="B37" s="195" t="s">
        <v>69</v>
      </c>
      <c r="C37" s="72"/>
      <c r="D37" s="122"/>
      <c r="E37" s="196"/>
      <c r="F37" s="197">
        <f>SUM(F16:F36)</f>
        <v>626003</v>
      </c>
      <c r="G37" s="196"/>
      <c r="H37" s="197"/>
      <c r="I37" s="197">
        <f>SUM(I16:I36)</f>
        <v>625000</v>
      </c>
      <c r="J37" s="197"/>
      <c r="K37" s="196"/>
      <c r="L37" s="197">
        <f>SUM(L16:L36)</f>
        <v>625000</v>
      </c>
      <c r="M37" s="197"/>
      <c r="N37" s="196"/>
      <c r="O37" s="368">
        <f>SUM(O16:O36)</f>
        <v>0</v>
      </c>
      <c r="P37" s="14">
        <f>SUM(P12:P35)</f>
        <v>9321</v>
      </c>
      <c r="Q37" s="3">
        <f>SUM(Q16:Q35)</f>
        <v>71666</v>
      </c>
      <c r="R37" s="3">
        <f t="shared" si="2"/>
        <v>0</v>
      </c>
    </row>
    <row r="38" spans="1:16" ht="16.5" customHeight="1">
      <c r="A38" s="189"/>
      <c r="B38" s="190"/>
      <c r="C38" s="191"/>
      <c r="D38" s="192"/>
      <c r="E38" s="193"/>
      <c r="F38" s="191"/>
      <c r="G38" s="193"/>
      <c r="H38" s="191"/>
      <c r="I38" s="191"/>
      <c r="J38" s="191"/>
      <c r="K38" s="193"/>
      <c r="L38" s="191"/>
      <c r="M38" s="191"/>
      <c r="N38" s="193"/>
      <c r="O38" s="194"/>
      <c r="P38" s="14"/>
    </row>
    <row r="39" spans="1:16" ht="16.5" customHeight="1">
      <c r="A39" s="113"/>
      <c r="B39" s="267" t="s">
        <v>70</v>
      </c>
      <c r="C39" s="268"/>
      <c r="D39" s="269"/>
      <c r="E39" s="270"/>
      <c r="F39" s="268">
        <v>-52776</v>
      </c>
      <c r="G39" s="270"/>
      <c r="H39" s="268"/>
      <c r="I39" s="268">
        <f>-F40</f>
        <v>-51776</v>
      </c>
      <c r="J39" s="268"/>
      <c r="K39" s="270"/>
      <c r="L39" s="268">
        <f>-I40</f>
        <v>0</v>
      </c>
      <c r="M39" s="268"/>
      <c r="N39" s="270"/>
      <c r="O39" s="271"/>
      <c r="P39" s="14"/>
    </row>
    <row r="40" spans="1:16" ht="15.75">
      <c r="A40" s="113"/>
      <c r="B40" s="267" t="s">
        <v>71</v>
      </c>
      <c r="C40" s="268"/>
      <c r="D40" s="269"/>
      <c r="E40" s="270"/>
      <c r="F40" s="268">
        <v>51776</v>
      </c>
      <c r="G40" s="270"/>
      <c r="H40" s="268"/>
      <c r="I40" s="268">
        <v>0</v>
      </c>
      <c r="J40" s="268"/>
      <c r="K40" s="270"/>
      <c r="L40" s="268">
        <v>0</v>
      </c>
      <c r="M40" s="268"/>
      <c r="N40" s="270"/>
      <c r="O40" s="271"/>
      <c r="P40" s="14"/>
    </row>
    <row r="41" spans="1:16" ht="15.75">
      <c r="A41" s="113"/>
      <c r="B41" s="267" t="s">
        <v>81</v>
      </c>
      <c r="C41" s="268"/>
      <c r="D41" s="269"/>
      <c r="E41" s="270"/>
      <c r="F41" s="268">
        <v>19235</v>
      </c>
      <c r="G41" s="270"/>
      <c r="H41" s="268"/>
      <c r="I41" s="268">
        <v>19235</v>
      </c>
      <c r="J41" s="268"/>
      <c r="K41" s="270"/>
      <c r="L41" s="268">
        <v>0</v>
      </c>
      <c r="M41" s="268"/>
      <c r="N41" s="270"/>
      <c r="O41" s="271"/>
      <c r="P41" s="14"/>
    </row>
    <row r="42" spans="1:16" ht="15.75">
      <c r="A42" s="113"/>
      <c r="B42" s="267" t="s">
        <v>72</v>
      </c>
      <c r="C42" s="268"/>
      <c r="D42" s="269"/>
      <c r="E42" s="270"/>
      <c r="F42" s="268">
        <v>-20754</v>
      </c>
      <c r="G42" s="270"/>
      <c r="H42" s="268"/>
      <c r="I42" s="268">
        <v>0</v>
      </c>
      <c r="J42" s="268"/>
      <c r="K42" s="270"/>
      <c r="L42" s="268">
        <v>0</v>
      </c>
      <c r="M42" s="268"/>
      <c r="N42" s="270"/>
      <c r="O42" s="271"/>
      <c r="P42" s="14"/>
    </row>
    <row r="43" spans="1:16" ht="15.75">
      <c r="A43" s="113"/>
      <c r="B43" s="267" t="s">
        <v>73</v>
      </c>
      <c r="C43" s="268"/>
      <c r="D43" s="269"/>
      <c r="E43" s="270"/>
      <c r="F43" s="268">
        <f>SUM(F37:F42)</f>
        <v>623484</v>
      </c>
      <c r="G43" s="270"/>
      <c r="H43" s="268"/>
      <c r="I43" s="268">
        <f>SUM(I37:I42)</f>
        <v>592459</v>
      </c>
      <c r="J43" s="268"/>
      <c r="K43" s="270"/>
      <c r="L43" s="268">
        <f>SUM(L37:L42)</f>
        <v>625000</v>
      </c>
      <c r="M43" s="268"/>
      <c r="N43" s="270"/>
      <c r="O43" s="271"/>
      <c r="P43" s="14"/>
    </row>
    <row r="44" spans="1:16" ht="18" customHeight="1">
      <c r="A44" s="168"/>
      <c r="B44" s="272"/>
      <c r="C44" s="273"/>
      <c r="D44" s="274"/>
      <c r="E44" s="275"/>
      <c r="F44" s="273"/>
      <c r="G44" s="275"/>
      <c r="H44" s="273"/>
      <c r="I44" s="273"/>
      <c r="J44" s="273"/>
      <c r="K44" s="275"/>
      <c r="L44" s="273"/>
      <c r="M44" s="273"/>
      <c r="N44" s="276"/>
      <c r="O44" s="277"/>
      <c r="P44" s="14"/>
    </row>
    <row r="45" spans="1:16" ht="15.75">
      <c r="A45" s="113"/>
      <c r="B45" s="267" t="s">
        <v>84</v>
      </c>
      <c r="C45" s="268"/>
      <c r="D45" s="269"/>
      <c r="E45" s="270"/>
      <c r="F45" s="268"/>
      <c r="G45" s="270"/>
      <c r="H45" s="268"/>
      <c r="I45" s="268"/>
      <c r="J45" s="268"/>
      <c r="K45" s="270"/>
      <c r="L45" s="268"/>
      <c r="M45" s="268"/>
      <c r="N45" s="278"/>
      <c r="O45" s="279"/>
      <c r="P45" s="14"/>
    </row>
    <row r="46" spans="1:16" ht="15.75">
      <c r="A46" s="113"/>
      <c r="B46" s="267" t="s">
        <v>74</v>
      </c>
      <c r="C46" s="268"/>
      <c r="D46" s="269"/>
      <c r="E46" s="270"/>
      <c r="F46" s="268">
        <f>F37</f>
        <v>626003</v>
      </c>
      <c r="G46" s="270"/>
      <c r="H46" s="268"/>
      <c r="I46" s="268">
        <f>I37</f>
        <v>625000</v>
      </c>
      <c r="J46" s="268"/>
      <c r="K46" s="270"/>
      <c r="L46" s="268">
        <f>L37</f>
        <v>625000</v>
      </c>
      <c r="M46" s="268"/>
      <c r="N46" s="278"/>
      <c r="O46" s="279"/>
      <c r="P46" s="14"/>
    </row>
    <row r="47" spans="1:16" ht="15.75">
      <c r="A47" s="113"/>
      <c r="B47" s="267" t="s">
        <v>75</v>
      </c>
      <c r="C47" s="268"/>
      <c r="D47" s="269"/>
      <c r="E47" s="270"/>
      <c r="F47" s="268">
        <v>925979</v>
      </c>
      <c r="G47" s="270"/>
      <c r="H47" s="268"/>
      <c r="I47" s="268">
        <f>-F48</f>
        <v>942529</v>
      </c>
      <c r="J47" s="268"/>
      <c r="K47" s="270"/>
      <c r="L47" s="268">
        <f>-I48</f>
        <v>949103</v>
      </c>
      <c r="M47" s="268"/>
      <c r="N47" s="278"/>
      <c r="O47" s="279"/>
      <c r="P47" s="14"/>
    </row>
    <row r="48" spans="1:16" ht="15.75">
      <c r="A48" s="113"/>
      <c r="B48" s="267" t="s">
        <v>76</v>
      </c>
      <c r="C48" s="268"/>
      <c r="D48" s="269"/>
      <c r="E48" s="270" t="s">
        <v>128</v>
      </c>
      <c r="F48" s="268">
        <v>-942529</v>
      </c>
      <c r="G48" s="270"/>
      <c r="H48" s="268"/>
      <c r="I48" s="268">
        <v>-949103</v>
      </c>
      <c r="J48" s="268"/>
      <c r="K48" s="270"/>
      <c r="L48" s="268">
        <v>-503000</v>
      </c>
      <c r="M48" s="268"/>
      <c r="N48" s="270"/>
      <c r="O48" s="271"/>
      <c r="P48" s="14"/>
    </row>
    <row r="49" spans="1:16" ht="15.75">
      <c r="A49" s="113"/>
      <c r="B49" s="267" t="s">
        <v>77</v>
      </c>
      <c r="C49" s="268"/>
      <c r="D49" s="269"/>
      <c r="E49" s="270"/>
      <c r="F49" s="268">
        <v>-20754</v>
      </c>
      <c r="G49" s="270"/>
      <c r="H49" s="268"/>
      <c r="I49" s="268">
        <v>0</v>
      </c>
      <c r="J49" s="268"/>
      <c r="K49" s="270"/>
      <c r="L49" s="268">
        <v>0</v>
      </c>
      <c r="M49" s="268"/>
      <c r="N49" s="280"/>
      <c r="O49" s="281"/>
      <c r="P49" s="14"/>
    </row>
    <row r="50" spans="1:16" ht="15.75">
      <c r="A50" s="108"/>
      <c r="B50" s="282" t="s">
        <v>78</v>
      </c>
      <c r="C50" s="283"/>
      <c r="D50" s="284"/>
      <c r="E50" s="285"/>
      <c r="F50" s="283">
        <f>SUM(F46:F49)</f>
        <v>588699</v>
      </c>
      <c r="G50" s="285"/>
      <c r="H50" s="283"/>
      <c r="I50" s="283">
        <f>SUM(I46:I49)</f>
        <v>618426</v>
      </c>
      <c r="J50" s="283"/>
      <c r="K50" s="285"/>
      <c r="L50" s="283">
        <f>SUM(L46:L49)</f>
        <v>1071103</v>
      </c>
      <c r="M50" s="283"/>
      <c r="N50" s="285"/>
      <c r="O50" s="286"/>
      <c r="P50" s="14"/>
    </row>
    <row r="51" spans="1:16" ht="15.75">
      <c r="A51" s="14"/>
      <c r="B51" s="29"/>
      <c r="C51" s="13"/>
      <c r="D51" s="13" t="s">
        <v>128</v>
      </c>
      <c r="E51" s="13"/>
      <c r="F51" s="13"/>
      <c r="G51" s="13"/>
      <c r="H51" s="13"/>
      <c r="I51" s="13"/>
      <c r="J51" s="13"/>
      <c r="K51" s="13"/>
      <c r="L51" s="13"/>
      <c r="M51" s="13"/>
      <c r="N51" s="27"/>
      <c r="O51" s="27"/>
      <c r="P51" s="14"/>
    </row>
    <row r="52" spans="1:16" ht="12.75" customHeight="1">
      <c r="A52" s="13"/>
      <c r="B52" s="13"/>
      <c r="C52" s="13"/>
      <c r="D52" s="13" t="s">
        <v>128</v>
      </c>
      <c r="E52" s="13"/>
      <c r="F52" s="13"/>
      <c r="G52" s="13"/>
      <c r="H52" s="13"/>
      <c r="I52" s="13"/>
      <c r="J52" s="13"/>
      <c r="K52" s="13"/>
      <c r="L52" s="13"/>
      <c r="M52" s="13"/>
      <c r="N52" s="27"/>
      <c r="O52" s="27"/>
      <c r="P52" s="14"/>
    </row>
  </sheetData>
  <mergeCells count="4">
    <mergeCell ref="G8:J8"/>
    <mergeCell ref="E8:F8"/>
    <mergeCell ref="A20:D20"/>
    <mergeCell ref="C21:D21"/>
  </mergeCells>
  <printOptions horizontalCentered="1"/>
  <pageMargins left="0.5" right="0.5" top="0.5" bottom="0.25" header="0.5" footer="0.5"/>
  <pageSetup horizontalDpi="600" verticalDpi="600" orientation="landscape" scale="65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morser</cp:lastModifiedBy>
  <cp:lastPrinted>2007-03-14T13:50:53Z</cp:lastPrinted>
  <dcterms:created xsi:type="dcterms:W3CDTF">2003-08-28T20:51:00Z</dcterms:created>
  <dcterms:modified xsi:type="dcterms:W3CDTF">2007-03-14T13:52:05Z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850220557</vt:i4>
  </property>
  <property fmtid="{D5CDD505-2E9C-101B-9397-08002B2CF9AE}" pid="3" name="_NewReviewCycle">
    <vt:lpwstr/>
  </property>
  <property fmtid="{D5CDD505-2E9C-101B-9397-08002B2CF9AE}" pid="4" name="_EmailSubject">
    <vt:lpwstr>Budget Reformat for DOJ E-Gov staff</vt:lpwstr>
  </property>
  <property fmtid="{D5CDD505-2E9C-101B-9397-08002B2CF9AE}" pid="5" name="_AuthorEmail">
    <vt:lpwstr>Ryan.Morse@usdoj.gov</vt:lpwstr>
  </property>
  <property fmtid="{D5CDD505-2E9C-101B-9397-08002B2CF9AE}" pid="6" name="_AuthorEmailDisplayName">
    <vt:lpwstr>Morse, Ryan</vt:lpwstr>
  </property>
  <property fmtid="{D5CDD505-2E9C-101B-9397-08002B2CF9AE}" pid="7" name="_PreviousAdHocReviewCycleID">
    <vt:i4>-2034054841</vt:i4>
  </property>
</Properties>
</file>