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0"/>
  </bookViews>
  <sheets>
    <sheet name="Copi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'Assumptions'!$B$1:$E$58</definedName>
    <definedName name="_xlnm.Print_Area" localSheetId="0">'Copier Calculator'!$A$1:$M$60</definedName>
  </definedNames>
  <calcPr fullCalcOnLoad="1"/>
</workbook>
</file>

<file path=xl/sharedStrings.xml><?xml version="1.0" encoding="utf-8"?>
<sst xmlns="http://schemas.openxmlformats.org/spreadsheetml/2006/main" count="135" uniqueCount="79">
  <si>
    <t>Data Source</t>
  </si>
  <si>
    <t>Conventional Unit</t>
  </si>
  <si>
    <t>Maintenance</t>
  </si>
  <si>
    <t>Lifetime maintenance cost</t>
  </si>
  <si>
    <t>Assumes that unit is traded in or no longer used at the end of expected lifetime.</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</si>
  <si>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</si>
  <si>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</si>
  <si>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</si>
  <si>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</si>
  <si>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</si>
  <si>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</si>
  <si>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</si>
  <si>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Number of units</t>
  </si>
  <si>
    <t>Initial cost per unit (estimated retail price)</t>
  </si>
  <si>
    <t>Maintenance cost</t>
  </si>
  <si>
    <t>Total</t>
  </si>
  <si>
    <t>Maintenance costs (lifetime)</t>
  </si>
  <si>
    <t>Electricity Rate ($/kWh)</t>
  </si>
  <si>
    <t xml:space="preserve"> Savings with ENERGY STAR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</si>
  <si>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</si>
  <si>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</si>
  <si>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</si>
  <si>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</si>
  <si>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</si>
  <si>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</si>
  <si>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</si>
  <si>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</si>
  <si>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</si>
  <si>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</si>
  <si>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</si>
  <si>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</si>
  <si>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</si>
  <si>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</si>
  <si>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</si>
  <si>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</si>
  <si>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</si>
  <si>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</si>
  <si>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</si>
  <si>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</si>
  <si>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</si>
  <si>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</si>
  <si>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</si>
  <si>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</si>
  <si>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</si>
  <si>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</si>
  <si>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</si>
  <si>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</si>
  <si>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</si>
  <si>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</si>
  <si>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</si>
  <si>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Annual electricity consumption (kWh)</t>
  </si>
  <si>
    <t>Life cycle electricity consumption (kWh)</t>
  </si>
  <si>
    <t>Life cycle electricity saved (kWh)</t>
  </si>
  <si>
    <t>EPA 2006</t>
  </si>
  <si>
    <t>LBNL 2007</t>
  </si>
  <si>
    <t>Commercial or residential use?</t>
  </si>
  <si>
    <t xml:space="preserve"> Commercial</t>
  </si>
  <si>
    <t xml:space="preserve"> Residential</t>
  </si>
  <si>
    <t>Selected</t>
  </si>
  <si>
    <t>Typical Energy Consumption values</t>
  </si>
  <si>
    <t>Color, &gt;50 ipm</t>
  </si>
  <si>
    <r>
      <t xml:space="preserve">Color, </t>
    </r>
    <r>
      <rPr>
        <sz val="10"/>
        <rFont val="Calibri"/>
        <family val="2"/>
      </rPr>
      <t xml:space="preserve">≤ </t>
    </r>
    <r>
      <rPr>
        <sz val="10"/>
        <rFont val="Univers"/>
        <family val="2"/>
      </rPr>
      <t>50 ipm</t>
    </r>
  </si>
  <si>
    <r>
      <t xml:space="preserve">Monochrome, </t>
    </r>
    <r>
      <rPr>
        <sz val="10"/>
        <rFont val="Calibri"/>
        <family val="2"/>
      </rPr>
      <t>≤</t>
    </r>
    <r>
      <rPr>
        <sz val="10"/>
        <rFont val="Univers"/>
        <family val="2"/>
      </rPr>
      <t xml:space="preserve"> 50 ipm</t>
    </r>
  </si>
  <si>
    <t>Monochrome, &gt;50 ipm</t>
  </si>
  <si>
    <t>kWh/week</t>
  </si>
  <si>
    <t>Assumptions for Copiers</t>
  </si>
  <si>
    <t>Copier Type</t>
  </si>
  <si>
    <t>ES TEC</t>
  </si>
  <si>
    <t>Baseline TEC</t>
  </si>
  <si>
    <t>Energy Consumption</t>
  </si>
  <si>
    <t>Retail Price Comparison</t>
  </si>
  <si>
    <t>ES Price</t>
  </si>
  <si>
    <t>Baseline Price</t>
  </si>
  <si>
    <t>$</t>
  </si>
  <si>
    <t>Industry Data 2007, approximate retail prices used, assuming that any price differential between conventional and ENERGY STAR units is small compared to the price differential due to other features/functionality.</t>
  </si>
  <si>
    <t>EIA 2008</t>
  </si>
  <si>
    <t>EPA 2008</t>
  </si>
  <si>
    <t>EPA 2007</t>
  </si>
  <si>
    <t>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</si>
</sst>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7">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8"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8"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0" xfId="0" applyFont="1" applyFill="1" applyAlignment="1" applyProtection="1">
      <alignment wrapText="1"/>
      <protection/>
    </xf>
    <xf numFmtId="177" fontId="1" fillId="0" borderId="0"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0" fontId="1" fillId="7" borderId="18" xfId="0" applyFont="1" applyFill="1" applyBorder="1" applyAlignment="1" applyProtection="1">
      <alignment/>
      <protection/>
    </xf>
    <xf numFmtId="200" fontId="1" fillId="0" borderId="0" xfId="0" applyNumberFormat="1" applyFont="1" applyFill="1" applyBorder="1" applyAlignment="1" applyProtection="1">
      <alignment horizontal="right"/>
      <protection/>
    </xf>
    <xf numFmtId="0" fontId="15" fillId="7" borderId="18" xfId="0" applyFont="1" applyFill="1" applyBorder="1" applyAlignment="1" applyProtection="1">
      <alignment/>
      <protection/>
    </xf>
    <xf numFmtId="165"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left" indent="1"/>
      <protection/>
    </xf>
    <xf numFmtId="173" fontId="1" fillId="20" borderId="19" xfId="0" applyNumberFormat="1" applyFont="1" applyFill="1" applyBorder="1" applyAlignment="1" applyProtection="1">
      <alignment/>
      <protection locked="0"/>
    </xf>
    <xf numFmtId="0" fontId="4" fillId="0" borderId="18" xfId="0" applyFont="1" applyFill="1" applyBorder="1" applyAlignment="1" applyProtection="1">
      <alignment horizontal="left"/>
      <protection/>
    </xf>
    <xf numFmtId="1" fontId="1" fillId="0" borderId="18" xfId="0" applyNumberFormat="1" applyFont="1" applyFill="1" applyBorder="1" applyAlignment="1" applyProtection="1">
      <alignment/>
      <protection locked="0"/>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wrapText="1"/>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178" fontId="1" fillId="0" borderId="0" xfId="0" applyNumberFormat="1" applyFont="1" applyFill="1" applyBorder="1" applyAlignment="1" applyProtection="1">
      <alignment horizontal="right"/>
      <protection/>
    </xf>
    <xf numFmtId="178" fontId="1" fillId="0" borderId="16" xfId="0" applyNumberFormat="1" applyFont="1" applyFill="1" applyBorder="1" applyAlignment="1" applyProtection="1">
      <alignment horizontal="right"/>
      <protection/>
    </xf>
    <xf numFmtId="0" fontId="1" fillId="0" borderId="21" xfId="0" applyFont="1" applyFill="1" applyBorder="1" applyAlignment="1" applyProtection="1">
      <alignment wrapText="1"/>
      <protection/>
    </xf>
    <xf numFmtId="0" fontId="7" fillId="0" borderId="0" xfId="0" applyFont="1" applyAlignment="1">
      <alignment horizontal="center" wrapText="1"/>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1" fillId="0" borderId="11"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0" zoomScaleNormal="80" zoomScaleSheetLayoutView="80" zoomScalePageLayoutView="0" workbookViewId="0" topLeftCell="A1">
      <selection activeCell="O6" sqref="O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25" t="s">
        <v>22</v>
      </c>
      <c r="B7" s="125"/>
      <c r="C7" s="125"/>
      <c r="D7" s="125"/>
      <c r="E7" s="125"/>
      <c r="F7" s="125"/>
      <c r="G7" s="125"/>
      <c r="H7" s="125"/>
      <c r="I7" s="125"/>
      <c r="J7" s="125"/>
      <c r="K7" s="125"/>
      <c r="L7" s="125"/>
      <c r="M7" s="125"/>
    </row>
    <row r="8" spans="1:13" ht="15.75" customHeight="1">
      <c r="A8" s="125" t="str">
        <f>""&amp;C17&amp;" ENERGY STAR Qualified Copier(s)"</f>
        <v>20 ENERGY STAR Qualified Copier(s)</v>
      </c>
      <c r="B8" s="125"/>
      <c r="C8" s="125"/>
      <c r="D8" s="125"/>
      <c r="E8" s="125"/>
      <c r="F8" s="125"/>
      <c r="G8" s="125"/>
      <c r="H8" s="125"/>
      <c r="I8" s="125"/>
      <c r="J8" s="125"/>
      <c r="K8" s="125"/>
      <c r="L8" s="125"/>
      <c r="M8" s="125"/>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28" t="s">
        <v>43</v>
      </c>
      <c r="B11" s="128"/>
      <c r="C11" s="128"/>
      <c r="D11" s="128"/>
      <c r="E11" s="128"/>
      <c r="F11" s="128"/>
      <c r="G11" s="128"/>
      <c r="H11" s="128"/>
      <c r="I11" s="128"/>
      <c r="J11" s="128"/>
      <c r="K11" s="128"/>
      <c r="L11" s="128"/>
      <c r="M11" s="128"/>
    </row>
    <row r="12" spans="1:13" s="57" customFormat="1" ht="12.75">
      <c r="A12" s="59"/>
      <c r="B12" s="59"/>
      <c r="C12" s="59"/>
      <c r="D12" s="59"/>
      <c r="E12" s="59"/>
      <c r="F12" s="59"/>
      <c r="G12" s="59"/>
      <c r="H12" s="59"/>
      <c r="I12" s="59"/>
      <c r="J12" s="59"/>
      <c r="K12" s="59"/>
      <c r="L12" s="59"/>
      <c r="M12" s="59"/>
    </row>
    <row r="13" ht="15.75" customHeight="1">
      <c r="A13" s="2"/>
    </row>
    <row r="14" spans="1:13" ht="15.75">
      <c r="A14" s="126" t="s">
        <v>23</v>
      </c>
      <c r="B14" s="126"/>
      <c r="C14" s="126"/>
      <c r="D14" s="126"/>
      <c r="E14" s="126"/>
      <c r="F14" s="126"/>
      <c r="G14" s="126"/>
      <c r="H14" s="126"/>
      <c r="I14" s="126"/>
      <c r="J14" s="126"/>
      <c r="K14" s="126"/>
      <c r="L14" s="126"/>
      <c r="M14" s="126"/>
    </row>
    <row r="15" spans="1:13" ht="4.5" customHeight="1">
      <c r="A15" s="39"/>
      <c r="B15" s="40"/>
      <c r="C15" s="40"/>
      <c r="D15" s="40"/>
      <c r="E15" s="40"/>
      <c r="F15" s="40"/>
      <c r="G15" s="40"/>
      <c r="H15" s="40"/>
      <c r="I15" s="40"/>
      <c r="J15" s="40"/>
      <c r="K15" s="40"/>
      <c r="L15" s="40"/>
      <c r="M15" s="41"/>
    </row>
    <row r="16" spans="1:13" ht="15.75" customHeight="1" thickBot="1">
      <c r="A16" s="112" t="s">
        <v>55</v>
      </c>
      <c r="B16" s="49"/>
      <c r="C16" s="49"/>
      <c r="D16" s="49"/>
      <c r="E16" s="49"/>
      <c r="F16" s="49"/>
      <c r="G16" s="49"/>
      <c r="H16" s="49"/>
      <c r="I16" s="49"/>
      <c r="J16" s="49"/>
      <c r="K16" s="49"/>
      <c r="L16" s="49"/>
      <c r="M16" s="44"/>
    </row>
    <row r="17" spans="1:14" ht="15.75" customHeight="1" thickBot="1">
      <c r="A17" s="50" t="s">
        <v>12</v>
      </c>
      <c r="B17" s="45"/>
      <c r="C17" s="63">
        <v>20</v>
      </c>
      <c r="D17" s="43"/>
      <c r="E17" s="43"/>
      <c r="F17" s="43"/>
      <c r="G17" s="43"/>
      <c r="H17" s="43"/>
      <c r="I17" s="43"/>
      <c r="J17" s="43"/>
      <c r="K17" s="43"/>
      <c r="L17" s="43"/>
      <c r="M17" s="44"/>
      <c r="N17" s="4"/>
    </row>
    <row r="18" spans="1:13" ht="15.75" customHeight="1" thickBot="1">
      <c r="A18" s="42" t="s">
        <v>17</v>
      </c>
      <c r="B18" s="45"/>
      <c r="C18" s="115">
        <f>Assumptions!C46</f>
        <v>0.0952</v>
      </c>
      <c r="D18" s="43"/>
      <c r="E18" s="43"/>
      <c r="F18" s="43"/>
      <c r="G18" s="43"/>
      <c r="H18" s="43"/>
      <c r="I18" s="43"/>
      <c r="J18" s="43"/>
      <c r="K18" s="43"/>
      <c r="L18" s="43"/>
      <c r="M18" s="44"/>
    </row>
    <row r="19" spans="1:14" ht="15.75" customHeight="1">
      <c r="A19" s="110" t="s">
        <v>66</v>
      </c>
      <c r="B19" s="45"/>
      <c r="C19" s="47"/>
      <c r="D19" s="43"/>
      <c r="E19" s="43"/>
      <c r="F19" s="43"/>
      <c r="G19" s="43"/>
      <c r="H19" s="43"/>
      <c r="I19" s="43"/>
      <c r="J19" s="43"/>
      <c r="K19" s="43"/>
      <c r="L19" s="43"/>
      <c r="M19" s="44"/>
      <c r="N19" s="4"/>
    </row>
    <row r="20" spans="1:14" ht="15.75" customHeight="1">
      <c r="A20" s="46"/>
      <c r="B20" s="45"/>
      <c r="C20" s="47"/>
      <c r="D20" s="43"/>
      <c r="E20" s="43"/>
      <c r="F20" s="43"/>
      <c r="G20" s="43"/>
      <c r="H20" s="43"/>
      <c r="I20" s="43"/>
      <c r="J20" s="43"/>
      <c r="K20" s="43"/>
      <c r="L20" s="43"/>
      <c r="M20" s="44"/>
      <c r="N20" s="4"/>
    </row>
    <row r="21" spans="1:13" ht="27.75" customHeight="1">
      <c r="A21" s="48"/>
      <c r="B21" s="127" t="s">
        <v>10</v>
      </c>
      <c r="C21" s="127"/>
      <c r="D21" s="127"/>
      <c r="E21" s="49"/>
      <c r="F21" s="127" t="s">
        <v>1</v>
      </c>
      <c r="G21" s="127"/>
      <c r="H21" s="127"/>
      <c r="I21" s="49"/>
      <c r="J21" s="130"/>
      <c r="K21" s="130"/>
      <c r="L21" s="130"/>
      <c r="M21" s="44"/>
    </row>
    <row r="22" spans="1:13" ht="4.5" customHeight="1" thickBot="1">
      <c r="A22" s="48"/>
      <c r="B22" s="49"/>
      <c r="C22" s="49"/>
      <c r="D22" s="49"/>
      <c r="E22" s="49"/>
      <c r="F22" s="49"/>
      <c r="G22" s="49"/>
      <c r="H22" s="49"/>
      <c r="I22" s="49"/>
      <c r="J22" s="49"/>
      <c r="K22" s="49"/>
      <c r="L22" s="49"/>
      <c r="M22" s="44"/>
    </row>
    <row r="23" spans="1:13" ht="15.75" customHeight="1" thickBot="1">
      <c r="A23" s="50" t="s">
        <v>13</v>
      </c>
      <c r="B23" s="43"/>
      <c r="C23" s="64">
        <f>Assumptions!L42</f>
        <v>15000</v>
      </c>
      <c r="D23" s="51"/>
      <c r="E23" s="51"/>
      <c r="F23" s="51"/>
      <c r="G23" s="64">
        <f>Assumptions!M42</f>
        <v>15000</v>
      </c>
      <c r="H23" s="51"/>
      <c r="I23" s="51"/>
      <c r="J23" s="52"/>
      <c r="K23" s="53"/>
      <c r="L23" s="51"/>
      <c r="M23" s="44"/>
    </row>
    <row r="24" spans="1:13" ht="4.5" customHeight="1">
      <c r="A24" s="54"/>
      <c r="B24" s="55"/>
      <c r="C24" s="55"/>
      <c r="D24" s="55"/>
      <c r="E24" s="55"/>
      <c r="F24" s="55"/>
      <c r="G24" s="55"/>
      <c r="H24" s="55"/>
      <c r="I24" s="55"/>
      <c r="J24" s="55"/>
      <c r="K24" s="55"/>
      <c r="L24" s="55"/>
      <c r="M24" s="56"/>
    </row>
    <row r="25" ht="15.75" customHeight="1">
      <c r="A25" s="3"/>
    </row>
    <row r="26" ht="15.75" customHeight="1">
      <c r="A26" s="3"/>
    </row>
    <row r="27" spans="1:13" ht="15.75">
      <c r="A27" s="126" t="str">
        <f>"Annual and Life Cycle Costs and Savings for "&amp;C17&amp;" Copier(s)"</f>
        <v>Annual and Life Cycle Costs and Savings for 20 Copier(s)</v>
      </c>
      <c r="B27" s="126"/>
      <c r="C27" s="126"/>
      <c r="D27" s="126"/>
      <c r="E27" s="126"/>
      <c r="F27" s="126"/>
      <c r="G27" s="126"/>
      <c r="H27" s="126"/>
      <c r="I27" s="126"/>
      <c r="J27" s="126"/>
      <c r="K27" s="126"/>
      <c r="L27" s="126"/>
      <c r="M27" s="126"/>
    </row>
    <row r="28" spans="1:13" ht="31.5" customHeight="1">
      <c r="A28" s="19"/>
      <c r="B28" s="129" t="str">
        <f>""&amp;C17&amp;" ENERGY STAR Qualified Units"</f>
        <v>20 ENERGY STAR Qualified Units</v>
      </c>
      <c r="C28" s="129"/>
      <c r="D28" s="129"/>
      <c r="E28" s="20"/>
      <c r="F28" s="129" t="str">
        <f>""&amp;C17&amp;" Conventional Units"</f>
        <v>20 Conventional Units</v>
      </c>
      <c r="G28" s="129"/>
      <c r="H28" s="129"/>
      <c r="I28" s="20"/>
      <c r="J28" s="129" t="s">
        <v>18</v>
      </c>
      <c r="K28" s="129"/>
      <c r="L28" s="129"/>
      <c r="M28" s="21"/>
    </row>
    <row r="29" spans="1:13" ht="15.75" customHeight="1">
      <c r="A29" s="22" t="s">
        <v>39</v>
      </c>
      <c r="B29" s="23"/>
      <c r="C29" s="23"/>
      <c r="D29" s="23"/>
      <c r="E29" s="23"/>
      <c r="F29" s="23"/>
      <c r="G29" s="23"/>
      <c r="H29" s="23"/>
      <c r="I29" s="23"/>
      <c r="J29" s="23"/>
      <c r="K29" s="23"/>
      <c r="L29" s="23"/>
      <c r="M29" s="24"/>
    </row>
    <row r="30" spans="1:13" ht="15.75" customHeight="1">
      <c r="A30" s="25" t="s">
        <v>47</v>
      </c>
      <c r="B30" s="23"/>
      <c r="C30" s="26">
        <f>C31*C18</f>
        <v>1504.9216000000001</v>
      </c>
      <c r="D30" s="23"/>
      <c r="E30" s="23"/>
      <c r="F30" s="23"/>
      <c r="G30" s="26">
        <f>G31*C18</f>
        <v>1613.8304</v>
      </c>
      <c r="H30" s="23"/>
      <c r="I30" s="23"/>
      <c r="J30" s="23"/>
      <c r="K30" s="26">
        <f>G30-C30</f>
        <v>108.90879999999993</v>
      </c>
      <c r="L30" s="23"/>
      <c r="M30" s="24"/>
    </row>
    <row r="31" spans="1:13" ht="15.75" customHeight="1" hidden="1" outlineLevel="1">
      <c r="A31" s="27" t="s">
        <v>50</v>
      </c>
      <c r="B31" s="23"/>
      <c r="C31" s="93">
        <f>C17*Assumptions!J42*52</f>
        <v>15808</v>
      </c>
      <c r="D31" s="70"/>
      <c r="E31" s="70"/>
      <c r="F31" s="70"/>
      <c r="G31" s="93">
        <f>C17*Assumptions!K42*52</f>
        <v>16952</v>
      </c>
      <c r="H31" s="70"/>
      <c r="I31" s="70"/>
      <c r="J31" s="70"/>
      <c r="K31" s="93">
        <f>G31-C31</f>
        <v>1144</v>
      </c>
      <c r="L31" s="28"/>
      <c r="M31" s="24"/>
    </row>
    <row r="32" spans="1:13" ht="15.75" customHeight="1" collapsed="1">
      <c r="A32" s="30" t="s">
        <v>14</v>
      </c>
      <c r="B32" s="23"/>
      <c r="C32" s="26">
        <f>C17*Assumptions!C35</f>
        <v>0</v>
      </c>
      <c r="D32" s="23"/>
      <c r="E32" s="23"/>
      <c r="F32" s="23"/>
      <c r="G32" s="26">
        <f>C17*Assumptions!C38</f>
        <v>0</v>
      </c>
      <c r="H32" s="23"/>
      <c r="I32" s="23"/>
      <c r="J32" s="23"/>
      <c r="K32" s="26">
        <f>G32-C32</f>
        <v>0</v>
      </c>
      <c r="L32" s="23"/>
      <c r="M32" s="24"/>
    </row>
    <row r="33" spans="1:13" s="5" customFormat="1" ht="15.75" customHeight="1">
      <c r="A33" s="31" t="s">
        <v>15</v>
      </c>
      <c r="B33" s="32"/>
      <c r="C33" s="68">
        <f>C30+C32</f>
        <v>1504.9216000000001</v>
      </c>
      <c r="D33" s="33"/>
      <c r="E33" s="33"/>
      <c r="F33" s="33"/>
      <c r="G33" s="68">
        <f>G30+G32</f>
        <v>1613.8304</v>
      </c>
      <c r="H33" s="33"/>
      <c r="I33" s="33"/>
      <c r="J33" s="33"/>
      <c r="K33" s="68">
        <f>K30+K32</f>
        <v>108.90879999999993</v>
      </c>
      <c r="L33" s="33"/>
      <c r="M33" s="34"/>
    </row>
    <row r="34" spans="1:13" ht="15.75" customHeight="1">
      <c r="A34" s="25"/>
      <c r="B34" s="23"/>
      <c r="C34" s="23"/>
      <c r="D34" s="23"/>
      <c r="E34" s="23"/>
      <c r="F34" s="23"/>
      <c r="G34" s="23"/>
      <c r="H34" s="23"/>
      <c r="I34" s="23"/>
      <c r="J34" s="23"/>
      <c r="K34" s="23"/>
      <c r="L34" s="23"/>
      <c r="M34" s="24"/>
    </row>
    <row r="35" spans="1:13" ht="15.75" customHeight="1">
      <c r="A35" s="22" t="s">
        <v>40</v>
      </c>
      <c r="B35" s="23"/>
      <c r="C35" s="23"/>
      <c r="D35" s="23"/>
      <c r="E35" s="23"/>
      <c r="F35" s="23"/>
      <c r="G35" s="23"/>
      <c r="H35" s="23"/>
      <c r="I35" s="23"/>
      <c r="J35" s="23"/>
      <c r="K35" s="23"/>
      <c r="L35" s="23"/>
      <c r="M35" s="24"/>
    </row>
    <row r="36" spans="1:13" ht="15.75" customHeight="1">
      <c r="A36" s="25" t="s">
        <v>48</v>
      </c>
      <c r="B36" s="23"/>
      <c r="C36" s="26">
        <f>C37+C39</f>
        <v>7889.0049858737</v>
      </c>
      <c r="D36" s="23"/>
      <c r="E36" s="23"/>
      <c r="F36" s="23"/>
      <c r="G36" s="26">
        <f>G37+G39</f>
        <v>8459.919820377718</v>
      </c>
      <c r="H36" s="23"/>
      <c r="I36" s="23"/>
      <c r="J36" s="23"/>
      <c r="K36" s="26">
        <f>G36-C36</f>
        <v>570.9148345040176</v>
      </c>
      <c r="L36" s="23"/>
      <c r="M36" s="24"/>
    </row>
    <row r="37" spans="1:13" ht="15.75" customHeight="1" hidden="1" outlineLevel="1">
      <c r="A37" s="27" t="s">
        <v>49</v>
      </c>
      <c r="B37" s="23"/>
      <c r="C37" s="26">
        <f>PV(Assumptions!C41,Assumptions!C11,-C30,,0)</f>
        <v>7889.0049858737</v>
      </c>
      <c r="D37" s="23"/>
      <c r="E37" s="23"/>
      <c r="F37" s="23"/>
      <c r="G37" s="26">
        <f>PV(Assumptions!C41,Assumptions!C19,-G30,,0)</f>
        <v>8459.919820377718</v>
      </c>
      <c r="H37" s="23"/>
      <c r="I37" s="23"/>
      <c r="J37" s="23"/>
      <c r="K37" s="26">
        <f>G37-C37</f>
        <v>570.9148345040176</v>
      </c>
      <c r="L37" s="23"/>
      <c r="M37" s="24"/>
    </row>
    <row r="38" spans="1:13" ht="15.75" customHeight="1" hidden="1" outlineLevel="1">
      <c r="A38" s="29" t="s">
        <v>51</v>
      </c>
      <c r="B38" s="23"/>
      <c r="C38" s="93">
        <f>C31*Assumptions!C11</f>
        <v>94848</v>
      </c>
      <c r="D38" s="70"/>
      <c r="E38" s="70"/>
      <c r="F38" s="70"/>
      <c r="G38" s="93">
        <f>G31*Assumptions!C19</f>
        <v>101712</v>
      </c>
      <c r="H38" s="70"/>
      <c r="I38" s="70"/>
      <c r="J38" s="70"/>
      <c r="K38" s="93">
        <f>G38-C38</f>
        <v>6864</v>
      </c>
      <c r="L38" s="28"/>
      <c r="M38" s="24"/>
    </row>
    <row r="39" spans="1:13" ht="15.75" customHeight="1" hidden="1" outlineLevel="1">
      <c r="A39" s="27" t="s">
        <v>16</v>
      </c>
      <c r="B39" s="23"/>
      <c r="C39" s="26">
        <f>PV(Assumptions!C41,Assumptions!C11,-C32,,0)</f>
        <v>0</v>
      </c>
      <c r="D39" s="23"/>
      <c r="E39" s="23"/>
      <c r="F39" s="23"/>
      <c r="G39" s="26">
        <f>PV(Assumptions!C41,Assumptions!C19,-G32,,0)</f>
        <v>0</v>
      </c>
      <c r="H39" s="23"/>
      <c r="I39" s="23"/>
      <c r="J39" s="23"/>
      <c r="K39" s="26">
        <f>G39-C39</f>
        <v>0</v>
      </c>
      <c r="L39" s="23"/>
      <c r="M39" s="24"/>
    </row>
    <row r="40" spans="1:13" ht="15.75" customHeight="1" collapsed="1">
      <c r="A40" s="25" t="str">
        <f>"Purchase price for "&amp;C17&amp;" unit(s)"</f>
        <v>Purchase price for 20 unit(s)</v>
      </c>
      <c r="B40" s="23"/>
      <c r="C40" s="26">
        <f>C17*C23</f>
        <v>300000</v>
      </c>
      <c r="D40" s="23"/>
      <c r="E40" s="23"/>
      <c r="F40" s="23"/>
      <c r="G40" s="26">
        <f>C17*G23</f>
        <v>300000</v>
      </c>
      <c r="H40" s="23"/>
      <c r="I40" s="23"/>
      <c r="J40" s="23"/>
      <c r="K40" s="26">
        <f>G40-C40</f>
        <v>0</v>
      </c>
      <c r="L40" s="23"/>
      <c r="M40" s="24"/>
    </row>
    <row r="41" spans="1:13" s="5" customFormat="1" ht="15.75" customHeight="1">
      <c r="A41" s="31" t="s">
        <v>15</v>
      </c>
      <c r="B41" s="32"/>
      <c r="C41" s="68">
        <f>C36+C40</f>
        <v>307889.0049858737</v>
      </c>
      <c r="D41" s="33"/>
      <c r="E41" s="33"/>
      <c r="F41" s="33"/>
      <c r="G41" s="68">
        <f>G36+G40</f>
        <v>308459.9198203777</v>
      </c>
      <c r="H41" s="33"/>
      <c r="I41" s="33"/>
      <c r="J41" s="33"/>
      <c r="K41" s="68">
        <f>K36+K40</f>
        <v>570.9148345040176</v>
      </c>
      <c r="L41" s="33"/>
      <c r="M41" s="34"/>
    </row>
    <row r="42" spans="1:13" s="5" customFormat="1" ht="15.75" customHeight="1">
      <c r="A42" s="31"/>
      <c r="B42" s="32"/>
      <c r="C42" s="35"/>
      <c r="D42" s="33"/>
      <c r="E42" s="33"/>
      <c r="F42" s="33"/>
      <c r="G42" s="35"/>
      <c r="H42" s="33"/>
      <c r="I42" s="33"/>
      <c r="J42" s="33"/>
      <c r="K42" s="35"/>
      <c r="L42" s="33"/>
      <c r="M42" s="34"/>
    </row>
    <row r="43" spans="1:13" ht="15.75" customHeight="1">
      <c r="A43" s="22"/>
      <c r="B43" s="23"/>
      <c r="C43" s="23"/>
      <c r="D43" s="23"/>
      <c r="E43" s="23"/>
      <c r="F43" s="23"/>
      <c r="G43" s="23"/>
      <c r="H43" s="23"/>
      <c r="I43" s="23"/>
      <c r="J43" s="61" t="s">
        <v>38</v>
      </c>
      <c r="K43" s="69">
        <f>IF(K51&lt;=0,0,IF(K33&lt;0,"N/A",IF(K33=0,"&gt;"&amp;Assumptions!C11&amp;"",IF(K51/K33&gt;Assumptions!C11,"&gt;"&amp;Assumptions!C11&amp;"",K51/K33))))</f>
        <v>0</v>
      </c>
      <c r="L43" s="23"/>
      <c r="M43" s="24"/>
    </row>
    <row r="44" spans="1:13" ht="4.5" customHeight="1">
      <c r="A44" s="36"/>
      <c r="B44" s="37"/>
      <c r="C44" s="37"/>
      <c r="D44" s="37"/>
      <c r="E44" s="37"/>
      <c r="F44" s="37"/>
      <c r="G44" s="37"/>
      <c r="H44" s="37"/>
      <c r="I44" s="37"/>
      <c r="J44" s="37"/>
      <c r="K44" s="37" t="s">
        <v>42</v>
      </c>
      <c r="L44" s="37"/>
      <c r="M44" s="38"/>
    </row>
    <row r="45" spans="1:13" ht="24" customHeight="1">
      <c r="A45" s="132" t="s">
        <v>41</v>
      </c>
      <c r="B45" s="133"/>
      <c r="C45" s="133"/>
      <c r="D45" s="133"/>
      <c r="E45" s="133"/>
      <c r="F45" s="133"/>
      <c r="G45" s="133"/>
      <c r="H45" s="133"/>
      <c r="I45" s="133"/>
      <c r="J45" s="133"/>
      <c r="K45" s="133"/>
      <c r="L45" s="133"/>
      <c r="M45" s="133"/>
    </row>
    <row r="46" spans="1:13" ht="13.5">
      <c r="A46" s="131" t="s">
        <v>35</v>
      </c>
      <c r="B46" s="131"/>
      <c r="C46" s="131"/>
      <c r="D46" s="131"/>
      <c r="E46" s="131"/>
      <c r="F46" s="131"/>
      <c r="G46" s="131"/>
      <c r="H46" s="131"/>
      <c r="I46" s="131"/>
      <c r="J46" s="131"/>
      <c r="K46" s="131"/>
      <c r="L46" s="131"/>
      <c r="M46" s="131"/>
    </row>
    <row r="47" spans="1:13" ht="13.5">
      <c r="A47" s="60"/>
      <c r="B47" s="60"/>
      <c r="C47" s="60"/>
      <c r="D47" s="60"/>
      <c r="E47" s="60"/>
      <c r="F47" s="60"/>
      <c r="G47" s="60"/>
      <c r="H47" s="60"/>
      <c r="I47" s="60"/>
      <c r="J47" s="60"/>
      <c r="K47" s="60"/>
      <c r="L47" s="60"/>
      <c r="M47" s="60"/>
    </row>
    <row r="48" ht="15" customHeight="1"/>
    <row r="49" spans="1:13" ht="15.75" customHeight="1">
      <c r="A49" s="126" t="str">
        <f>"Summary of Benefits for "&amp;C17&amp;" Copier(s)"</f>
        <v>Summary of Benefits for 20 Copier(s)</v>
      </c>
      <c r="B49" s="126"/>
      <c r="C49" s="126"/>
      <c r="D49" s="126"/>
      <c r="E49" s="126"/>
      <c r="F49" s="126"/>
      <c r="G49" s="126"/>
      <c r="H49" s="126"/>
      <c r="I49" s="126"/>
      <c r="J49" s="126"/>
      <c r="K49" s="126"/>
      <c r="L49" s="126"/>
      <c r="M49" s="126"/>
    </row>
    <row r="50" spans="1:13" ht="4.5" customHeight="1">
      <c r="A50" s="12" t="s">
        <v>42</v>
      </c>
      <c r="B50" s="13"/>
      <c r="C50" s="13"/>
      <c r="D50" s="13"/>
      <c r="E50" s="13"/>
      <c r="F50" s="13"/>
      <c r="G50" s="13"/>
      <c r="H50" s="13"/>
      <c r="I50" s="13"/>
      <c r="J50" s="13"/>
      <c r="K50" s="13"/>
      <c r="L50" s="13"/>
      <c r="M50" s="14"/>
    </row>
    <row r="51" spans="1:13" ht="15.75" customHeight="1">
      <c r="A51" s="62" t="s">
        <v>44</v>
      </c>
      <c r="B51" s="8"/>
      <c r="C51" s="8"/>
      <c r="D51" s="8"/>
      <c r="E51" s="8"/>
      <c r="F51" s="8"/>
      <c r="G51" s="8"/>
      <c r="H51" s="8"/>
      <c r="I51" s="8"/>
      <c r="J51" s="8"/>
      <c r="K51" s="137">
        <f>(C23-G23)*C17</f>
        <v>0</v>
      </c>
      <c r="L51" s="137"/>
      <c r="M51" s="15"/>
    </row>
    <row r="52" spans="1:13" ht="15.75" customHeight="1">
      <c r="A52" s="62" t="s">
        <v>24</v>
      </c>
      <c r="B52" s="8"/>
      <c r="C52" s="8"/>
      <c r="D52" s="8"/>
      <c r="E52" s="8"/>
      <c r="F52" s="8"/>
      <c r="G52" s="8"/>
      <c r="H52" s="8"/>
      <c r="I52" s="8"/>
      <c r="J52" s="8"/>
      <c r="K52" s="137">
        <f>K36</f>
        <v>570.9148345040176</v>
      </c>
      <c r="L52" s="137"/>
      <c r="M52" s="15"/>
    </row>
    <row r="53" spans="1:13" ht="15.75" customHeight="1">
      <c r="A53" s="62" t="s">
        <v>25</v>
      </c>
      <c r="B53" s="8"/>
      <c r="C53" s="8"/>
      <c r="D53" s="8"/>
      <c r="E53" s="8"/>
      <c r="F53" s="8"/>
      <c r="G53" s="8"/>
      <c r="H53" s="8"/>
      <c r="I53" s="8"/>
      <c r="J53" s="8"/>
      <c r="K53" s="137">
        <f>K41</f>
        <v>570.9148345040176</v>
      </c>
      <c r="L53" s="137"/>
      <c r="M53" s="15"/>
    </row>
    <row r="54" spans="1:13" ht="15.75" customHeight="1">
      <c r="A54" s="62" t="s">
        <v>26</v>
      </c>
      <c r="B54" s="8"/>
      <c r="C54" s="8"/>
      <c r="D54" s="8"/>
      <c r="E54" s="8"/>
      <c r="F54" s="8"/>
      <c r="G54" s="8"/>
      <c r="H54" s="8"/>
      <c r="I54" s="8"/>
      <c r="J54" s="8"/>
      <c r="K54" s="138">
        <f>K43</f>
        <v>0</v>
      </c>
      <c r="L54" s="138"/>
      <c r="M54" s="15"/>
    </row>
    <row r="55" spans="1:13" ht="15.75" customHeight="1">
      <c r="A55" s="62" t="s">
        <v>52</v>
      </c>
      <c r="B55" s="8"/>
      <c r="C55" s="8"/>
      <c r="D55" s="8"/>
      <c r="E55" s="8"/>
      <c r="F55" s="8"/>
      <c r="G55" s="8"/>
      <c r="H55" s="8"/>
      <c r="I55" s="8"/>
      <c r="J55" s="8"/>
      <c r="K55" s="136">
        <f>K38</f>
        <v>6864</v>
      </c>
      <c r="L55" s="136"/>
      <c r="M55" s="15"/>
    </row>
    <row r="56" spans="1:13" ht="15.75" customHeight="1">
      <c r="A56" s="62" t="s">
        <v>37</v>
      </c>
      <c r="B56" s="8"/>
      <c r="C56" s="8"/>
      <c r="D56" s="8"/>
      <c r="E56" s="8"/>
      <c r="F56" s="8"/>
      <c r="G56" s="8"/>
      <c r="H56" s="8"/>
      <c r="I56" s="8"/>
      <c r="J56" s="8"/>
      <c r="K56" s="136">
        <f>K38*Assumptions!C49</f>
        <v>10570.56</v>
      </c>
      <c r="L56" s="136"/>
      <c r="M56" s="15"/>
    </row>
    <row r="57" spans="1:13" ht="15.75" customHeight="1">
      <c r="A57" s="62" t="s">
        <v>27</v>
      </c>
      <c r="B57" s="8"/>
      <c r="C57" s="8"/>
      <c r="D57" s="8"/>
      <c r="E57" s="8"/>
      <c r="F57" s="8"/>
      <c r="G57" s="8"/>
      <c r="H57" s="8"/>
      <c r="I57" s="8"/>
      <c r="J57" s="8"/>
      <c r="K57" s="134">
        <f>K38*Assumptions!C49/Assumptions!C53</f>
        <v>0.8781723020686217</v>
      </c>
      <c r="L57" s="134"/>
      <c r="M57" s="15"/>
    </row>
    <row r="58" spans="1:13" ht="15.75" customHeight="1">
      <c r="A58" s="62" t="s">
        <v>33</v>
      </c>
      <c r="B58" s="8"/>
      <c r="C58" s="8"/>
      <c r="D58" s="8"/>
      <c r="E58" s="8"/>
      <c r="F58" s="8"/>
      <c r="G58" s="8"/>
      <c r="H58" s="8"/>
      <c r="I58" s="8"/>
      <c r="J58" s="8"/>
      <c r="K58" s="134">
        <f>K38*Assumptions!C49/Assumptions!C52</f>
        <v>1.0897484536082473</v>
      </c>
      <c r="L58" s="134"/>
      <c r="M58" s="15"/>
    </row>
    <row r="59" spans="1:13" ht="15.75" customHeight="1">
      <c r="A59" s="62" t="s">
        <v>28</v>
      </c>
      <c r="B59" s="8"/>
      <c r="C59" s="8"/>
      <c r="D59" s="8"/>
      <c r="E59" s="8"/>
      <c r="F59" s="8"/>
      <c r="G59" s="8"/>
      <c r="H59" s="8"/>
      <c r="I59" s="8"/>
      <c r="J59" s="8"/>
      <c r="K59" s="135">
        <f>K41/(C23*C17)</f>
        <v>0.0019030494483467252</v>
      </c>
      <c r="L59" s="135"/>
      <c r="M59" s="15"/>
    </row>
    <row r="60" spans="1:13" ht="4.5" customHeight="1">
      <c r="A60" s="16"/>
      <c r="B60" s="17"/>
      <c r="C60" s="17"/>
      <c r="D60" s="17"/>
      <c r="E60" s="17"/>
      <c r="F60" s="17"/>
      <c r="G60" s="17"/>
      <c r="H60" s="17"/>
      <c r="I60" s="17"/>
      <c r="J60" s="17"/>
      <c r="K60" s="17"/>
      <c r="L60" s="17"/>
      <c r="M60" s="18"/>
    </row>
    <row r="61" s="6" customFormat="1" ht="15.75" customHeight="1">
      <c r="A61" s="58"/>
    </row>
    <row r="62" s="6" customFormat="1" ht="15.75" customHeight="1">
      <c r="A62" s="58"/>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23">
    <mergeCell ref="K57:L57"/>
    <mergeCell ref="K59:L59"/>
    <mergeCell ref="K56:L56"/>
    <mergeCell ref="K51:L51"/>
    <mergeCell ref="K52:L52"/>
    <mergeCell ref="K53:L53"/>
    <mergeCell ref="K54:L54"/>
    <mergeCell ref="K55:L55"/>
    <mergeCell ref="K58:L58"/>
    <mergeCell ref="A49:M49"/>
    <mergeCell ref="F21:H21"/>
    <mergeCell ref="F28:H28"/>
    <mergeCell ref="B28:D28"/>
    <mergeCell ref="J21:L21"/>
    <mergeCell ref="J28:L28"/>
    <mergeCell ref="A46:M46"/>
    <mergeCell ref="A45:M45"/>
    <mergeCell ref="A7:M7"/>
    <mergeCell ref="A8:M8"/>
    <mergeCell ref="A27:M27"/>
    <mergeCell ref="A14:M14"/>
    <mergeCell ref="B21:D21"/>
    <mergeCell ref="A11:M11"/>
  </mergeCells>
  <printOptions horizontalCentered="1"/>
  <pageMargins left="0.5" right="0.5" top="0.5" bottom="0.5" header="0.5" footer="0.25"/>
  <pageSetup fitToHeight="1" fitToWidth="1" orientation="portrait" scale="8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57"/>
  <sheetViews>
    <sheetView zoomScaleSheetLayoutView="100" zoomScalePageLayoutView="0" workbookViewId="0" topLeftCell="A35">
      <selection activeCell="C56" sqref="C56"/>
    </sheetView>
  </sheetViews>
  <sheetFormatPr defaultColWidth="9.140625" defaultRowHeight="12.75"/>
  <cols>
    <col min="1" max="1" width="4.28125" style="6" customWidth="1"/>
    <col min="2" max="2" width="63.00390625" style="66" customWidth="1"/>
    <col min="3" max="3" width="14.28125" style="103" bestFit="1" customWidth="1"/>
    <col min="4" max="4" width="16.421875" style="85" customWidth="1"/>
    <col min="5" max="5" width="38.8515625" style="107" customWidth="1"/>
    <col min="6" max="7" width="9.140625" style="66" customWidth="1"/>
    <col min="8" max="8" width="21.421875" style="66" customWidth="1"/>
    <col min="9" max="9" width="25.140625" style="66" customWidth="1"/>
    <col min="10" max="21" width="9.140625" style="66" customWidth="1"/>
    <col min="22" max="16384" width="9.140625" style="6" customWidth="1"/>
  </cols>
  <sheetData>
    <row r="1" spans="2:9" ht="15.75">
      <c r="B1" s="139" t="s">
        <v>65</v>
      </c>
      <c r="C1" s="139"/>
      <c r="D1" s="139"/>
      <c r="E1" s="139"/>
      <c r="F1" s="72"/>
      <c r="G1" s="72"/>
      <c r="H1" s="72"/>
      <c r="I1" s="72"/>
    </row>
    <row r="2" spans="2:9" ht="15.75">
      <c r="B2" s="71"/>
      <c r="C2" s="99"/>
      <c r="D2" s="71"/>
      <c r="E2" s="104"/>
      <c r="F2" s="72"/>
      <c r="G2" s="72"/>
      <c r="H2" s="72"/>
      <c r="I2" s="72"/>
    </row>
    <row r="3" spans="2:5" ht="12.75">
      <c r="B3" s="73" t="s">
        <v>5</v>
      </c>
      <c r="C3" s="140" t="s">
        <v>6</v>
      </c>
      <c r="D3" s="140"/>
      <c r="E3" s="105" t="s">
        <v>0</v>
      </c>
    </row>
    <row r="4" spans="2:5" ht="12.75">
      <c r="B4" s="74" t="s">
        <v>69</v>
      </c>
      <c r="C4" s="100"/>
      <c r="D4" s="75"/>
      <c r="E4" s="106"/>
    </row>
    <row r="5" spans="2:5" ht="12.75">
      <c r="B5" s="86" t="s">
        <v>10</v>
      </c>
      <c r="C5" s="77"/>
      <c r="D5" s="9"/>
      <c r="E5" s="84"/>
    </row>
    <row r="6" spans="2:5" ht="12.75">
      <c r="B6" s="88" t="s">
        <v>59</v>
      </c>
      <c r="C6" s="97"/>
      <c r="D6" s="9"/>
      <c r="E6" s="84"/>
    </row>
    <row r="7" spans="2:5" ht="12.75">
      <c r="B7" s="88" t="s">
        <v>61</v>
      </c>
      <c r="C7" s="77">
        <v>9.6</v>
      </c>
      <c r="D7" s="9" t="s">
        <v>64</v>
      </c>
      <c r="E7" s="84" t="s">
        <v>53</v>
      </c>
    </row>
    <row r="8" spans="2:5" ht="12.75">
      <c r="B8" s="88" t="s">
        <v>60</v>
      </c>
      <c r="C8" s="77">
        <v>15.2</v>
      </c>
      <c r="D8" s="9" t="s">
        <v>64</v>
      </c>
      <c r="E8" s="84" t="s">
        <v>53</v>
      </c>
    </row>
    <row r="9" spans="2:5" ht="12.75">
      <c r="B9" s="88" t="s">
        <v>62</v>
      </c>
      <c r="C9" s="101">
        <v>6.6</v>
      </c>
      <c r="D9" s="9" t="s">
        <v>64</v>
      </c>
      <c r="E9" s="84" t="s">
        <v>53</v>
      </c>
    </row>
    <row r="10" spans="2:5" ht="12.75">
      <c r="B10" s="88" t="s">
        <v>63</v>
      </c>
      <c r="C10" s="77">
        <v>12.2</v>
      </c>
      <c r="D10" s="9" t="s">
        <v>64</v>
      </c>
      <c r="E10" s="84" t="s">
        <v>53</v>
      </c>
    </row>
    <row r="11" spans="2:5" ht="12.75">
      <c r="B11" s="88" t="s">
        <v>19</v>
      </c>
      <c r="C11" s="97">
        <v>6</v>
      </c>
      <c r="D11" s="10" t="s">
        <v>9</v>
      </c>
      <c r="E11" s="84" t="s">
        <v>54</v>
      </c>
    </row>
    <row r="12" spans="2:5" ht="12.75">
      <c r="B12" s="87"/>
      <c r="C12" s="77"/>
      <c r="D12" s="9"/>
      <c r="E12" s="84"/>
    </row>
    <row r="13" spans="2:5" ht="12.75">
      <c r="B13" s="86" t="s">
        <v>1</v>
      </c>
      <c r="C13" s="77"/>
      <c r="D13" s="9"/>
      <c r="E13" s="84"/>
    </row>
    <row r="14" spans="2:5" ht="12.75">
      <c r="B14" s="88" t="s">
        <v>59</v>
      </c>
      <c r="C14" s="97"/>
      <c r="D14" s="9"/>
      <c r="E14" s="84"/>
    </row>
    <row r="15" spans="2:5" ht="12.75">
      <c r="B15" s="88" t="s">
        <v>61</v>
      </c>
      <c r="C15" s="77">
        <v>13.4</v>
      </c>
      <c r="D15" s="9" t="s">
        <v>64</v>
      </c>
      <c r="E15" s="84" t="s">
        <v>53</v>
      </c>
    </row>
    <row r="16" spans="2:5" ht="12.75">
      <c r="B16" s="88" t="s">
        <v>60</v>
      </c>
      <c r="C16" s="77">
        <v>16.3</v>
      </c>
      <c r="D16" s="9" t="s">
        <v>64</v>
      </c>
      <c r="E16" s="84" t="s">
        <v>53</v>
      </c>
    </row>
    <row r="17" spans="2:5" ht="12.75">
      <c r="B17" s="88" t="s">
        <v>62</v>
      </c>
      <c r="C17" s="101">
        <v>13.4</v>
      </c>
      <c r="D17" s="9" t="s">
        <v>64</v>
      </c>
      <c r="E17" s="84" t="s">
        <v>53</v>
      </c>
    </row>
    <row r="18" spans="2:5" ht="12.75">
      <c r="B18" s="88" t="s">
        <v>63</v>
      </c>
      <c r="C18" s="77">
        <v>16.3</v>
      </c>
      <c r="D18" s="9" t="s">
        <v>64</v>
      </c>
      <c r="E18" s="84" t="s">
        <v>53</v>
      </c>
    </row>
    <row r="19" spans="2:5" ht="12.75">
      <c r="B19" s="88" t="s">
        <v>19</v>
      </c>
      <c r="C19" s="97">
        <v>6</v>
      </c>
      <c r="D19" s="10" t="s">
        <v>9</v>
      </c>
      <c r="E19" s="84" t="s">
        <v>54</v>
      </c>
    </row>
    <row r="20" spans="2:5" ht="12.75">
      <c r="B20" s="88"/>
      <c r="C20" s="97"/>
      <c r="D20" s="10"/>
      <c r="E20" s="84"/>
    </row>
    <row r="21" spans="2:5" ht="12.75">
      <c r="B21" s="116" t="s">
        <v>70</v>
      </c>
      <c r="C21" s="117"/>
      <c r="D21" s="118"/>
      <c r="E21" s="119"/>
    </row>
    <row r="22" spans="2:5" ht="12.75">
      <c r="B22" s="120" t="s">
        <v>10</v>
      </c>
      <c r="C22" s="117"/>
      <c r="D22" s="118"/>
      <c r="E22" s="119"/>
    </row>
    <row r="23" spans="2:5" ht="12.75">
      <c r="B23" s="121" t="s">
        <v>61</v>
      </c>
      <c r="C23" s="117">
        <v>5000</v>
      </c>
      <c r="D23" s="118" t="s">
        <v>73</v>
      </c>
      <c r="E23" s="141" t="s">
        <v>74</v>
      </c>
    </row>
    <row r="24" spans="2:5" ht="12.75">
      <c r="B24" s="121" t="s">
        <v>60</v>
      </c>
      <c r="C24" s="117">
        <v>15000</v>
      </c>
      <c r="D24" s="118" t="s">
        <v>73</v>
      </c>
      <c r="E24" s="141"/>
    </row>
    <row r="25" spans="2:5" ht="12.75">
      <c r="B25" s="121" t="s">
        <v>62</v>
      </c>
      <c r="C25" s="117">
        <v>5000</v>
      </c>
      <c r="D25" s="118" t="s">
        <v>73</v>
      </c>
      <c r="E25" s="141"/>
    </row>
    <row r="26" spans="2:5" ht="12.75">
      <c r="B26" s="121" t="s">
        <v>63</v>
      </c>
      <c r="C26" s="117">
        <v>15000</v>
      </c>
      <c r="D26" s="118" t="s">
        <v>73</v>
      </c>
      <c r="E26" s="141"/>
    </row>
    <row r="27" spans="2:5" ht="12.75">
      <c r="B27" s="120" t="s">
        <v>1</v>
      </c>
      <c r="C27" s="117"/>
      <c r="D27" s="118"/>
      <c r="E27" s="141"/>
    </row>
    <row r="28" spans="2:5" ht="12.75">
      <c r="B28" s="121" t="s">
        <v>61</v>
      </c>
      <c r="C28" s="117">
        <v>5000</v>
      </c>
      <c r="D28" s="118" t="s">
        <v>73</v>
      </c>
      <c r="E28" s="141"/>
    </row>
    <row r="29" spans="2:5" ht="12.75">
      <c r="B29" s="121" t="s">
        <v>60</v>
      </c>
      <c r="C29" s="117">
        <v>15000</v>
      </c>
      <c r="D29" s="118" t="s">
        <v>73</v>
      </c>
      <c r="E29" s="141"/>
    </row>
    <row r="30" spans="2:5" ht="12.75">
      <c r="B30" s="121" t="s">
        <v>62</v>
      </c>
      <c r="C30" s="117">
        <v>5000</v>
      </c>
      <c r="D30" s="118" t="s">
        <v>73</v>
      </c>
      <c r="E30" s="141"/>
    </row>
    <row r="31" spans="2:5" ht="12.75">
      <c r="B31" s="121" t="s">
        <v>63</v>
      </c>
      <c r="C31" s="117">
        <v>15000</v>
      </c>
      <c r="D31" s="118" t="s">
        <v>73</v>
      </c>
      <c r="E31" s="141"/>
    </row>
    <row r="32" spans="2:5" ht="12.75">
      <c r="B32" s="76"/>
      <c r="C32" s="96"/>
      <c r="D32" s="10"/>
      <c r="E32" s="84"/>
    </row>
    <row r="33" spans="2:5" ht="12.75">
      <c r="B33" s="79" t="s">
        <v>2</v>
      </c>
      <c r="C33" s="77"/>
      <c r="D33" s="80"/>
      <c r="E33" s="84"/>
    </row>
    <row r="34" spans="2:5" ht="12.75">
      <c r="B34" s="86" t="s">
        <v>10</v>
      </c>
      <c r="C34" s="77"/>
      <c r="D34" s="9"/>
      <c r="E34" s="84"/>
    </row>
    <row r="35" spans="2:5" ht="25.5">
      <c r="B35" s="90" t="s">
        <v>3</v>
      </c>
      <c r="C35" s="98">
        <v>0</v>
      </c>
      <c r="D35" s="82"/>
      <c r="E35" s="84" t="s">
        <v>4</v>
      </c>
    </row>
    <row r="36" spans="2:5" ht="12.75">
      <c r="B36" s="87"/>
      <c r="C36" s="98"/>
      <c r="D36" s="82"/>
      <c r="E36" s="84"/>
    </row>
    <row r="37" spans="2:13" ht="12.75">
      <c r="B37" s="86" t="s">
        <v>1</v>
      </c>
      <c r="C37" s="98"/>
      <c r="D37" s="9"/>
      <c r="E37" s="84"/>
      <c r="F37" s="83"/>
      <c r="G37" s="83"/>
      <c r="J37" s="66" t="s">
        <v>67</v>
      </c>
      <c r="K37" s="66" t="s">
        <v>68</v>
      </c>
      <c r="L37" s="66" t="s">
        <v>71</v>
      </c>
      <c r="M37" s="66" t="s">
        <v>72</v>
      </c>
    </row>
    <row r="38" spans="2:21" s="95" customFormat="1" ht="25.5">
      <c r="B38" s="90" t="s">
        <v>3</v>
      </c>
      <c r="C38" s="98">
        <v>0</v>
      </c>
      <c r="D38" s="82"/>
      <c r="E38" s="84" t="s">
        <v>4</v>
      </c>
      <c r="F38" s="94"/>
      <c r="G38" s="94"/>
      <c r="H38" s="66">
        <v>1</v>
      </c>
      <c r="I38" s="88" t="s">
        <v>61</v>
      </c>
      <c r="J38" s="113">
        <f>C7</f>
        <v>9.6</v>
      </c>
      <c r="K38" s="113">
        <f>C15</f>
        <v>13.4</v>
      </c>
      <c r="L38" s="114">
        <f>C23</f>
        <v>5000</v>
      </c>
      <c r="M38" s="114">
        <f>C28</f>
        <v>5000</v>
      </c>
      <c r="N38" s="94"/>
      <c r="O38" s="94"/>
      <c r="P38" s="94"/>
      <c r="Q38" s="94"/>
      <c r="R38" s="94"/>
      <c r="S38" s="94"/>
      <c r="T38" s="94"/>
      <c r="U38" s="94"/>
    </row>
    <row r="39" spans="2:21" s="95" customFormat="1" ht="12.75">
      <c r="B39" s="81"/>
      <c r="C39" s="77"/>
      <c r="D39" s="82"/>
      <c r="E39" s="84"/>
      <c r="F39" s="94"/>
      <c r="G39" s="94"/>
      <c r="H39" s="66">
        <v>2</v>
      </c>
      <c r="I39" s="88" t="s">
        <v>60</v>
      </c>
      <c r="J39" s="113">
        <f>C8</f>
        <v>15.2</v>
      </c>
      <c r="K39" s="113">
        <f>C16</f>
        <v>16.3</v>
      </c>
      <c r="L39" s="114">
        <f>C24</f>
        <v>15000</v>
      </c>
      <c r="M39" s="114">
        <f>C29</f>
        <v>15000</v>
      </c>
      <c r="N39" s="94"/>
      <c r="O39" s="94"/>
      <c r="P39" s="94"/>
      <c r="Q39" s="94"/>
      <c r="R39" s="94"/>
      <c r="S39" s="94"/>
      <c r="T39" s="94"/>
      <c r="U39" s="94"/>
    </row>
    <row r="40" spans="2:13" ht="12.75">
      <c r="B40" s="78" t="s">
        <v>29</v>
      </c>
      <c r="C40" s="77"/>
      <c r="D40" s="9"/>
      <c r="E40" s="84"/>
      <c r="H40" s="66">
        <v>3</v>
      </c>
      <c r="I40" s="88" t="s">
        <v>62</v>
      </c>
      <c r="J40" s="113">
        <f>C9</f>
        <v>6.6</v>
      </c>
      <c r="K40" s="113">
        <f>C17</f>
        <v>13.4</v>
      </c>
      <c r="L40" s="114">
        <f>C25</f>
        <v>5000</v>
      </c>
      <c r="M40" s="114">
        <f>C30</f>
        <v>5000</v>
      </c>
    </row>
    <row r="41" spans="2:13" ht="51">
      <c r="B41" s="91" t="s">
        <v>30</v>
      </c>
      <c r="C41" s="109">
        <v>0.04</v>
      </c>
      <c r="D41" s="9"/>
      <c r="E41" s="84" t="s">
        <v>21</v>
      </c>
      <c r="H41" s="66">
        <v>4</v>
      </c>
      <c r="I41" s="88" t="s">
        <v>63</v>
      </c>
      <c r="J41" s="113">
        <f>C10</f>
        <v>12.2</v>
      </c>
      <c r="K41" s="113">
        <f>C18</f>
        <v>16.3</v>
      </c>
      <c r="L41" s="114">
        <f>C26</f>
        <v>15000</v>
      </c>
      <c r="M41" s="114">
        <f>C31</f>
        <v>15000</v>
      </c>
    </row>
    <row r="42" spans="2:13" ht="12.75">
      <c r="B42" s="11"/>
      <c r="C42" s="102"/>
      <c r="D42" s="9"/>
      <c r="E42" s="84"/>
      <c r="H42" s="66">
        <v>2</v>
      </c>
      <c r="I42" s="66" t="str">
        <f>VLOOKUP($H$42,$H$38:$M$41,2)</f>
        <v>Color, &gt;50 ipm</v>
      </c>
      <c r="J42" s="66">
        <f>VLOOKUP($H$42,$H$38:$M$41,3)</f>
        <v>15.2</v>
      </c>
      <c r="K42" s="66">
        <f>VLOOKUP($H$42,$H$38:$M$41,4)</f>
        <v>16.3</v>
      </c>
      <c r="L42" s="66">
        <f>VLOOKUP($H$42,$H$38:$M$41,5)</f>
        <v>15000</v>
      </c>
      <c r="M42" s="66">
        <f>VLOOKUP($H$42,$H$38:$M$41,6)</f>
        <v>15000</v>
      </c>
    </row>
    <row r="43" spans="1:5" ht="12.75">
      <c r="A43" s="6">
        <v>1</v>
      </c>
      <c r="B43" s="65" t="s">
        <v>7</v>
      </c>
      <c r="C43" s="102"/>
      <c r="D43" s="9"/>
      <c r="E43" s="84"/>
    </row>
    <row r="44" spans="1:5" ht="12.75">
      <c r="A44" s="6">
        <v>1</v>
      </c>
      <c r="B44" s="89" t="s">
        <v>56</v>
      </c>
      <c r="C44" s="111">
        <v>0.0952</v>
      </c>
      <c r="D44" s="9" t="s">
        <v>34</v>
      </c>
      <c r="E44" s="11" t="s">
        <v>75</v>
      </c>
    </row>
    <row r="45" spans="1:5" ht="12.75">
      <c r="A45" s="6">
        <v>2</v>
      </c>
      <c r="B45" s="89" t="s">
        <v>57</v>
      </c>
      <c r="C45" s="111">
        <v>0.1059</v>
      </c>
      <c r="D45" s="9" t="s">
        <v>34</v>
      </c>
      <c r="E45" s="11" t="s">
        <v>75</v>
      </c>
    </row>
    <row r="46" spans="2:5" ht="12.75">
      <c r="B46" s="89" t="s">
        <v>58</v>
      </c>
      <c r="C46" s="111">
        <f>VLOOKUP(A43,A44:C45,3)</f>
        <v>0.0952</v>
      </c>
      <c r="D46" s="9" t="s">
        <v>34</v>
      </c>
      <c r="E46" s="11"/>
    </row>
    <row r="47" spans="2:5" ht="12.75">
      <c r="B47" s="11"/>
      <c r="C47" s="108"/>
      <c r="D47" s="9"/>
      <c r="E47" s="84"/>
    </row>
    <row r="48" spans="2:5" ht="14.25">
      <c r="B48" s="65" t="s">
        <v>45</v>
      </c>
      <c r="C48" s="108"/>
      <c r="D48" s="9"/>
      <c r="E48" s="84"/>
    </row>
    <row r="49" spans="2:5" ht="12.75">
      <c r="B49" s="89" t="s">
        <v>20</v>
      </c>
      <c r="C49" s="108">
        <v>1.54</v>
      </c>
      <c r="D49" s="9" t="s">
        <v>31</v>
      </c>
      <c r="E49" s="84" t="s">
        <v>76</v>
      </c>
    </row>
    <row r="50" spans="2:5" ht="12.75">
      <c r="B50" s="11"/>
      <c r="C50" s="102"/>
      <c r="D50" s="9"/>
      <c r="E50" s="84"/>
    </row>
    <row r="51" spans="2:5" ht="14.25">
      <c r="B51" s="65" t="s">
        <v>11</v>
      </c>
      <c r="C51" s="102"/>
      <c r="D51" s="9"/>
      <c r="E51" s="84"/>
    </row>
    <row r="52" spans="2:5" ht="15.75">
      <c r="B52" s="89" t="s">
        <v>36</v>
      </c>
      <c r="C52" s="122">
        <v>9700</v>
      </c>
      <c r="D52" s="9" t="s">
        <v>8</v>
      </c>
      <c r="E52" s="84" t="s">
        <v>77</v>
      </c>
    </row>
    <row r="53" spans="2:5" ht="15.75">
      <c r="B53" s="92" t="s">
        <v>32</v>
      </c>
      <c r="C53" s="123">
        <v>12037</v>
      </c>
      <c r="D53" s="67" t="s">
        <v>8</v>
      </c>
      <c r="E53" s="124" t="s">
        <v>77</v>
      </c>
    </row>
    <row r="55" ht="12.75">
      <c r="B55" s="66" t="s">
        <v>78</v>
      </c>
    </row>
    <row r="57" ht="12.75">
      <c r="B57" s="66" t="s">
        <v>46</v>
      </c>
    </row>
  </sheetData>
  <sheetProtection/>
  <mergeCells count="3">
    <mergeCell ref="B1:E1"/>
    <mergeCell ref="C3:D3"/>
    <mergeCell ref="E23:E31"/>
  </mergeCells>
  <printOptions gridLines="1" horizontalCentered="1"/>
  <pageMargins left="0.4" right="0.4" top="0.5" bottom="0.5" header="0.5" footer="0.2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2007-07-24T14:36:55Z</cp:lastPrinted>
  <dcterms:created xsi:type="dcterms:W3CDTF">2002-09-12T18:53:41Z</dcterms:created>
  <dcterms:modified xsi:type="dcterms:W3CDTF">2008-10-30T21:27:57Z</dcterms:modified>
  <cp:category/>
  <cp:version/>
  <cp:contentType/>
  <cp:contentStatus/>
</cp:coreProperties>
</file>