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12855" windowHeight="11175" activeTab="2"/>
  </bookViews>
  <sheets>
    <sheet name="Learning Curve" sheetId="1" r:id="rId1"/>
    <sheet name="Ray's Master Sheet" sheetId="2" r:id="rId2"/>
    <sheet name="Cost Estimate" sheetId="3" r:id="rId3"/>
  </sheets>
  <definedNames>
    <definedName name="_xlnm.Print_Area" localSheetId="2">'Cost Estimate'!$A$1:$H$112</definedName>
    <definedName name="_xlnm.Print_Area" localSheetId="1">'Ray''s Master Sheet'!$A$1:$AI$68</definedName>
  </definedNames>
  <calcPr fullCalcOnLoad="1"/>
</workbook>
</file>

<file path=xl/sharedStrings.xml><?xml version="1.0" encoding="utf-8"?>
<sst xmlns="http://schemas.openxmlformats.org/spreadsheetml/2006/main" count="411" uniqueCount="345">
  <si>
    <t xml:space="preserve"> </t>
  </si>
  <si>
    <t>UNITS</t>
  </si>
  <si>
    <t>Description</t>
  </si>
  <si>
    <t>Qty</t>
  </si>
  <si>
    <t>TOTAL</t>
  </si>
  <si>
    <t>total</t>
  </si>
  <si>
    <t>Parts</t>
  </si>
  <si>
    <t>cost</t>
  </si>
  <si>
    <t>Item</t>
  </si>
  <si>
    <t>No.</t>
  </si>
  <si>
    <t xml:space="preserve">PC Board Fabrication  </t>
  </si>
  <si>
    <t>Energy recovery diodes</t>
  </si>
  <si>
    <t>Controls</t>
  </si>
  <si>
    <t>M&amp;S and labor 8 KLYSTRONS</t>
  </si>
  <si>
    <t>NLC KLYSTRON INDUCTION MODULATOR  ESTIMATE</t>
  </si>
  <si>
    <t>Top oil tank assembly</t>
  </si>
  <si>
    <t>Core Assembly</t>
  </si>
  <si>
    <t>Power supplies &amp; misc.</t>
  </si>
  <si>
    <t>IGBT Drive Assembly</t>
  </si>
  <si>
    <t>Charging diodes</t>
  </si>
  <si>
    <t>TOTAL COST</t>
  </si>
  <si>
    <t>IGBT Drivers &amp; controls (PC board sub Assembly)</t>
  </si>
  <si>
    <t>Core reset circuit (PC Board sub Assembly)</t>
  </si>
  <si>
    <t>cost/ea.</t>
  </si>
  <si>
    <t>Charging HV switch</t>
  </si>
  <si>
    <t>FY2000</t>
  </si>
  <si>
    <t>Core assembly and potting (labor) 4mhr @ 40$/hr</t>
  </si>
  <si>
    <t>Energy recovery supply parts 2.50kw (1000$/kW) 200V,12A</t>
  </si>
  <si>
    <t>Driver and controls Power supplies 15V,2A 30w</t>
  </si>
  <si>
    <t xml:space="preserve">3 TURN </t>
  </si>
  <si>
    <t>500KV 2150A 3 usec modulator</t>
  </si>
  <si>
    <t>120 HZ   500KW AVE</t>
  </si>
  <si>
    <t>Power supply parts  (4500kW) @$100/KW</t>
  </si>
  <si>
    <t>Capacitors 50 ufd 2.5kv</t>
  </si>
  <si>
    <t>Capacitors 100 ufd 200v</t>
  </si>
  <si>
    <t>1/9</t>
  </si>
  <si>
    <t>Buck converter 2.5Kv 200A, (20$/kW)</t>
  </si>
  <si>
    <t>Klystron Assembly</t>
  </si>
  <si>
    <t>Klystron  tank Assembly</t>
  </si>
  <si>
    <t>500kv bushing</t>
  </si>
  <si>
    <t>Voltage monitor</t>
  </si>
  <si>
    <t xml:space="preserve">Inductors </t>
  </si>
  <si>
    <t>Bottom oil tank assembly</t>
  </si>
  <si>
    <t>Current transformer</t>
  </si>
  <si>
    <t>Klystron  heater Supplies 1Kw</t>
  </si>
  <si>
    <t>Driver and controls distribution PC boards</t>
  </si>
  <si>
    <t>Mechanical connector</t>
  </si>
  <si>
    <t>Modulator Assembly</t>
  </si>
  <si>
    <t>Core Case assembly (casting)</t>
  </si>
  <si>
    <t>Core Case assembly  machined 1mhr @ 80$/hr</t>
  </si>
  <si>
    <t>Cabnet Parts sides, top, Bottom, Doors</t>
  </si>
  <si>
    <t>End Core conductor parts extrusion</t>
  </si>
  <si>
    <t>End Case assembly (casting)</t>
  </si>
  <si>
    <t>End Core/ conductor machined 3mhr @ 80$/hr</t>
  </si>
  <si>
    <t>End Core Insulator fabrication</t>
  </si>
  <si>
    <t>Water and Air Cooling assemblies</t>
  </si>
  <si>
    <t>Cabnet Assembly 18mhr@40$/hr</t>
  </si>
  <si>
    <t>Assembly of Boards  4mhr@30$/hr</t>
  </si>
  <si>
    <t>Cabling  AC,DC &amp; Controlls</t>
  </si>
  <si>
    <t>Assembly  32mhr@40$/hr</t>
  </si>
  <si>
    <t>Assembly  16mhr@40$/hr</t>
  </si>
  <si>
    <t>Cost/Klystron</t>
  </si>
  <si>
    <t>MODULATORS</t>
  </si>
  <si>
    <t>Miscellaneous parts 15%</t>
  </si>
  <si>
    <t>Miscellaneous parts 10%</t>
  </si>
  <si>
    <t>Rev 2 041800</t>
  </si>
  <si>
    <t>IGBT's  4.5KV 600A  (3KA pulse)</t>
  </si>
  <si>
    <t>Parts Subtotal</t>
  </si>
  <si>
    <t>Total</t>
  </si>
  <si>
    <t>Costs of Metglas &amp; IGBTs based on today's prices for initial prototype (1 each)</t>
  </si>
  <si>
    <t>Other</t>
  </si>
  <si>
    <t>Mfgr ED&amp;I</t>
  </si>
  <si>
    <t xml:space="preserve">Avg Acquisition Cost of 209 Modulators = </t>
  </si>
  <si>
    <t>Total Acq cost =</t>
  </si>
  <si>
    <t>Profit 10% =</t>
  </si>
  <si>
    <t>Cost/8Pack =</t>
  </si>
  <si>
    <t>Summary</t>
  </si>
  <si>
    <t>% Acq.</t>
  </si>
  <si>
    <t>NA</t>
  </si>
  <si>
    <t>Labor</t>
  </si>
  <si>
    <t>M&amp;S</t>
  </si>
  <si>
    <t>Labor Hrs</t>
  </si>
  <si>
    <t>Notes:</t>
  </si>
  <si>
    <t>(C) cannot be done until RF systems are complete.</t>
  </si>
  <si>
    <t>Power goes in first followed by 8-pack and 2-packs.</t>
  </si>
  <si>
    <t xml:space="preserve">Metglas cores   50.0lb @ 35$/lb (wound) </t>
  </si>
  <si>
    <r>
      <t>$</t>
    </r>
    <r>
      <rPr>
        <b/>
        <sz val="10"/>
        <rFont val="Arial"/>
        <family val="2"/>
      </rPr>
      <t>/Klystron =</t>
    </r>
  </si>
  <si>
    <t>NLC_X-Band_Estimate_042406.xls</t>
  </si>
  <si>
    <t>sum of 5 Horsemen:</t>
  </si>
  <si>
    <t>1.  Conceptual Design</t>
  </si>
  <si>
    <t>2.  R&amp;D</t>
  </si>
  <si>
    <t>3.  Design</t>
  </si>
  <si>
    <t>4.  Sustaining Engineering</t>
  </si>
  <si>
    <t xml:space="preserve">5.  Install/Integrate/Test </t>
  </si>
  <si>
    <t>the 5 Horsemen:    (1+2+3 are preparing to Fabricate-Procure)</t>
  </si>
  <si>
    <t>pre-construction (1+2)</t>
  </si>
  <si>
    <t>construction (3*+4+5)</t>
  </si>
  <si>
    <t>* in this ILC Model (final) Design is part of construction cost</t>
  </si>
  <si>
    <t xml:space="preserve">     includes manufacturer's ED&amp;I and profit</t>
  </si>
  <si>
    <r>
      <t xml:space="preserve">Acquisition Cost </t>
    </r>
    <r>
      <rPr>
        <b/>
        <sz val="10"/>
        <color indexed="10"/>
        <rFont val="Arial"/>
        <family val="2"/>
      </rPr>
      <t>(PHG moved and removed labor 4/26/06)</t>
    </r>
  </si>
  <si>
    <t>Installation involves (A) Power supply (B) Factory tested 8-Pack Driver (C) Factory tested 2-packs</t>
  </si>
  <si>
    <t>Integration hooks up all peripheral supplies, water, vacuum, LLRF, controls interface.</t>
  </si>
  <si>
    <t>Testing has several stages: (A) verifying integration (B) turning on heaters (C) RF power testing</t>
  </si>
  <si>
    <t>Model assumes diagnostic programmable testers resident at each sector (22) plus 8 more @ $50K ea. = $ 1.5M + Misc.</t>
  </si>
  <si>
    <t>Full power test modulators at factory plus board &amp; core testers, estimated cost $2M</t>
  </si>
  <si>
    <t>Manufacturers ED&amp;I @ 20%</t>
  </si>
  <si>
    <t>labor rate per hr</t>
  </si>
  <si>
    <t>note, this is $ 94.4 M in these units</t>
  </si>
  <si>
    <t>Revised by Peter H. Garbincius - 26april06</t>
  </si>
  <si>
    <r>
      <t>(manufacturing)</t>
    </r>
    <r>
      <rPr>
        <sz val="10"/>
        <rFont val="Arial"/>
        <family val="0"/>
      </rPr>
      <t xml:space="preserve"> Labor Subtotal </t>
    </r>
    <r>
      <rPr>
        <sz val="10"/>
        <color indexed="10"/>
        <rFont val="Arial"/>
        <family val="2"/>
      </rPr>
      <t>(842 hrs at average of $ 40.29 per hr)</t>
    </r>
  </si>
  <si>
    <t>to find cost for total quantity of 209 modulators</t>
  </si>
  <si>
    <t>Now do Learning Curve (see tab at bottom of EXCEL)</t>
  </si>
  <si>
    <t xml:space="preserve">PHG_NLC_X-Band_Learning_Curve.xls </t>
  </si>
  <si>
    <t>PHG corrections - 26april06</t>
  </si>
  <si>
    <t>X-Band Modulator Cost Estimate 041900 R2</t>
  </si>
  <si>
    <t>($000)</t>
  </si>
  <si>
    <t>NLC_X-Band_LC_042406.xls</t>
  </si>
  <si>
    <t>Assumptions</t>
  </si>
  <si>
    <t>Initial Lot Size =</t>
  </si>
  <si>
    <t>Total Quantity =</t>
  </si>
  <si>
    <t>Recurring Cost =</t>
  </si>
  <si>
    <t>(On Initial Lot)</t>
  </si>
  <si>
    <t>all units are $1 K</t>
  </si>
  <si>
    <t>Material Content =</t>
  </si>
  <si>
    <t>Labor Content =</t>
  </si>
  <si>
    <t>ED &amp; I Cost =</t>
  </si>
  <si>
    <t>(% of Recurring Cost; All Labor)</t>
  </si>
  <si>
    <t>Total Labor =</t>
  </si>
  <si>
    <t>Material</t>
  </si>
  <si>
    <t>1st Unit</t>
  </si>
  <si>
    <t xml:space="preserve">   ($000)</t>
  </si>
  <si>
    <t>Alpha</t>
  </si>
  <si>
    <t>(Alpha = 1 - Learning Curve %)</t>
  </si>
  <si>
    <t>Learning Curve =</t>
  </si>
  <si>
    <t>Last</t>
  </si>
  <si>
    <t>Ave</t>
  </si>
  <si>
    <t>Lot Size</t>
  </si>
  <si>
    <t>Cum Qty</t>
  </si>
  <si>
    <t>Unit Cost</t>
  </si>
  <si>
    <t>Cum Cost</t>
  </si>
  <si>
    <t>note:  ray used avg cost from n=33-64 = 0.5*(C(32)+C(64))</t>
  </si>
  <si>
    <t xml:space="preserve">     ($000)</t>
  </si>
  <si>
    <t>Average Cost of</t>
  </si>
  <si>
    <t>Modulators is</t>
  </si>
  <si>
    <t>Cumulative Cost of</t>
  </si>
  <si>
    <t xml:space="preserve"> from Learning Curve sheet</t>
  </si>
  <si>
    <t>add</t>
  </si>
  <si>
    <t>input from top of cost estimate sheet</t>
  </si>
  <si>
    <t xml:space="preserve"> transfer to bottom of cost estimate sheet</t>
  </si>
  <si>
    <t>DRAFT 042606 rsl</t>
  </si>
  <si>
    <t>Engineering Estimates</t>
  </si>
  <si>
    <t xml:space="preserve">Engrg. Est. </t>
  </si>
  <si>
    <t>Learning Curve Parameters &amp; Results</t>
  </si>
  <si>
    <t>Estimate</t>
  </si>
  <si>
    <t>50% Conf.</t>
  </si>
  <si>
    <t>Max Delta</t>
  </si>
  <si>
    <t>Min. Delta</t>
  </si>
  <si>
    <t xml:space="preserve">    "5 Horsemen" - % Total Acq. Cost Adders</t>
  </si>
  <si>
    <t>Space</t>
  </si>
  <si>
    <t>HIGH LEVEL RF WBS ITEM</t>
  </si>
  <si>
    <t>Dictionary</t>
  </si>
  <si>
    <t>Total Quantity N</t>
  </si>
  <si>
    <t>ED&amp;I- hrs</t>
  </si>
  <si>
    <t>M&amp;S- K$</t>
  </si>
  <si>
    <t>Labor- hrs</t>
  </si>
  <si>
    <t>Cost Basis Code**</t>
  </si>
  <si>
    <t>Cost Book Refs.</t>
  </si>
  <si>
    <t>1st Mfg Unit Cost (50%) ($K)</t>
  </si>
  <si>
    <t>Materials Alpha</t>
  </si>
  <si>
    <t>Labor Alpha</t>
  </si>
  <si>
    <t>Batch Size/ No. Vendors</t>
  </si>
  <si>
    <t>Mfg ED&amp;I %</t>
  </si>
  <si>
    <t>Mfg Profit %</t>
  </si>
  <si>
    <t>Total Acq. Cost ($K)    N Units</t>
  </si>
  <si>
    <t>Est. Unit Mfg. Cost (50%)</t>
  </si>
  <si>
    <t>Est. Max Unit Cost (+%)</t>
  </si>
  <si>
    <t>Est. Min Unit Cost  (-%)</t>
  </si>
  <si>
    <t>Concept Design</t>
  </si>
  <si>
    <t>R&amp;D</t>
  </si>
  <si>
    <t>Design</t>
  </si>
  <si>
    <t>Sustain- ing Engrg, Test Systems</t>
  </si>
  <si>
    <t>Install- Integrate- Test</t>
  </si>
  <si>
    <t>Factory  Test Systems, Space</t>
  </si>
  <si>
    <t xml:space="preserve">On-Site Storage, Assy, Test    (sq m) </t>
  </si>
  <si>
    <t>Total System Cost ($K)</t>
  </si>
  <si>
    <t>1.5.1.1</t>
  </si>
  <si>
    <t>RF System - Main Linacs</t>
  </si>
  <si>
    <t>All components from the high voltage transformer panel output to the RF power output fed to cryogenic accelerating cavities.</t>
  </si>
  <si>
    <t>1.5.1.1.1  Klystron</t>
  </si>
  <si>
    <t>10 MW peak 1.3GHz tube and all supports from modulator input to provide RF output.</t>
  </si>
  <si>
    <t>1.5.1.1.1.1</t>
  </si>
  <si>
    <t>Klystron Body</t>
  </si>
  <si>
    <t>Unit as delivered from Manufacturer</t>
  </si>
  <si>
    <t>1.5.1.1.1.2</t>
  </si>
  <si>
    <t>Solenoid</t>
  </si>
  <si>
    <t>Focussing magnet, mounting hardware</t>
  </si>
  <si>
    <t>1.5.1.1.1.3</t>
  </si>
  <si>
    <t>Socket &amp; Tank</t>
  </si>
  <si>
    <t>Tube socket, mounting, oil tank,</t>
  </si>
  <si>
    <t>1.5.1.1.1.4</t>
  </si>
  <si>
    <t>Vacuum pumps, instrumentaion</t>
  </si>
  <si>
    <t>Vacuum pumps, instrumentation, cabling</t>
  </si>
  <si>
    <t>1.5.1.1.1.5</t>
  </si>
  <si>
    <t>Power supplies Solenoid, Filament</t>
  </si>
  <si>
    <t>Solenoid, filament power supplies, wiring, monitoring, rack space.</t>
  </si>
  <si>
    <t>1.5.1.1.1.6</t>
  </si>
  <si>
    <t>RF Pre-driver</t>
  </si>
  <si>
    <t>RF Solid state Driver, cabling. Monitoring.</t>
  </si>
  <si>
    <t>1.5.1.1.1.7</t>
  </si>
  <si>
    <t>Water Cooling</t>
  </si>
  <si>
    <t>Hose connections to/from body, solenoid; flow meters</t>
  </si>
  <si>
    <t>Local Diagnostics-Controls-Protection</t>
  </si>
  <si>
    <t xml:space="preserve">Protection devices, wiring to/from all protection system inputs, PLC system cards, PLC interface to control system </t>
  </si>
  <si>
    <t>1.5.1.1.2</t>
  </si>
  <si>
    <t>Modulator</t>
  </si>
  <si>
    <t>1.5.1.1.2.1</t>
  </si>
  <si>
    <t>Modualtor as delivered from Manufacturer</t>
  </si>
  <si>
    <t>1.5.1.1.2.2</t>
  </si>
  <si>
    <t>Pulser Forming Unit</t>
  </si>
  <si>
    <t>1.5.1.1.2.3</t>
  </si>
  <si>
    <t>Charging Supply</t>
  </si>
  <si>
    <t>1.5.1.1.2.4</t>
  </si>
  <si>
    <t>HV Cable Plant</t>
  </si>
  <si>
    <t>1.5.1.1.2.5</t>
  </si>
  <si>
    <t>Pulse Transformer</t>
  </si>
  <si>
    <t>1.5.1.1.2.6</t>
  </si>
  <si>
    <t>1.5.1.1.2.7</t>
  </si>
  <si>
    <t>1.5.1.1.3</t>
  </si>
  <si>
    <t>RF Distribution</t>
  </si>
  <si>
    <t>1.5.1.1.3.1</t>
  </si>
  <si>
    <t>Waveguide distribution</t>
  </si>
  <si>
    <t>1.5.1.1.3.2</t>
  </si>
  <si>
    <t>Cavity Coupler Matching tuners</t>
  </si>
  <si>
    <t>1.5.1.1.3.3</t>
  </si>
  <si>
    <t>Hybrids and Loads</t>
  </si>
  <si>
    <t>1.5.1.1.3.4</t>
  </si>
  <si>
    <t>Motor drivers</t>
  </si>
  <si>
    <t>1.5.1.1.3.5</t>
  </si>
  <si>
    <t>Gas &amp; Vacuum Systems</t>
  </si>
  <si>
    <t>1.5.1.1.3.6</t>
  </si>
  <si>
    <t>1.5.1.1.3.7</t>
  </si>
  <si>
    <t>1.5.1.1.4</t>
  </si>
  <si>
    <t>Integrated Controls-Diagnostics- Interlocks-Protection-PPS</t>
  </si>
  <si>
    <t>1.5.1.1.4.1</t>
  </si>
  <si>
    <t>PLC Hardware</t>
  </si>
  <si>
    <t>1.5.1.1.4.2</t>
  </si>
  <si>
    <t>Database</t>
  </si>
  <si>
    <t>1.5.1.1.4.3</t>
  </si>
  <si>
    <t>System programming</t>
  </si>
  <si>
    <t>1.5.1.1.4.4</t>
  </si>
  <si>
    <t>System integration</t>
  </si>
  <si>
    <t>1.5.1.1.5</t>
  </si>
  <si>
    <t>Infrastructure</t>
  </si>
  <si>
    <t>1.5.1.1.5.1</t>
  </si>
  <si>
    <t>Instrument Racks &amp; Cabling</t>
  </si>
  <si>
    <t>1.5.1.1.5.2</t>
  </si>
  <si>
    <t xml:space="preserve">Cable Trays </t>
  </si>
  <si>
    <t>1.5.1.1.5.3</t>
  </si>
  <si>
    <t>Electrical Distribution - Primary, secondary</t>
  </si>
  <si>
    <t>1.5.1.1.5.4</t>
  </si>
  <si>
    <t>Cooling water primary system</t>
  </si>
  <si>
    <t>1.5.1.1.6</t>
  </si>
  <si>
    <t>RF Integrated  Fire &amp;Safety Systems</t>
  </si>
  <si>
    <t>1.5.1.2</t>
  </si>
  <si>
    <t>RF Systems - Sources</t>
  </si>
  <si>
    <t>1.5.1.2.1</t>
  </si>
  <si>
    <t>Electron Sources</t>
  </si>
  <si>
    <t>1.5.1.2.1.1</t>
  </si>
  <si>
    <t>10MW RF Stations Warm Structures( Rollup)</t>
  </si>
  <si>
    <t>1.5.1.2.1.2</t>
  </si>
  <si>
    <t>10 MW RF Stations - 5 GeV Linac (Rollup)</t>
  </si>
  <si>
    <t>1.5.1.2.1.3</t>
  </si>
  <si>
    <t>Bunch Compressor RF Systems</t>
  </si>
  <si>
    <t>1.5.1.2.1.2.1</t>
  </si>
  <si>
    <t>Solid State Amplifier System</t>
  </si>
  <si>
    <t>1.5.1.2.1.2.2</t>
  </si>
  <si>
    <t>LLRF System</t>
  </si>
  <si>
    <t>1.5.1.2.1.2.3</t>
  </si>
  <si>
    <t>1.5.1.2.1.4</t>
  </si>
  <si>
    <t>RF Integrated Safety Systems</t>
  </si>
  <si>
    <t>1.5.1.2.2</t>
  </si>
  <si>
    <t>Positron Source</t>
  </si>
  <si>
    <t>1.5.1.2.2.1</t>
  </si>
  <si>
    <t>1.5.1.2.2.2</t>
  </si>
  <si>
    <t>1.5.1.2.2.3</t>
  </si>
  <si>
    <t>1.5.1.2.2.2.1</t>
  </si>
  <si>
    <t>1.5.1.2.2.2.2</t>
  </si>
  <si>
    <t>1.5.1.2.2.2.3</t>
  </si>
  <si>
    <t>1.5.1.3</t>
  </si>
  <si>
    <t>RF Systems - Damping Rings</t>
  </si>
  <si>
    <t>1.5.1.3.1</t>
  </si>
  <si>
    <t>Electron Damping Rings</t>
  </si>
  <si>
    <t>1.5.1.3.1.1</t>
  </si>
  <si>
    <t>CW RF Stations</t>
  </si>
  <si>
    <t>1.5.1.3.1.1.1</t>
  </si>
  <si>
    <t>Klystrons</t>
  </si>
  <si>
    <t>1.5.1.3.1.1.2</t>
  </si>
  <si>
    <t>Waveguide</t>
  </si>
  <si>
    <t>1.5.1.3.1.1.3</t>
  </si>
  <si>
    <t>Cavities</t>
  </si>
  <si>
    <t>1.5.1.3.1.1.4</t>
  </si>
  <si>
    <t>Tuners</t>
  </si>
  <si>
    <t>1.5.1.3.1.1.5</t>
  </si>
  <si>
    <t>LLRF</t>
  </si>
  <si>
    <t>1.5.1.3.1.1.6</t>
  </si>
  <si>
    <t>1.5.1.3.1.1.7</t>
  </si>
  <si>
    <t>1.5.1.3.2</t>
  </si>
  <si>
    <t>Positron Damping Rings</t>
  </si>
  <si>
    <t>1.5.1.3.2.1</t>
  </si>
  <si>
    <t>1.5.1.3.2.1.1</t>
  </si>
  <si>
    <t>1.5.1.3.2.1.2</t>
  </si>
  <si>
    <t>1.5.1.3.2.1.3</t>
  </si>
  <si>
    <t>1.5.1.3.2.1.4</t>
  </si>
  <si>
    <t>1.5.1.3.2.1.5</t>
  </si>
  <si>
    <t>1.5.1.3.2.1.6</t>
  </si>
  <si>
    <t>1.5.1.3.2.1.7</t>
  </si>
  <si>
    <t>1.5.1.4</t>
  </si>
  <si>
    <t>Ring to Main Linac (RTML)</t>
  </si>
  <si>
    <t>1.5.1.4.1</t>
  </si>
  <si>
    <t>Electron RTML Systems</t>
  </si>
  <si>
    <t>1.5.1.4.1.1</t>
  </si>
  <si>
    <t>10MW RF Stations</t>
  </si>
  <si>
    <t>1.5.1.4.1.2</t>
  </si>
  <si>
    <t>High Performance LLRF</t>
  </si>
  <si>
    <t>1.5.1.4.1.3</t>
  </si>
  <si>
    <t>1.5.1.4.1.4</t>
  </si>
  <si>
    <t>1.5.1.4.2</t>
  </si>
  <si>
    <t>Positron RTMLSystems</t>
  </si>
  <si>
    <t>1.5.1.4.2.1</t>
  </si>
  <si>
    <t>1.5.1.4.2.2</t>
  </si>
  <si>
    <t>1.5.1.4.2.3</t>
  </si>
  <si>
    <t>1.5.1.4.2.4</t>
  </si>
  <si>
    <t>$ 452 K</t>
  </si>
  <si>
    <t>of listing these quantities</t>
  </si>
  <si>
    <t>$ 530 K</t>
  </si>
  <si>
    <t>$94,409K</t>
  </si>
  <si>
    <t>209 / 1</t>
  </si>
  <si>
    <t>Avg. Mfg Cost Unit #1</t>
  </si>
  <si>
    <t>Now see Ray's Master Sheet (tab below) for annotated example</t>
  </si>
  <si>
    <t>$ 496 K</t>
  </si>
  <si>
    <t>$ 689 K</t>
  </si>
  <si>
    <t xml:space="preserve">PHG Example from Ray Larsen's ancient X-Band Modulator Cost Estimate </t>
  </si>
  <si>
    <r>
      <t>Total FTE's Labor (py person-</t>
    </r>
    <r>
      <rPr>
        <b/>
        <sz val="10"/>
        <color indexed="10"/>
        <rFont val="Arial"/>
        <family val="2"/>
      </rPr>
      <t>hours</t>
    </r>
    <r>
      <rPr>
        <b/>
        <sz val="10"/>
        <rFont val="Arial"/>
        <family val="2"/>
      </rPr>
      <t>)</t>
    </r>
  </si>
  <si>
    <r>
      <t>Total FTE's Engrg. (py person-</t>
    </r>
    <r>
      <rPr>
        <b/>
        <sz val="10"/>
        <color indexed="10"/>
        <rFont val="Arial"/>
        <family val="2"/>
      </rPr>
      <t>hours</t>
    </r>
    <r>
      <rPr>
        <b/>
        <sz val="10"/>
        <rFont val="Arial"/>
        <family val="2"/>
      </rPr>
      <t>)</t>
    </r>
  </si>
  <si>
    <t>195 K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</si>
</sst>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$-C09]#,##0.00"/>
    <numFmt numFmtId="166" formatCode="&quot;$&quot;#,##0.00"/>
    <numFmt numFmtId="167" formatCode="0.000"/>
    <numFmt numFmtId="168" formatCode="0.0"/>
    <numFmt numFmtId="169" formatCode="#,##0.0"/>
    <numFmt numFmtId="170" formatCode="&quot;$&quot;#,##0.0"/>
    <numFmt numFmtId="171" formatCode="&quot;$&quot;#,##0.000"/>
    <numFmt numFmtId="172" formatCode="&quot;$&quot;#,##0.00000"/>
    <numFmt numFmtId="173" formatCode="0.0%"/>
    <numFmt numFmtId="174" formatCode="&quot;$&quot;#,##0.000000"/>
  </numFmts>
  <fonts count="25">
    <font>
      <sz val="10"/>
      <name val="Arial"/>
      <family val="0"/>
    </font>
    <font>
      <b/>
      <sz val="18"/>
      <color indexed="10"/>
      <name val="Arial"/>
      <family val="2"/>
    </font>
    <font>
      <b/>
      <sz val="14"/>
      <color indexed="4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61"/>
      <name val="Arial"/>
      <family val="2"/>
    </font>
    <font>
      <b/>
      <sz val="10"/>
      <color indexed="61"/>
      <name val="Arial"/>
      <family val="2"/>
    </font>
    <font>
      <b/>
      <sz val="12"/>
      <color indexed="61"/>
      <name val="Times New Roman"/>
      <family val="1"/>
    </font>
    <font>
      <b/>
      <sz val="12"/>
      <name val="Arial"/>
      <family val="2"/>
    </font>
    <font>
      <b/>
      <sz val="12"/>
      <color indexed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6"/>
      <color indexed="10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165" fontId="11" fillId="0" borderId="0" xfId="0" applyNumberFormat="1" applyFont="1" applyAlignment="1">
      <alignment horizontal="center" vertical="top"/>
    </xf>
    <xf numFmtId="166" fontId="11" fillId="0" borderId="0" xfId="0" applyNumberFormat="1" applyFont="1" applyAlignment="1">
      <alignment horizontal="center" vertical="top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  <xf numFmtId="165" fontId="11" fillId="0" borderId="0" xfId="0" applyNumberFormat="1" applyFont="1" applyFill="1" applyAlignment="1">
      <alignment horizontal="center" vertical="top"/>
    </xf>
    <xf numFmtId="166" fontId="11" fillId="0" borderId="0" xfId="0" applyNumberFormat="1" applyFont="1" applyFill="1" applyAlignment="1">
      <alignment horizontal="center" vertical="top"/>
    </xf>
    <xf numFmtId="164" fontId="4" fillId="0" borderId="0" xfId="0" applyNumberFormat="1" applyFont="1" applyFill="1" applyAlignment="1">
      <alignment horizontal="center" vertical="top"/>
    </xf>
    <xf numFmtId="164" fontId="11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166" fontId="4" fillId="0" borderId="0" xfId="0" applyNumberFormat="1" applyFont="1" applyAlignment="1">
      <alignment/>
    </xf>
    <xf numFmtId="9" fontId="1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66" fontId="17" fillId="0" borderId="1" xfId="17" applyNumberFormat="1" applyFont="1" applyFill="1" applyBorder="1" applyAlignment="1">
      <alignment horizontal="right"/>
    </xf>
    <xf numFmtId="166" fontId="16" fillId="0" borderId="2" xfId="0" applyNumberFormat="1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11" fillId="2" borderId="0" xfId="0" applyFont="1" applyFill="1" applyAlignment="1">
      <alignment horizontal="left" vertical="top"/>
    </xf>
    <xf numFmtId="0" fontId="16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166" fontId="17" fillId="2" borderId="1" xfId="17" applyNumberFormat="1" applyFont="1" applyFill="1" applyBorder="1" applyAlignment="1">
      <alignment horizontal="right"/>
    </xf>
    <xf numFmtId="166" fontId="16" fillId="2" borderId="2" xfId="0" applyNumberFormat="1" applyFont="1" applyFill="1" applyBorder="1" applyAlignment="1">
      <alignment/>
    </xf>
    <xf numFmtId="166" fontId="16" fillId="2" borderId="0" xfId="0" applyNumberFormat="1" applyFont="1" applyFill="1" applyBorder="1" applyAlignment="1">
      <alignment/>
    </xf>
    <xf numFmtId="166" fontId="17" fillId="0" borderId="0" xfId="17" applyNumberFormat="1" applyFont="1" applyFill="1" applyBorder="1" applyAlignment="1">
      <alignment horizontal="right"/>
    </xf>
    <xf numFmtId="166" fontId="16" fillId="0" borderId="0" xfId="0" applyNumberFormat="1" applyFont="1" applyFill="1" applyBorder="1" applyAlignment="1">
      <alignment/>
    </xf>
    <xf numFmtId="166" fontId="16" fillId="0" borderId="1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16" fontId="0" fillId="0" borderId="0" xfId="0" applyNumberFormat="1" applyFont="1" applyFill="1" applyAlignment="1" quotePrefix="1">
      <alignment horizontal="center"/>
    </xf>
    <xf numFmtId="167" fontId="0" fillId="0" borderId="0" xfId="0" applyNumberFormat="1" applyFont="1" applyFill="1" applyAlignment="1">
      <alignment horizontal="right"/>
    </xf>
    <xf numFmtId="0" fontId="0" fillId="3" borderId="0" xfId="0" applyFill="1" applyAlignment="1">
      <alignment/>
    </xf>
    <xf numFmtId="166" fontId="0" fillId="3" borderId="0" xfId="0" applyNumberFormat="1" applyFill="1" applyAlignment="1">
      <alignment/>
    </xf>
    <xf numFmtId="44" fontId="0" fillId="3" borderId="0" xfId="0" applyNumberFormat="1" applyFill="1" applyAlignment="1">
      <alignment/>
    </xf>
    <xf numFmtId="166" fontId="0" fillId="3" borderId="3" xfId="0" applyNumberFormat="1" applyFill="1" applyBorder="1" applyAlignment="1">
      <alignment/>
    </xf>
    <xf numFmtId="0" fontId="11" fillId="0" borderId="0" xfId="0" applyFont="1" applyAlignment="1">
      <alignment horizontal="center"/>
    </xf>
    <xf numFmtId="170" fontId="11" fillId="0" borderId="0" xfId="0" applyNumberFormat="1" applyFon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11" fillId="0" borderId="0" xfId="0" applyNumberFormat="1" applyFont="1" applyAlignment="1">
      <alignment/>
    </xf>
    <xf numFmtId="0" fontId="18" fillId="0" borderId="0" xfId="0" applyFont="1" applyAlignment="1">
      <alignment/>
    </xf>
    <xf numFmtId="171" fontId="0" fillId="0" borderId="0" xfId="0" applyNumberFormat="1" applyAlignment="1">
      <alignment/>
    </xf>
    <xf numFmtId="0" fontId="19" fillId="0" borderId="0" xfId="0" applyFont="1" applyAlignment="1">
      <alignment/>
    </xf>
    <xf numFmtId="0" fontId="11" fillId="3" borderId="0" xfId="0" applyFont="1" applyFill="1" applyAlignment="1">
      <alignment/>
    </xf>
    <xf numFmtId="164" fontId="11" fillId="3" borderId="0" xfId="0" applyNumberFormat="1" applyFont="1" applyFill="1" applyAlignment="1">
      <alignment horizontal="right"/>
    </xf>
    <xf numFmtId="9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0" fillId="4" borderId="0" xfId="0" applyFill="1" applyAlignment="1">
      <alignment/>
    </xf>
    <xf numFmtId="49" fontId="2" fillId="4" borderId="0" xfId="0" applyNumberFormat="1" applyFont="1" applyFill="1" applyAlignment="1">
      <alignment horizontal="left" vertical="top" wrapText="1"/>
    </xf>
    <xf numFmtId="1" fontId="3" fillId="4" borderId="0" xfId="0" applyNumberFormat="1" applyFont="1" applyFill="1" applyAlignment="1">
      <alignment/>
    </xf>
    <xf numFmtId="0" fontId="4" fillId="4" borderId="0" xfId="0" applyFont="1" applyFill="1" applyAlignment="1">
      <alignment/>
    </xf>
    <xf numFmtId="164" fontId="5" fillId="4" borderId="0" xfId="0" applyNumberFormat="1" applyFont="1" applyFill="1" applyAlignment="1">
      <alignment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/>
    </xf>
    <xf numFmtId="164" fontId="8" fillId="4" borderId="0" xfId="0" applyNumberFormat="1" applyFont="1" applyFill="1" applyAlignment="1">
      <alignment/>
    </xf>
    <xf numFmtId="0" fontId="9" fillId="4" borderId="0" xfId="0" applyFont="1" applyFill="1" applyAlignment="1">
      <alignment/>
    </xf>
    <xf numFmtId="164" fontId="10" fillId="4" borderId="0" xfId="0" applyNumberFormat="1" applyFont="1" applyFill="1" applyAlignment="1">
      <alignment/>
    </xf>
    <xf numFmtId="0" fontId="11" fillId="4" borderId="0" xfId="0" applyFont="1" applyFill="1" applyAlignment="1">
      <alignment/>
    </xf>
    <xf numFmtId="0" fontId="9" fillId="4" borderId="0" xfId="0" applyFont="1" applyFill="1" applyAlignment="1">
      <alignment horizontal="left" vertical="top"/>
    </xf>
    <xf numFmtId="14" fontId="4" fillId="4" borderId="0" xfId="0" applyNumberFormat="1" applyFont="1" applyFill="1" applyAlignment="1">
      <alignment horizontal="left"/>
    </xf>
    <xf numFmtId="0" fontId="12" fillId="4" borderId="0" xfId="0" applyFont="1" applyFill="1" applyAlignment="1">
      <alignment horizontal="left"/>
    </xf>
    <xf numFmtId="0" fontId="9" fillId="4" borderId="0" xfId="0" applyFont="1" applyFill="1" applyAlignment="1">
      <alignment horizontal="center" vertical="top"/>
    </xf>
    <xf numFmtId="0" fontId="9" fillId="4" borderId="0" xfId="0" applyFont="1" applyFill="1" applyAlignment="1">
      <alignment horizontal="right" vertical="top"/>
    </xf>
    <xf numFmtId="164" fontId="13" fillId="4" borderId="0" xfId="0" applyNumberFormat="1" applyFont="1" applyFill="1" applyAlignment="1">
      <alignment/>
    </xf>
    <xf numFmtId="0" fontId="12" fillId="4" borderId="0" xfId="0" applyFont="1" applyFill="1" applyAlignment="1">
      <alignment horizontal="right"/>
    </xf>
    <xf numFmtId="0" fontId="12" fillId="4" borderId="0" xfId="0" applyFont="1" applyFill="1" applyAlignment="1">
      <alignment horizontal="left" vertical="top"/>
    </xf>
    <xf numFmtId="0" fontId="12" fillId="4" borderId="0" xfId="0" applyFont="1" applyFill="1" applyAlignment="1">
      <alignment horizontal="center" vertical="top"/>
    </xf>
    <xf numFmtId="0" fontId="12" fillId="4" borderId="0" xfId="0" applyFont="1" applyFill="1" applyAlignment="1">
      <alignment horizontal="right" vertical="top"/>
    </xf>
    <xf numFmtId="0" fontId="14" fillId="4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right"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9" fontId="9" fillId="4" borderId="0" xfId="0" applyNumberFormat="1" applyFont="1" applyFill="1" applyAlignment="1">
      <alignment/>
    </xf>
    <xf numFmtId="170" fontId="4" fillId="0" borderId="0" xfId="0" applyNumberFormat="1" applyFont="1" applyAlignment="1">
      <alignment/>
    </xf>
    <xf numFmtId="164" fontId="4" fillId="0" borderId="3" xfId="0" applyNumberFormat="1" applyFont="1" applyBorder="1" applyAlignment="1">
      <alignment/>
    </xf>
    <xf numFmtId="166" fontId="4" fillId="0" borderId="3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0" fontId="14" fillId="4" borderId="0" xfId="0" applyFont="1" applyFill="1" applyAlignment="1">
      <alignment horizontal="left" vertical="top"/>
    </xf>
    <xf numFmtId="0" fontId="21" fillId="3" borderId="0" xfId="0" applyFont="1" applyFill="1" applyAlignment="1">
      <alignment/>
    </xf>
    <xf numFmtId="173" fontId="0" fillId="3" borderId="0" xfId="0" applyNumberFormat="1" applyFill="1" applyAlignment="1">
      <alignment/>
    </xf>
    <xf numFmtId="0" fontId="22" fillId="0" borderId="0" xfId="0" applyFont="1" applyAlignment="1">
      <alignment/>
    </xf>
    <xf numFmtId="166" fontId="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170" fontId="0" fillId="0" borderId="3" xfId="0" applyNumberFormat="1" applyBorder="1" applyAlignment="1">
      <alignment/>
    </xf>
    <xf numFmtId="0" fontId="0" fillId="0" borderId="0" xfId="0" applyFont="1" applyAlignment="1">
      <alignment horizontal="center"/>
    </xf>
    <xf numFmtId="173" fontId="21" fillId="0" borderId="3" xfId="19" applyNumberFormat="1" applyFont="1" applyBorder="1" applyAlignment="1">
      <alignment/>
    </xf>
    <xf numFmtId="170" fontId="21" fillId="0" borderId="0" xfId="0" applyNumberFormat="1" applyFont="1" applyAlignment="1">
      <alignment/>
    </xf>
    <xf numFmtId="173" fontId="21" fillId="0" borderId="0" xfId="19" applyNumberFormat="1" applyFont="1" applyAlignment="1">
      <alignment/>
    </xf>
    <xf numFmtId="9" fontId="0" fillId="0" borderId="3" xfId="19" applyBorder="1" applyAlignment="1">
      <alignment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1" fillId="0" borderId="0" xfId="0" applyFont="1" applyAlignment="1" quotePrefix="1">
      <alignment/>
    </xf>
    <xf numFmtId="0" fontId="0" fillId="0" borderId="3" xfId="0" applyBorder="1" applyAlignment="1">
      <alignment/>
    </xf>
    <xf numFmtId="0" fontId="20" fillId="0" borderId="0" xfId="0" applyFont="1" applyAlignment="1">
      <alignment/>
    </xf>
    <xf numFmtId="9" fontId="0" fillId="0" borderId="0" xfId="19" applyAlignment="1">
      <alignment horizontal="right"/>
    </xf>
    <xf numFmtId="0" fontId="19" fillId="0" borderId="0" xfId="0" applyFont="1" applyAlignment="1">
      <alignment horizontal="right"/>
    </xf>
    <xf numFmtId="164" fontId="21" fillId="0" borderId="0" xfId="0" applyNumberFormat="1" applyFont="1" applyAlignment="1">
      <alignment/>
    </xf>
    <xf numFmtId="170" fontId="21" fillId="0" borderId="0" xfId="0" applyNumberFormat="1" applyFont="1" applyFill="1" applyAlignment="1">
      <alignment/>
    </xf>
    <xf numFmtId="164" fontId="21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/>
    </xf>
    <xf numFmtId="0" fontId="11" fillId="5" borderId="4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1" fillId="5" borderId="6" xfId="0" applyFont="1" applyFill="1" applyBorder="1" applyAlignment="1">
      <alignment/>
    </xf>
    <xf numFmtId="0" fontId="11" fillId="5" borderId="6" xfId="0" applyFont="1" applyFill="1" applyBorder="1" applyAlignment="1">
      <alignment horizontal="center"/>
    </xf>
    <xf numFmtId="0" fontId="11" fillId="7" borderId="3" xfId="0" applyFont="1" applyFill="1" applyBorder="1" applyAlignment="1">
      <alignment/>
    </xf>
    <xf numFmtId="0" fontId="11" fillId="7" borderId="6" xfId="0" applyFont="1" applyFill="1" applyBorder="1" applyAlignment="1">
      <alignment/>
    </xf>
    <xf numFmtId="0" fontId="11" fillId="8" borderId="7" xfId="0" applyFont="1" applyFill="1" applyBorder="1" applyAlignment="1">
      <alignment/>
    </xf>
    <xf numFmtId="0" fontId="11" fillId="8" borderId="8" xfId="0" applyFont="1" applyFill="1" applyBorder="1" applyAlignment="1">
      <alignment/>
    </xf>
    <xf numFmtId="0" fontId="11" fillId="8" borderId="9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5" borderId="0" xfId="0" applyFont="1" applyFill="1" applyBorder="1" applyAlignment="1">
      <alignment horizontal="center" wrapText="1"/>
    </xf>
    <xf numFmtId="0" fontId="11" fillId="7" borderId="0" xfId="0" applyFont="1" applyFill="1" applyBorder="1" applyAlignment="1">
      <alignment horizontal="center" wrapText="1"/>
    </xf>
    <xf numFmtId="10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1" fillId="5" borderId="9" xfId="0" applyFont="1" applyFill="1" applyBorder="1" applyAlignment="1">
      <alignment horizontal="center" wrapText="1"/>
    </xf>
    <xf numFmtId="10" fontId="3" fillId="0" borderId="2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 wrapText="1"/>
    </xf>
    <xf numFmtId="0" fontId="11" fillId="6" borderId="14" xfId="0" applyFont="1" applyFill="1" applyBorder="1" applyAlignment="1">
      <alignment horizontal="center" wrapText="1"/>
    </xf>
    <xf numFmtId="0" fontId="11" fillId="6" borderId="15" xfId="0" applyFont="1" applyFill="1" applyBorder="1" applyAlignment="1">
      <alignment horizontal="center" wrapText="1"/>
    </xf>
    <xf numFmtId="0" fontId="11" fillId="5" borderId="14" xfId="0" applyFont="1" applyFill="1" applyBorder="1" applyAlignment="1">
      <alignment horizontal="center" wrapText="1"/>
    </xf>
    <xf numFmtId="0" fontId="11" fillId="7" borderId="13" xfId="0" applyFont="1" applyFill="1" applyBorder="1" applyAlignment="1">
      <alignment horizontal="center" wrapText="1"/>
    </xf>
    <xf numFmtId="0" fontId="11" fillId="8" borderId="16" xfId="0" applyFont="1" applyFill="1" applyBorder="1" applyAlignment="1">
      <alignment horizontal="center" wrapText="1"/>
    </xf>
    <xf numFmtId="0" fontId="11" fillId="8" borderId="17" xfId="0" applyFont="1" applyFill="1" applyBorder="1" applyAlignment="1">
      <alignment horizontal="center" wrapText="1"/>
    </xf>
    <xf numFmtId="0" fontId="11" fillId="8" borderId="18" xfId="0" applyFont="1" applyFill="1" applyBorder="1" applyAlignment="1">
      <alignment horizontal="center" wrapText="1"/>
    </xf>
    <xf numFmtId="0" fontId="11" fillId="8" borderId="8" xfId="0" applyFont="1" applyFill="1" applyBorder="1" applyAlignment="1">
      <alignment horizontal="center" wrapText="1"/>
    </xf>
    <xf numFmtId="0" fontId="11" fillId="9" borderId="19" xfId="0" applyFont="1" applyFill="1" applyBorder="1" applyAlignment="1">
      <alignment horizontal="center" wrapText="1"/>
    </xf>
    <xf numFmtId="0" fontId="11" fillId="7" borderId="1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0" fontId="11" fillId="7" borderId="14" xfId="0" applyFont="1" applyFill="1" applyBorder="1" applyAlignment="1">
      <alignment wrapText="1"/>
    </xf>
    <xf numFmtId="0" fontId="11" fillId="7" borderId="0" xfId="0" applyFont="1" applyFill="1" applyBorder="1" applyAlignment="1">
      <alignment wrapText="1"/>
    </xf>
    <xf numFmtId="0" fontId="11" fillId="7" borderId="19" xfId="0" applyFont="1" applyFill="1" applyBorder="1" applyAlignment="1">
      <alignment wrapText="1"/>
    </xf>
    <xf numFmtId="49" fontId="1" fillId="0" borderId="0" xfId="0" applyNumberFormat="1" applyFont="1" applyAlignment="1">
      <alignment horizontal="center" vertical="top" wrapText="1"/>
    </xf>
    <xf numFmtId="0" fontId="11" fillId="7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0" fontId="11" fillId="5" borderId="7" xfId="0" applyNumberFormat="1" applyFont="1" applyFill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24" fillId="5" borderId="5" xfId="0" applyFont="1" applyFill="1" applyBorder="1" applyAlignment="1">
      <alignment wrapText="1"/>
    </xf>
    <xf numFmtId="0" fontId="24" fillId="0" borderId="6" xfId="0" applyFont="1" applyBorder="1" applyAlignment="1">
      <alignment wrapText="1"/>
    </xf>
    <xf numFmtId="0" fontId="11" fillId="7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11" fillId="9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542925</xdr:rowOff>
    </xdr:from>
    <xdr:to>
      <xdr:col>14</xdr:col>
      <xdr:colOff>666750</xdr:colOff>
      <xdr:row>5</xdr:row>
      <xdr:rowOff>342900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686675" y="2857500"/>
          <a:ext cx="27336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$ 33.9 K at $ 40.29 per hour average
or simply sum of hours from top of
Cost Estimate page for first item</a:t>
          </a:r>
        </a:p>
      </xdr:txBody>
    </xdr:sp>
    <xdr:clientData/>
  </xdr:twoCellAnchor>
  <xdr:twoCellAnchor>
    <xdr:from>
      <xdr:col>11</xdr:col>
      <xdr:colOff>361950</xdr:colOff>
      <xdr:row>3</xdr:row>
      <xdr:rowOff>114300</xdr:rowOff>
    </xdr:from>
    <xdr:to>
      <xdr:col>11</xdr:col>
      <xdr:colOff>361950</xdr:colOff>
      <xdr:row>4</xdr:row>
      <xdr:rowOff>523875</xdr:rowOff>
    </xdr:to>
    <xdr:sp>
      <xdr:nvSpPr>
        <xdr:cNvPr id="2" name="Line 3"/>
        <xdr:cNvSpPr>
          <a:spLocks/>
        </xdr:cNvSpPr>
      </xdr:nvSpPr>
      <xdr:spPr>
        <a:xfrm flipH="1" flipV="1">
          <a:off x="8048625" y="186690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5</xdr:row>
      <xdr:rowOff>609600</xdr:rowOff>
    </xdr:from>
    <xdr:ext cx="2609850" cy="285750"/>
    <xdr:sp>
      <xdr:nvSpPr>
        <xdr:cNvPr id="3" name="TextBox 4"/>
        <xdr:cNvSpPr txBox="1">
          <a:spLocks noChangeArrowheads="1"/>
        </xdr:cNvSpPr>
      </xdr:nvSpPr>
      <xdr:spPr>
        <a:xfrm>
          <a:off x="7077075" y="3886200"/>
          <a:ext cx="26098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materials cost estimate for first item</a:t>
          </a:r>
        </a:p>
      </xdr:txBody>
    </xdr:sp>
    <xdr:clientData/>
  </xdr:oneCellAnchor>
  <xdr:twoCellAnchor>
    <xdr:from>
      <xdr:col>10</xdr:col>
      <xdr:colOff>323850</xdr:colOff>
      <xdr:row>3</xdr:row>
      <xdr:rowOff>114300</xdr:rowOff>
    </xdr:from>
    <xdr:to>
      <xdr:col>10</xdr:col>
      <xdr:colOff>323850</xdr:colOff>
      <xdr:row>5</xdr:row>
      <xdr:rowOff>609600</xdr:rowOff>
    </xdr:to>
    <xdr:sp>
      <xdr:nvSpPr>
        <xdr:cNvPr id="4" name="Line 5"/>
        <xdr:cNvSpPr>
          <a:spLocks/>
        </xdr:cNvSpPr>
      </xdr:nvSpPr>
      <xdr:spPr>
        <a:xfrm flipH="1" flipV="1">
          <a:off x="7400925" y="186690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9</xdr:row>
      <xdr:rowOff>123825</xdr:rowOff>
    </xdr:from>
    <xdr:to>
      <xdr:col>14</xdr:col>
      <xdr:colOff>571500</xdr:colOff>
      <xdr:row>17</xdr:row>
      <xdr:rowOff>76200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6448425" y="4914900"/>
          <a:ext cx="3876675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Internal ILC Labor to get ready to manufacture
this total will be spread into 5 Horsemen categories
   Z:  Conceptual Design
AA:  R&amp;D
AB:  (final) Design
In this example, 1%+1%+8% = 10% of total cost
10% of $ 94,409 K = $ 9,409 K/$ 49.08/hr (lab rate)
=&gt; 195,000 hours </a:t>
          </a:r>
        </a:p>
      </xdr:txBody>
    </xdr:sp>
    <xdr:clientData/>
  </xdr:twoCellAnchor>
  <xdr:twoCellAnchor>
    <xdr:from>
      <xdr:col>9</xdr:col>
      <xdr:colOff>314325</xdr:colOff>
      <xdr:row>3</xdr:row>
      <xdr:rowOff>95250</xdr:rowOff>
    </xdr:from>
    <xdr:to>
      <xdr:col>9</xdr:col>
      <xdr:colOff>314325</xdr:colOff>
      <xdr:row>9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6781800" y="1847850"/>
          <a:ext cx="0" cy="3057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3</xdr:row>
      <xdr:rowOff>400050</xdr:rowOff>
    </xdr:from>
    <xdr:to>
      <xdr:col>14</xdr:col>
      <xdr:colOff>714375</xdr:colOff>
      <xdr:row>4</xdr:row>
      <xdr:rowOff>438150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8724900" y="2152650"/>
          <a:ext cx="17430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Before Learning Curve
materials and labor but
without Mfgr. ED&amp;I
and profit</a:t>
          </a:r>
        </a:p>
      </xdr:txBody>
    </xdr:sp>
    <xdr:clientData/>
  </xdr:twoCellAnchor>
  <xdr:twoCellAnchor>
    <xdr:from>
      <xdr:col>14</xdr:col>
      <xdr:colOff>400050</xdr:colOff>
      <xdr:row>3</xdr:row>
      <xdr:rowOff>95250</xdr:rowOff>
    </xdr:from>
    <xdr:to>
      <xdr:col>14</xdr:col>
      <xdr:colOff>400050</xdr:colOff>
      <xdr:row>3</xdr:row>
      <xdr:rowOff>361950</xdr:rowOff>
    </xdr:to>
    <xdr:sp>
      <xdr:nvSpPr>
        <xdr:cNvPr id="8" name="Line 10"/>
        <xdr:cNvSpPr>
          <a:spLocks/>
        </xdr:cNvSpPr>
      </xdr:nvSpPr>
      <xdr:spPr>
        <a:xfrm flipV="1">
          <a:off x="10153650" y="18478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266700</xdr:colOff>
      <xdr:row>3</xdr:row>
      <xdr:rowOff>114300</xdr:rowOff>
    </xdr:from>
    <xdr:to>
      <xdr:col>15</xdr:col>
      <xdr:colOff>266700</xdr:colOff>
      <xdr:row>3</xdr:row>
      <xdr:rowOff>314325</xdr:rowOff>
    </xdr:to>
    <xdr:sp>
      <xdr:nvSpPr>
        <xdr:cNvPr id="9" name="Line 11"/>
        <xdr:cNvSpPr>
          <a:spLocks/>
        </xdr:cNvSpPr>
      </xdr:nvSpPr>
      <xdr:spPr>
        <a:xfrm flipV="1">
          <a:off x="10820400" y="1866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3</xdr:row>
      <xdr:rowOff>142875</xdr:rowOff>
    </xdr:from>
    <xdr:to>
      <xdr:col>16</xdr:col>
      <xdr:colOff>266700</xdr:colOff>
      <xdr:row>3</xdr:row>
      <xdr:rowOff>352425</xdr:rowOff>
    </xdr:to>
    <xdr:sp>
      <xdr:nvSpPr>
        <xdr:cNvPr id="10" name="Line 13"/>
        <xdr:cNvSpPr>
          <a:spLocks/>
        </xdr:cNvSpPr>
      </xdr:nvSpPr>
      <xdr:spPr>
        <a:xfrm flipV="1">
          <a:off x="11430000" y="18954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419100</xdr:colOff>
      <xdr:row>4</xdr:row>
      <xdr:rowOff>438150</xdr:rowOff>
    </xdr:from>
    <xdr:to>
      <xdr:col>19</xdr:col>
      <xdr:colOff>571500</xdr:colOff>
      <xdr:row>6</xdr:row>
      <xdr:rowOff>133350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10972800" y="2752725"/>
          <a:ext cx="269557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Same as in Learning Curve and Add-on
Typically this total is ~ 30%, distributed
across Manufacturers ED&amp;I and Profit</a:t>
          </a:r>
        </a:p>
      </xdr:txBody>
    </xdr:sp>
    <xdr:clientData/>
  </xdr:twoCellAnchor>
  <xdr:twoCellAnchor>
    <xdr:from>
      <xdr:col>18</xdr:col>
      <xdr:colOff>304800</xdr:colOff>
      <xdr:row>3</xdr:row>
      <xdr:rowOff>76200</xdr:rowOff>
    </xdr:from>
    <xdr:to>
      <xdr:col>18</xdr:col>
      <xdr:colOff>304800</xdr:colOff>
      <xdr:row>4</xdr:row>
      <xdr:rowOff>381000</xdr:rowOff>
    </xdr:to>
    <xdr:sp>
      <xdr:nvSpPr>
        <xdr:cNvPr id="12" name="Line 15"/>
        <xdr:cNvSpPr>
          <a:spLocks/>
        </xdr:cNvSpPr>
      </xdr:nvSpPr>
      <xdr:spPr>
        <a:xfrm flipV="1">
          <a:off x="12792075" y="18288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304800</xdr:colOff>
      <xdr:row>3</xdr:row>
      <xdr:rowOff>95250</xdr:rowOff>
    </xdr:from>
    <xdr:to>
      <xdr:col>19</xdr:col>
      <xdr:colOff>304800</xdr:colOff>
      <xdr:row>4</xdr:row>
      <xdr:rowOff>361950</xdr:rowOff>
    </xdr:to>
    <xdr:sp>
      <xdr:nvSpPr>
        <xdr:cNvPr id="13" name="Line 16"/>
        <xdr:cNvSpPr>
          <a:spLocks/>
        </xdr:cNvSpPr>
      </xdr:nvSpPr>
      <xdr:spPr>
        <a:xfrm flipV="1">
          <a:off x="13401675" y="184785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361950</xdr:colOff>
      <xdr:row>21</xdr:row>
      <xdr:rowOff>76200</xdr:rowOff>
    </xdr:from>
    <xdr:ext cx="114300" cy="266700"/>
    <xdr:sp>
      <xdr:nvSpPr>
        <xdr:cNvPr id="14" name="TextBox 17"/>
        <xdr:cNvSpPr txBox="1">
          <a:spLocks noChangeArrowheads="1"/>
        </xdr:cNvSpPr>
      </xdr:nvSpPr>
      <xdr:spPr>
        <a:xfrm>
          <a:off x="16230600" y="84296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21</xdr:col>
      <xdr:colOff>76200</xdr:colOff>
      <xdr:row>4</xdr:row>
      <xdr:rowOff>361950</xdr:rowOff>
    </xdr:from>
    <xdr:to>
      <xdr:col>23</xdr:col>
      <xdr:colOff>19050</xdr:colOff>
      <xdr:row>5</xdr:row>
      <xdr:rowOff>609600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14487525" y="2676525"/>
          <a:ext cx="140017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After applying
Learning Curve
plus Mfgr ED&amp;I
and profit</a:t>
          </a:r>
        </a:p>
      </xdr:txBody>
    </xdr:sp>
    <xdr:clientData/>
  </xdr:twoCellAnchor>
  <xdr:twoCellAnchor>
    <xdr:from>
      <xdr:col>21</xdr:col>
      <xdr:colOff>409575</xdr:colOff>
      <xdr:row>3</xdr:row>
      <xdr:rowOff>114300</xdr:rowOff>
    </xdr:from>
    <xdr:to>
      <xdr:col>21</xdr:col>
      <xdr:colOff>409575</xdr:colOff>
      <xdr:row>4</xdr:row>
      <xdr:rowOff>314325</xdr:rowOff>
    </xdr:to>
    <xdr:sp>
      <xdr:nvSpPr>
        <xdr:cNvPr id="16" name="Line 19"/>
        <xdr:cNvSpPr>
          <a:spLocks/>
        </xdr:cNvSpPr>
      </xdr:nvSpPr>
      <xdr:spPr>
        <a:xfrm flipV="1">
          <a:off x="14820900" y="18669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304800</xdr:colOff>
      <xdr:row>3</xdr:row>
      <xdr:rowOff>142875</xdr:rowOff>
    </xdr:from>
    <xdr:to>
      <xdr:col>22</xdr:col>
      <xdr:colOff>304800</xdr:colOff>
      <xdr:row>4</xdr:row>
      <xdr:rowOff>304800</xdr:rowOff>
    </xdr:to>
    <xdr:sp>
      <xdr:nvSpPr>
        <xdr:cNvPr id="17" name="Line 20"/>
        <xdr:cNvSpPr>
          <a:spLocks/>
        </xdr:cNvSpPr>
      </xdr:nvSpPr>
      <xdr:spPr>
        <a:xfrm flipV="1">
          <a:off x="15478125" y="18954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285750</xdr:colOff>
      <xdr:row>7</xdr:row>
      <xdr:rowOff>114300</xdr:rowOff>
    </xdr:from>
    <xdr:to>
      <xdr:col>24</xdr:col>
      <xdr:colOff>114300</xdr:colOff>
      <xdr:row>10</xdr:row>
      <xdr:rowOff>304800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82625" y="4257675"/>
          <a:ext cx="32670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Before Learning Curve: includes
materials and labor plus 
mfgr ED&amp;I (20%) and profit (10%)
(not applied in same order as earlier sheets)</a:t>
          </a:r>
        </a:p>
      </xdr:txBody>
    </xdr:sp>
    <xdr:clientData/>
  </xdr:twoCellAnchor>
  <xdr:twoCellAnchor>
    <xdr:from>
      <xdr:col>30</xdr:col>
      <xdr:colOff>171450</xdr:colOff>
      <xdr:row>3</xdr:row>
      <xdr:rowOff>381000</xdr:rowOff>
    </xdr:from>
    <xdr:to>
      <xdr:col>31</xdr:col>
      <xdr:colOff>666750</xdr:colOff>
      <xdr:row>4</xdr:row>
      <xdr:rowOff>47625</xdr:rowOff>
    </xdr:to>
    <xdr:sp>
      <xdr:nvSpPr>
        <xdr:cNvPr id="19" name="TextBox 25"/>
        <xdr:cNvSpPr txBox="1">
          <a:spLocks noChangeArrowheads="1"/>
        </xdr:cNvSpPr>
      </xdr:nvSpPr>
      <xdr:spPr>
        <a:xfrm>
          <a:off x="20364450" y="2133600"/>
          <a:ext cx="1104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Typical values</a:t>
          </a:r>
        </a:p>
      </xdr:txBody>
    </xdr:sp>
    <xdr:clientData/>
  </xdr:twoCellAnchor>
  <xdr:twoCellAnchor>
    <xdr:from>
      <xdr:col>30</xdr:col>
      <xdr:colOff>381000</xdr:colOff>
      <xdr:row>2</xdr:row>
      <xdr:rowOff>323850</xdr:rowOff>
    </xdr:from>
    <xdr:to>
      <xdr:col>30</xdr:col>
      <xdr:colOff>381000</xdr:colOff>
      <xdr:row>3</xdr:row>
      <xdr:rowOff>304800</xdr:rowOff>
    </xdr:to>
    <xdr:sp>
      <xdr:nvSpPr>
        <xdr:cNvPr id="20" name="Line 26"/>
        <xdr:cNvSpPr>
          <a:spLocks/>
        </xdr:cNvSpPr>
      </xdr:nvSpPr>
      <xdr:spPr>
        <a:xfrm flipV="1">
          <a:off x="20574000" y="16478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114300</xdr:colOff>
      <xdr:row>2</xdr:row>
      <xdr:rowOff>323850</xdr:rowOff>
    </xdr:from>
    <xdr:to>
      <xdr:col>30</xdr:col>
      <xdr:colOff>381000</xdr:colOff>
      <xdr:row>2</xdr:row>
      <xdr:rowOff>323850</xdr:rowOff>
    </xdr:to>
    <xdr:sp>
      <xdr:nvSpPr>
        <xdr:cNvPr id="21" name="Line 27"/>
        <xdr:cNvSpPr>
          <a:spLocks/>
        </xdr:cNvSpPr>
      </xdr:nvSpPr>
      <xdr:spPr>
        <a:xfrm flipH="1">
          <a:off x="20307300" y="1647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228600</xdr:colOff>
      <xdr:row>4</xdr:row>
      <xdr:rowOff>400050</xdr:rowOff>
    </xdr:from>
    <xdr:to>
      <xdr:col>32</xdr:col>
      <xdr:colOff>247650</xdr:colOff>
      <xdr:row>5</xdr:row>
      <xdr:rowOff>0</xdr:rowOff>
    </xdr:to>
    <xdr:sp>
      <xdr:nvSpPr>
        <xdr:cNvPr id="22" name="TextBox 28"/>
        <xdr:cNvSpPr txBox="1">
          <a:spLocks noChangeArrowheads="1"/>
        </xdr:cNvSpPr>
      </xdr:nvSpPr>
      <xdr:spPr>
        <a:xfrm>
          <a:off x="19116675" y="2714625"/>
          <a:ext cx="26670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INCLUDED in ILC Construction Cost</a:t>
          </a:r>
        </a:p>
      </xdr:txBody>
    </xdr:sp>
    <xdr:clientData/>
  </xdr:twoCellAnchor>
  <xdr:twoCellAnchor>
    <xdr:from>
      <xdr:col>28</xdr:col>
      <xdr:colOff>438150</xdr:colOff>
      <xdr:row>3</xdr:row>
      <xdr:rowOff>114300</xdr:rowOff>
    </xdr:from>
    <xdr:to>
      <xdr:col>28</xdr:col>
      <xdr:colOff>438150</xdr:colOff>
      <xdr:row>4</xdr:row>
      <xdr:rowOff>342900</xdr:rowOff>
    </xdr:to>
    <xdr:sp>
      <xdr:nvSpPr>
        <xdr:cNvPr id="23" name="Line 29"/>
        <xdr:cNvSpPr>
          <a:spLocks/>
        </xdr:cNvSpPr>
      </xdr:nvSpPr>
      <xdr:spPr>
        <a:xfrm flipV="1">
          <a:off x="19326225" y="18669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381000</xdr:colOff>
      <xdr:row>3</xdr:row>
      <xdr:rowOff>133350</xdr:rowOff>
    </xdr:from>
    <xdr:to>
      <xdr:col>29</xdr:col>
      <xdr:colOff>381000</xdr:colOff>
      <xdr:row>4</xdr:row>
      <xdr:rowOff>342900</xdr:rowOff>
    </xdr:to>
    <xdr:sp>
      <xdr:nvSpPr>
        <xdr:cNvPr id="24" name="Line 30"/>
        <xdr:cNvSpPr>
          <a:spLocks/>
        </xdr:cNvSpPr>
      </xdr:nvSpPr>
      <xdr:spPr>
        <a:xfrm flipV="1">
          <a:off x="19964400" y="18859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114300</xdr:colOff>
      <xdr:row>6</xdr:row>
      <xdr:rowOff>19050</xdr:rowOff>
    </xdr:from>
    <xdr:to>
      <xdr:col>31</xdr:col>
      <xdr:colOff>285750</xdr:colOff>
      <xdr:row>8</xdr:row>
      <xdr:rowOff>285750</xdr:rowOff>
    </xdr:to>
    <xdr:sp>
      <xdr:nvSpPr>
        <xdr:cNvPr id="25" name="TextBox 31"/>
        <xdr:cNvSpPr txBox="1">
          <a:spLocks noChangeArrowheads="1"/>
        </xdr:cNvSpPr>
      </xdr:nvSpPr>
      <xdr:spPr>
        <a:xfrm>
          <a:off x="18440400" y="3990975"/>
          <a:ext cx="26479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Could be IN/OUT
Assume IN for now
Awaiting Barry's suggestion</a:t>
          </a:r>
        </a:p>
      </xdr:txBody>
    </xdr:sp>
    <xdr:clientData/>
  </xdr:twoCellAnchor>
  <xdr:twoCellAnchor>
    <xdr:from>
      <xdr:col>27</xdr:col>
      <xdr:colOff>323850</xdr:colOff>
      <xdr:row>3</xdr:row>
      <xdr:rowOff>95250</xdr:rowOff>
    </xdr:from>
    <xdr:to>
      <xdr:col>27</xdr:col>
      <xdr:colOff>323850</xdr:colOff>
      <xdr:row>6</xdr:row>
      <xdr:rowOff>9525</xdr:rowOff>
    </xdr:to>
    <xdr:sp>
      <xdr:nvSpPr>
        <xdr:cNvPr id="26" name="Line 32"/>
        <xdr:cNvSpPr>
          <a:spLocks/>
        </xdr:cNvSpPr>
      </xdr:nvSpPr>
      <xdr:spPr>
        <a:xfrm flipV="1">
          <a:off x="18649950" y="1847850"/>
          <a:ext cx="0" cy="21336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38100</xdr:colOff>
      <xdr:row>9</xdr:row>
      <xdr:rowOff>152400</xdr:rowOff>
    </xdr:from>
    <xdr:to>
      <xdr:col>29</xdr:col>
      <xdr:colOff>438150</xdr:colOff>
      <xdr:row>10</xdr:row>
      <xdr:rowOff>314325</xdr:rowOff>
    </xdr:to>
    <xdr:sp>
      <xdr:nvSpPr>
        <xdr:cNvPr id="27" name="TextBox 33"/>
        <xdr:cNvSpPr txBox="1">
          <a:spLocks noChangeArrowheads="1"/>
        </xdr:cNvSpPr>
      </xdr:nvSpPr>
      <xdr:spPr>
        <a:xfrm>
          <a:off x="17240250" y="4943475"/>
          <a:ext cx="27813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NOT Included in ILC Construction Cost</a:t>
          </a:r>
        </a:p>
      </xdr:txBody>
    </xdr:sp>
    <xdr:clientData/>
  </xdr:twoCellAnchor>
  <xdr:twoCellAnchor>
    <xdr:from>
      <xdr:col>20</xdr:col>
      <xdr:colOff>381000</xdr:colOff>
      <xdr:row>3</xdr:row>
      <xdr:rowOff>171450</xdr:rowOff>
    </xdr:from>
    <xdr:to>
      <xdr:col>20</xdr:col>
      <xdr:colOff>381000</xdr:colOff>
      <xdr:row>7</xdr:row>
      <xdr:rowOff>57150</xdr:rowOff>
    </xdr:to>
    <xdr:sp>
      <xdr:nvSpPr>
        <xdr:cNvPr id="28" name="Line 34"/>
        <xdr:cNvSpPr>
          <a:spLocks/>
        </xdr:cNvSpPr>
      </xdr:nvSpPr>
      <xdr:spPr>
        <a:xfrm flipV="1">
          <a:off x="14087475" y="1924050"/>
          <a:ext cx="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3</xdr:row>
      <xdr:rowOff>95250</xdr:rowOff>
    </xdr:from>
    <xdr:to>
      <xdr:col>25</xdr:col>
      <xdr:colOff>323850</xdr:colOff>
      <xdr:row>9</xdr:row>
      <xdr:rowOff>152400</xdr:rowOff>
    </xdr:to>
    <xdr:sp>
      <xdr:nvSpPr>
        <xdr:cNvPr id="29" name="Line 35"/>
        <xdr:cNvSpPr>
          <a:spLocks/>
        </xdr:cNvSpPr>
      </xdr:nvSpPr>
      <xdr:spPr>
        <a:xfrm flipV="1">
          <a:off x="17526000" y="1847850"/>
          <a:ext cx="0" cy="3095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285750</xdr:colOff>
      <xdr:row>3</xdr:row>
      <xdr:rowOff>114300</xdr:rowOff>
    </xdr:from>
    <xdr:to>
      <xdr:col>26</xdr:col>
      <xdr:colOff>285750</xdr:colOff>
      <xdr:row>9</xdr:row>
      <xdr:rowOff>152400</xdr:rowOff>
    </xdr:to>
    <xdr:sp>
      <xdr:nvSpPr>
        <xdr:cNvPr id="30" name="Line 36"/>
        <xdr:cNvSpPr>
          <a:spLocks/>
        </xdr:cNvSpPr>
      </xdr:nvSpPr>
      <xdr:spPr>
        <a:xfrm flipV="1">
          <a:off x="18049875" y="1866900"/>
          <a:ext cx="0" cy="3076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209550</xdr:colOff>
      <xdr:row>4</xdr:row>
      <xdr:rowOff>114300</xdr:rowOff>
    </xdr:from>
    <xdr:to>
      <xdr:col>24</xdr:col>
      <xdr:colOff>571500</xdr:colOff>
      <xdr:row>5</xdr:row>
      <xdr:rowOff>171450</xdr:rowOff>
    </xdr:to>
    <xdr:sp>
      <xdr:nvSpPr>
        <xdr:cNvPr id="31" name="TextBox 37"/>
        <xdr:cNvSpPr txBox="1">
          <a:spLocks noChangeArrowheads="1"/>
        </xdr:cNvSpPr>
      </xdr:nvSpPr>
      <xdr:spPr>
        <a:xfrm>
          <a:off x="16078200" y="2428875"/>
          <a:ext cx="10287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will eventually 
need for
Risk Analysis</a:t>
          </a:r>
        </a:p>
      </xdr:txBody>
    </xdr:sp>
    <xdr:clientData/>
  </xdr:twoCellAnchor>
  <xdr:twoCellAnchor>
    <xdr:from>
      <xdr:col>23</xdr:col>
      <xdr:colOff>361950</xdr:colOff>
      <xdr:row>3</xdr:row>
      <xdr:rowOff>133350</xdr:rowOff>
    </xdr:from>
    <xdr:to>
      <xdr:col>23</xdr:col>
      <xdr:colOff>361950</xdr:colOff>
      <xdr:row>4</xdr:row>
      <xdr:rowOff>19050</xdr:rowOff>
    </xdr:to>
    <xdr:sp>
      <xdr:nvSpPr>
        <xdr:cNvPr id="32" name="Line 38"/>
        <xdr:cNvSpPr>
          <a:spLocks/>
        </xdr:cNvSpPr>
      </xdr:nvSpPr>
      <xdr:spPr>
        <a:xfrm flipV="1">
          <a:off x="16230600" y="18859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304800</xdr:colOff>
      <xdr:row>3</xdr:row>
      <xdr:rowOff>190500</xdr:rowOff>
    </xdr:from>
    <xdr:to>
      <xdr:col>24</xdr:col>
      <xdr:colOff>304800</xdr:colOff>
      <xdr:row>4</xdr:row>
      <xdr:rowOff>38100</xdr:rowOff>
    </xdr:to>
    <xdr:sp>
      <xdr:nvSpPr>
        <xdr:cNvPr id="33" name="Line 39"/>
        <xdr:cNvSpPr>
          <a:spLocks/>
        </xdr:cNvSpPr>
      </xdr:nvSpPr>
      <xdr:spPr>
        <a:xfrm flipV="1">
          <a:off x="16840200" y="19431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13</xdr:row>
      <xdr:rowOff>190500</xdr:rowOff>
    </xdr:from>
    <xdr:to>
      <xdr:col>30</xdr:col>
      <xdr:colOff>0</xdr:colOff>
      <xdr:row>14</xdr:row>
      <xdr:rowOff>66675</xdr:rowOff>
    </xdr:to>
    <xdr:sp>
      <xdr:nvSpPr>
        <xdr:cNvPr id="34" name="TextBox 40"/>
        <xdr:cNvSpPr txBox="1">
          <a:spLocks noChangeArrowheads="1"/>
        </xdr:cNvSpPr>
      </xdr:nvSpPr>
      <xdr:spPr>
        <a:xfrm>
          <a:off x="17221200" y="6438900"/>
          <a:ext cx="29718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Typically sum of 5 Horsemen is 20-25%
                   of total acquisition cost</a:t>
          </a:r>
        </a:p>
      </xdr:txBody>
    </xdr:sp>
    <xdr:clientData/>
  </xdr:twoCellAnchor>
  <xdr:twoCellAnchor>
    <xdr:from>
      <xdr:col>25</xdr:col>
      <xdr:colOff>304800</xdr:colOff>
      <xdr:row>12</xdr:row>
      <xdr:rowOff>76200</xdr:rowOff>
    </xdr:from>
    <xdr:to>
      <xdr:col>25</xdr:col>
      <xdr:colOff>304800</xdr:colOff>
      <xdr:row>13</xdr:row>
      <xdr:rowOff>123825</xdr:rowOff>
    </xdr:to>
    <xdr:sp>
      <xdr:nvSpPr>
        <xdr:cNvPr id="35" name="Line 41"/>
        <xdr:cNvSpPr>
          <a:spLocks/>
        </xdr:cNvSpPr>
      </xdr:nvSpPr>
      <xdr:spPr>
        <a:xfrm flipV="1">
          <a:off x="17506950" y="60007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257175</xdr:colOff>
      <xdr:row>12</xdr:row>
      <xdr:rowOff>95250</xdr:rowOff>
    </xdr:from>
    <xdr:to>
      <xdr:col>26</xdr:col>
      <xdr:colOff>257175</xdr:colOff>
      <xdr:row>13</xdr:row>
      <xdr:rowOff>123825</xdr:rowOff>
    </xdr:to>
    <xdr:sp>
      <xdr:nvSpPr>
        <xdr:cNvPr id="36" name="Line 42"/>
        <xdr:cNvSpPr>
          <a:spLocks/>
        </xdr:cNvSpPr>
      </xdr:nvSpPr>
      <xdr:spPr>
        <a:xfrm flipV="1">
          <a:off x="18021300" y="60198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285750</xdr:colOff>
      <xdr:row>12</xdr:row>
      <xdr:rowOff>123825</xdr:rowOff>
    </xdr:from>
    <xdr:to>
      <xdr:col>27</xdr:col>
      <xdr:colOff>285750</xdr:colOff>
      <xdr:row>13</xdr:row>
      <xdr:rowOff>161925</xdr:rowOff>
    </xdr:to>
    <xdr:sp>
      <xdr:nvSpPr>
        <xdr:cNvPr id="37" name="Line 43"/>
        <xdr:cNvSpPr>
          <a:spLocks/>
        </xdr:cNvSpPr>
      </xdr:nvSpPr>
      <xdr:spPr>
        <a:xfrm flipV="1">
          <a:off x="18611850" y="60483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257175</xdr:colOff>
      <xdr:row>12</xdr:row>
      <xdr:rowOff>123825</xdr:rowOff>
    </xdr:from>
    <xdr:to>
      <xdr:col>28</xdr:col>
      <xdr:colOff>257175</xdr:colOff>
      <xdr:row>13</xdr:row>
      <xdr:rowOff>123825</xdr:rowOff>
    </xdr:to>
    <xdr:sp>
      <xdr:nvSpPr>
        <xdr:cNvPr id="38" name="Line 44"/>
        <xdr:cNvSpPr>
          <a:spLocks/>
        </xdr:cNvSpPr>
      </xdr:nvSpPr>
      <xdr:spPr>
        <a:xfrm flipV="1">
          <a:off x="19145250" y="60483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285750</xdr:colOff>
      <xdr:row>12</xdr:row>
      <xdr:rowOff>114300</xdr:rowOff>
    </xdr:from>
    <xdr:to>
      <xdr:col>29</xdr:col>
      <xdr:colOff>285750</xdr:colOff>
      <xdr:row>13</xdr:row>
      <xdr:rowOff>161925</xdr:rowOff>
    </xdr:to>
    <xdr:sp>
      <xdr:nvSpPr>
        <xdr:cNvPr id="39" name="Line 45"/>
        <xdr:cNvSpPr>
          <a:spLocks/>
        </xdr:cNvSpPr>
      </xdr:nvSpPr>
      <xdr:spPr>
        <a:xfrm flipV="1">
          <a:off x="19869150" y="60388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2">
      <selection activeCell="F56" sqref="F56"/>
    </sheetView>
  </sheetViews>
  <sheetFormatPr defaultColWidth="9.140625" defaultRowHeight="12.75"/>
  <cols>
    <col min="1" max="1" width="25.140625" style="0" customWidth="1"/>
    <col min="3" max="3" width="14.421875" style="0" customWidth="1"/>
    <col min="4" max="4" width="12.421875" style="0" customWidth="1"/>
    <col min="10" max="10" width="12.421875" style="0" customWidth="1"/>
  </cols>
  <sheetData>
    <row r="1" spans="1:3" ht="18" customHeight="1">
      <c r="A1" t="s">
        <v>112</v>
      </c>
      <c r="C1" s="78" t="s">
        <v>113</v>
      </c>
    </row>
    <row r="2" spans="1:4" ht="18">
      <c r="A2" s="98" t="s">
        <v>114</v>
      </c>
      <c r="B2" s="2"/>
      <c r="C2" s="2"/>
      <c r="D2" s="2"/>
    </row>
    <row r="3" spans="1:4" ht="15.75">
      <c r="A3" s="99" t="s">
        <v>115</v>
      </c>
      <c r="B3" s="2"/>
      <c r="C3" s="2" t="s">
        <v>116</v>
      </c>
      <c r="D3" s="2"/>
    </row>
    <row r="4" spans="1:4" ht="13.5" thickBot="1">
      <c r="A4" s="100" t="s">
        <v>117</v>
      </c>
      <c r="B4" s="49"/>
      <c r="C4" s="2"/>
      <c r="D4" s="2"/>
    </row>
    <row r="5" spans="1:4" ht="13.5" thickBot="1">
      <c r="A5" t="s">
        <v>118</v>
      </c>
      <c r="B5" s="49"/>
      <c r="C5" s="101">
        <v>1</v>
      </c>
      <c r="D5" s="2"/>
    </row>
    <row r="6" spans="1:4" ht="13.5" thickBot="1">
      <c r="A6" t="s">
        <v>119</v>
      </c>
      <c r="B6" s="49"/>
      <c r="C6" s="101">
        <v>209</v>
      </c>
      <c r="D6" s="2"/>
    </row>
    <row r="7" spans="1:5" ht="13.5" thickBot="1">
      <c r="A7" t="s">
        <v>120</v>
      </c>
      <c r="C7" s="102">
        <v>530.3</v>
      </c>
      <c r="D7" s="103" t="s">
        <v>121</v>
      </c>
      <c r="E7" s="78" t="s">
        <v>122</v>
      </c>
    </row>
    <row r="8" spans="1:4" ht="13.5" thickBot="1">
      <c r="A8" t="s">
        <v>123</v>
      </c>
      <c r="B8" s="104">
        <v>0.936</v>
      </c>
      <c r="C8" s="105">
        <v>496.39</v>
      </c>
      <c r="D8" s="122" t="s">
        <v>147</v>
      </c>
    </row>
    <row r="9" spans="1:4" ht="13.5" thickBot="1">
      <c r="A9" t="s">
        <v>124</v>
      </c>
      <c r="B9" s="106">
        <v>0.064</v>
      </c>
      <c r="C9" s="105">
        <v>33.92</v>
      </c>
      <c r="D9" s="122" t="s">
        <v>147</v>
      </c>
    </row>
    <row r="10" spans="1:4" ht="13.5" thickBot="1">
      <c r="A10" t="s">
        <v>125</v>
      </c>
      <c r="B10" s="107">
        <v>0.2</v>
      </c>
      <c r="C10" s="45">
        <v>106.06</v>
      </c>
      <c r="D10" s="108" t="s">
        <v>126</v>
      </c>
    </row>
    <row r="11" spans="1:4" ht="12.75">
      <c r="A11" t="s">
        <v>127</v>
      </c>
      <c r="C11" s="105">
        <f>SUM(C9:C10)</f>
        <v>139.98000000000002</v>
      </c>
      <c r="D11" s="49"/>
    </row>
    <row r="12" spans="2:4" ht="15.75">
      <c r="B12" s="44"/>
      <c r="D12" s="109" t="s">
        <v>128</v>
      </c>
    </row>
    <row r="13" spans="1:4" ht="13.5" thickBot="1">
      <c r="A13" s="54" t="s">
        <v>129</v>
      </c>
      <c r="B13" s="105">
        <v>496.4</v>
      </c>
      <c r="D13" s="110" t="s">
        <v>130</v>
      </c>
    </row>
    <row r="14" spans="1:3" ht="13.5" thickBot="1">
      <c r="A14" s="54" t="s">
        <v>131</v>
      </c>
      <c r="B14" s="111">
        <v>0.06</v>
      </c>
      <c r="C14" s="112" t="s">
        <v>132</v>
      </c>
    </row>
    <row r="15" spans="1:2" ht="12.75">
      <c r="A15" s="2" t="s">
        <v>133</v>
      </c>
      <c r="B15" s="113">
        <v>0.94</v>
      </c>
    </row>
    <row r="16" spans="1:5" ht="12.75">
      <c r="A16" s="49"/>
      <c r="B16" s="49"/>
      <c r="C16" s="54" t="s">
        <v>134</v>
      </c>
      <c r="D16" s="49"/>
      <c r="E16" s="54" t="s">
        <v>135</v>
      </c>
    </row>
    <row r="17" spans="1:5" ht="12.75">
      <c r="A17" s="114" t="s">
        <v>136</v>
      </c>
      <c r="B17" s="114" t="s">
        <v>137</v>
      </c>
      <c r="C17" s="114" t="s">
        <v>138</v>
      </c>
      <c r="D17" s="114" t="s">
        <v>139</v>
      </c>
      <c r="E17" s="114" t="s">
        <v>139</v>
      </c>
    </row>
    <row r="18" spans="1:5" ht="12.75">
      <c r="A18">
        <v>1</v>
      </c>
      <c r="B18">
        <v>1</v>
      </c>
      <c r="C18" s="105">
        <v>496.4</v>
      </c>
      <c r="D18" s="115">
        <v>496</v>
      </c>
      <c r="E18" s="105">
        <v>496</v>
      </c>
    </row>
    <row r="19" spans="1:5" ht="12.75">
      <c r="A19">
        <v>1</v>
      </c>
      <c r="B19">
        <v>2</v>
      </c>
      <c r="C19" s="105">
        <v>466.6</v>
      </c>
      <c r="D19" s="115">
        <v>963</v>
      </c>
      <c r="E19" s="105">
        <v>482</v>
      </c>
    </row>
    <row r="20" spans="1:5" ht="12.75">
      <c r="A20">
        <v>2</v>
      </c>
      <c r="B20">
        <v>4</v>
      </c>
      <c r="C20" s="105">
        <v>438.6</v>
      </c>
      <c r="D20" s="115">
        <v>1852</v>
      </c>
      <c r="E20" s="105">
        <v>463</v>
      </c>
    </row>
    <row r="21" spans="1:5" ht="12.75">
      <c r="A21">
        <v>4</v>
      </c>
      <c r="B21">
        <v>8</v>
      </c>
      <c r="C21" s="105">
        <v>412.3</v>
      </c>
      <c r="D21" s="115">
        <v>3534</v>
      </c>
      <c r="E21" s="105">
        <v>442</v>
      </c>
    </row>
    <row r="22" spans="1:5" ht="12.75">
      <c r="A22">
        <v>8</v>
      </c>
      <c r="B22">
        <v>16</v>
      </c>
      <c r="C22" s="116">
        <v>387.6</v>
      </c>
      <c r="D22" s="117">
        <v>6709</v>
      </c>
      <c r="E22" s="116">
        <v>419</v>
      </c>
    </row>
    <row r="23" spans="1:5" ht="12.75">
      <c r="A23">
        <v>16</v>
      </c>
      <c r="B23">
        <v>32</v>
      </c>
      <c r="C23" s="116">
        <v>364.3</v>
      </c>
      <c r="D23" s="117">
        <v>12689</v>
      </c>
      <c r="E23" s="116">
        <v>397</v>
      </c>
    </row>
    <row r="24" spans="1:5" ht="12.75">
      <c r="A24">
        <v>32</v>
      </c>
      <c r="B24">
        <v>64</v>
      </c>
      <c r="C24" s="116">
        <v>342.5</v>
      </c>
      <c r="D24" s="117">
        <v>23943</v>
      </c>
      <c r="E24" s="116">
        <v>374</v>
      </c>
    </row>
    <row r="25" spans="1:5" ht="12.75">
      <c r="A25">
        <v>64</v>
      </c>
      <c r="B25">
        <v>128</v>
      </c>
      <c r="C25" s="105">
        <v>321.9</v>
      </c>
      <c r="D25" s="115">
        <v>45110</v>
      </c>
      <c r="E25" s="105">
        <v>352</v>
      </c>
    </row>
    <row r="26" spans="1:5" ht="12.75">
      <c r="A26">
        <v>81</v>
      </c>
      <c r="B26">
        <v>209</v>
      </c>
      <c r="C26" s="105">
        <v>308.1</v>
      </c>
      <c r="D26" s="115">
        <v>70570</v>
      </c>
      <c r="E26" s="105">
        <f>D26/B26</f>
        <v>337.6555023923445</v>
      </c>
    </row>
    <row r="27" spans="1:7" ht="12.75">
      <c r="A27" t="s">
        <v>140</v>
      </c>
      <c r="C27" s="45"/>
      <c r="D27" s="44"/>
      <c r="E27" s="44"/>
      <c r="F27" s="44"/>
      <c r="G27" s="44"/>
    </row>
    <row r="28" spans="3:7" ht="12.75">
      <c r="C28" s="118"/>
      <c r="D28" s="44"/>
      <c r="E28" s="44"/>
      <c r="F28" s="44"/>
      <c r="G28" s="44"/>
    </row>
    <row r="29" spans="1:4" ht="15.75">
      <c r="A29" s="119"/>
      <c r="B29" s="44"/>
      <c r="D29" s="120" t="s">
        <v>79</v>
      </c>
    </row>
    <row r="30" spans="1:4" ht="13.5" thickBot="1">
      <c r="A30" s="54" t="s">
        <v>129</v>
      </c>
      <c r="B30" s="105">
        <v>140</v>
      </c>
      <c r="D30" s="110" t="s">
        <v>141</v>
      </c>
    </row>
    <row r="31" spans="1:3" ht="13.5" thickBot="1">
      <c r="A31" s="54" t="s">
        <v>131</v>
      </c>
      <c r="B31" s="111">
        <v>0.1</v>
      </c>
      <c r="C31" s="112" t="s">
        <v>132</v>
      </c>
    </row>
    <row r="32" spans="1:2" ht="12.75">
      <c r="A32" s="2" t="s">
        <v>133</v>
      </c>
      <c r="B32" s="113">
        <v>0.9</v>
      </c>
    </row>
    <row r="33" spans="1:5" ht="12.75">
      <c r="A33" s="49"/>
      <c r="B33" s="49"/>
      <c r="C33" s="54" t="s">
        <v>134</v>
      </c>
      <c r="D33" s="49"/>
      <c r="E33" s="54" t="s">
        <v>135</v>
      </c>
    </row>
    <row r="34" spans="1:5" ht="12.75">
      <c r="A34" s="114" t="s">
        <v>136</v>
      </c>
      <c r="B34" s="114" t="s">
        <v>137</v>
      </c>
      <c r="C34" s="114" t="s">
        <v>138</v>
      </c>
      <c r="D34" s="114" t="s">
        <v>139</v>
      </c>
      <c r="E34" s="114" t="s">
        <v>139</v>
      </c>
    </row>
    <row r="35" spans="1:5" ht="12.75">
      <c r="A35">
        <v>1</v>
      </c>
      <c r="B35">
        <v>1</v>
      </c>
      <c r="C35" s="105">
        <v>140</v>
      </c>
      <c r="D35" s="115">
        <v>140</v>
      </c>
      <c r="E35" s="105">
        <v>140</v>
      </c>
    </row>
    <row r="36" spans="1:5" ht="12.75">
      <c r="A36">
        <v>1</v>
      </c>
      <c r="B36">
        <v>2</v>
      </c>
      <c r="C36" s="105">
        <v>126</v>
      </c>
      <c r="D36" s="115">
        <v>266</v>
      </c>
      <c r="E36" s="105">
        <v>133</v>
      </c>
    </row>
    <row r="37" spans="1:5" ht="12.75">
      <c r="A37">
        <v>2</v>
      </c>
      <c r="B37">
        <v>4</v>
      </c>
      <c r="C37" s="105">
        <v>113.4</v>
      </c>
      <c r="D37" s="115">
        <v>498</v>
      </c>
      <c r="E37" s="105">
        <v>124</v>
      </c>
    </row>
    <row r="38" spans="1:5" ht="12.75">
      <c r="A38">
        <v>4</v>
      </c>
      <c r="B38">
        <v>8</v>
      </c>
      <c r="C38" s="105">
        <v>102.1</v>
      </c>
      <c r="D38" s="115">
        <v>920</v>
      </c>
      <c r="E38" s="105">
        <v>115</v>
      </c>
    </row>
    <row r="39" spans="1:5" ht="12.75">
      <c r="A39">
        <v>8</v>
      </c>
      <c r="B39">
        <v>16</v>
      </c>
      <c r="C39" s="105">
        <v>91.9</v>
      </c>
      <c r="D39" s="115">
        <v>1686</v>
      </c>
      <c r="E39" s="105">
        <v>105</v>
      </c>
    </row>
    <row r="40" spans="1:5" ht="12.75">
      <c r="A40">
        <v>16</v>
      </c>
      <c r="B40">
        <v>32</v>
      </c>
      <c r="C40" s="105">
        <v>82.7</v>
      </c>
      <c r="D40" s="115">
        <v>3068</v>
      </c>
      <c r="E40" s="105">
        <v>96</v>
      </c>
    </row>
    <row r="41" spans="1:5" ht="12.75">
      <c r="A41">
        <v>32</v>
      </c>
      <c r="B41">
        <v>64</v>
      </c>
      <c r="C41" s="105">
        <v>74.4</v>
      </c>
      <c r="D41" s="115">
        <v>5559</v>
      </c>
      <c r="E41" s="105">
        <v>87</v>
      </c>
    </row>
    <row r="42" spans="1:5" ht="12.75">
      <c r="A42">
        <v>64</v>
      </c>
      <c r="B42">
        <v>128</v>
      </c>
      <c r="C42" s="105">
        <v>67</v>
      </c>
      <c r="D42" s="115">
        <v>10048</v>
      </c>
      <c r="E42" s="105">
        <v>78</v>
      </c>
    </row>
    <row r="43" spans="1:5" ht="12.75">
      <c r="A43">
        <v>81</v>
      </c>
      <c r="B43">
        <v>209</v>
      </c>
      <c r="C43" s="105">
        <v>62.2</v>
      </c>
      <c r="D43" s="115">
        <v>15256</v>
      </c>
      <c r="E43" s="105">
        <f>D43/B43</f>
        <v>72.99521531100478</v>
      </c>
    </row>
    <row r="44" spans="3:7" ht="12.75">
      <c r="C44" s="45"/>
      <c r="D44" s="44"/>
      <c r="E44" s="44"/>
      <c r="F44" s="44"/>
      <c r="G44" s="45"/>
    </row>
    <row r="45" spans="1:7" ht="12.75">
      <c r="A45" s="2" t="s">
        <v>142</v>
      </c>
      <c r="B45" s="42">
        <v>209</v>
      </c>
      <c r="C45" s="43" t="s">
        <v>143</v>
      </c>
      <c r="D45" s="43">
        <f>E26+E43</f>
        <v>410.6507177033493</v>
      </c>
      <c r="E45" s="123" t="s">
        <v>148</v>
      </c>
      <c r="F45" s="44"/>
      <c r="G45" s="45"/>
    </row>
    <row r="46" spans="1:5" s="2" customFormat="1" ht="12.75">
      <c r="A46" s="2" t="s">
        <v>144</v>
      </c>
      <c r="B46" s="42">
        <v>209</v>
      </c>
      <c r="C46" s="2" t="s">
        <v>143</v>
      </c>
      <c r="D46" s="46">
        <f>D26+D43</f>
        <v>85826</v>
      </c>
      <c r="E46" s="123" t="s">
        <v>148</v>
      </c>
    </row>
  </sheetData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9"/>
  <sheetViews>
    <sheetView zoomScale="50" zoomScaleNormal="50" workbookViewId="0" topLeftCell="A1">
      <selection activeCell="AM5" sqref="AM5"/>
    </sheetView>
  </sheetViews>
  <sheetFormatPr defaultColWidth="9.140625" defaultRowHeight="12.75"/>
  <cols>
    <col min="1" max="1" width="8.140625" style="0" customWidth="1"/>
    <col min="2" max="2" width="4.57421875" style="0" customWidth="1"/>
    <col min="3" max="3" width="11.8515625" style="0" customWidth="1"/>
    <col min="4" max="4" width="12.140625" style="0" customWidth="1"/>
    <col min="8" max="8" width="25.140625" style="141" customWidth="1"/>
    <col min="9" max="9" width="7.7109375" style="0" customWidth="1"/>
    <col min="12" max="12" width="10.140625" style="0" bestFit="1" customWidth="1"/>
    <col min="13" max="13" width="10.8515625" style="139" customWidth="1"/>
    <col min="14" max="14" width="10.00390625" style="139" customWidth="1"/>
    <col min="15" max="15" width="12.00390625" style="140" customWidth="1"/>
    <col min="16" max="17" width="9.140625" style="139" customWidth="1"/>
    <col min="18" max="18" width="10.7109375" style="139" bestFit="1" customWidth="1"/>
    <col min="19" max="20" width="9.140625" style="139" customWidth="1"/>
    <col min="21" max="21" width="10.57421875" style="139" customWidth="1"/>
    <col min="22" max="22" width="11.421875" style="139" customWidth="1"/>
    <col min="23" max="23" width="10.421875" style="0" customWidth="1"/>
    <col min="24" max="25" width="10.00390625" style="0" customWidth="1"/>
    <col min="26" max="28" width="8.421875" style="141" customWidth="1"/>
    <col min="29" max="29" width="10.421875" style="141" customWidth="1"/>
    <col min="30" max="31" width="9.140625" style="141" customWidth="1"/>
    <col min="32" max="32" width="11.00390625" style="139" customWidth="1"/>
    <col min="33" max="33" width="11.28125" style="0" customWidth="1"/>
    <col min="34" max="34" width="10.7109375" style="139" customWidth="1"/>
    <col min="35" max="35" width="10.8515625" style="139" customWidth="1"/>
  </cols>
  <sheetData>
    <row r="1" spans="1:35" s="136" customFormat="1" ht="18.75" thickBot="1">
      <c r="A1" s="184" t="s">
        <v>149</v>
      </c>
      <c r="B1" s="185"/>
      <c r="C1" s="185"/>
      <c r="D1" s="185"/>
      <c r="E1" s="185"/>
      <c r="F1" s="185"/>
      <c r="G1" s="185"/>
      <c r="H1" s="124"/>
      <c r="I1" s="125"/>
      <c r="J1" s="186" t="s">
        <v>150</v>
      </c>
      <c r="K1" s="187"/>
      <c r="L1" s="188"/>
      <c r="M1" s="126"/>
      <c r="N1" s="127"/>
      <c r="O1" s="128" t="s">
        <v>151</v>
      </c>
      <c r="P1" s="129"/>
      <c r="Q1" s="129"/>
      <c r="R1" s="129"/>
      <c r="S1" s="130" t="s">
        <v>152</v>
      </c>
      <c r="T1" s="130"/>
      <c r="U1" s="130"/>
      <c r="V1" s="128" t="s">
        <v>153</v>
      </c>
      <c r="W1" s="128" t="s">
        <v>154</v>
      </c>
      <c r="X1" s="131" t="s">
        <v>155</v>
      </c>
      <c r="Y1" s="132" t="s">
        <v>156</v>
      </c>
      <c r="Z1" s="133" t="s">
        <v>157</v>
      </c>
      <c r="AA1" s="134"/>
      <c r="AB1" s="134"/>
      <c r="AC1" s="134"/>
      <c r="AD1" s="135"/>
      <c r="AE1" s="189" t="s">
        <v>158</v>
      </c>
      <c r="AF1" s="188"/>
      <c r="AG1" s="178" t="s">
        <v>153</v>
      </c>
      <c r="AH1" s="179"/>
      <c r="AI1" s="180"/>
    </row>
    <row r="2" spans="1:35" s="137" customFormat="1" ht="85.5" customHeight="1" thickBot="1">
      <c r="A2" s="181" t="s">
        <v>159</v>
      </c>
      <c r="B2" s="182"/>
      <c r="C2" s="182"/>
      <c r="D2" s="182"/>
      <c r="E2" s="182"/>
      <c r="F2" s="182"/>
      <c r="G2" s="183"/>
      <c r="H2" s="153" t="s">
        <v>160</v>
      </c>
      <c r="I2" s="157" t="s">
        <v>161</v>
      </c>
      <c r="J2" s="174" t="s">
        <v>162</v>
      </c>
      <c r="K2" s="175" t="s">
        <v>163</v>
      </c>
      <c r="L2" s="176" t="s">
        <v>164</v>
      </c>
      <c r="M2" s="158" t="s">
        <v>165</v>
      </c>
      <c r="N2" s="159" t="s">
        <v>166</v>
      </c>
      <c r="O2" s="147" t="s">
        <v>167</v>
      </c>
      <c r="P2" s="160" t="s">
        <v>168</v>
      </c>
      <c r="Q2" s="146" t="s">
        <v>169</v>
      </c>
      <c r="R2" s="146" t="s">
        <v>170</v>
      </c>
      <c r="S2" s="146" t="s">
        <v>171</v>
      </c>
      <c r="T2" s="146" t="s">
        <v>172</v>
      </c>
      <c r="U2" s="146" t="s">
        <v>337</v>
      </c>
      <c r="V2" s="161" t="s">
        <v>173</v>
      </c>
      <c r="W2" s="161" t="s">
        <v>174</v>
      </c>
      <c r="X2" s="161" t="s">
        <v>175</v>
      </c>
      <c r="Y2" s="147" t="s">
        <v>176</v>
      </c>
      <c r="Z2" s="162" t="s">
        <v>177</v>
      </c>
      <c r="AA2" s="163" t="s">
        <v>178</v>
      </c>
      <c r="AB2" s="164" t="s">
        <v>179</v>
      </c>
      <c r="AC2" s="165" t="s">
        <v>180</v>
      </c>
      <c r="AD2" s="164" t="s">
        <v>181</v>
      </c>
      <c r="AE2" s="166" t="s">
        <v>182</v>
      </c>
      <c r="AF2" s="166" t="s">
        <v>183</v>
      </c>
      <c r="AG2" s="161" t="s">
        <v>184</v>
      </c>
      <c r="AH2" s="167" t="s">
        <v>343</v>
      </c>
      <c r="AI2" s="167" t="s">
        <v>342</v>
      </c>
    </row>
    <row r="3" spans="1:35" s="152" customFormat="1" ht="33.75" customHeight="1" thickTop="1">
      <c r="A3" s="154" t="s">
        <v>341</v>
      </c>
      <c r="B3" s="155"/>
      <c r="C3" s="155"/>
      <c r="D3" s="155"/>
      <c r="E3" s="155"/>
      <c r="F3" s="155"/>
      <c r="G3" s="155"/>
      <c r="H3" s="156"/>
      <c r="I3" s="168">
        <v>209</v>
      </c>
      <c r="J3" s="171" t="s">
        <v>344</v>
      </c>
      <c r="K3" s="171" t="s">
        <v>339</v>
      </c>
      <c r="L3" s="173">
        <v>841</v>
      </c>
      <c r="M3" s="168"/>
      <c r="N3" s="168"/>
      <c r="O3" s="168" t="s">
        <v>334</v>
      </c>
      <c r="P3" s="168">
        <v>0.06</v>
      </c>
      <c r="Q3" s="169">
        <v>0.1</v>
      </c>
      <c r="R3" s="168" t="s">
        <v>336</v>
      </c>
      <c r="S3" s="170">
        <v>0.2</v>
      </c>
      <c r="T3" s="170">
        <v>0.1</v>
      </c>
      <c r="U3" s="168" t="s">
        <v>340</v>
      </c>
      <c r="V3" s="168" t="s">
        <v>335</v>
      </c>
      <c r="W3" s="168" t="s">
        <v>332</v>
      </c>
      <c r="X3" s="168"/>
      <c r="Y3" s="168"/>
      <c r="Z3" s="170">
        <v>0.01</v>
      </c>
      <c r="AA3" s="170">
        <v>0.01</v>
      </c>
      <c r="AB3" s="170">
        <v>0.08</v>
      </c>
      <c r="AC3" s="170">
        <v>0.03</v>
      </c>
      <c r="AD3" s="170">
        <v>0.07</v>
      </c>
      <c r="AE3" s="168"/>
      <c r="AF3" s="168"/>
      <c r="AG3" s="168"/>
      <c r="AH3" s="168"/>
      <c r="AI3" s="168"/>
    </row>
    <row r="4" spans="1:35" s="151" customFormat="1" ht="44.25" customHeight="1">
      <c r="A4" s="148"/>
      <c r="B4" s="149"/>
      <c r="C4" s="149"/>
      <c r="D4" s="149"/>
      <c r="E4" s="149"/>
      <c r="F4" s="149"/>
      <c r="G4" s="149"/>
      <c r="H4" s="150"/>
      <c r="I4" s="150"/>
      <c r="M4" s="150"/>
      <c r="N4" s="150"/>
      <c r="O4" s="150"/>
      <c r="P4" s="172">
        <v>0.94</v>
      </c>
      <c r="Q4" s="172">
        <v>0.9</v>
      </c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/>
      <c r="AF4"/>
      <c r="AG4"/>
      <c r="AH4" s="150"/>
      <c r="AI4" s="150"/>
    </row>
    <row r="5" spans="1:32" ht="75.75" customHeight="1">
      <c r="A5" s="2" t="s">
        <v>185</v>
      </c>
      <c r="B5" s="2" t="s">
        <v>186</v>
      </c>
      <c r="H5" s="138" t="s">
        <v>187</v>
      </c>
      <c r="P5"/>
      <c r="Q5"/>
      <c r="R5"/>
      <c r="S5"/>
      <c r="T5"/>
      <c r="U5"/>
      <c r="AE5"/>
      <c r="AF5"/>
    </row>
    <row r="6" spans="1:32" ht="54.75" customHeight="1">
      <c r="A6" s="142"/>
      <c r="B6" t="s">
        <v>188</v>
      </c>
      <c r="H6" s="141" t="s">
        <v>189</v>
      </c>
      <c r="P6"/>
      <c r="Q6"/>
      <c r="R6"/>
      <c r="S6"/>
      <c r="T6"/>
      <c r="U6"/>
      <c r="V6"/>
      <c r="Z6"/>
      <c r="AA6"/>
      <c r="AB6"/>
      <c r="AC6"/>
      <c r="AD6"/>
      <c r="AE6"/>
      <c r="AF6"/>
    </row>
    <row r="7" spans="1:32" ht="13.5" customHeight="1">
      <c r="A7" s="142"/>
      <c r="C7" t="s">
        <v>190</v>
      </c>
      <c r="D7" t="s">
        <v>191</v>
      </c>
      <c r="H7" s="141" t="s">
        <v>192</v>
      </c>
      <c r="P7"/>
      <c r="Q7"/>
      <c r="R7"/>
      <c r="S7"/>
      <c r="T7"/>
      <c r="U7"/>
      <c r="V7"/>
      <c r="Z7"/>
      <c r="AA7"/>
      <c r="AB7"/>
      <c r="AC7"/>
      <c r="AD7"/>
      <c r="AE7"/>
      <c r="AF7"/>
    </row>
    <row r="8" spans="1:33" ht="25.5">
      <c r="A8" s="142"/>
      <c r="B8" s="142"/>
      <c r="C8" t="s">
        <v>193</v>
      </c>
      <c r="D8" t="s">
        <v>194</v>
      </c>
      <c r="H8" s="141" t="s">
        <v>195</v>
      </c>
      <c r="P8"/>
      <c r="Q8"/>
      <c r="R8"/>
      <c r="S8"/>
      <c r="T8"/>
      <c r="U8"/>
      <c r="V8"/>
      <c r="Z8"/>
      <c r="AA8"/>
      <c r="AB8"/>
      <c r="AC8"/>
      <c r="AD8"/>
      <c r="AE8"/>
      <c r="AF8"/>
      <c r="AG8" s="143"/>
    </row>
    <row r="9" spans="1:32" ht="25.5">
      <c r="A9" s="142"/>
      <c r="B9" s="142"/>
      <c r="C9" t="s">
        <v>196</v>
      </c>
      <c r="D9" t="s">
        <v>197</v>
      </c>
      <c r="H9" s="141" t="s">
        <v>198</v>
      </c>
      <c r="M9" s="143"/>
      <c r="N9" s="143"/>
      <c r="T9"/>
      <c r="U9"/>
      <c r="V9"/>
      <c r="Z9"/>
      <c r="AA9"/>
      <c r="AB9"/>
      <c r="AC9"/>
      <c r="AD9"/>
      <c r="AE9"/>
      <c r="AF9"/>
    </row>
    <row r="10" spans="1:32" ht="25.5">
      <c r="A10" s="142"/>
      <c r="B10" s="142"/>
      <c r="C10" t="s">
        <v>199</v>
      </c>
      <c r="D10" t="s">
        <v>200</v>
      </c>
      <c r="H10" s="141" t="s">
        <v>201</v>
      </c>
      <c r="T10"/>
      <c r="U10"/>
      <c r="V10"/>
      <c r="Z10"/>
      <c r="AA10"/>
      <c r="AB10"/>
      <c r="AC10"/>
      <c r="AD10"/>
      <c r="AE10"/>
      <c r="AF10"/>
    </row>
    <row r="11" spans="1:32" ht="38.25">
      <c r="A11" s="142"/>
      <c r="B11" s="142"/>
      <c r="C11" t="s">
        <v>202</v>
      </c>
      <c r="D11" t="s">
        <v>203</v>
      </c>
      <c r="H11" s="141" t="s">
        <v>204</v>
      </c>
      <c r="T11"/>
      <c r="U11"/>
      <c r="V11"/>
      <c r="Z11"/>
      <c r="AA11"/>
      <c r="AB11"/>
      <c r="AC11"/>
      <c r="AD11"/>
      <c r="AE11"/>
      <c r="AF11"/>
    </row>
    <row r="12" spans="1:22" ht="25.5">
      <c r="A12" s="142"/>
      <c r="B12" s="142"/>
      <c r="C12" t="s">
        <v>205</v>
      </c>
      <c r="D12" t="s">
        <v>206</v>
      </c>
      <c r="H12" s="141" t="s">
        <v>207</v>
      </c>
      <c r="R12"/>
      <c r="S12"/>
      <c r="T12"/>
      <c r="U12"/>
      <c r="V12"/>
    </row>
    <row r="13" spans="1:22" ht="25.5">
      <c r="A13" s="142"/>
      <c r="B13" s="142"/>
      <c r="C13" t="s">
        <v>208</v>
      </c>
      <c r="D13" t="s">
        <v>209</v>
      </c>
      <c r="H13" s="141" t="s">
        <v>210</v>
      </c>
      <c r="R13"/>
      <c r="S13"/>
      <c r="T13"/>
      <c r="U13"/>
      <c r="V13"/>
    </row>
    <row r="14" spans="1:22" ht="63.75">
      <c r="A14" s="142"/>
      <c r="B14" s="142"/>
      <c r="C14" t="s">
        <v>208</v>
      </c>
      <c r="D14" t="s">
        <v>211</v>
      </c>
      <c r="H14" s="141" t="s">
        <v>212</v>
      </c>
      <c r="R14"/>
      <c r="S14"/>
      <c r="T14"/>
      <c r="U14"/>
      <c r="V14"/>
    </row>
    <row r="15" spans="1:22" ht="12.75">
      <c r="A15" s="142"/>
      <c r="B15" s="142" t="s">
        <v>213</v>
      </c>
      <c r="C15" t="s">
        <v>214</v>
      </c>
      <c r="R15"/>
      <c r="S15"/>
      <c r="T15"/>
      <c r="U15"/>
      <c r="V15"/>
    </row>
    <row r="16" spans="1:22" ht="25.5">
      <c r="A16" s="142"/>
      <c r="B16" s="142"/>
      <c r="C16" t="s">
        <v>215</v>
      </c>
      <c r="D16" t="s">
        <v>47</v>
      </c>
      <c r="H16" s="141" t="s">
        <v>216</v>
      </c>
      <c r="R16"/>
      <c r="S16"/>
      <c r="T16"/>
      <c r="U16"/>
      <c r="V16"/>
    </row>
    <row r="17" spans="1:22" ht="12.75">
      <c r="A17" s="142"/>
      <c r="B17" s="142"/>
      <c r="C17" t="s">
        <v>217</v>
      </c>
      <c r="D17" t="s">
        <v>218</v>
      </c>
      <c r="R17"/>
      <c r="S17"/>
      <c r="T17"/>
      <c r="U17"/>
      <c r="V17"/>
    </row>
    <row r="18" spans="1:4" ht="12.75">
      <c r="A18" s="142"/>
      <c r="B18" s="142"/>
      <c r="C18" t="s">
        <v>219</v>
      </c>
      <c r="D18" t="s">
        <v>220</v>
      </c>
    </row>
    <row r="19" spans="1:4" ht="12.75">
      <c r="A19" s="142"/>
      <c r="B19" s="142"/>
      <c r="C19" t="s">
        <v>221</v>
      </c>
      <c r="D19" t="s">
        <v>222</v>
      </c>
    </row>
    <row r="20" spans="1:4" ht="12.75">
      <c r="A20" s="142"/>
      <c r="C20" t="s">
        <v>223</v>
      </c>
      <c r="D20" t="s">
        <v>224</v>
      </c>
    </row>
    <row r="21" spans="1:4" ht="12.75">
      <c r="A21" s="142"/>
      <c r="B21" s="142"/>
      <c r="C21" t="s">
        <v>225</v>
      </c>
      <c r="D21" t="s">
        <v>209</v>
      </c>
    </row>
    <row r="22" spans="1:4" ht="12.75">
      <c r="A22" s="142"/>
      <c r="B22" s="142"/>
      <c r="C22" t="s">
        <v>226</v>
      </c>
      <c r="D22" t="s">
        <v>211</v>
      </c>
    </row>
    <row r="23" spans="1:3" ht="12.75">
      <c r="A23" s="142"/>
      <c r="B23" t="s">
        <v>227</v>
      </c>
      <c r="C23" t="s">
        <v>228</v>
      </c>
    </row>
    <row r="24" spans="1:4" ht="12.75">
      <c r="A24" s="142"/>
      <c r="C24" t="s">
        <v>229</v>
      </c>
      <c r="D24" t="s">
        <v>230</v>
      </c>
    </row>
    <row r="25" spans="1:4" ht="12.75">
      <c r="A25" s="142"/>
      <c r="C25" t="s">
        <v>231</v>
      </c>
      <c r="D25" t="s">
        <v>232</v>
      </c>
    </row>
    <row r="26" spans="1:4" ht="12.75">
      <c r="A26" s="142"/>
      <c r="C26" t="s">
        <v>233</v>
      </c>
      <c r="D26" t="s">
        <v>234</v>
      </c>
    </row>
    <row r="27" spans="1:4" ht="12.75">
      <c r="A27" s="142"/>
      <c r="B27" s="142"/>
      <c r="C27" t="s">
        <v>235</v>
      </c>
      <c r="D27" t="s">
        <v>236</v>
      </c>
    </row>
    <row r="28" spans="1:4" ht="12.75">
      <c r="A28" s="142"/>
      <c r="B28" s="142"/>
      <c r="C28" t="s">
        <v>237</v>
      </c>
      <c r="D28" t="s">
        <v>238</v>
      </c>
    </row>
    <row r="29" spans="1:4" ht="12.75">
      <c r="A29" s="142"/>
      <c r="B29" s="142"/>
      <c r="C29" t="s">
        <v>239</v>
      </c>
      <c r="D29" t="s">
        <v>209</v>
      </c>
    </row>
    <row r="30" spans="1:4" ht="12.75">
      <c r="A30" s="142"/>
      <c r="B30" s="142"/>
      <c r="C30" t="s">
        <v>240</v>
      </c>
      <c r="D30" t="s">
        <v>211</v>
      </c>
    </row>
    <row r="31" spans="1:3" ht="12.75">
      <c r="A31" s="142"/>
      <c r="B31" t="s">
        <v>241</v>
      </c>
      <c r="C31" t="s">
        <v>242</v>
      </c>
    </row>
    <row r="32" spans="1:4" ht="12.75">
      <c r="A32" s="142"/>
      <c r="B32" s="142"/>
      <c r="C32" t="s">
        <v>243</v>
      </c>
      <c r="D32" t="s">
        <v>244</v>
      </c>
    </row>
    <row r="33" spans="1:4" ht="12.75">
      <c r="A33" s="142"/>
      <c r="B33" s="142"/>
      <c r="C33" t="s">
        <v>245</v>
      </c>
      <c r="D33" t="s">
        <v>246</v>
      </c>
    </row>
    <row r="34" spans="1:4" ht="12.75">
      <c r="A34" s="142"/>
      <c r="B34" s="142"/>
      <c r="C34" t="s">
        <v>247</v>
      </c>
      <c r="D34" t="s">
        <v>248</v>
      </c>
    </row>
    <row r="35" spans="1:4" ht="12.75">
      <c r="A35" s="142"/>
      <c r="B35" s="142"/>
      <c r="C35" t="s">
        <v>249</v>
      </c>
      <c r="D35" t="s">
        <v>250</v>
      </c>
    </row>
    <row r="36" spans="2:3" ht="12.75">
      <c r="B36" t="s">
        <v>251</v>
      </c>
      <c r="C36" t="s">
        <v>252</v>
      </c>
    </row>
    <row r="37" spans="3:4" ht="12.75">
      <c r="C37" t="s">
        <v>253</v>
      </c>
      <c r="D37" t="s">
        <v>254</v>
      </c>
    </row>
    <row r="38" spans="3:4" ht="12.75">
      <c r="C38" t="s">
        <v>255</v>
      </c>
      <c r="D38" t="s">
        <v>256</v>
      </c>
    </row>
    <row r="39" spans="3:4" ht="12.75">
      <c r="C39" t="s">
        <v>257</v>
      </c>
      <c r="D39" t="s">
        <v>258</v>
      </c>
    </row>
    <row r="40" spans="3:4" ht="12.75">
      <c r="C40" t="s">
        <v>259</v>
      </c>
      <c r="D40" t="s">
        <v>260</v>
      </c>
    </row>
    <row r="41" spans="2:3" ht="12.75">
      <c r="B41" t="s">
        <v>261</v>
      </c>
      <c r="C41" t="s">
        <v>262</v>
      </c>
    </row>
    <row r="42" spans="1:35" s="2" customFormat="1" ht="12.75">
      <c r="A42" s="2" t="s">
        <v>263</v>
      </c>
      <c r="B42" s="2" t="s">
        <v>264</v>
      </c>
      <c r="H42" s="144"/>
      <c r="M42" s="145"/>
      <c r="N42" s="145"/>
      <c r="O42" s="136"/>
      <c r="P42" s="145"/>
      <c r="Q42" s="145"/>
      <c r="R42" s="145"/>
      <c r="S42" s="145"/>
      <c r="T42" s="145"/>
      <c r="U42" s="145"/>
      <c r="V42" s="145"/>
      <c r="Z42" s="144"/>
      <c r="AA42" s="144"/>
      <c r="AB42" s="144"/>
      <c r="AC42" s="144"/>
      <c r="AD42" s="144"/>
      <c r="AE42" s="144"/>
      <c r="AF42" s="145"/>
      <c r="AH42" s="145"/>
      <c r="AI42" s="145"/>
    </row>
    <row r="43" spans="2:35" s="2" customFormat="1" ht="12.75">
      <c r="B43" s="2" t="s">
        <v>265</v>
      </c>
      <c r="C43" s="2" t="s">
        <v>266</v>
      </c>
      <c r="H43" s="144"/>
      <c r="M43" s="145"/>
      <c r="N43" s="145"/>
      <c r="O43" s="136"/>
      <c r="P43" s="145"/>
      <c r="Q43" s="145"/>
      <c r="R43" s="145"/>
      <c r="S43" s="145"/>
      <c r="T43" s="145"/>
      <c r="U43" s="145"/>
      <c r="V43" s="145"/>
      <c r="Z43" s="144"/>
      <c r="AA43" s="144"/>
      <c r="AB43" s="144"/>
      <c r="AC43" s="144"/>
      <c r="AD43" s="144"/>
      <c r="AE43" s="144"/>
      <c r="AF43" s="145"/>
      <c r="AH43" s="145"/>
      <c r="AI43" s="145"/>
    </row>
    <row r="44" spans="3:35" s="2" customFormat="1" ht="12.75">
      <c r="C44" t="s">
        <v>267</v>
      </c>
      <c r="D44" t="s">
        <v>268</v>
      </c>
      <c r="E44"/>
      <c r="F44"/>
      <c r="H44" s="144"/>
      <c r="M44" s="145"/>
      <c r="N44" s="145"/>
      <c r="O44" s="136"/>
      <c r="P44" s="145"/>
      <c r="Q44" s="145"/>
      <c r="R44" s="145"/>
      <c r="S44" s="145"/>
      <c r="T44" s="145"/>
      <c r="U44" s="145"/>
      <c r="V44" s="145"/>
      <c r="Z44" s="144"/>
      <c r="AA44" s="144"/>
      <c r="AB44" s="144"/>
      <c r="AC44" s="144"/>
      <c r="AD44" s="144"/>
      <c r="AE44" s="144"/>
      <c r="AF44" s="145"/>
      <c r="AH44" s="145"/>
      <c r="AI44" s="145"/>
    </row>
    <row r="45" spans="3:35" s="2" customFormat="1" ht="12.75">
      <c r="C45" t="s">
        <v>269</v>
      </c>
      <c r="D45" t="s">
        <v>270</v>
      </c>
      <c r="E45"/>
      <c r="F45"/>
      <c r="H45" s="144"/>
      <c r="M45" s="145"/>
      <c r="N45" s="145"/>
      <c r="O45" s="136"/>
      <c r="P45" s="145"/>
      <c r="Q45" s="145"/>
      <c r="R45" s="145"/>
      <c r="S45" s="145"/>
      <c r="T45" s="145"/>
      <c r="U45" s="145"/>
      <c r="V45" s="145"/>
      <c r="Z45" s="144"/>
      <c r="AA45" s="144"/>
      <c r="AB45" s="144"/>
      <c r="AC45" s="144"/>
      <c r="AD45" s="144"/>
      <c r="AE45" s="144"/>
      <c r="AF45" s="145"/>
      <c r="AH45" s="145"/>
      <c r="AI45" s="145"/>
    </row>
    <row r="46" spans="3:35" s="2" customFormat="1" ht="12.75">
      <c r="C46" t="s">
        <v>271</v>
      </c>
      <c r="D46" t="s">
        <v>272</v>
      </c>
      <c r="E46"/>
      <c r="F46"/>
      <c r="H46" s="144"/>
      <c r="M46" s="145"/>
      <c r="N46" s="145"/>
      <c r="O46" s="136"/>
      <c r="P46" s="145"/>
      <c r="Q46" s="145"/>
      <c r="R46" s="145"/>
      <c r="S46" s="145"/>
      <c r="T46" s="145"/>
      <c r="U46" s="145"/>
      <c r="V46" s="145"/>
      <c r="Z46" s="144"/>
      <c r="AA46" s="144"/>
      <c r="AB46" s="144"/>
      <c r="AC46" s="144"/>
      <c r="AD46" s="144"/>
      <c r="AE46" s="144"/>
      <c r="AF46" s="145"/>
      <c r="AH46" s="145"/>
      <c r="AI46" s="145"/>
    </row>
    <row r="47" spans="3:35" s="2" customFormat="1" ht="12.75">
      <c r="C47"/>
      <c r="D47" t="s">
        <v>273</v>
      </c>
      <c r="E47" t="s">
        <v>274</v>
      </c>
      <c r="F47"/>
      <c r="H47" s="144"/>
      <c r="M47" s="145"/>
      <c r="N47" s="145"/>
      <c r="O47" s="136"/>
      <c r="P47" s="145"/>
      <c r="Q47" s="145"/>
      <c r="R47" s="145"/>
      <c r="S47" s="145"/>
      <c r="T47" s="145"/>
      <c r="U47" s="145"/>
      <c r="V47" s="145"/>
      <c r="Z47" s="144"/>
      <c r="AA47" s="144"/>
      <c r="AB47" s="144"/>
      <c r="AC47" s="144"/>
      <c r="AD47" s="144"/>
      <c r="AE47" s="144"/>
      <c r="AF47" s="145"/>
      <c r="AH47" s="145"/>
      <c r="AI47" s="145"/>
    </row>
    <row r="48" spans="3:35" s="2" customFormat="1" ht="12.75">
      <c r="C48"/>
      <c r="D48" t="s">
        <v>275</v>
      </c>
      <c r="E48" t="s">
        <v>276</v>
      </c>
      <c r="F48"/>
      <c r="H48" s="144"/>
      <c r="M48" s="145"/>
      <c r="N48" s="145"/>
      <c r="O48" s="136"/>
      <c r="P48" s="145"/>
      <c r="Q48" s="145"/>
      <c r="R48" s="145"/>
      <c r="S48" s="145"/>
      <c r="T48" s="145"/>
      <c r="U48" s="145"/>
      <c r="V48" s="145"/>
      <c r="Z48" s="144"/>
      <c r="AA48" s="144"/>
      <c r="AB48" s="144"/>
      <c r="AC48" s="144"/>
      <c r="AD48" s="144"/>
      <c r="AE48" s="144"/>
      <c r="AF48" s="145"/>
      <c r="AH48" s="145"/>
      <c r="AI48" s="145"/>
    </row>
    <row r="49" spans="4:5" ht="12.75">
      <c r="D49" t="s">
        <v>277</v>
      </c>
      <c r="E49" t="s">
        <v>252</v>
      </c>
    </row>
    <row r="50" spans="3:4" ht="12.75">
      <c r="C50" t="s">
        <v>278</v>
      </c>
      <c r="D50" t="s">
        <v>279</v>
      </c>
    </row>
    <row r="51" spans="2:35" s="2" customFormat="1" ht="12.75">
      <c r="B51" s="2" t="s">
        <v>280</v>
      </c>
      <c r="C51" s="2" t="s">
        <v>281</v>
      </c>
      <c r="H51" s="144"/>
      <c r="M51" s="145"/>
      <c r="N51" s="145"/>
      <c r="O51" s="136"/>
      <c r="P51" s="145"/>
      <c r="Q51" s="145"/>
      <c r="R51" s="145"/>
      <c r="S51" s="145"/>
      <c r="T51" s="145"/>
      <c r="U51" s="145"/>
      <c r="V51" s="145"/>
      <c r="Z51" s="144"/>
      <c r="AA51" s="144"/>
      <c r="AB51" s="144"/>
      <c r="AC51" s="144"/>
      <c r="AD51" s="144"/>
      <c r="AE51" s="144"/>
      <c r="AF51" s="145"/>
      <c r="AH51" s="145"/>
      <c r="AI51" s="145"/>
    </row>
    <row r="52" spans="3:4" ht="12.75">
      <c r="C52" t="s">
        <v>282</v>
      </c>
      <c r="D52" t="s">
        <v>268</v>
      </c>
    </row>
    <row r="53" spans="3:4" ht="12.75">
      <c r="C53" t="s">
        <v>283</v>
      </c>
      <c r="D53" t="s">
        <v>270</v>
      </c>
    </row>
    <row r="54" spans="3:4" ht="12.75">
      <c r="C54" t="s">
        <v>284</v>
      </c>
      <c r="D54" t="s">
        <v>272</v>
      </c>
    </row>
    <row r="55" spans="4:5" ht="12.75">
      <c r="D55" t="s">
        <v>285</v>
      </c>
      <c r="E55" t="s">
        <v>274</v>
      </c>
    </row>
    <row r="56" spans="4:5" ht="12.75">
      <c r="D56" t="s">
        <v>286</v>
      </c>
      <c r="E56" t="s">
        <v>276</v>
      </c>
    </row>
    <row r="57" spans="4:5" ht="12.75">
      <c r="D57" t="s">
        <v>287</v>
      </c>
      <c r="E57" t="s">
        <v>252</v>
      </c>
    </row>
    <row r="58" spans="3:4" ht="12.75">
      <c r="C58" t="s">
        <v>284</v>
      </c>
      <c r="D58" t="s">
        <v>279</v>
      </c>
    </row>
    <row r="59" spans="1:2" ht="12.75">
      <c r="A59" s="2" t="s">
        <v>288</v>
      </c>
      <c r="B59" s="2" t="s">
        <v>289</v>
      </c>
    </row>
    <row r="60" spans="2:35" s="2" customFormat="1" ht="12.75">
      <c r="B60" s="2" t="s">
        <v>290</v>
      </c>
      <c r="C60" s="2" t="s">
        <v>291</v>
      </c>
      <c r="H60" s="144"/>
      <c r="M60" s="145"/>
      <c r="N60" s="145"/>
      <c r="O60" s="136"/>
      <c r="P60" s="145"/>
      <c r="Q60" s="145"/>
      <c r="R60" s="145"/>
      <c r="S60" s="145"/>
      <c r="T60" s="145"/>
      <c r="U60" s="145"/>
      <c r="V60" s="145"/>
      <c r="Z60" s="144"/>
      <c r="AA60" s="144"/>
      <c r="AB60" s="144"/>
      <c r="AC60" s="144"/>
      <c r="AD60" s="144"/>
      <c r="AE60" s="144"/>
      <c r="AF60" s="145"/>
      <c r="AH60" s="145"/>
      <c r="AI60" s="145"/>
    </row>
    <row r="61" spans="3:4" ht="12.75">
      <c r="C61" t="s">
        <v>292</v>
      </c>
      <c r="D61" t="s">
        <v>293</v>
      </c>
    </row>
    <row r="62" spans="4:5" ht="12.75">
      <c r="D62" t="s">
        <v>294</v>
      </c>
      <c r="E62" t="s">
        <v>295</v>
      </c>
    </row>
    <row r="63" spans="4:5" ht="12.75">
      <c r="D63" t="s">
        <v>296</v>
      </c>
      <c r="E63" t="s">
        <v>297</v>
      </c>
    </row>
    <row r="64" spans="4:5" ht="12.75">
      <c r="D64" t="s">
        <v>298</v>
      </c>
      <c r="E64" t="s">
        <v>299</v>
      </c>
    </row>
    <row r="65" spans="4:5" ht="12.75">
      <c r="D65" t="s">
        <v>300</v>
      </c>
      <c r="E65" t="s">
        <v>301</v>
      </c>
    </row>
    <row r="66" spans="4:5" ht="12.75">
      <c r="D66" t="s">
        <v>302</v>
      </c>
      <c r="E66" t="s">
        <v>303</v>
      </c>
    </row>
    <row r="67" spans="4:5" ht="12.75">
      <c r="D67" t="s">
        <v>304</v>
      </c>
      <c r="E67" t="s">
        <v>252</v>
      </c>
    </row>
    <row r="68" spans="4:5" ht="12.75">
      <c r="D68" t="s">
        <v>305</v>
      </c>
      <c r="E68" t="s">
        <v>279</v>
      </c>
    </row>
    <row r="70" spans="2:35" s="2" customFormat="1" ht="12.75">
      <c r="B70" s="2" t="s">
        <v>306</v>
      </c>
      <c r="C70" s="2" t="s">
        <v>307</v>
      </c>
      <c r="H70" s="144"/>
      <c r="M70" s="145"/>
      <c r="N70" s="145"/>
      <c r="O70" s="136"/>
      <c r="P70" s="145"/>
      <c r="Q70" s="145"/>
      <c r="R70" s="145"/>
      <c r="S70" s="145"/>
      <c r="T70" s="145"/>
      <c r="U70" s="145"/>
      <c r="V70" s="145"/>
      <c r="Z70" s="144"/>
      <c r="AA70" s="144"/>
      <c r="AB70" s="144"/>
      <c r="AC70" s="144"/>
      <c r="AD70" s="144"/>
      <c r="AE70" s="144"/>
      <c r="AF70" s="145"/>
      <c r="AH70" s="145"/>
      <c r="AI70" s="145"/>
    </row>
    <row r="71" spans="3:4" ht="12.75">
      <c r="C71" t="s">
        <v>308</v>
      </c>
      <c r="D71" t="s">
        <v>293</v>
      </c>
    </row>
    <row r="72" spans="4:5" ht="12.75">
      <c r="D72" t="s">
        <v>309</v>
      </c>
      <c r="E72" t="s">
        <v>295</v>
      </c>
    </row>
    <row r="73" spans="4:5" ht="12.75">
      <c r="D73" t="s">
        <v>310</v>
      </c>
      <c r="E73" t="s">
        <v>297</v>
      </c>
    </row>
    <row r="74" spans="4:5" ht="12.75">
      <c r="D74" t="s">
        <v>311</v>
      </c>
      <c r="E74" t="s">
        <v>299</v>
      </c>
    </row>
    <row r="75" spans="4:35" s="2" customFormat="1" ht="12.75">
      <c r="D75" t="s">
        <v>312</v>
      </c>
      <c r="E75" t="s">
        <v>301</v>
      </c>
      <c r="F75"/>
      <c r="H75" s="144"/>
      <c r="M75" s="145"/>
      <c r="N75" s="145"/>
      <c r="O75" s="136"/>
      <c r="P75" s="145"/>
      <c r="Q75" s="145"/>
      <c r="R75" s="145"/>
      <c r="S75" s="145"/>
      <c r="T75" s="145"/>
      <c r="U75" s="145"/>
      <c r="V75" s="145"/>
      <c r="Z75" s="144"/>
      <c r="AA75" s="144"/>
      <c r="AB75" s="144"/>
      <c r="AC75" s="144"/>
      <c r="AD75" s="144"/>
      <c r="AE75" s="144"/>
      <c r="AF75" s="145"/>
      <c r="AH75" s="145"/>
      <c r="AI75" s="145"/>
    </row>
    <row r="76" spans="4:5" ht="12.75">
      <c r="D76" t="s">
        <v>313</v>
      </c>
      <c r="E76" t="s">
        <v>303</v>
      </c>
    </row>
    <row r="77" spans="4:5" ht="12.75">
      <c r="D77" t="s">
        <v>314</v>
      </c>
      <c r="E77" t="s">
        <v>252</v>
      </c>
    </row>
    <row r="78" spans="4:5" ht="12.75">
      <c r="D78" t="s">
        <v>315</v>
      </c>
      <c r="E78" t="s">
        <v>279</v>
      </c>
    </row>
    <row r="79" spans="1:3" ht="12.75">
      <c r="A79" s="2" t="s">
        <v>316</v>
      </c>
      <c r="B79" s="2" t="s">
        <v>317</v>
      </c>
      <c r="C79" s="2"/>
    </row>
    <row r="80" spans="2:35" s="2" customFormat="1" ht="12.75">
      <c r="B80" s="2" t="s">
        <v>318</v>
      </c>
      <c r="C80" s="2" t="s">
        <v>319</v>
      </c>
      <c r="H80" s="144"/>
      <c r="M80" s="145"/>
      <c r="N80" s="145"/>
      <c r="O80" s="136"/>
      <c r="P80" s="145"/>
      <c r="Q80" s="145"/>
      <c r="R80" s="145"/>
      <c r="S80" s="145"/>
      <c r="T80" s="145"/>
      <c r="U80" s="145"/>
      <c r="V80" s="145"/>
      <c r="Z80" s="144"/>
      <c r="AA80" s="144"/>
      <c r="AB80" s="144"/>
      <c r="AC80" s="144"/>
      <c r="AD80" s="144"/>
      <c r="AE80" s="144"/>
      <c r="AF80" s="145"/>
      <c r="AH80" s="145"/>
      <c r="AI80" s="145"/>
    </row>
    <row r="81" spans="3:4" ht="12.75">
      <c r="C81" t="s">
        <v>320</v>
      </c>
      <c r="D81" t="s">
        <v>321</v>
      </c>
    </row>
    <row r="82" spans="3:4" ht="12.75">
      <c r="C82" t="s">
        <v>322</v>
      </c>
      <c r="D82" t="s">
        <v>323</v>
      </c>
    </row>
    <row r="83" spans="3:4" ht="12.75">
      <c r="C83" t="s">
        <v>324</v>
      </c>
      <c r="D83" t="s">
        <v>252</v>
      </c>
    </row>
    <row r="84" spans="3:4" ht="12.75">
      <c r="C84" t="s">
        <v>325</v>
      </c>
      <c r="D84" t="s">
        <v>279</v>
      </c>
    </row>
    <row r="85" spans="2:3" ht="12.75">
      <c r="B85" s="2" t="s">
        <v>326</v>
      </c>
      <c r="C85" s="2" t="s">
        <v>327</v>
      </c>
    </row>
    <row r="86" spans="3:4" ht="12.75">
      <c r="C86" t="s">
        <v>328</v>
      </c>
      <c r="D86" t="s">
        <v>321</v>
      </c>
    </row>
    <row r="87" spans="3:4" ht="12.75">
      <c r="C87" t="s">
        <v>329</v>
      </c>
      <c r="D87" t="s">
        <v>323</v>
      </c>
    </row>
    <row r="88" spans="3:4" ht="12.75">
      <c r="C88" t="s">
        <v>330</v>
      </c>
      <c r="D88" t="s">
        <v>252</v>
      </c>
    </row>
    <row r="89" spans="3:4" ht="12.75">
      <c r="C89" t="s">
        <v>331</v>
      </c>
      <c r="D89" t="s">
        <v>279</v>
      </c>
    </row>
  </sheetData>
  <mergeCells count="5">
    <mergeCell ref="AG1:AI1"/>
    <mergeCell ref="A2:G2"/>
    <mergeCell ref="A1:G1"/>
    <mergeCell ref="J1:L1"/>
    <mergeCell ref="AE1:AF1"/>
  </mergeCells>
  <printOptions/>
  <pageMargins left="0.75" right="0.75" top="1" bottom="1" header="0.5" footer="0.5"/>
  <pageSetup fitToHeight="1" fitToWidth="1" horizontalDpi="600" verticalDpi="600" orientation="landscape" paperSize="17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>
      <selection activeCell="K84" sqref="K84"/>
    </sheetView>
  </sheetViews>
  <sheetFormatPr defaultColWidth="9.140625" defaultRowHeight="12.75"/>
  <cols>
    <col min="2" max="2" width="50.57421875" style="0" customWidth="1"/>
    <col min="3" max="3" width="2.00390625" style="0" bestFit="1" customWidth="1"/>
    <col min="4" max="4" width="8.28125" style="0" bestFit="1" customWidth="1"/>
    <col min="5" max="5" width="7.57421875" style="0" bestFit="1" customWidth="1"/>
    <col min="6" max="6" width="14.28125" style="0" bestFit="1" customWidth="1"/>
    <col min="7" max="7" width="13.7109375" style="0" bestFit="1" customWidth="1"/>
    <col min="8" max="8" width="7.57421875" style="0" bestFit="1" customWidth="1"/>
  </cols>
  <sheetData>
    <row r="1" spans="2:8" ht="23.25">
      <c r="B1" s="177" t="s">
        <v>14</v>
      </c>
      <c r="C1" s="177"/>
      <c r="D1" s="177"/>
      <c r="E1" s="177"/>
      <c r="F1" s="177"/>
      <c r="G1" s="177"/>
      <c r="H1" s="1"/>
    </row>
    <row r="2" spans="1:8" ht="18">
      <c r="A2" s="55"/>
      <c r="B2" s="56" t="s">
        <v>13</v>
      </c>
      <c r="C2" s="55"/>
      <c r="D2" s="55"/>
      <c r="E2" s="57">
        <v>8</v>
      </c>
      <c r="F2" s="58" t="s">
        <v>61</v>
      </c>
      <c r="G2" s="59">
        <v>79546.5</v>
      </c>
      <c r="H2" s="59"/>
    </row>
    <row r="3" spans="1:8" ht="18">
      <c r="A3" s="55"/>
      <c r="B3" s="56" t="s">
        <v>30</v>
      </c>
      <c r="C3" s="55"/>
      <c r="D3" s="55"/>
      <c r="E3" s="60">
        <v>209</v>
      </c>
      <c r="F3" s="61" t="s">
        <v>62</v>
      </c>
      <c r="G3" s="62">
        <v>133001748</v>
      </c>
      <c r="H3" s="55"/>
    </row>
    <row r="4" spans="1:8" ht="18">
      <c r="A4" s="55"/>
      <c r="B4" s="56" t="s">
        <v>31</v>
      </c>
      <c r="C4" s="55"/>
      <c r="D4" s="55"/>
      <c r="E4" s="63"/>
      <c r="F4" s="63" t="s">
        <v>4</v>
      </c>
      <c r="G4" s="71">
        <v>636372</v>
      </c>
      <c r="H4" s="64"/>
    </row>
    <row r="5" spans="1:8" ht="18">
      <c r="A5" s="55"/>
      <c r="B5" s="56" t="s">
        <v>25</v>
      </c>
      <c r="C5" s="55"/>
      <c r="D5" s="55"/>
      <c r="E5" s="87">
        <v>0.2</v>
      </c>
      <c r="F5" s="65" t="s">
        <v>71</v>
      </c>
      <c r="G5" s="71">
        <v>106062</v>
      </c>
      <c r="H5" s="64"/>
    </row>
    <row r="6" spans="1:8" ht="18">
      <c r="A6" s="66"/>
      <c r="B6" s="56" t="s">
        <v>29</v>
      </c>
      <c r="C6" s="55"/>
      <c r="D6" s="55"/>
      <c r="E6" s="87">
        <v>0</v>
      </c>
      <c r="F6" s="65" t="s">
        <v>70</v>
      </c>
      <c r="G6" s="71">
        <v>0</v>
      </c>
      <c r="H6" s="64"/>
    </row>
    <row r="7" spans="1:8" ht="15.75">
      <c r="A7" s="66"/>
      <c r="B7" s="67" t="s">
        <v>65</v>
      </c>
      <c r="C7" s="68"/>
      <c r="D7" s="69" t="s">
        <v>1</v>
      </c>
      <c r="E7" s="70">
        <v>1</v>
      </c>
      <c r="F7" s="71" t="s">
        <v>0</v>
      </c>
      <c r="G7" s="59">
        <v>530310</v>
      </c>
      <c r="H7" s="59"/>
    </row>
    <row r="8" spans="1:8" ht="18">
      <c r="A8" s="66"/>
      <c r="B8" s="76" t="s">
        <v>87</v>
      </c>
      <c r="C8" s="68"/>
      <c r="D8" s="55"/>
      <c r="E8" s="55"/>
      <c r="F8" s="72"/>
      <c r="G8" s="72" t="s">
        <v>0</v>
      </c>
      <c r="H8" s="72"/>
    </row>
    <row r="9" spans="1:8" ht="18">
      <c r="A9" s="66"/>
      <c r="B9" s="93" t="s">
        <v>108</v>
      </c>
      <c r="C9" s="73"/>
      <c r="D9" s="74"/>
      <c r="E9" s="75" t="s">
        <v>0</v>
      </c>
      <c r="F9" s="75"/>
      <c r="G9" s="75" t="s">
        <v>0</v>
      </c>
      <c r="H9" s="75"/>
    </row>
    <row r="10" spans="1:8" ht="12.75">
      <c r="A10" s="3" t="s">
        <v>8</v>
      </c>
      <c r="B10" s="4" t="s">
        <v>2</v>
      </c>
      <c r="D10" s="5" t="s">
        <v>3</v>
      </c>
      <c r="E10" s="5" t="s">
        <v>4</v>
      </c>
      <c r="F10" s="6" t="s">
        <v>23</v>
      </c>
      <c r="G10" s="7" t="s">
        <v>5</v>
      </c>
      <c r="H10" s="7"/>
    </row>
    <row r="11" spans="1:8" ht="12.75">
      <c r="A11" s="8" t="s">
        <v>9</v>
      </c>
      <c r="B11" s="9" t="s">
        <v>0</v>
      </c>
      <c r="D11" s="10" t="s">
        <v>6</v>
      </c>
      <c r="E11" s="10" t="s">
        <v>6</v>
      </c>
      <c r="F11" s="11" t="s">
        <v>0</v>
      </c>
      <c r="G11" s="12" t="s">
        <v>7</v>
      </c>
      <c r="H11" s="12"/>
    </row>
    <row r="12" spans="1:8" ht="12.75">
      <c r="A12" s="8"/>
      <c r="B12" s="9" t="s">
        <v>20</v>
      </c>
      <c r="D12" s="10"/>
      <c r="E12" s="10"/>
      <c r="F12" s="11" t="s">
        <v>0</v>
      </c>
      <c r="G12" s="13">
        <v>530310</v>
      </c>
      <c r="H12" s="13"/>
    </row>
    <row r="13" spans="1:8" ht="12.75">
      <c r="A13" s="8"/>
      <c r="B13" s="9"/>
      <c r="D13" s="10"/>
      <c r="E13" s="10"/>
      <c r="F13" s="11"/>
      <c r="G13" s="14"/>
      <c r="H13" s="14"/>
    </row>
    <row r="14" spans="2:8" ht="12.75">
      <c r="B14" s="15" t="s">
        <v>16</v>
      </c>
      <c r="D14" s="10"/>
      <c r="E14" s="10"/>
      <c r="F14" s="11"/>
      <c r="G14" s="16">
        <v>130032</v>
      </c>
      <c r="H14" s="17">
        <v>0.24519997737172597</v>
      </c>
    </row>
    <row r="15" spans="1:8" ht="12.75">
      <c r="A15" s="8">
        <v>1</v>
      </c>
      <c r="B15" s="18" t="s">
        <v>85</v>
      </c>
      <c r="C15">
        <v>0</v>
      </c>
      <c r="D15" s="19">
        <v>56</v>
      </c>
      <c r="E15" s="20">
        <v>56</v>
      </c>
      <c r="F15" s="21">
        <v>1750</v>
      </c>
      <c r="G15" s="22">
        <v>98000</v>
      </c>
      <c r="H15" s="23">
        <v>0.7536606373815676</v>
      </c>
    </row>
    <row r="16" spans="1:8" ht="12.75">
      <c r="A16" s="8">
        <v>2</v>
      </c>
      <c r="B16" s="18" t="s">
        <v>48</v>
      </c>
      <c r="C16">
        <v>0</v>
      </c>
      <c r="D16" s="19">
        <v>56</v>
      </c>
      <c r="E16" s="20">
        <v>56</v>
      </c>
      <c r="F16" s="21">
        <v>280</v>
      </c>
      <c r="G16" s="22">
        <v>15680</v>
      </c>
      <c r="H16" s="23">
        <v>0.12058570198105081</v>
      </c>
    </row>
    <row r="17" spans="1:8" ht="12.75">
      <c r="A17" s="24">
        <v>3</v>
      </c>
      <c r="B17" s="25" t="s">
        <v>26</v>
      </c>
      <c r="C17" s="26">
        <v>0</v>
      </c>
      <c r="D17" s="27">
        <v>56</v>
      </c>
      <c r="E17" s="28">
        <v>56</v>
      </c>
      <c r="F17" s="29">
        <v>160</v>
      </c>
      <c r="G17" s="30">
        <v>8960</v>
      </c>
      <c r="H17" s="31"/>
    </row>
    <row r="18" spans="1:8" ht="12.75">
      <c r="A18" s="24">
        <v>4</v>
      </c>
      <c r="B18" s="25" t="s">
        <v>49</v>
      </c>
      <c r="C18" s="26">
        <v>0</v>
      </c>
      <c r="D18" s="27">
        <v>56</v>
      </c>
      <c r="E18" s="28">
        <v>56</v>
      </c>
      <c r="F18" s="29">
        <v>80</v>
      </c>
      <c r="G18" s="30">
        <v>4480</v>
      </c>
      <c r="H18" s="31"/>
    </row>
    <row r="19" spans="1:8" ht="12.75">
      <c r="A19" s="8">
        <v>5</v>
      </c>
      <c r="B19" s="18" t="s">
        <v>64</v>
      </c>
      <c r="C19">
        <v>0</v>
      </c>
      <c r="D19" s="19">
        <v>1</v>
      </c>
      <c r="E19" s="20">
        <v>1</v>
      </c>
      <c r="F19" s="21">
        <v>52</v>
      </c>
      <c r="G19" s="21">
        <v>2912</v>
      </c>
      <c r="H19" s="32"/>
    </row>
    <row r="20" spans="1:8" ht="12.75">
      <c r="A20" s="8">
        <v>6</v>
      </c>
      <c r="B20" s="15" t="s">
        <v>47</v>
      </c>
      <c r="D20" s="19"/>
      <c r="E20" s="20"/>
      <c r="F20" s="21"/>
      <c r="G20" s="16">
        <v>27172</v>
      </c>
      <c r="H20" s="17">
        <v>0.051237955158303636</v>
      </c>
    </row>
    <row r="21" spans="1:8" ht="12.75">
      <c r="A21" s="8">
        <v>7</v>
      </c>
      <c r="B21" s="18" t="s">
        <v>52</v>
      </c>
      <c r="C21">
        <v>0</v>
      </c>
      <c r="D21" s="19">
        <v>16</v>
      </c>
      <c r="E21" s="20">
        <v>16</v>
      </c>
      <c r="F21" s="21">
        <v>280</v>
      </c>
      <c r="G21" s="22">
        <v>4480</v>
      </c>
      <c r="H21" s="33"/>
    </row>
    <row r="22" spans="1:8" ht="12.75">
      <c r="A22" s="8">
        <v>8</v>
      </c>
      <c r="B22" s="18" t="s">
        <v>51</v>
      </c>
      <c r="C22">
        <v>0</v>
      </c>
      <c r="D22" s="19">
        <v>4</v>
      </c>
      <c r="E22" s="20">
        <v>4</v>
      </c>
      <c r="F22" s="21">
        <v>200</v>
      </c>
      <c r="G22" s="22">
        <v>800</v>
      </c>
      <c r="H22" s="33"/>
    </row>
    <row r="23" spans="1:8" ht="12.75">
      <c r="A23" s="8">
        <v>9</v>
      </c>
      <c r="B23" s="18" t="s">
        <v>53</v>
      </c>
      <c r="C23">
        <v>0</v>
      </c>
      <c r="D23" s="19">
        <v>16</v>
      </c>
      <c r="E23" s="20">
        <v>16</v>
      </c>
      <c r="F23" s="21">
        <v>240</v>
      </c>
      <c r="G23" s="22">
        <v>3840</v>
      </c>
      <c r="H23" s="33"/>
    </row>
    <row r="24" spans="1:8" ht="12.75">
      <c r="A24" s="8">
        <v>10</v>
      </c>
      <c r="B24" s="18" t="s">
        <v>54</v>
      </c>
      <c r="C24">
        <v>0</v>
      </c>
      <c r="D24" s="19">
        <v>40</v>
      </c>
      <c r="E24" s="20">
        <v>40</v>
      </c>
      <c r="F24" s="21">
        <v>35</v>
      </c>
      <c r="G24" s="22">
        <v>1400</v>
      </c>
      <c r="H24" s="33"/>
    </row>
    <row r="25" spans="1:8" ht="12.75">
      <c r="A25" s="8">
        <v>11</v>
      </c>
      <c r="B25" s="18" t="s">
        <v>50</v>
      </c>
      <c r="C25">
        <v>0</v>
      </c>
      <c r="D25" s="19">
        <v>1</v>
      </c>
      <c r="E25" s="20">
        <v>1</v>
      </c>
      <c r="F25" s="34">
        <v>2000</v>
      </c>
      <c r="G25" s="22">
        <v>2000</v>
      </c>
      <c r="H25" s="33"/>
    </row>
    <row r="26" spans="1:8" ht="12.75">
      <c r="A26" s="8">
        <v>12</v>
      </c>
      <c r="B26" s="18" t="s">
        <v>15</v>
      </c>
      <c r="C26">
        <v>0</v>
      </c>
      <c r="D26" s="19">
        <v>1</v>
      </c>
      <c r="E26" s="20">
        <v>1</v>
      </c>
      <c r="F26" s="34">
        <v>4000</v>
      </c>
      <c r="G26" s="22">
        <v>4000</v>
      </c>
      <c r="H26" s="33"/>
    </row>
    <row r="27" spans="1:8" ht="12.75">
      <c r="A27" s="8">
        <v>13</v>
      </c>
      <c r="B27" s="18" t="s">
        <v>42</v>
      </c>
      <c r="C27">
        <v>0</v>
      </c>
      <c r="D27" s="19">
        <v>1</v>
      </c>
      <c r="E27" s="20">
        <v>1</v>
      </c>
      <c r="F27" s="34">
        <v>6000</v>
      </c>
      <c r="G27" s="22">
        <v>6000</v>
      </c>
      <c r="H27" s="33"/>
    </row>
    <row r="28" spans="1:8" ht="12.75">
      <c r="A28" s="8">
        <v>14</v>
      </c>
      <c r="B28" s="18" t="s">
        <v>55</v>
      </c>
      <c r="C28">
        <v>0</v>
      </c>
      <c r="D28" s="19">
        <v>2</v>
      </c>
      <c r="E28" s="20">
        <v>2</v>
      </c>
      <c r="F28" s="34">
        <v>800</v>
      </c>
      <c r="G28" s="22">
        <v>1600</v>
      </c>
      <c r="H28" s="33"/>
    </row>
    <row r="29" spans="1:8" ht="12.75">
      <c r="A29" s="8">
        <v>15</v>
      </c>
      <c r="B29" s="18" t="s">
        <v>64</v>
      </c>
      <c r="C29">
        <v>0</v>
      </c>
      <c r="D29" s="19">
        <v>1</v>
      </c>
      <c r="E29" s="20">
        <v>1</v>
      </c>
      <c r="F29" s="21">
        <v>1355.5</v>
      </c>
      <c r="G29" s="21">
        <v>2412</v>
      </c>
      <c r="H29" s="32"/>
    </row>
    <row r="30" spans="1:8" ht="12.75">
      <c r="A30" s="24">
        <v>16</v>
      </c>
      <c r="B30" s="25" t="s">
        <v>56</v>
      </c>
      <c r="C30" s="26">
        <v>0</v>
      </c>
      <c r="D30" s="27">
        <v>1</v>
      </c>
      <c r="E30" s="28">
        <v>1</v>
      </c>
      <c r="F30" s="29">
        <v>640</v>
      </c>
      <c r="G30" s="30">
        <v>640</v>
      </c>
      <c r="H30" s="31"/>
    </row>
    <row r="31" spans="1:8" ht="12.75">
      <c r="A31" s="8">
        <v>17</v>
      </c>
      <c r="B31" s="15" t="s">
        <v>18</v>
      </c>
      <c r="C31" s="35" t="s">
        <v>0</v>
      </c>
      <c r="D31" s="19"/>
      <c r="F31" s="21"/>
      <c r="G31" s="16">
        <v>242200</v>
      </c>
      <c r="H31" s="17">
        <v>0.4567139974731761</v>
      </c>
    </row>
    <row r="32" spans="1:8" ht="12.75">
      <c r="A32" s="8">
        <v>18</v>
      </c>
      <c r="B32" s="18" t="s">
        <v>66</v>
      </c>
      <c r="C32">
        <v>0</v>
      </c>
      <c r="D32" s="19">
        <v>112</v>
      </c>
      <c r="E32" s="20">
        <v>112</v>
      </c>
      <c r="F32" s="21">
        <v>915</v>
      </c>
      <c r="G32" s="22">
        <v>102480</v>
      </c>
      <c r="H32" s="23">
        <v>0.423121387283237</v>
      </c>
    </row>
    <row r="33" spans="1:8" ht="12.75">
      <c r="A33" s="8">
        <v>19</v>
      </c>
      <c r="B33" s="18" t="s">
        <v>21</v>
      </c>
      <c r="C33">
        <v>0</v>
      </c>
      <c r="D33" s="19">
        <v>112</v>
      </c>
      <c r="E33" s="20">
        <v>112</v>
      </c>
      <c r="F33" s="34">
        <v>250</v>
      </c>
      <c r="G33" s="22">
        <v>28000</v>
      </c>
      <c r="H33" s="23">
        <v>0.11560693641618497</v>
      </c>
    </row>
    <row r="34" spans="1:8" ht="12.75">
      <c r="A34" s="8">
        <v>20</v>
      </c>
      <c r="B34" s="18" t="s">
        <v>10</v>
      </c>
      <c r="C34">
        <v>0</v>
      </c>
      <c r="D34" s="19">
        <v>112</v>
      </c>
      <c r="E34" s="20">
        <v>112</v>
      </c>
      <c r="F34" s="21">
        <v>150</v>
      </c>
      <c r="G34" s="22">
        <v>16800</v>
      </c>
      <c r="H34" s="33"/>
    </row>
    <row r="35" spans="1:8" ht="12.75">
      <c r="A35" s="8">
        <v>21</v>
      </c>
      <c r="B35" s="18" t="s">
        <v>24</v>
      </c>
      <c r="C35">
        <v>0</v>
      </c>
      <c r="D35" s="19">
        <v>112</v>
      </c>
      <c r="E35" s="20">
        <v>112</v>
      </c>
      <c r="F35" s="21">
        <v>100</v>
      </c>
      <c r="G35" s="22">
        <v>11200</v>
      </c>
      <c r="H35" s="33"/>
    </row>
    <row r="36" spans="1:8" ht="12.75">
      <c r="A36" s="8">
        <v>22</v>
      </c>
      <c r="B36" s="18" t="s">
        <v>22</v>
      </c>
      <c r="C36">
        <v>0</v>
      </c>
      <c r="D36" s="19">
        <v>56</v>
      </c>
      <c r="E36" s="20">
        <v>56</v>
      </c>
      <c r="F36" s="21">
        <v>300</v>
      </c>
      <c r="G36" s="22">
        <v>16800</v>
      </c>
      <c r="H36" s="33"/>
    </row>
    <row r="37" spans="1:8" ht="12.75">
      <c r="A37" s="8">
        <v>23</v>
      </c>
      <c r="B37" s="18" t="s">
        <v>33</v>
      </c>
      <c r="C37">
        <v>0</v>
      </c>
      <c r="D37" s="19">
        <v>224</v>
      </c>
      <c r="E37" s="20">
        <v>224</v>
      </c>
      <c r="F37" s="21">
        <v>70</v>
      </c>
      <c r="G37" s="22">
        <v>15680</v>
      </c>
      <c r="H37" s="33"/>
    </row>
    <row r="38" spans="1:8" ht="12.75">
      <c r="A38" s="8">
        <v>24</v>
      </c>
      <c r="B38" s="18" t="s">
        <v>34</v>
      </c>
      <c r="C38">
        <v>0</v>
      </c>
      <c r="D38" s="19">
        <v>112</v>
      </c>
      <c r="E38" s="20">
        <v>112</v>
      </c>
      <c r="F38" s="21">
        <v>100</v>
      </c>
      <c r="G38" s="22">
        <v>11200</v>
      </c>
      <c r="H38" s="33"/>
    </row>
    <row r="39" spans="1:8" ht="12.75">
      <c r="A39" s="8">
        <v>25</v>
      </c>
      <c r="B39" s="18" t="s">
        <v>11</v>
      </c>
      <c r="C39">
        <v>0</v>
      </c>
      <c r="D39" s="19">
        <v>112</v>
      </c>
      <c r="E39" s="20">
        <v>112</v>
      </c>
      <c r="F39" s="21">
        <v>120</v>
      </c>
      <c r="G39" s="22">
        <v>13440</v>
      </c>
      <c r="H39" s="33"/>
    </row>
    <row r="40" spans="1:8" ht="12.75">
      <c r="A40" s="8">
        <v>26</v>
      </c>
      <c r="B40" s="18" t="s">
        <v>19</v>
      </c>
      <c r="C40">
        <v>0</v>
      </c>
      <c r="D40" s="19">
        <v>112</v>
      </c>
      <c r="E40" s="20">
        <v>112</v>
      </c>
      <c r="F40" s="21">
        <v>15</v>
      </c>
      <c r="G40" s="22">
        <v>1680</v>
      </c>
      <c r="H40" s="33"/>
    </row>
    <row r="41" spans="1:8" ht="12.75">
      <c r="A41" s="8">
        <v>27</v>
      </c>
      <c r="B41" s="18" t="s">
        <v>64</v>
      </c>
      <c r="C41">
        <v>0</v>
      </c>
      <c r="D41" s="19">
        <v>1</v>
      </c>
      <c r="E41" s="20">
        <v>1</v>
      </c>
      <c r="F41" s="21">
        <v>202</v>
      </c>
      <c r="G41" s="21">
        <v>11480</v>
      </c>
      <c r="H41" s="23">
        <v>0.047398843930635835</v>
      </c>
    </row>
    <row r="42" spans="1:8" ht="12.75">
      <c r="A42" s="24">
        <v>28</v>
      </c>
      <c r="B42" s="25" t="s">
        <v>57</v>
      </c>
      <c r="C42" s="26">
        <v>0</v>
      </c>
      <c r="D42" s="27">
        <v>112</v>
      </c>
      <c r="E42" s="28">
        <v>112</v>
      </c>
      <c r="F42" s="29">
        <v>120</v>
      </c>
      <c r="G42" s="30">
        <v>13440</v>
      </c>
      <c r="H42" s="31"/>
    </row>
    <row r="43" spans="1:8" ht="12.75">
      <c r="A43" s="8">
        <v>29</v>
      </c>
      <c r="B43" s="15" t="s">
        <v>17</v>
      </c>
      <c r="C43" s="35" t="s">
        <v>0</v>
      </c>
      <c r="D43" s="19"/>
      <c r="F43" s="21"/>
      <c r="G43" s="16">
        <v>90196</v>
      </c>
      <c r="H43" s="17">
        <v>0.17008165035545247</v>
      </c>
    </row>
    <row r="44" spans="1:8" ht="12.75">
      <c r="A44" s="8">
        <v>30</v>
      </c>
      <c r="B44" s="18" t="s">
        <v>32</v>
      </c>
      <c r="C44">
        <v>0</v>
      </c>
      <c r="D44" s="36" t="s">
        <v>35</v>
      </c>
      <c r="E44" s="37">
        <v>0.1111111111111111</v>
      </c>
      <c r="F44" s="34">
        <v>450000</v>
      </c>
      <c r="G44" s="22">
        <v>50000</v>
      </c>
      <c r="H44" s="23">
        <v>0.5543483081289636</v>
      </c>
    </row>
    <row r="45" spans="1:8" ht="12.75">
      <c r="A45" s="8">
        <v>31</v>
      </c>
      <c r="B45" s="18" t="s">
        <v>36</v>
      </c>
      <c r="C45">
        <v>0</v>
      </c>
      <c r="D45" s="19">
        <v>1</v>
      </c>
      <c r="E45" s="20">
        <v>1</v>
      </c>
      <c r="F45" s="34">
        <v>10000</v>
      </c>
      <c r="G45" s="22">
        <v>10000</v>
      </c>
      <c r="H45" s="33"/>
    </row>
    <row r="46" spans="1:8" ht="12.75">
      <c r="A46" s="8">
        <v>32</v>
      </c>
      <c r="B46" s="18" t="s">
        <v>27</v>
      </c>
      <c r="C46">
        <v>0</v>
      </c>
      <c r="D46" s="19">
        <v>1</v>
      </c>
      <c r="E46" s="20">
        <v>1</v>
      </c>
      <c r="F46" s="34">
        <v>2500</v>
      </c>
      <c r="G46" s="22">
        <v>2500</v>
      </c>
      <c r="H46" s="33"/>
    </row>
    <row r="47" spans="1:8" ht="12.75">
      <c r="A47" s="8">
        <v>33</v>
      </c>
      <c r="B47" s="18" t="s">
        <v>28</v>
      </c>
      <c r="C47">
        <v>0</v>
      </c>
      <c r="D47" s="19">
        <v>16</v>
      </c>
      <c r="E47" s="20">
        <v>16</v>
      </c>
      <c r="F47" s="34">
        <v>90</v>
      </c>
      <c r="G47" s="22">
        <v>1440</v>
      </c>
      <c r="H47" s="33"/>
    </row>
    <row r="48" spans="1:8" ht="12.75">
      <c r="A48" s="8">
        <v>34</v>
      </c>
      <c r="B48" s="18" t="s">
        <v>58</v>
      </c>
      <c r="C48">
        <v>0</v>
      </c>
      <c r="D48" s="19">
        <v>1</v>
      </c>
      <c r="E48" s="20">
        <v>1</v>
      </c>
      <c r="F48" s="21">
        <v>1500</v>
      </c>
      <c r="G48" s="22">
        <v>1500</v>
      </c>
      <c r="H48" s="33"/>
    </row>
    <row r="49" spans="1:8" ht="12.75">
      <c r="A49" s="8">
        <v>35</v>
      </c>
      <c r="B49" s="18" t="s">
        <v>45</v>
      </c>
      <c r="C49">
        <v>0</v>
      </c>
      <c r="D49" s="19">
        <v>16</v>
      </c>
      <c r="E49" s="20">
        <v>16</v>
      </c>
      <c r="F49" s="34">
        <v>450</v>
      </c>
      <c r="G49" s="22">
        <v>7200</v>
      </c>
      <c r="H49" s="33"/>
    </row>
    <row r="50" spans="1:8" ht="12.75">
      <c r="A50" s="8">
        <v>36</v>
      </c>
      <c r="B50" s="18" t="s">
        <v>12</v>
      </c>
      <c r="C50">
        <v>0</v>
      </c>
      <c r="D50" s="19">
        <v>1</v>
      </c>
      <c r="E50" s="20">
        <v>1</v>
      </c>
      <c r="F50" s="21">
        <v>8000</v>
      </c>
      <c r="G50" s="22">
        <v>8000</v>
      </c>
      <c r="H50" s="33"/>
    </row>
    <row r="51" spans="1:8" ht="12.75">
      <c r="A51" s="8">
        <v>37</v>
      </c>
      <c r="B51" s="18" t="s">
        <v>44</v>
      </c>
      <c r="C51">
        <v>0</v>
      </c>
      <c r="D51" s="19">
        <v>4</v>
      </c>
      <c r="E51" s="20">
        <v>4</v>
      </c>
      <c r="F51" s="21">
        <v>800</v>
      </c>
      <c r="G51" s="22">
        <v>3200</v>
      </c>
      <c r="H51" s="33"/>
    </row>
    <row r="52" spans="1:8" ht="12.75">
      <c r="A52" s="8">
        <v>38</v>
      </c>
      <c r="B52" s="18" t="s">
        <v>63</v>
      </c>
      <c r="C52">
        <v>0</v>
      </c>
      <c r="D52" s="19">
        <v>1</v>
      </c>
      <c r="E52" s="20">
        <v>1</v>
      </c>
      <c r="F52" s="21">
        <v>11001</v>
      </c>
      <c r="G52" s="21">
        <v>5076</v>
      </c>
      <c r="H52" s="32"/>
    </row>
    <row r="53" spans="1:8" ht="12.75">
      <c r="A53" s="24">
        <v>39</v>
      </c>
      <c r="B53" s="25" t="s">
        <v>59</v>
      </c>
      <c r="C53" s="26">
        <v>0</v>
      </c>
      <c r="D53" s="27">
        <v>1</v>
      </c>
      <c r="E53" s="28">
        <v>1</v>
      </c>
      <c r="F53" s="29">
        <v>1280</v>
      </c>
      <c r="G53" s="30">
        <v>1280</v>
      </c>
      <c r="H53" s="31"/>
    </row>
    <row r="54" spans="1:8" ht="12.75">
      <c r="A54" s="8">
        <v>40</v>
      </c>
      <c r="B54" s="15" t="s">
        <v>37</v>
      </c>
      <c r="C54" s="35" t="s">
        <v>0</v>
      </c>
      <c r="D54" s="19"/>
      <c r="F54" s="21"/>
      <c r="G54" s="16">
        <v>40710</v>
      </c>
      <c r="H54" s="17">
        <v>0.07676641964134186</v>
      </c>
    </row>
    <row r="55" spans="1:8" ht="12.75">
      <c r="A55" s="8">
        <v>41</v>
      </c>
      <c r="B55" s="18" t="s">
        <v>38</v>
      </c>
      <c r="C55">
        <v>0</v>
      </c>
      <c r="D55" s="19">
        <v>4</v>
      </c>
      <c r="E55" s="20">
        <v>4</v>
      </c>
      <c r="F55" s="21">
        <v>6000</v>
      </c>
      <c r="G55" s="22">
        <v>24000</v>
      </c>
      <c r="H55" s="23" t="s">
        <v>0</v>
      </c>
    </row>
    <row r="56" spans="1:8" ht="12.75">
      <c r="A56" s="8">
        <v>42</v>
      </c>
      <c r="B56" s="18" t="s">
        <v>39</v>
      </c>
      <c r="C56">
        <v>0</v>
      </c>
      <c r="D56" s="19">
        <v>4</v>
      </c>
      <c r="E56" s="20">
        <v>4</v>
      </c>
      <c r="F56" s="34">
        <v>500</v>
      </c>
      <c r="G56" s="22">
        <v>2000</v>
      </c>
      <c r="H56" s="33"/>
    </row>
    <row r="57" spans="1:8" ht="12.75">
      <c r="A57" s="8">
        <v>43</v>
      </c>
      <c r="B57" s="18" t="s">
        <v>43</v>
      </c>
      <c r="C57">
        <v>0</v>
      </c>
      <c r="D57" s="19">
        <v>4</v>
      </c>
      <c r="E57" s="20">
        <v>4</v>
      </c>
      <c r="F57" s="34">
        <v>300</v>
      </c>
      <c r="G57" s="22">
        <v>1200</v>
      </c>
      <c r="H57" s="33"/>
    </row>
    <row r="58" spans="1:8" ht="12.75">
      <c r="A58" s="8">
        <v>44</v>
      </c>
      <c r="B58" s="18" t="s">
        <v>40</v>
      </c>
      <c r="C58">
        <v>0</v>
      </c>
      <c r="D58" s="19">
        <v>4</v>
      </c>
      <c r="E58" s="20">
        <v>4</v>
      </c>
      <c r="F58" s="34">
        <v>100</v>
      </c>
      <c r="G58" s="22">
        <v>400</v>
      </c>
      <c r="H58" s="33"/>
    </row>
    <row r="59" spans="1:8" ht="12.75">
      <c r="A59" s="8">
        <v>45</v>
      </c>
      <c r="B59" s="18" t="s">
        <v>46</v>
      </c>
      <c r="C59">
        <v>0</v>
      </c>
      <c r="D59" s="19">
        <v>4</v>
      </c>
      <c r="E59" s="20">
        <v>4</v>
      </c>
      <c r="F59" s="34">
        <v>1500</v>
      </c>
      <c r="G59" s="22">
        <v>6000</v>
      </c>
      <c r="H59" s="33"/>
    </row>
    <row r="60" spans="1:8" ht="12.75">
      <c r="A60" s="8">
        <v>46</v>
      </c>
      <c r="B60" s="18" t="s">
        <v>41</v>
      </c>
      <c r="C60">
        <v>0</v>
      </c>
      <c r="D60" s="19">
        <v>8</v>
      </c>
      <c r="E60" s="20">
        <v>8</v>
      </c>
      <c r="F60" s="34">
        <v>200</v>
      </c>
      <c r="G60" s="22">
        <v>1600</v>
      </c>
      <c r="H60" s="33"/>
    </row>
    <row r="61" spans="1:8" ht="12.75">
      <c r="A61" s="8">
        <v>47</v>
      </c>
      <c r="B61" s="18" t="s">
        <v>63</v>
      </c>
      <c r="C61">
        <v>0</v>
      </c>
      <c r="D61" s="19">
        <v>1</v>
      </c>
      <c r="E61" s="20">
        <v>1</v>
      </c>
      <c r="F61" s="21">
        <v>390</v>
      </c>
      <c r="G61" s="22">
        <v>390</v>
      </c>
      <c r="H61" s="33"/>
    </row>
    <row r="62" spans="1:8" ht="12.75">
      <c r="A62" s="24">
        <v>48</v>
      </c>
      <c r="B62" s="25" t="s">
        <v>60</v>
      </c>
      <c r="C62" s="26">
        <v>0</v>
      </c>
      <c r="D62" s="27">
        <v>4</v>
      </c>
      <c r="E62" s="28">
        <v>4</v>
      </c>
      <c r="F62" s="29">
        <v>1280</v>
      </c>
      <c r="G62" s="30">
        <v>5120</v>
      </c>
      <c r="H62" s="31"/>
    </row>
    <row r="64" spans="2:8" ht="12.75">
      <c r="B64" s="94" t="s">
        <v>109</v>
      </c>
      <c r="C64" s="38"/>
      <c r="D64" s="38"/>
      <c r="E64" s="38"/>
      <c r="F64" s="38"/>
      <c r="G64" s="39">
        <v>33920</v>
      </c>
      <c r="H64" s="95">
        <f>6.3962587920273/100</f>
        <v>0.063962587920273</v>
      </c>
    </row>
    <row r="65" spans="2:8" ht="12.75">
      <c r="B65" s="38" t="s">
        <v>67</v>
      </c>
      <c r="C65" s="38"/>
      <c r="D65" s="38"/>
      <c r="E65" s="38"/>
      <c r="F65" s="38"/>
      <c r="G65" s="39">
        <v>496390</v>
      </c>
      <c r="H65" s="95">
        <f>93.6037412079727/100</f>
        <v>0.936037412079727</v>
      </c>
    </row>
    <row r="66" spans="2:8" ht="12.75">
      <c r="B66" s="38" t="s">
        <v>68</v>
      </c>
      <c r="C66" s="38"/>
      <c r="D66" s="38"/>
      <c r="E66" s="38"/>
      <c r="F66" s="38"/>
      <c r="G66" s="39">
        <v>530310</v>
      </c>
      <c r="H66" s="38"/>
    </row>
    <row r="67" spans="2:8" ht="13.5" thickBot="1">
      <c r="B67" s="38" t="s">
        <v>105</v>
      </c>
      <c r="C67" s="38"/>
      <c r="D67" s="38"/>
      <c r="E67" s="38"/>
      <c r="F67" s="38"/>
      <c r="G67" s="40">
        <v>106062</v>
      </c>
      <c r="H67" s="38"/>
    </row>
    <row r="68" ht="13.5" thickBot="1">
      <c r="G68" s="41">
        <v>636372</v>
      </c>
    </row>
    <row r="70" s="96" customFormat="1" ht="20.25">
      <c r="A70" s="96" t="s">
        <v>111</v>
      </c>
    </row>
    <row r="71" s="96" customFormat="1" ht="20.25">
      <c r="B71" s="96" t="s">
        <v>110</v>
      </c>
    </row>
    <row r="73" spans="2:8" ht="12.75">
      <c r="B73" s="2" t="s">
        <v>72</v>
      </c>
      <c r="C73" s="42"/>
      <c r="D73" s="43"/>
      <c r="E73" s="88">
        <v>410.7</v>
      </c>
      <c r="F73" s="115" t="s">
        <v>145</v>
      </c>
      <c r="G73" s="44"/>
      <c r="H73" s="45"/>
    </row>
    <row r="74" spans="2:8" ht="12.75">
      <c r="B74" s="2" t="s">
        <v>73</v>
      </c>
      <c r="D74" s="45"/>
      <c r="E74" s="85">
        <v>85826</v>
      </c>
      <c r="F74" s="115" t="s">
        <v>145</v>
      </c>
      <c r="G74" s="44"/>
      <c r="H74" s="45"/>
    </row>
    <row r="75" spans="1:8" ht="12.75">
      <c r="A75" s="121" t="s">
        <v>146</v>
      </c>
      <c r="B75" s="47" t="s">
        <v>74</v>
      </c>
      <c r="D75" s="45"/>
      <c r="E75" s="85">
        <f>0.1*E74</f>
        <v>8582.6</v>
      </c>
      <c r="F75" s="44"/>
      <c r="G75" s="44"/>
      <c r="H75" s="48"/>
    </row>
    <row r="76" spans="2:8" ht="13.5" thickBot="1">
      <c r="B76" s="2" t="s">
        <v>73</v>
      </c>
      <c r="D76" s="44"/>
      <c r="E76" s="85">
        <f>E74+E75</f>
        <v>94408.6</v>
      </c>
      <c r="F76" s="44"/>
      <c r="G76" s="44"/>
      <c r="H76" s="44"/>
    </row>
    <row r="77" spans="2:8" ht="13.5" thickBot="1">
      <c r="B77" s="2" t="s">
        <v>75</v>
      </c>
      <c r="E77" s="89">
        <f>E76/209</f>
        <v>451.71578947368425</v>
      </c>
      <c r="G77" s="49" t="s">
        <v>86</v>
      </c>
      <c r="H77" s="90">
        <f>E77/8</f>
        <v>56.46447368421053</v>
      </c>
    </row>
    <row r="78" spans="2:8" ht="12.75">
      <c r="B78" s="2" t="s">
        <v>69</v>
      </c>
      <c r="D78" s="44"/>
      <c r="E78" s="44"/>
      <c r="F78" s="44"/>
      <c r="G78" s="44"/>
      <c r="H78" s="44"/>
    </row>
    <row r="80" spans="4:5" ht="12.75">
      <c r="D80" s="44"/>
      <c r="E80" s="44"/>
    </row>
    <row r="81" spans="2:8" ht="12.75">
      <c r="B81" s="50" t="s">
        <v>76</v>
      </c>
      <c r="C81" s="38"/>
      <c r="D81" s="51" t="s">
        <v>77</v>
      </c>
      <c r="E81" s="51" t="s">
        <v>68</v>
      </c>
      <c r="F81" s="77" t="s">
        <v>79</v>
      </c>
      <c r="G81" s="77" t="s">
        <v>81</v>
      </c>
      <c r="H81" s="77" t="s">
        <v>80</v>
      </c>
    </row>
    <row r="82" ht="12.75">
      <c r="E82" s="78" t="s">
        <v>107</v>
      </c>
    </row>
    <row r="83" spans="2:8" ht="12.75">
      <c r="B83" s="2" t="s">
        <v>99</v>
      </c>
      <c r="D83" s="54" t="s">
        <v>78</v>
      </c>
      <c r="E83" s="85">
        <v>94409</v>
      </c>
      <c r="F83" s="46">
        <v>0</v>
      </c>
      <c r="G83" s="53">
        <v>0</v>
      </c>
      <c r="H83" s="46">
        <v>94409</v>
      </c>
    </row>
    <row r="84" spans="2:8" s="79" customFormat="1" ht="12.75">
      <c r="B84" s="80" t="s">
        <v>98</v>
      </c>
      <c r="D84" s="81"/>
      <c r="E84" s="82"/>
      <c r="F84" s="82"/>
      <c r="G84" s="83"/>
      <c r="H84" s="82"/>
    </row>
    <row r="85" spans="1:8" s="79" customFormat="1" ht="12.75">
      <c r="A85" s="80" t="s">
        <v>94</v>
      </c>
      <c r="B85" s="80"/>
      <c r="D85" s="81"/>
      <c r="E85" s="82"/>
      <c r="F85" s="91" t="s">
        <v>106</v>
      </c>
      <c r="G85" s="97">
        <v>48.078</v>
      </c>
      <c r="H85" s="82"/>
    </row>
    <row r="86" spans="2:8" ht="12.75">
      <c r="B86" s="2" t="s">
        <v>89</v>
      </c>
      <c r="D86" s="52">
        <v>0.01</v>
      </c>
      <c r="E86" s="85">
        <f>E$83*D86</f>
        <v>944.09</v>
      </c>
      <c r="F86" s="85">
        <f>E86-H86</f>
        <v>844.09</v>
      </c>
      <c r="G86" s="92">
        <f>F86*1000/$G$85</f>
        <v>17556.678730396437</v>
      </c>
      <c r="H86" s="46">
        <v>100</v>
      </c>
    </row>
    <row r="87" spans="2:8" ht="12.75">
      <c r="B87" s="2" t="s">
        <v>90</v>
      </c>
      <c r="D87" s="52">
        <v>0.01</v>
      </c>
      <c r="E87" s="85">
        <f>E$83*D87</f>
        <v>944.09</v>
      </c>
      <c r="F87" s="85">
        <f>E87-H87</f>
        <v>844.09</v>
      </c>
      <c r="G87" s="92">
        <f>F87*1000/$G$85</f>
        <v>17556.678730396437</v>
      </c>
      <c r="H87" s="46">
        <v>100</v>
      </c>
    </row>
    <row r="88" spans="2:8" ht="12.75">
      <c r="B88" s="2" t="s">
        <v>91</v>
      </c>
      <c r="D88" s="52">
        <v>0.08</v>
      </c>
      <c r="E88" s="85">
        <f>E$83*D88</f>
        <v>7552.72</v>
      </c>
      <c r="F88" s="85">
        <f>E88-H88</f>
        <v>5552.72</v>
      </c>
      <c r="G88" s="92">
        <f>F88*1000/$G$85</f>
        <v>115493.98893464786</v>
      </c>
      <c r="H88" s="46">
        <v>2000</v>
      </c>
    </row>
    <row r="89" spans="2:8" ht="12.75">
      <c r="B89" s="2" t="s">
        <v>92</v>
      </c>
      <c r="D89" s="52">
        <v>0.03</v>
      </c>
      <c r="E89" s="85">
        <f>E$83*D89</f>
        <v>2832.27</v>
      </c>
      <c r="F89" s="85">
        <f>E89-H89</f>
        <v>2532.27</v>
      </c>
      <c r="G89" s="92">
        <f>F89*1000/$G$85</f>
        <v>52670.03619118931</v>
      </c>
      <c r="H89" s="46">
        <v>300</v>
      </c>
    </row>
    <row r="90" spans="2:8" ht="12.75">
      <c r="B90" s="2" t="s">
        <v>93</v>
      </c>
      <c r="D90" s="52">
        <v>0.07</v>
      </c>
      <c r="E90" s="85">
        <f>E$83*D90</f>
        <v>6608.630000000001</v>
      </c>
      <c r="F90" s="85">
        <f>E90-H90</f>
        <v>4908.630000000001</v>
      </c>
      <c r="G90" s="92">
        <f>F90*1000/$G$85</f>
        <v>102097.21702233871</v>
      </c>
      <c r="H90" s="46">
        <v>1700</v>
      </c>
    </row>
    <row r="92" spans="2:8" s="79" customFormat="1" ht="12.75">
      <c r="B92" s="80" t="s">
        <v>88</v>
      </c>
      <c r="D92" s="84">
        <f>SUM(D86:D90)</f>
        <v>0.2</v>
      </c>
      <c r="E92" s="85">
        <f>SUM(E86:E90)</f>
        <v>18881.800000000003</v>
      </c>
      <c r="F92" s="85">
        <f>SUM(F86:F90)</f>
        <v>14681.800000000001</v>
      </c>
      <c r="G92" s="86">
        <f>SUM(G86:G90)</f>
        <v>305374.59960896877</v>
      </c>
      <c r="H92" s="85">
        <f>SUM(H86:H90)</f>
        <v>4200</v>
      </c>
    </row>
    <row r="93" s="79" customFormat="1" ht="12.75"/>
    <row r="94" spans="2:8" s="79" customFormat="1" ht="12.75">
      <c r="B94" s="80" t="s">
        <v>95</v>
      </c>
      <c r="D94" s="84">
        <f>D86+D87</f>
        <v>0.02</v>
      </c>
      <c r="E94" s="85">
        <f>E86+E87</f>
        <v>1888.18</v>
      </c>
      <c r="F94" s="85">
        <f>F86+F87</f>
        <v>1688.18</v>
      </c>
      <c r="G94" s="86">
        <f>G86+G87</f>
        <v>35113.357460792875</v>
      </c>
      <c r="H94" s="85">
        <f>H86+H87</f>
        <v>200</v>
      </c>
    </row>
    <row r="95" spans="2:8" s="79" customFormat="1" ht="12.75">
      <c r="B95" s="80" t="s">
        <v>96</v>
      </c>
      <c r="D95" s="84">
        <f>D88+D89+D90</f>
        <v>0.18</v>
      </c>
      <c r="E95" s="85">
        <f>E88+E89+E90</f>
        <v>16993.620000000003</v>
      </c>
      <c r="F95" s="85">
        <f>F88+F89+F90</f>
        <v>12993.62</v>
      </c>
      <c r="G95" s="86">
        <f>G88+G89+G90</f>
        <v>270261.2421481759</v>
      </c>
      <c r="H95" s="85">
        <f>H88+H89+H90</f>
        <v>4000</v>
      </c>
    </row>
    <row r="96" s="79" customFormat="1" ht="12.75">
      <c r="B96" s="80" t="s">
        <v>97</v>
      </c>
    </row>
    <row r="98" ht="12.75">
      <c r="B98" s="2" t="s">
        <v>82</v>
      </c>
    </row>
    <row r="99" ht="12.75">
      <c r="B99" t="s">
        <v>100</v>
      </c>
    </row>
    <row r="101" ht="12.75">
      <c r="B101" t="s">
        <v>84</v>
      </c>
    </row>
    <row r="102" ht="12.75">
      <c r="B102" t="s">
        <v>104</v>
      </c>
    </row>
    <row r="103" ht="12.75">
      <c r="B103" t="s">
        <v>101</v>
      </c>
    </row>
    <row r="104" ht="12.75">
      <c r="B104" t="s">
        <v>102</v>
      </c>
    </row>
    <row r="105" ht="12.75">
      <c r="B105" t="s">
        <v>83</v>
      </c>
    </row>
    <row r="106" ht="12.75">
      <c r="B106" t="s">
        <v>103</v>
      </c>
    </row>
    <row r="109" ht="20.25">
      <c r="A109" s="96" t="s">
        <v>338</v>
      </c>
    </row>
    <row r="110" ht="20.25">
      <c r="B110" s="96" t="s">
        <v>333</v>
      </c>
    </row>
  </sheetData>
  <mergeCells count="1">
    <mergeCell ref="B1:G1"/>
  </mergeCells>
  <printOptions/>
  <pageMargins left="0.75" right="0.75" top="1" bottom="1" header="0.5" footer="0.5"/>
  <pageSetup horizontalDpi="600" verticalDpi="600" orientation="portrait" scale="71" r:id="rId1"/>
  <rowBreaks count="1" manualBreakCount="1">
    <brk id="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larsen</dc:creator>
  <cp:keywords/>
  <dc:description/>
  <cp:lastModifiedBy>Beams Division</cp:lastModifiedBy>
  <cp:lastPrinted>2006-04-27T21:34:22Z</cp:lastPrinted>
  <dcterms:created xsi:type="dcterms:W3CDTF">2006-04-24T16:56:55Z</dcterms:created>
  <dcterms:modified xsi:type="dcterms:W3CDTF">2006-04-27T22:13:22Z</dcterms:modified>
  <cp:category/>
  <cp:version/>
  <cp:contentType/>
  <cp:contentStatus/>
</cp:coreProperties>
</file>