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4310" windowHeight="7440" firstSheet="27" activeTab="28"/>
  </bookViews>
  <sheets>
    <sheet name="SP Parcel Post" sheetId="1" r:id="rId1"/>
    <sheet name="Inbound Surface Parcel Post" sheetId="2" r:id="rId2"/>
    <sheet name="Inbound Surface Parcel Post BD" sheetId="3" r:id="rId3"/>
    <sheet name="Inb. Surface Parcel Post Prices" sheetId="4" r:id="rId4"/>
    <sheet name="Inb. Sur. PP @Cur&amp;New Prices" sheetId="5" r:id="rId5"/>
    <sheet name="BPM Flats" sheetId="6" r:id="rId6"/>
    <sheet name="FY2007 BDs BPM SP Flats" sheetId="7" r:id="rId7"/>
    <sheet name="FY2007 BDs BPM Presort Flats" sheetId="8" r:id="rId8"/>
    <sheet name="Current BPM SP Flats Prices" sheetId="9" r:id="rId9"/>
    <sheet name="Curr. BPM Prsrt. Flats Prices" sheetId="10" r:id="rId10"/>
    <sheet name="New BPM SP Flats Prices" sheetId="11" r:id="rId11"/>
    <sheet name="New BPM Presort Flats Prices" sheetId="12" r:id="rId12"/>
    <sheet name="BPM Flats Revs.@Curr. Prices" sheetId="13" r:id="rId13"/>
    <sheet name="BPM Flats Revs.@New Prices" sheetId="14" r:id="rId14"/>
    <sheet name="BPM Parcels" sheetId="15" r:id="rId15"/>
    <sheet name="FY2007 BDs BPM SP Parcels" sheetId="16" r:id="rId16"/>
    <sheet name="FY2007 BDs BPM Presort Parcels" sheetId="17" r:id="rId17"/>
    <sheet name="Current BPM SP Parcels Prices" sheetId="18" r:id="rId18"/>
    <sheet name="Curr. BPM Prsrt. Parcels Prices" sheetId="19" r:id="rId19"/>
    <sheet name="New BPM SP Parcels Prices" sheetId="20" r:id="rId20"/>
    <sheet name="New BPM Presort Parcels Prices" sheetId="21" r:id="rId21"/>
    <sheet name="BPM Parcels Revs.@Curr. Prices" sheetId="22" r:id="rId22"/>
    <sheet name="PPM Parcels Revs.@New Prices" sheetId="23" r:id="rId23"/>
    <sheet name="MM-LM" sheetId="24" r:id="rId24"/>
    <sheet name="FY 2007 MM &amp; LM BDs" sheetId="25" r:id="rId25"/>
    <sheet name="MM &amp; LM New Prices" sheetId="26" r:id="rId26"/>
    <sheet name="MM &amp; LM Revs. @ Current Prices" sheetId="27" r:id="rId27"/>
    <sheet name="MM &amp; LM Revs. @ New Prices" sheetId="28" r:id="rId28"/>
    <sheet name="All Package Services Summary" sheetId="29" r:id="rId29"/>
  </sheets>
  <definedNames>
    <definedName name="_xlnm.Print_Area" localSheetId="28">'All Package Services Summary'!$A$1:$G$35</definedName>
    <definedName name="_xlnm.Print_Area" localSheetId="5">'BPM Flats'!$A$1:$M$14</definedName>
    <definedName name="_xlnm.Print_Area" localSheetId="12">'BPM Flats Revs.@Curr. Prices'!$A$1:$K$123</definedName>
    <definedName name="_xlnm.Print_Area" localSheetId="13">'BPM Flats Revs.@New Prices'!$A$1:$K$123</definedName>
    <definedName name="_xlnm.Print_Area" localSheetId="14">'BPM Parcels'!$A$1:$M$13</definedName>
    <definedName name="_xlnm.Print_Area" localSheetId="21">'BPM Parcels Revs.@Curr. Prices'!$A$1:$K$123</definedName>
    <definedName name="_xlnm.Print_Area" localSheetId="9">'Curr. BPM Prsrt. Flats Prices'!$A$1:$L$42</definedName>
    <definedName name="_xlnm.Print_Area" localSheetId="18">'Curr. BPM Prsrt. Parcels Prices'!$A$1:$L$42</definedName>
    <definedName name="_xlnm.Print_Area" localSheetId="8">'Current BPM SP Flats Prices'!$A$1:$K$34</definedName>
    <definedName name="_xlnm.Print_Area" localSheetId="17">'Current BPM SP Parcels Prices'!$A$1:$K$34</definedName>
    <definedName name="_xlnm.Print_Area" localSheetId="24">'FY 2007 MM &amp; LM BDs'!$A$1:$K$101</definedName>
    <definedName name="_xlnm.Print_Area" localSheetId="7">'FY2007 BDs BPM Presort Flats'!$A$1:$O$72</definedName>
    <definedName name="_xlnm.Print_Area" localSheetId="16">'FY2007 BDs BPM Presort Parcels'!$A$1:$O$71</definedName>
    <definedName name="_xlnm.Print_Area" localSheetId="6">'FY2007 BDs BPM SP Flats'!$A$1:$M$54</definedName>
    <definedName name="_xlnm.Print_Area" localSheetId="15">'FY2007 BDs BPM SP Parcels'!$A$1:$M$54</definedName>
    <definedName name="_xlnm.Print_Area" localSheetId="4">'Inb. Sur. PP @Cur&amp;New Prices'!$A$1:$K$26</definedName>
    <definedName name="_xlnm.Print_Area" localSheetId="3">'Inb. Surface Parcel Post Prices'!$A$1:$L$25</definedName>
    <definedName name="_xlnm.Print_Area" localSheetId="1">'Inbound Surface Parcel Post'!$A$1:$D$11</definedName>
    <definedName name="_xlnm.Print_Area" localSheetId="2">'Inbound Surface Parcel Post BD'!$A$1:$G$39</definedName>
    <definedName name="_xlnm.Print_Area" localSheetId="25">'MM &amp; LM New Prices'!$A$1:$H$32</definedName>
    <definedName name="_xlnm.Print_Area" localSheetId="26">'MM &amp; LM Revs. @ Current Prices'!$A$1:$H$50</definedName>
    <definedName name="_xlnm.Print_Area" localSheetId="27">'MM &amp; LM Revs. @ New Prices'!$A$1:$H$56</definedName>
    <definedName name="_xlnm.Print_Area" localSheetId="23">'MM-LM'!$A$1:$N$14</definedName>
    <definedName name="_xlnm.Print_Area" localSheetId="11">'New BPM Presort Flats Prices'!$A$1:$L$40</definedName>
    <definedName name="_xlnm.Print_Area" localSheetId="20">'New BPM Presort Parcels Prices'!$A$1:$L$40</definedName>
    <definedName name="_xlnm.Print_Area" localSheetId="10">'New BPM SP Flats Prices'!$A$1:$L$39</definedName>
    <definedName name="_xlnm.Print_Area" localSheetId="19">'New BPM SP Parcels Prices'!$A$1:$L$38</definedName>
    <definedName name="_xlnm.Print_Area" localSheetId="22">'PPM Parcels Revs.@New Prices'!$A$1:$K$123</definedName>
    <definedName name="_xlnm.Print_Area" localSheetId="0">'SP Parcel Post'!$A$1:$H$42</definedName>
  </definedNames>
  <calcPr fullCalcOnLoad="1"/>
</workbook>
</file>

<file path=xl/sharedStrings.xml><?xml version="1.0" encoding="utf-8"?>
<sst xmlns="http://schemas.openxmlformats.org/spreadsheetml/2006/main" count="1491" uniqueCount="339">
  <si>
    <t>FY 2007 Billing Determinants--Single Piece Bound Printed Matter Flats</t>
  </si>
  <si>
    <t>RPW Data</t>
  </si>
  <si>
    <t>Pieces</t>
  </si>
  <si>
    <t>Pounds</t>
  </si>
  <si>
    <t>Revenue (Excluding Fees)</t>
  </si>
  <si>
    <t>Billing Determinants</t>
  </si>
  <si>
    <t>[B]</t>
  </si>
  <si>
    <t>[C]</t>
  </si>
  <si>
    <t>[D]</t>
  </si>
  <si>
    <t>[E]</t>
  </si>
  <si>
    <t>[F]</t>
  </si>
  <si>
    <t>[G]</t>
  </si>
  <si>
    <t>[H]</t>
  </si>
  <si>
    <t>[J]</t>
  </si>
  <si>
    <t>Weight</t>
  </si>
  <si>
    <t>(Pounds)</t>
  </si>
  <si>
    <t>Zones 1&amp;2</t>
  </si>
  <si>
    <t>Zone 3</t>
  </si>
  <si>
    <t>Zone 4</t>
  </si>
  <si>
    <t>Zone 5</t>
  </si>
  <si>
    <t>Zone 6</t>
  </si>
  <si>
    <t>Zone 7</t>
  </si>
  <si>
    <t>Zone 8</t>
  </si>
  <si>
    <t>Total</t>
  </si>
  <si>
    <t>0 - 1.0</t>
  </si>
  <si>
    <t>1.0 - 1.5</t>
  </si>
  <si>
    <t>1.5 - 2.0</t>
  </si>
  <si>
    <t>2.0 - 2.5</t>
  </si>
  <si>
    <t>2.5 - 3.0</t>
  </si>
  <si>
    <t>3.0 - 3.5</t>
  </si>
  <si>
    <t>3.5 - 4.0</t>
  </si>
  <si>
    <t>4.0 - 4.5</t>
  </si>
  <si>
    <t>4.5 - 5.0</t>
  </si>
  <si>
    <t>5.0 - 6.0</t>
  </si>
  <si>
    <t>6.0 - 7.0</t>
  </si>
  <si>
    <t>7.0 - 8.0</t>
  </si>
  <si>
    <t>8.0 - 9.0</t>
  </si>
  <si>
    <t>9.0 - 10.0</t>
  </si>
  <si>
    <t>10.0-11.0</t>
  </si>
  <si>
    <t>11.0-12.0</t>
  </si>
  <si>
    <t>12.0-13.0</t>
  </si>
  <si>
    <t>13.0-14.0</t>
  </si>
  <si>
    <t>14.0-15.0</t>
  </si>
  <si>
    <t>Barcoded Flats</t>
  </si>
  <si>
    <t>FY 2007 Billing Determinants--Single Piece Bound Printed Matter Parcels</t>
  </si>
  <si>
    <t>Barcoded Parcels</t>
  </si>
  <si>
    <t>FY 2007 Billing Determinants--Presort Bound Printed Matter Flats</t>
  </si>
  <si>
    <t>Basic Presort Pieces</t>
  </si>
  <si>
    <t>Carrier Route Presort Pieces</t>
  </si>
  <si>
    <t>Basic</t>
  </si>
  <si>
    <t>Carrier</t>
  </si>
  <si>
    <t>Zone</t>
  </si>
  <si>
    <t>Non-</t>
  </si>
  <si>
    <t>DBMC</t>
  </si>
  <si>
    <t>DSCF</t>
  </si>
  <si>
    <t>DDU</t>
  </si>
  <si>
    <t>Presort</t>
  </si>
  <si>
    <t>Route</t>
  </si>
  <si>
    <t>Dropshipped</t>
  </si>
  <si>
    <t>Unzoned</t>
  </si>
  <si>
    <t>---</t>
  </si>
  <si>
    <t>1&amp;2</t>
  </si>
  <si>
    <t>Total Presort Pounds Breakdown</t>
  </si>
  <si>
    <t xml:space="preserve">Revenue  </t>
  </si>
  <si>
    <t>(Excluding Fees)</t>
  </si>
  <si>
    <t>Adjustments</t>
  </si>
  <si>
    <t xml:space="preserve">   Barcode Discount</t>
  </si>
  <si>
    <t>Adjusted Revenue</t>
  </si>
  <si>
    <t>FY 2007 Billing Determinants--Presort Bound Printed Matter Parcels</t>
  </si>
  <si>
    <t>Current Single Piece Bound Printed Matter Flats Prices</t>
  </si>
  <si>
    <t>[A]</t>
  </si>
  <si>
    <t>Barcode</t>
  </si>
  <si>
    <t>Current Single Piece Bound Printed Matter Parcels Prices</t>
  </si>
  <si>
    <t>Not Over</t>
  </si>
  <si>
    <t>(lbs).</t>
  </si>
  <si>
    <t xml:space="preserve">New Single Piece Flats Prices </t>
  </si>
  <si>
    <t xml:space="preserve">Adjusted Single Piece Parcels Prices </t>
  </si>
  <si>
    <t xml:space="preserve"> Barcode Discount </t>
  </si>
  <si>
    <t>Per</t>
  </si>
  <si>
    <t>Per Pound Price</t>
  </si>
  <si>
    <t>Piece</t>
  </si>
  <si>
    <t>Price</t>
  </si>
  <si>
    <r>
      <t>Basic Presort</t>
    </r>
    <r>
      <rPr>
        <vertAlign val="superscript"/>
        <sz val="12"/>
        <rFont val="Arial"/>
        <family val="2"/>
      </rPr>
      <t>[4]</t>
    </r>
  </si>
  <si>
    <t xml:space="preserve">    Origin Entry</t>
  </si>
  <si>
    <t xml:space="preserve">    DBMC</t>
  </si>
  <si>
    <t xml:space="preserve">    DSCF</t>
  </si>
  <si>
    <t xml:space="preserve">    DDU</t>
  </si>
  <si>
    <r>
      <t>Carrier Route Presort</t>
    </r>
    <r>
      <rPr>
        <vertAlign val="superscript"/>
        <sz val="12"/>
        <rFont val="Arial"/>
        <family val="2"/>
      </rPr>
      <t>[4]</t>
    </r>
  </si>
  <si>
    <t>Barcode Discount</t>
  </si>
  <si>
    <t xml:space="preserve">    Automatable Flats</t>
  </si>
  <si>
    <t>Basic Presort[4]</t>
  </si>
  <si>
    <t>Carrier Route Presort[4]</t>
  </si>
  <si>
    <t xml:space="preserve">    Machinable Parcels</t>
  </si>
  <si>
    <t>Current Presort Pricing Elements--Flats</t>
  </si>
  <si>
    <t>New Presort Pricing Elements--Flats</t>
  </si>
  <si>
    <t>New Presort Pricing Elements--Parcels</t>
  </si>
  <si>
    <t>Current</t>
  </si>
  <si>
    <t xml:space="preserve">  DBMC</t>
  </si>
  <si>
    <t xml:space="preserve">  DSCF</t>
  </si>
  <si>
    <t xml:space="preserve">  DDU</t>
  </si>
  <si>
    <t>Calculation of Parcels Revenues Using Current Prices</t>
  </si>
  <si>
    <t>Single Piece Bound Printed Matter Parcels</t>
  </si>
  <si>
    <r>
      <t>Calculated Revenue Before Discounts</t>
    </r>
    <r>
      <rPr>
        <vertAlign val="superscript"/>
        <sz val="12"/>
        <rFont val="Arial"/>
        <family val="2"/>
      </rPr>
      <t>[2]</t>
    </r>
  </si>
  <si>
    <r>
      <t>Adjusted Single Piece Revenue</t>
    </r>
    <r>
      <rPr>
        <vertAlign val="superscript"/>
        <sz val="12"/>
        <rFont val="Arial"/>
        <family val="2"/>
      </rPr>
      <t>[5]</t>
    </r>
  </si>
  <si>
    <t>Presort Bound Printed Matter Parcels--Piece Component</t>
  </si>
  <si>
    <t>Basic Presort Parcels</t>
  </si>
  <si>
    <t>Carrier Routed Presort Parcels</t>
  </si>
  <si>
    <t>Per Piece</t>
  </si>
  <si>
    <r>
      <t xml:space="preserve">Revenue </t>
    </r>
    <r>
      <rPr>
        <b/>
        <vertAlign val="superscript"/>
        <sz val="12"/>
        <rFont val="Arial"/>
        <family val="2"/>
      </rPr>
      <t>[8]</t>
    </r>
  </si>
  <si>
    <t>Revenue</t>
  </si>
  <si>
    <t>Rate Class / Zone</t>
  </si>
  <si>
    <t>Non-Drop-Shipped</t>
  </si>
  <si>
    <t>Drop-Shipped</t>
  </si>
  <si>
    <t>Presort Bound Printed Matter Parcels--Pound Component</t>
  </si>
  <si>
    <t>Total Presort Parcels</t>
  </si>
  <si>
    <t>Per Pound</t>
  </si>
  <si>
    <r>
      <t>Calculated Revenue Before Discounts</t>
    </r>
    <r>
      <rPr>
        <vertAlign val="superscript"/>
        <sz val="12"/>
        <rFont val="Arial"/>
        <family val="2"/>
      </rPr>
      <t>[9]</t>
    </r>
  </si>
  <si>
    <r>
      <t>Adjusted Presort Revenue</t>
    </r>
    <r>
      <rPr>
        <vertAlign val="superscript"/>
        <sz val="12"/>
        <rFont val="Arial"/>
        <family val="2"/>
      </rPr>
      <t>[12]</t>
    </r>
  </si>
  <si>
    <t>Revenue Summary</t>
  </si>
  <si>
    <t xml:space="preserve">Total Flats Net Revenue </t>
  </si>
  <si>
    <t>Calculation of Flats Revenues Using Current Prices</t>
  </si>
  <si>
    <t>Single Piece Bound Printed Matter Flats</t>
  </si>
  <si>
    <t>Presort Bound Printed Matter Flats--Piece Component</t>
  </si>
  <si>
    <t>Basic Presort Flats</t>
  </si>
  <si>
    <t>Carrier Routed Presort Flats</t>
  </si>
  <si>
    <t>Presort Bound Printed Matter Flats--Pound Component</t>
  </si>
  <si>
    <t>Total Presort Flats</t>
  </si>
  <si>
    <t xml:space="preserve">Total Parcels Net Revenue </t>
  </si>
  <si>
    <t>Current Presort Pricing Elements--Parcels</t>
  </si>
  <si>
    <t>Calculation of Flats Revenues Using New Prices</t>
  </si>
  <si>
    <t>Calculation of Parcels Revenues Using New Prices</t>
  </si>
  <si>
    <t>FY 2007 Billing Determinants--Media Mail and Library Mail</t>
  </si>
  <si>
    <t xml:space="preserve">Revenue </t>
  </si>
  <si>
    <t>Single</t>
  </si>
  <si>
    <t>Media</t>
  </si>
  <si>
    <t>Mail</t>
  </si>
  <si>
    <t>Postage</t>
  </si>
  <si>
    <t>R2005-1</t>
  </si>
  <si>
    <t>R2006-1</t>
  </si>
  <si>
    <t>Prices</t>
  </si>
  <si>
    <t>First Pound</t>
  </si>
  <si>
    <t>Barcoded</t>
  </si>
  <si>
    <t xml:space="preserve">             --</t>
  </si>
  <si>
    <t>Non-Barcoded</t>
  </si>
  <si>
    <t>Second through Seventh Pounds</t>
  </si>
  <si>
    <t>Eighth Pound and over</t>
  </si>
  <si>
    <t>Adjustment Factor to convert calculated revenue to RPW revenue:</t>
  </si>
  <si>
    <t>5-digit Presort Level</t>
  </si>
  <si>
    <t>--</t>
  </si>
  <si>
    <t>BMC Presort Level</t>
  </si>
  <si>
    <t xml:space="preserve">    Barcoded</t>
  </si>
  <si>
    <t xml:space="preserve">    Non-Barcoded</t>
  </si>
  <si>
    <t>Library</t>
  </si>
  <si>
    <t>Presort Level A (5-digit)</t>
  </si>
  <si>
    <t>Presort Level B (BMC)</t>
  </si>
  <si>
    <t>Pricing</t>
  </si>
  <si>
    <t>Cost/Rate Element</t>
  </si>
  <si>
    <t>Element</t>
  </si>
  <si>
    <t>Media Mail</t>
  </si>
  <si>
    <t>First Pound Total</t>
  </si>
  <si>
    <t>Single Piece Barcoded</t>
  </si>
  <si>
    <t>Single Piece Nonbarcoded</t>
  </si>
  <si>
    <t>5-digit Presort</t>
  </si>
  <si>
    <t>Basic Presort Barcoded</t>
  </si>
  <si>
    <t>Basic Presort Nonbarcoded</t>
  </si>
  <si>
    <t>Additional Pounds Per Pound</t>
  </si>
  <si>
    <t>Library Mail</t>
  </si>
  <si>
    <t>New Prices</t>
  </si>
  <si>
    <t xml:space="preserve"> Media Mail/Library Mail Revenue Calculation </t>
  </si>
  <si>
    <t xml:space="preserve"> Using Cap Calculation Weights and Current Prices</t>
  </si>
  <si>
    <t>Postage Pounds</t>
  </si>
  <si>
    <t>Rate Element</t>
  </si>
  <si>
    <t>Distribution</t>
  </si>
  <si>
    <r>
      <t xml:space="preserve">Rates </t>
    </r>
    <r>
      <rPr>
        <b/>
        <vertAlign val="superscript"/>
        <sz val="12"/>
        <rFont val="Arial"/>
        <family val="2"/>
      </rPr>
      <t>[2]</t>
    </r>
  </si>
  <si>
    <r>
      <t>Revenue</t>
    </r>
    <r>
      <rPr>
        <b/>
        <vertAlign val="superscript"/>
        <sz val="12"/>
        <rFont val="Arial"/>
        <family val="2"/>
      </rPr>
      <t xml:space="preserve"> [3]</t>
    </r>
  </si>
  <si>
    <t>Single Piece</t>
  </si>
  <si>
    <t xml:space="preserve">  First Pound</t>
  </si>
  <si>
    <t xml:space="preserve">     Barcoded</t>
  </si>
  <si>
    <t xml:space="preserve">     Non-Barcoded</t>
  </si>
  <si>
    <t xml:space="preserve">  Pounds 2-7</t>
  </si>
  <si>
    <t xml:space="preserve">  Pounds 8-70</t>
  </si>
  <si>
    <t>Presorted</t>
  </si>
  <si>
    <t xml:space="preserve">  First Pound--Presort Level A (5-Digit)</t>
  </si>
  <si>
    <t xml:space="preserve">  First Pound--Presort Level B (Basic)</t>
  </si>
  <si>
    <t>Percentage Change</t>
  </si>
  <si>
    <t xml:space="preserve">   Media Mail</t>
  </si>
  <si>
    <t xml:space="preserve">   Library Mail</t>
  </si>
  <si>
    <t xml:space="preserve">   Combined</t>
  </si>
  <si>
    <t>Increase</t>
  </si>
  <si>
    <t>Revenue @ Current Prices</t>
  </si>
  <si>
    <t>BPM Parcels</t>
  </si>
  <si>
    <t>BPM Flats</t>
  </si>
  <si>
    <t>Media / Library Mail</t>
  </si>
  <si>
    <t>Single Piece Parcel Post</t>
  </si>
  <si>
    <t>International Inbound Surface Parcels</t>
  </si>
  <si>
    <t xml:space="preserve">  Total  Package Services</t>
  </si>
  <si>
    <t>Package Services Cap Calculation</t>
  </si>
  <si>
    <t>Revenue @ New Prices</t>
  </si>
  <si>
    <t>Tab 1 - Billing Determinants Inbound Surface Parcel Post (at UPU rates)</t>
  </si>
  <si>
    <t>Inbound Surface Parcel Post (excluding Canada)</t>
  </si>
  <si>
    <t>Volume</t>
  </si>
  <si>
    <t>Source</t>
  </si>
  <si>
    <t>Surface Parcel Post</t>
  </si>
  <si>
    <t>ICRA, Reports.xls, ICRA Database</t>
  </si>
  <si>
    <t>Kilograms</t>
  </si>
  <si>
    <t>Conversion from kilograms to pounds</t>
  </si>
  <si>
    <t>January 2, 2008 SDR Conversion</t>
  </si>
  <si>
    <t>SDR</t>
  </si>
  <si>
    <t>US$</t>
  </si>
  <si>
    <t>Kilo to Pound Conversion</t>
  </si>
  <si>
    <t>Kilo</t>
  </si>
  <si>
    <t>Pound</t>
  </si>
  <si>
    <t>Tab 2 - Rates</t>
  </si>
  <si>
    <t>Inbound Surface Parcel Inward Land Prices in SDRs - UPU</t>
  </si>
  <si>
    <t>Inbound Surface Parcel Inward Land Prices in US$ - UPU</t>
  </si>
  <si>
    <t>(UPU - Canada excluded)</t>
  </si>
  <si>
    <t>CY</t>
  </si>
  <si>
    <t>Percent</t>
  </si>
  <si>
    <t>Change</t>
  </si>
  <si>
    <t>Per Item</t>
  </si>
  <si>
    <t>Per Kilogram</t>
  </si>
  <si>
    <t>FY 2007</t>
  </si>
  <si>
    <t>CY 2007</t>
  </si>
  <si>
    <t>CY 2008</t>
  </si>
  <si>
    <t xml:space="preserve">Percent </t>
  </si>
  <si>
    <t>Item Price</t>
  </si>
  <si>
    <t>(does not include Canada)</t>
  </si>
  <si>
    <t>Weight and Total</t>
  </si>
  <si>
    <t>Pound Price</t>
  </si>
  <si>
    <t>Grand Total</t>
  </si>
  <si>
    <t>Tab 3 - Current and New Prices</t>
  </si>
  <si>
    <t>Description of BPM Flats Section</t>
  </si>
  <si>
    <t>The FY 2007 BPM Flats billing determinants are presented in the two worksheets with the light blue tabs,</t>
  </si>
  <si>
    <t>named Current BPM SP Flats Prices and Curr. BPM Prsrt. Flats Prices.</t>
  </si>
  <si>
    <t>The new prices for BPM Flats are contained in the two worksheets with pink tabs, named</t>
  </si>
  <si>
    <t>New BPM SP Flats Prices and New BPM Presort Flats Prices.</t>
  </si>
  <si>
    <t xml:space="preserve">and current prices; the worksheet BPM Flats Revs.@New Prices calculates BPM Flats revenues using </t>
  </si>
  <si>
    <t>FY 2007 billing determinants and the new BPM Flats prices.</t>
  </si>
  <si>
    <t>The worksheet BPM Flats Revs.@Curr. Prices calculates BPM Flats revenues using FY 2007 billing determinants</t>
  </si>
  <si>
    <t>Description of BPM Parcels Section</t>
  </si>
  <si>
    <t>The FY 2007 BPM Parcels billing determinants are presented in the two worksheets with the light blue tabs,</t>
  </si>
  <si>
    <t>named Current BPM SP Parcels Prices and Curr. BPM Prsrt. Parcels Prices.</t>
  </si>
  <si>
    <t>The new prices for BPM Parcels are contained in the two worksheets with pink tabs, named</t>
  </si>
  <si>
    <t>New BPM SP Parcels Prices and New BPM Presort Parcels Prices.</t>
  </si>
  <si>
    <t>The worksheet BPM Parcels Revs.@Curr. Prices calculates BPM Parcels revenues using FY 2007 billing determinants</t>
  </si>
  <si>
    <t xml:space="preserve">and current prices; the worksheet BPM Parcels Revs.@New Prices calculates BPM Parcels revenues using </t>
  </si>
  <si>
    <t>FY 2007 billing determinants and the new BPM Parcels prices.</t>
  </si>
  <si>
    <t>Source: FY 2007 Nonpresorted (Single Piece) BPM Flats billlng determinants</t>
  </si>
  <si>
    <t>Source: FY 2007 Presort BPM Flats billlng determinants</t>
  </si>
  <si>
    <t>Source: DMCS Rate Schedule 522A</t>
  </si>
  <si>
    <t>Source: DMCS Rate Schedules 522B, 522C, 522D</t>
  </si>
  <si>
    <t xml:space="preserve">Soruce: Volumes from billng determinants (worksheets FY2007 BDs BPM SP Flats and FY2007, BDs BPM Presort Flats) multiplied by prices from worksheets </t>
  </si>
  <si>
    <t>Current BPM SP Flats Prices and Curr. BPM Prsrt. Flats Prices.</t>
  </si>
  <si>
    <t>New BPM SP Flats Prices and New BPM Prsrt. Flats Prices.</t>
  </si>
  <si>
    <t>Source: FY 2007 Nonpresorted (Single Piece) BPM Parcels billlng determinants</t>
  </si>
  <si>
    <t>Source: FY 2007 Presort BPM Parcels billlng determinants</t>
  </si>
  <si>
    <t xml:space="preserve">Soruce: Volumes from billng determinants (worksheets FY2007 BDs BPM SP Parcels and FY2007, BDs BPM Presort Parcels) multiplied by prices from worksheets </t>
  </si>
  <si>
    <t>Current BPM SP Parcels Prices and Curr. BPM Prsrt. Parcels Prices.</t>
  </si>
  <si>
    <t>New BPM SP Parcels Prices and New BPM Prsrt. Parcels Prices.</t>
  </si>
  <si>
    <t>Description of Media Mail and Library Mail Section</t>
  </si>
  <si>
    <t>The FY 2007 Media Mail and Library Mail billing determinants are presented in the worksheet with the light blue tab,</t>
  </si>
  <si>
    <t>named FY2007 MM &amp; LM BDs.</t>
  </si>
  <si>
    <t>named FY2007 BDs BPM SP Parcels and FY2007 BDs BPM Presort Parcels.</t>
  </si>
  <si>
    <t>named FY2007 BDs BPM SP Flats and FY2007 BDs BPM Presort Flats.</t>
  </si>
  <si>
    <t>The current (Docket No. R2006-1) prices for Media Mail and Library Mail are also contained in worksheet</t>
  </si>
  <si>
    <t>FY 2007 MM &amp; LM BDs, in the green highlighted cells.</t>
  </si>
  <si>
    <t>The current (Docket No. R2006-1) prices for BPM Parcels are contained in the two worksheets with the dark blue tabs,</t>
  </si>
  <si>
    <t>The current (Docket No. R2006-1) prices for BPM flats are contained in the two worksheets with the dark blue tabs,</t>
  </si>
  <si>
    <t>The new prices for Media Mail and Library Mail are contained in the worksheet with pink tab, named</t>
  </si>
  <si>
    <t>MM &amp; LM New Prices</t>
  </si>
  <si>
    <t>The worksheet MM &amp; LM Revs. @ Current Prices calculates Media Mail and Library Mail revenues using FY 2007 billing determinants</t>
  </si>
  <si>
    <t xml:space="preserve">and current prices; the worksheet MM &amp; LM Revs.@ New Prices calculates Media Mail and Library Mail revenues using </t>
  </si>
  <si>
    <t>FY 2007 billing determinants and the new Media Mail and Library Mail prices.</t>
  </si>
  <si>
    <t>Source: FY 2007 Media Mail and Library Mail billing determinants; current prices from DMCS rate schedules 523 and 524.</t>
  </si>
  <si>
    <t>Soruce: Volume from billng determinants (worksheet FY2007 MM &amp; LM BDs) multiplied by current prices from worksheet FY 2007 MM &amp; LM BDs.</t>
  </si>
  <si>
    <t>Soruce: Volume from billng determinants (worksheet FY2007 MM &amp; LM BDs) multiplied by new prices from worksheet FY 2007 MM &amp; LM New Prices.</t>
  </si>
  <si>
    <t>Sources:</t>
  </si>
  <si>
    <t>Rate Elements</t>
  </si>
  <si>
    <t>Single-Piece Parcel Post Section</t>
  </si>
  <si>
    <t xml:space="preserve">Billing determinants, volume weights for revenue calculations, prices and revenue calculations for Single-Piece Parcel Post are  </t>
  </si>
  <si>
    <t xml:space="preserve">contained in workbook FY2008SPParcelPost.xls. The workbook consists of the following worksheets (in order): </t>
  </si>
  <si>
    <t>Worksheet Name</t>
  </si>
  <si>
    <t>Description</t>
  </si>
  <si>
    <t>Inputs</t>
  </si>
  <si>
    <t xml:space="preserve">Contains necessary volume and revenue inputs to the analysis </t>
  </si>
  <si>
    <t>Current Prices</t>
  </si>
  <si>
    <t>Current (Docket No. R2006-1) Single-Piece Parcel Post prices</t>
  </si>
  <si>
    <t>Intra-BMC B'ing Det</t>
  </si>
  <si>
    <t>FY 2007 Intra-BMC billing determinants, from the FY 2007 Single-Piece</t>
  </si>
  <si>
    <t>Parcel Post billing determinants filing</t>
  </si>
  <si>
    <t>Inter-BMC B'ing Det</t>
  </si>
  <si>
    <t>FY 2007 Inter-BMC billing determinants, from the FY 2007 Single-Piece</t>
  </si>
  <si>
    <t>Intra&amp;Inter Vol</t>
  </si>
  <si>
    <t>Summary Intra-BMC and Inter-BMC volume, from the FY 2007 Single-</t>
  </si>
  <si>
    <t>Piece Parcel Post billing determinants, with adjustments to the 15 - 19</t>
  </si>
  <si>
    <t>pound weight increments to reflect the reclassification of balloon-rate</t>
  </si>
  <si>
    <t>parcels from 15 pounds to 20 pounds on May 14, 2007 pursuant to</t>
  </si>
  <si>
    <t>Docket No. R2006-1</t>
  </si>
  <si>
    <t>SP Vol</t>
  </si>
  <si>
    <t xml:space="preserve">The summary Intra-BMC and Inter-BMC volume on the previous </t>
  </si>
  <si>
    <t>worksheet is reduced to exclude the three Bulk components: barcoded,</t>
  </si>
  <si>
    <t>BMC-presorted and OBMC-presorted. This leaves, specifically, Single-</t>
  </si>
  <si>
    <t xml:space="preserve">Piece Intra-BMC and Inter-BMC volume. </t>
  </si>
  <si>
    <t>New Intra-BMC Prices</t>
  </si>
  <si>
    <t xml:space="preserve">New Intra-BMC prices with percent change calculations. These include a </t>
  </si>
  <si>
    <t xml:space="preserve">fixed-weight average price change calculation by comparing "after-rates" </t>
  </si>
  <si>
    <t>revenue resulting from the application of new prices to FY 2007 Single-</t>
  </si>
  <si>
    <t xml:space="preserve">Piece Intra-BMC volume to "before-rates" revenue resulting from the </t>
  </si>
  <si>
    <t>application of current prices to FY 2007 Single-Piece Intra-BMC volume.</t>
  </si>
  <si>
    <t xml:space="preserve">New Inter-BMC prices with percent change calculations. These include a </t>
  </si>
  <si>
    <t xml:space="preserve">Piece Inter-BMC volume to "before-rates" revenue resulting from the </t>
  </si>
  <si>
    <t>application of current prices to FY 2007 Single-Piece Inter-BMC volume.</t>
  </si>
  <si>
    <t>Summary</t>
  </si>
  <si>
    <t>The overall average price increase (fixed-weight) for Single-Piece</t>
  </si>
  <si>
    <t xml:space="preserve">Parcel Post is calculated. </t>
  </si>
  <si>
    <t>Standard Mail Unused Rate Change Authority</t>
  </si>
  <si>
    <t>Price Cap</t>
  </si>
  <si>
    <t>Price Change</t>
  </si>
  <si>
    <t>Unused Authority</t>
  </si>
  <si>
    <t>International Inbound Surface Parcels: Inb. Sur.PP@Cur&amp;New Prices</t>
  </si>
  <si>
    <t>BPM Flats: BPM Flats Revs.@Curr. Prices, BPM Flats Revs.@New Prices</t>
  </si>
  <si>
    <t>Percentage changes: Revenue @ New Prices divided by Revenue @ Current Prices minus 1.0</t>
  </si>
  <si>
    <t>BPM Parcels: BPM Parcels Revs.@Curr. Prices, BPM Parcels Revs.@New Prices</t>
  </si>
  <si>
    <t>Media Mail / Library Mail: MM &amp; LM Revs. @ Current Prices, MM &amp; LM Revs @ New Prices</t>
  </si>
  <si>
    <t>Price Cap: www.prc.gov</t>
  </si>
  <si>
    <t>Price Change: Total Package Services line, above</t>
  </si>
  <si>
    <t>Unused Authority: Price Cap minus Price Change</t>
  </si>
  <si>
    <t>Worksheet</t>
  </si>
  <si>
    <t>Contents</t>
  </si>
  <si>
    <t>Inbound Surface Parcel Post BD</t>
  </si>
  <si>
    <t>Inb. Surface Parcel Post Prices</t>
  </si>
  <si>
    <t>Inb. Sur. PP @Cur&amp;New Prices</t>
  </si>
  <si>
    <t>Billing determinants from the ICRA</t>
  </si>
  <si>
    <t>Calculation of ISPP revenues at CY2007 and at CY2008 prices</t>
  </si>
  <si>
    <t>(Revenue = billing determinants volumes * CY2007 or CY2008 prices)</t>
  </si>
  <si>
    <t>Description of Inbound Surface Parcel Post Workpapers</t>
  </si>
  <si>
    <t>Calendar year 2007 and 2008 prices for ISPP (from the UPU)</t>
  </si>
  <si>
    <t>Single Piece Parcel Post: FY2008SPParcelPost.xls, worksheets "New Intra-BMC Prices" and</t>
  </si>
  <si>
    <t xml:space="preserve">   "New Inter-BMC Prices."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</si>
</sst>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00"/>
    <numFmt numFmtId="167" formatCode="0.00000000"/>
    <numFmt numFmtId="168" formatCode="&quot;$&quot;#,##0.00"/>
    <numFmt numFmtId="169" formatCode="0.0"/>
    <numFmt numFmtId="170" formatCode="&quot;$&quot;#,##0.000"/>
    <numFmt numFmtId="171" formatCode="&quot;$&quot;#,##0.0000"/>
    <numFmt numFmtId="172" formatCode="&quot;$&quot;#,##0.000_);[Red]\(&quot;$&quot;#,##0.000\)"/>
    <numFmt numFmtId="173" formatCode="#,##0.0000"/>
    <numFmt numFmtId="174" formatCode="_(&quot;$&quot;* #,##0_);_(&quot;$&quot;* \(#,##0\);_(&quot;$&quot;* &quot;-&quot;??_);_(@_)"/>
    <numFmt numFmtId="175" formatCode="0.0000000%"/>
    <numFmt numFmtId="176" formatCode="&quot;$&quot;#,##0.0000_);\(&quot;$&quot;#,##0.0000\)"/>
    <numFmt numFmtId="177" formatCode="&quot;$&quot;#,##0.000_);\(&quot;$&quot;#,##0.000\)"/>
    <numFmt numFmtId="178" formatCode="0.0%"/>
    <numFmt numFmtId="179" formatCode="0.000%"/>
    <numFmt numFmtId="180" formatCode="&quot;$&quot;#,##0.000000"/>
    <numFmt numFmtId="181" formatCode="0.0000"/>
    <numFmt numFmtId="182" formatCode="#,##0.000000"/>
    <numFmt numFmtId="183" formatCode="_(* #,##0.000_);_(* \(#,##0.000\);_(* &quot;-&quot;??_);_(@_)"/>
  </numFmts>
  <fonts count="22">
    <font>
      <sz val="10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53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2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164" fontId="1" fillId="2" borderId="1" xfId="15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2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15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left"/>
    </xf>
    <xf numFmtId="3" fontId="8" fillId="2" borderId="5" xfId="0" applyNumberFormat="1" applyFont="1" applyFill="1" applyBorder="1" applyAlignment="1">
      <alignment horizontal="centerContinuous"/>
    </xf>
    <xf numFmtId="3" fontId="8" fillId="2" borderId="16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5" fontId="8" fillId="2" borderId="15" xfId="0" applyNumberFormat="1" applyFont="1" applyFill="1" applyBorder="1" applyAlignment="1">
      <alignment horizontal="centerContinuous"/>
    </xf>
    <xf numFmtId="5" fontId="8" fillId="2" borderId="0" xfId="17" applyNumberFormat="1" applyFont="1" applyFill="1" applyBorder="1" applyAlignment="1">
      <alignment horizontal="centerContinuous"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64" fontId="1" fillId="2" borderId="25" xfId="15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2" fillId="2" borderId="25" xfId="15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166" fontId="8" fillId="2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3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3" fontId="8" fillId="2" borderId="15" xfId="0" applyNumberFormat="1" applyFont="1" applyFill="1" applyBorder="1" applyAlignment="1">
      <alignment horizontal="centerContinuous"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 horizontal="centerContinuous"/>
    </xf>
    <xf numFmtId="3" fontId="3" fillId="2" borderId="19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64" fontId="3" fillId="3" borderId="8" xfId="15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3" fontId="8" fillId="2" borderId="15" xfId="0" applyNumberFormat="1" applyFont="1" applyFill="1" applyBorder="1" applyAlignment="1">
      <alignment/>
    </xf>
    <xf numFmtId="5" fontId="8" fillId="2" borderId="6" xfId="15" applyNumberFormat="1" applyFont="1" applyFill="1" applyBorder="1" applyAlignment="1">
      <alignment horizontal="centerContinuous"/>
    </xf>
    <xf numFmtId="3" fontId="3" fillId="2" borderId="19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167" fontId="8" fillId="2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3" fontId="3" fillId="2" borderId="1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 horizontal="center"/>
    </xf>
    <xf numFmtId="3" fontId="6" fillId="2" borderId="35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168" fontId="1" fillId="2" borderId="1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/>
    </xf>
    <xf numFmtId="168" fontId="1" fillId="2" borderId="19" xfId="0" applyNumberFormat="1" applyFon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68" fontId="2" fillId="2" borderId="0" xfId="0" applyNumberFormat="1" applyFont="1" applyFill="1" applyBorder="1" applyAlignment="1">
      <alignment/>
    </xf>
    <xf numFmtId="3" fontId="4" fillId="2" borderId="0" xfId="21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3" fontId="2" fillId="2" borderId="18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3" xfId="0" applyFont="1" applyFill="1" applyBorder="1" applyAlignment="1">
      <alignment horizontal="left"/>
    </xf>
    <xf numFmtId="43" fontId="1" fillId="2" borderId="1" xfId="15" applyNumberFormat="1" applyFont="1" applyFill="1" applyBorder="1" applyAlignment="1">
      <alignment/>
    </xf>
    <xf numFmtId="43" fontId="1" fillId="2" borderId="25" xfId="15" applyNumberFormat="1" applyFont="1" applyFill="1" applyBorder="1" applyAlignment="1">
      <alignment/>
    </xf>
    <xf numFmtId="164" fontId="3" fillId="2" borderId="1" xfId="15" applyNumberFormat="1" applyFont="1" applyFill="1" applyBorder="1" applyAlignment="1">
      <alignment/>
    </xf>
    <xf numFmtId="164" fontId="3" fillId="2" borderId="25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43" fontId="3" fillId="0" borderId="0" xfId="15" applyFont="1" applyAlignment="1">
      <alignment/>
    </xf>
    <xf numFmtId="0" fontId="6" fillId="3" borderId="6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/>
    </xf>
    <xf numFmtId="168" fontId="2" fillId="2" borderId="25" xfId="0" applyNumberFormat="1" applyFont="1" applyFill="1" applyBorder="1" applyAlignment="1">
      <alignment/>
    </xf>
    <xf numFmtId="169" fontId="2" fillId="2" borderId="5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70" fontId="2" fillId="2" borderId="27" xfId="0" applyNumberFormat="1" applyFont="1" applyFill="1" applyBorder="1" applyAlignment="1">
      <alignment/>
    </xf>
    <xf numFmtId="170" fontId="2" fillId="2" borderId="22" xfId="0" applyNumberFormat="1" applyFont="1" applyFill="1" applyBorder="1" applyAlignment="1" quotePrefix="1">
      <alignment horizontal="center"/>
    </xf>
    <xf numFmtId="170" fontId="2" fillId="2" borderId="28" xfId="0" applyNumberFormat="1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8" fontId="2" fillId="2" borderId="0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3" borderId="2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21" xfId="0" applyFill="1" applyBorder="1" applyAlignment="1">
      <alignment/>
    </xf>
    <xf numFmtId="165" fontId="3" fillId="2" borderId="36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/>
    </xf>
    <xf numFmtId="170" fontId="3" fillId="2" borderId="2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170" fontId="2" fillId="2" borderId="1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/>
    </xf>
    <xf numFmtId="170" fontId="3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 quotePrefix="1">
      <alignment horizontal="center"/>
    </xf>
    <xf numFmtId="170" fontId="2" fillId="2" borderId="25" xfId="0" applyNumberFormat="1" applyFont="1" applyFill="1" applyBorder="1" applyAlignment="1" quotePrefix="1">
      <alignment horizontal="center"/>
    </xf>
    <xf numFmtId="168" fontId="2" fillId="2" borderId="18" xfId="0" applyNumberFormat="1" applyFont="1" applyFill="1" applyBorder="1" applyAlignment="1">
      <alignment/>
    </xf>
    <xf numFmtId="0" fontId="12" fillId="3" borderId="6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168" fontId="3" fillId="2" borderId="1" xfId="0" applyNumberFormat="1" applyFont="1" applyFill="1" applyBorder="1" applyAlignment="1" quotePrefix="1">
      <alignment horizontal="left"/>
    </xf>
    <xf numFmtId="168" fontId="3" fillId="2" borderId="1" xfId="0" applyNumberFormat="1" applyFont="1" applyFill="1" applyBorder="1" applyAlignment="1" quotePrefix="1">
      <alignment/>
    </xf>
    <xf numFmtId="168" fontId="3" fillId="2" borderId="25" xfId="0" applyNumberFormat="1" applyFont="1" applyFill="1" applyBorder="1" applyAlignment="1" quotePrefix="1">
      <alignment/>
    </xf>
    <xf numFmtId="170" fontId="3" fillId="2" borderId="1" xfId="0" applyNumberFormat="1" applyFont="1" applyFill="1" applyBorder="1" applyAlignment="1">
      <alignment horizontal="left"/>
    </xf>
    <xf numFmtId="170" fontId="2" fillId="2" borderId="1" xfId="0" applyNumberFormat="1" applyFont="1" applyFill="1" applyBorder="1" applyAlignment="1">
      <alignment horizontal="left"/>
    </xf>
    <xf numFmtId="170" fontId="2" fillId="2" borderId="25" xfId="0" applyNumberFormat="1" applyFont="1" applyFill="1" applyBorder="1" applyAlignment="1" quotePrefix="1">
      <alignment/>
    </xf>
    <xf numFmtId="168" fontId="2" fillId="2" borderId="1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68" fontId="2" fillId="2" borderId="29" xfId="0" applyNumberFormat="1" applyFont="1" applyFill="1" applyBorder="1" applyAlignment="1">
      <alignment horizontal="left"/>
    </xf>
    <xf numFmtId="170" fontId="2" fillId="2" borderId="29" xfId="0" applyNumberFormat="1" applyFont="1" applyFill="1" applyBorder="1" applyAlignment="1">
      <alignment/>
    </xf>
    <xf numFmtId="170" fontId="2" fillId="2" borderId="19" xfId="0" applyNumberFormat="1" applyFont="1" applyFill="1" applyBorder="1" applyAlignment="1">
      <alignment/>
    </xf>
    <xf numFmtId="170" fontId="2" fillId="2" borderId="19" xfId="0" applyNumberFormat="1" applyFont="1" applyFill="1" applyBorder="1" applyAlignment="1" quotePrefix="1">
      <alignment/>
    </xf>
    <xf numFmtId="170" fontId="2" fillId="2" borderId="30" xfId="0" applyNumberFormat="1" applyFont="1" applyFill="1" applyBorder="1" applyAlignment="1" quotePrefix="1">
      <alignment/>
    </xf>
    <xf numFmtId="0" fontId="4" fillId="3" borderId="3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 horizontal="center"/>
    </xf>
    <xf numFmtId="164" fontId="2" fillId="2" borderId="38" xfId="15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2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2" fillId="2" borderId="28" xfId="15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5" fontId="3" fillId="2" borderId="0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173" fontId="2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6" fillId="3" borderId="0" xfId="0" applyFont="1" applyFill="1" applyBorder="1" applyAlignment="1" quotePrefix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32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168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 horizontal="right"/>
    </xf>
    <xf numFmtId="165" fontId="2" fillId="2" borderId="25" xfId="0" applyNumberFormat="1" applyFont="1" applyFill="1" applyBorder="1" applyAlignment="1" quotePrefix="1">
      <alignment/>
    </xf>
    <xf numFmtId="170" fontId="2" fillId="2" borderId="1" xfId="0" applyNumberFormat="1" applyFont="1" applyFill="1" applyBorder="1" applyAlignment="1">
      <alignment/>
    </xf>
    <xf numFmtId="168" fontId="2" fillId="2" borderId="15" xfId="0" applyNumberFormat="1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70" fontId="2" fillId="2" borderId="15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170" fontId="2" fillId="2" borderId="22" xfId="0" applyNumberFormat="1" applyFont="1" applyFill="1" applyBorder="1" applyAlignment="1">
      <alignment/>
    </xf>
    <xf numFmtId="165" fontId="2" fillId="2" borderId="22" xfId="0" applyNumberFormat="1" applyFont="1" applyFill="1" applyBorder="1" applyAlignment="1">
      <alignment/>
    </xf>
    <xf numFmtId="170" fontId="2" fillId="2" borderId="22" xfId="0" applyNumberFormat="1" applyFont="1" applyFill="1" applyBorder="1" applyAlignment="1">
      <alignment horizontal="right"/>
    </xf>
    <xf numFmtId="165" fontId="2" fillId="2" borderId="28" xfId="0" applyNumberFormat="1" applyFont="1" applyFill="1" applyBorder="1" applyAlignment="1" quotePrefix="1">
      <alignment/>
    </xf>
    <xf numFmtId="3" fontId="4" fillId="2" borderId="25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 quotePrefix="1">
      <alignment/>
    </xf>
    <xf numFmtId="5" fontId="2" fillId="2" borderId="0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5" fontId="2" fillId="2" borderId="18" xfId="0" applyNumberFormat="1" applyFont="1" applyFill="1" applyBorder="1" applyAlignment="1">
      <alignment/>
    </xf>
    <xf numFmtId="165" fontId="2" fillId="2" borderId="21" xfId="0" applyNumberFormat="1" applyFont="1" applyFill="1" applyBorder="1" applyAlignment="1" quotePrefix="1">
      <alignment/>
    </xf>
    <xf numFmtId="0" fontId="2" fillId="2" borderId="7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/>
    </xf>
    <xf numFmtId="5" fontId="2" fillId="2" borderId="8" xfId="0" applyNumberFormat="1" applyFont="1" applyFill="1" applyBorder="1" applyAlignment="1">
      <alignment/>
    </xf>
    <xf numFmtId="165" fontId="2" fillId="2" borderId="9" xfId="0" applyNumberFormat="1" applyFont="1" applyFill="1" applyBorder="1" applyAlignment="1" quotePrefix="1">
      <alignment/>
    </xf>
    <xf numFmtId="3" fontId="3" fillId="2" borderId="39" xfId="0" applyNumberFormat="1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2" borderId="13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0" borderId="0" xfId="0" applyFont="1" applyAlignment="1">
      <alignment/>
    </xf>
    <xf numFmtId="3" fontId="1" fillId="2" borderId="15" xfId="0" applyNumberFormat="1" applyFont="1" applyFill="1" applyBorder="1" applyAlignment="1">
      <alignment horizontal="right"/>
    </xf>
    <xf numFmtId="44" fontId="3" fillId="0" borderId="0" xfId="17" applyFont="1" applyAlignment="1">
      <alignment/>
    </xf>
    <xf numFmtId="174" fontId="3" fillId="0" borderId="0" xfId="17" applyNumberFormat="1" applyFont="1" applyAlignment="1">
      <alignment/>
    </xf>
    <xf numFmtId="3" fontId="3" fillId="2" borderId="34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 horizontal="right"/>
    </xf>
    <xf numFmtId="164" fontId="3" fillId="0" borderId="0" xfId="15" applyNumberFormat="1" applyFont="1" applyAlignment="1">
      <alignment/>
    </xf>
    <xf numFmtId="168" fontId="1" fillId="2" borderId="1" xfId="0" applyNumberFormat="1" applyFont="1" applyFill="1" applyBorder="1" applyAlignment="1">
      <alignment/>
    </xf>
    <xf numFmtId="165" fontId="1" fillId="2" borderId="25" xfId="0" applyNumberFormat="1" applyFont="1" applyFill="1" applyBorder="1" applyAlignment="1">
      <alignment/>
    </xf>
    <xf numFmtId="3" fontId="1" fillId="2" borderId="15" xfId="0" applyNumberFormat="1" applyFont="1" applyFill="1" applyBorder="1" applyAlignment="1" quotePrefix="1">
      <alignment horizontal="center"/>
    </xf>
    <xf numFmtId="3" fontId="2" fillId="2" borderId="1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5" fontId="2" fillId="2" borderId="25" xfId="0" applyNumberFormat="1" applyFont="1" applyFill="1" applyBorder="1" applyAlignment="1">
      <alignment/>
    </xf>
    <xf numFmtId="3" fontId="2" fillId="2" borderId="19" xfId="21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3" fillId="2" borderId="30" xfId="0" applyNumberFormat="1" applyFont="1" applyFill="1" applyBorder="1" applyAlignment="1">
      <alignment/>
    </xf>
    <xf numFmtId="167" fontId="3" fillId="2" borderId="6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2" borderId="15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" fillId="2" borderId="25" xfId="17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168" fontId="1" fillId="2" borderId="15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75" fontId="3" fillId="0" borderId="0" xfId="21" applyNumberFormat="1" applyFont="1" applyAlignment="1">
      <alignment/>
    </xf>
    <xf numFmtId="3" fontId="2" fillId="2" borderId="15" xfId="21" applyNumberFormat="1" applyFont="1" applyFill="1" applyBorder="1" applyAlignment="1">
      <alignment/>
    </xf>
    <xf numFmtId="166" fontId="3" fillId="2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8" fontId="1" fillId="4" borderId="15" xfId="0" applyNumberFormat="1" applyFont="1" applyFill="1" applyBorder="1" applyAlignment="1">
      <alignment/>
    </xf>
    <xf numFmtId="168" fontId="1" fillId="4" borderId="15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1" xfId="0" applyFill="1" applyBorder="1" applyAlignment="1">
      <alignment/>
    </xf>
    <xf numFmtId="0" fontId="12" fillId="3" borderId="4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12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177" fontId="15" fillId="2" borderId="10" xfId="0" applyNumberFormat="1" applyFont="1" applyFill="1" applyBorder="1" applyAlignment="1">
      <alignment horizontal="center"/>
    </xf>
    <xf numFmtId="177" fontId="15" fillId="2" borderId="12" xfId="0" applyNumberFormat="1" applyFont="1" applyFill="1" applyBorder="1" applyAlignment="1">
      <alignment horizontal="center"/>
    </xf>
    <xf numFmtId="7" fontId="15" fillId="2" borderId="5" xfId="0" applyNumberFormat="1" applyFont="1" applyFill="1" applyBorder="1" applyAlignment="1">
      <alignment horizontal="center"/>
    </xf>
    <xf numFmtId="177" fontId="15" fillId="2" borderId="6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168" fontId="15" fillId="2" borderId="6" xfId="0" applyNumberFormat="1" applyFont="1" applyFill="1" applyBorder="1" applyAlignment="1">
      <alignment horizontal="center"/>
    </xf>
    <xf numFmtId="7" fontId="15" fillId="4" borderId="5" xfId="0" applyNumberFormat="1" applyFont="1" applyFill="1" applyBorder="1" applyAlignment="1">
      <alignment horizontal="center"/>
    </xf>
    <xf numFmtId="177" fontId="15" fillId="4" borderId="6" xfId="0" applyNumberFormat="1" applyFont="1" applyFill="1" applyBorder="1" applyAlignment="1">
      <alignment horizontal="center"/>
    </xf>
    <xf numFmtId="168" fontId="15" fillId="4" borderId="6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18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7" fontId="15" fillId="2" borderId="17" xfId="0" applyNumberFormat="1" applyFont="1" applyFill="1" applyBorder="1" applyAlignment="1">
      <alignment horizontal="center"/>
    </xf>
    <xf numFmtId="168" fontId="15" fillId="2" borderId="21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3" fillId="3" borderId="5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13" fillId="3" borderId="6" xfId="0" applyFont="1" applyFill="1" applyBorder="1" applyAlignment="1">
      <alignment horizontal="centerContinuous"/>
    </xf>
    <xf numFmtId="0" fontId="9" fillId="3" borderId="17" xfId="0" applyFont="1" applyFill="1" applyBorder="1" applyAlignment="1">
      <alignment/>
    </xf>
    <xf numFmtId="0" fontId="4" fillId="3" borderId="1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4" fillId="3" borderId="4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2" borderId="37" xfId="0" applyNumberFormat="1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Continuous"/>
    </xf>
    <xf numFmtId="180" fontId="0" fillId="0" borderId="0" xfId="0" applyNumberFormat="1" applyAlignment="1">
      <alignment/>
    </xf>
    <xf numFmtId="165" fontId="12" fillId="2" borderId="5" xfId="0" applyNumberFormat="1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/>
    </xf>
    <xf numFmtId="0" fontId="12" fillId="2" borderId="17" xfId="0" applyFont="1" applyFill="1" applyBorder="1" applyAlignment="1">
      <alignment/>
    </xf>
    <xf numFmtId="3" fontId="12" fillId="2" borderId="41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1" fontId="12" fillId="2" borderId="17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165" fontId="12" fillId="2" borderId="21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12" fillId="5" borderId="17" xfId="0" applyNumberFormat="1" applyFont="1" applyFill="1" applyBorder="1" applyAlignment="1">
      <alignment horizontal="right"/>
    </xf>
    <xf numFmtId="165" fontId="12" fillId="5" borderId="21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0" fontId="12" fillId="5" borderId="0" xfId="0" applyNumberFormat="1" applyFont="1" applyFill="1" applyBorder="1" applyAlignment="1">
      <alignment horizontal="right"/>
    </xf>
    <xf numFmtId="165" fontId="12" fillId="2" borderId="18" xfId="0" applyNumberFormat="1" applyFont="1" applyFill="1" applyBorder="1" applyAlignment="1">
      <alignment horizontal="right"/>
    </xf>
    <xf numFmtId="165" fontId="12" fillId="5" borderId="6" xfId="0" applyNumberFormat="1" applyFont="1" applyFill="1" applyBorder="1" applyAlignment="1">
      <alignment horizontal="right"/>
    </xf>
    <xf numFmtId="5" fontId="2" fillId="5" borderId="0" xfId="0" applyNumberFormat="1" applyFont="1" applyFill="1" applyBorder="1" applyAlignment="1">
      <alignment/>
    </xf>
    <xf numFmtId="10" fontId="2" fillId="5" borderId="0" xfId="21" applyNumberFormat="1" applyFont="1" applyFill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center" wrapText="1"/>
    </xf>
    <xf numFmtId="10" fontId="0" fillId="0" borderId="0" xfId="21" applyNumberFormat="1" applyAlignment="1">
      <alignment/>
    </xf>
    <xf numFmtId="179" fontId="0" fillId="0" borderId="0" xfId="21" applyNumberForma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7" fontId="0" fillId="0" borderId="0" xfId="0" applyNumberFormat="1" applyAlignment="1">
      <alignment/>
    </xf>
    <xf numFmtId="168" fontId="2" fillId="2" borderId="5" xfId="0" applyNumberFormat="1" applyFont="1" applyFill="1" applyBorder="1" applyAlignment="1">
      <alignment horizontal="left"/>
    </xf>
    <xf numFmtId="168" fontId="2" fillId="2" borderId="6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179" fontId="0" fillId="0" borderId="0" xfId="0" applyNumberFormat="1" applyAlignment="1">
      <alignment/>
    </xf>
    <xf numFmtId="179" fontId="0" fillId="5" borderId="0" xfId="21" applyNumberFormat="1" applyFill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c.gov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10.7109375" style="0" customWidth="1"/>
    <col min="3" max="3" width="15.421875" style="0" customWidth="1"/>
    <col min="4" max="4" width="13.421875" style="0" bestFit="1" customWidth="1"/>
    <col min="5" max="5" width="9.28125" style="0" bestFit="1" customWidth="1"/>
  </cols>
  <sheetData>
    <row r="1" spans="1:3" ht="15.75">
      <c r="A1" s="500" t="s">
        <v>278</v>
      </c>
      <c r="B1" s="485"/>
      <c r="C1" s="485"/>
    </row>
    <row r="3" spans="1:8" ht="12.75">
      <c r="A3" s="506" t="s">
        <v>279</v>
      </c>
      <c r="B3" s="507"/>
      <c r="C3" s="507"/>
      <c r="D3" s="508"/>
      <c r="E3" s="508"/>
      <c r="F3" s="508"/>
      <c r="G3" s="508"/>
      <c r="H3" s="508"/>
    </row>
    <row r="4" spans="1:8" ht="12.75">
      <c r="A4" s="506" t="s">
        <v>280</v>
      </c>
      <c r="B4" s="507"/>
      <c r="C4" s="507"/>
      <c r="D4" s="508"/>
      <c r="E4" s="508"/>
      <c r="F4" s="508"/>
      <c r="G4" s="508"/>
      <c r="H4" s="508"/>
    </row>
    <row r="6" spans="1:4" ht="12.75">
      <c r="A6" s="509" t="s">
        <v>281</v>
      </c>
      <c r="B6" s="510" t="s">
        <v>282</v>
      </c>
      <c r="C6" s="488"/>
      <c r="D6" s="488"/>
    </row>
    <row r="7" spans="1:4" ht="12.75">
      <c r="A7" s="330" t="s">
        <v>283</v>
      </c>
      <c r="B7" t="s">
        <v>284</v>
      </c>
      <c r="C7" s="488"/>
      <c r="D7" s="488"/>
    </row>
    <row r="8" spans="1:4" ht="12.75">
      <c r="A8" s="330"/>
      <c r="C8" s="488"/>
      <c r="D8" s="488"/>
    </row>
    <row r="9" spans="1:4" ht="12.75">
      <c r="A9" s="330" t="s">
        <v>285</v>
      </c>
      <c r="B9" t="s">
        <v>286</v>
      </c>
      <c r="C9" s="446"/>
      <c r="D9" s="488"/>
    </row>
    <row r="10" spans="1:4" ht="12.75">
      <c r="A10" s="330"/>
      <c r="C10" s="446"/>
      <c r="D10" s="488"/>
    </row>
    <row r="11" spans="1:4" ht="12.75">
      <c r="A11" s="330" t="s">
        <v>287</v>
      </c>
      <c r="B11" t="s">
        <v>288</v>
      </c>
      <c r="C11" s="488"/>
      <c r="D11" s="488"/>
    </row>
    <row r="12" spans="1:4" ht="12.75">
      <c r="A12" s="330"/>
      <c r="B12" t="s">
        <v>289</v>
      </c>
      <c r="C12" s="487"/>
      <c r="D12" s="488"/>
    </row>
    <row r="13" spans="1:4" ht="12.75">
      <c r="A13" s="330"/>
      <c r="D13" s="488"/>
    </row>
    <row r="14" spans="1:4" ht="12.75">
      <c r="A14" s="330" t="s">
        <v>290</v>
      </c>
      <c r="B14" t="s">
        <v>291</v>
      </c>
      <c r="C14" s="488"/>
      <c r="D14" s="488"/>
    </row>
    <row r="15" spans="1:4" ht="12.75">
      <c r="A15" s="330"/>
      <c r="B15" t="s">
        <v>289</v>
      </c>
      <c r="C15" s="488"/>
      <c r="D15" s="488"/>
    </row>
    <row r="16" spans="3:4" ht="12.75">
      <c r="C16" s="488"/>
      <c r="D16" s="488"/>
    </row>
    <row r="17" spans="1:4" ht="12.75">
      <c r="A17" s="511" t="s">
        <v>292</v>
      </c>
      <c r="B17" t="s">
        <v>293</v>
      </c>
      <c r="C17" s="446"/>
      <c r="D17" s="488"/>
    </row>
    <row r="18" spans="1:4" ht="12.75">
      <c r="A18" s="486"/>
      <c r="B18" t="s">
        <v>294</v>
      </c>
      <c r="C18" s="446"/>
      <c r="D18" s="488"/>
    </row>
    <row r="19" spans="2:3" ht="12.75">
      <c r="B19" t="s">
        <v>295</v>
      </c>
      <c r="C19" s="488"/>
    </row>
    <row r="20" spans="2:3" ht="12.75">
      <c r="B20" t="s">
        <v>296</v>
      </c>
      <c r="C20" s="487"/>
    </row>
    <row r="21" ht="12.75">
      <c r="B21" t="s">
        <v>297</v>
      </c>
    </row>
    <row r="22" ht="12.75">
      <c r="A22" s="479"/>
    </row>
    <row r="23" spans="1:2" ht="12.75">
      <c r="A23" s="511" t="s">
        <v>298</v>
      </c>
      <c r="B23" t="s">
        <v>299</v>
      </c>
    </row>
    <row r="24" spans="2:4" ht="12.75">
      <c r="B24" t="s">
        <v>300</v>
      </c>
      <c r="C24" s="488"/>
      <c r="D24" s="488"/>
    </row>
    <row r="25" spans="2:4" ht="12.75">
      <c r="B25" t="s">
        <v>301</v>
      </c>
      <c r="C25" s="488"/>
      <c r="D25" s="488"/>
    </row>
    <row r="26" spans="2:4" ht="12.75">
      <c r="B26" t="s">
        <v>302</v>
      </c>
      <c r="C26" s="488"/>
      <c r="D26" s="488"/>
    </row>
    <row r="27" ht="12.75">
      <c r="C27" s="488"/>
    </row>
    <row r="28" spans="1:3" ht="12.75">
      <c r="A28" s="511" t="s">
        <v>303</v>
      </c>
      <c r="B28" t="s">
        <v>304</v>
      </c>
      <c r="C28" s="488"/>
    </row>
    <row r="29" spans="1:3" ht="12.75">
      <c r="A29" s="511"/>
      <c r="B29" t="s">
        <v>305</v>
      </c>
      <c r="C29" s="488"/>
    </row>
    <row r="30" spans="1:3" ht="12.75">
      <c r="A30" s="511"/>
      <c r="B30" t="s">
        <v>306</v>
      </c>
      <c r="C30" s="488"/>
    </row>
    <row r="31" spans="1:3" ht="12.75">
      <c r="A31" s="511"/>
      <c r="B31" t="s">
        <v>307</v>
      </c>
      <c r="C31" s="488"/>
    </row>
    <row r="32" spans="1:3" ht="12.75">
      <c r="A32" s="511"/>
      <c r="B32" t="s">
        <v>308</v>
      </c>
      <c r="C32" s="488"/>
    </row>
    <row r="33" spans="3:6" ht="12.75">
      <c r="C33" s="488"/>
      <c r="F33" s="447"/>
    </row>
    <row r="34" spans="1:5" ht="12.75">
      <c r="A34" s="511" t="s">
        <v>303</v>
      </c>
      <c r="B34" t="s">
        <v>309</v>
      </c>
      <c r="C34" s="488"/>
      <c r="E34" s="447"/>
    </row>
    <row r="35" spans="2:3" ht="12.75">
      <c r="B35" t="s">
        <v>305</v>
      </c>
      <c r="C35" s="488"/>
    </row>
    <row r="36" spans="2:3" ht="12.75">
      <c r="B36" t="s">
        <v>306</v>
      </c>
      <c r="C36" s="488"/>
    </row>
    <row r="37" spans="2:3" ht="12.75">
      <c r="B37" t="s">
        <v>310</v>
      </c>
      <c r="C37" s="488"/>
    </row>
    <row r="38" spans="2:3" ht="12.75">
      <c r="B38" t="s">
        <v>311</v>
      </c>
      <c r="C38" s="488"/>
    </row>
    <row r="39" spans="2:6" ht="12.75">
      <c r="B39" s="488"/>
      <c r="C39" s="488"/>
      <c r="F39" s="414"/>
    </row>
    <row r="40" spans="1:3" ht="12.75">
      <c r="A40" s="511" t="s">
        <v>312</v>
      </c>
      <c r="B40" t="s">
        <v>313</v>
      </c>
      <c r="C40" s="488"/>
    </row>
    <row r="41" ht="12.75">
      <c r="B41" t="s">
        <v>314</v>
      </c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25.28125" style="0" customWidth="1"/>
    <col min="4" max="4" width="12.8515625" style="0" customWidth="1"/>
    <col min="5" max="5" width="12.8515625" style="0" bestFit="1" customWidth="1"/>
    <col min="6" max="11" width="12.4218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93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78</v>
      </c>
      <c r="E6" s="174" t="s">
        <v>79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80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81</v>
      </c>
      <c r="E8" s="65" t="s">
        <v>16</v>
      </c>
      <c r="F8" s="65" t="s">
        <v>17</v>
      </c>
      <c r="G8" s="65" t="s">
        <v>18</v>
      </c>
      <c r="H8" s="65" t="s">
        <v>19</v>
      </c>
      <c r="I8" s="32" t="s">
        <v>20</v>
      </c>
      <c r="J8" s="65" t="s">
        <v>21</v>
      </c>
      <c r="K8" s="66" t="s">
        <v>22</v>
      </c>
    </row>
    <row r="9" spans="1:11" ht="15.75">
      <c r="A9" s="5"/>
      <c r="B9" s="60"/>
      <c r="C9" s="67"/>
      <c r="D9" s="62" t="s">
        <v>70</v>
      </c>
      <c r="E9" s="206" t="s">
        <v>6</v>
      </c>
      <c r="F9" s="68" t="s">
        <v>7</v>
      </c>
      <c r="G9" s="68" t="s">
        <v>8</v>
      </c>
      <c r="H9" s="68" t="s">
        <v>9</v>
      </c>
      <c r="I9" s="128" t="s">
        <v>10</v>
      </c>
      <c r="J9" s="68" t="s">
        <v>11</v>
      </c>
      <c r="K9" s="69" t="s">
        <v>12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82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83</v>
      </c>
      <c r="D15" s="255">
        <v>1.289</v>
      </c>
      <c r="E15" s="237">
        <v>0.122</v>
      </c>
      <c r="F15" s="237">
        <v>0.148</v>
      </c>
      <c r="G15" s="237">
        <v>0.195</v>
      </c>
      <c r="H15" s="237">
        <v>0.249</v>
      </c>
      <c r="I15" s="237">
        <v>0.311</v>
      </c>
      <c r="J15" s="237">
        <v>0.359</v>
      </c>
      <c r="K15" s="256">
        <v>0.477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84</v>
      </c>
      <c r="D17" s="255">
        <v>0.972</v>
      </c>
      <c r="E17" s="237">
        <v>0.086</v>
      </c>
      <c r="F17" s="237">
        <v>0.124</v>
      </c>
      <c r="G17" s="237">
        <v>0.164</v>
      </c>
      <c r="H17" s="237">
        <v>0.218</v>
      </c>
      <c r="I17" s="240" t="s">
        <v>60</v>
      </c>
      <c r="J17" s="240" t="s">
        <v>60</v>
      </c>
      <c r="K17" s="241" t="s">
        <v>60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85</v>
      </c>
      <c r="D19" s="255">
        <v>0.589</v>
      </c>
      <c r="E19" s="237">
        <v>0.083</v>
      </c>
      <c r="F19" s="240" t="s">
        <v>60</v>
      </c>
      <c r="G19" s="240" t="s">
        <v>60</v>
      </c>
      <c r="H19" s="240" t="s">
        <v>60</v>
      </c>
      <c r="I19" s="240" t="s">
        <v>60</v>
      </c>
      <c r="J19" s="240" t="s">
        <v>60</v>
      </c>
      <c r="K19" s="241" t="s">
        <v>60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86</v>
      </c>
      <c r="D21" s="255">
        <v>0.505</v>
      </c>
      <c r="E21" s="237">
        <v>0.04</v>
      </c>
      <c r="F21" s="240" t="s">
        <v>60</v>
      </c>
      <c r="G21" s="240" t="s">
        <v>60</v>
      </c>
      <c r="H21" s="240" t="s">
        <v>60</v>
      </c>
      <c r="I21" s="240" t="s">
        <v>60</v>
      </c>
      <c r="J21" s="240" t="s">
        <v>60</v>
      </c>
      <c r="K21" s="241" t="s">
        <v>60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87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83</v>
      </c>
      <c r="D24" s="255">
        <v>1.178</v>
      </c>
      <c r="E24" s="237">
        <v>0.122</v>
      </c>
      <c r="F24" s="237">
        <v>0.148</v>
      </c>
      <c r="G24" s="237">
        <v>0.195</v>
      </c>
      <c r="H24" s="237">
        <v>0.249</v>
      </c>
      <c r="I24" s="237">
        <v>0.311</v>
      </c>
      <c r="J24" s="237">
        <v>0.359</v>
      </c>
      <c r="K24" s="256">
        <v>0.477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84</v>
      </c>
      <c r="D26" s="255">
        <v>0.861</v>
      </c>
      <c r="E26" s="237">
        <v>0.086</v>
      </c>
      <c r="F26" s="237">
        <v>0.124</v>
      </c>
      <c r="G26" s="237">
        <v>0.164</v>
      </c>
      <c r="H26" s="237">
        <v>0.218</v>
      </c>
      <c r="I26" s="240" t="s">
        <v>60</v>
      </c>
      <c r="J26" s="240" t="s">
        <v>60</v>
      </c>
      <c r="K26" s="241" t="s">
        <v>60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56"/>
    </row>
    <row r="28" spans="1:11" ht="15.75">
      <c r="A28" s="5"/>
      <c r="B28" s="75"/>
      <c r="C28" s="218" t="s">
        <v>85</v>
      </c>
      <c r="D28" s="255">
        <v>0.478</v>
      </c>
      <c r="E28" s="237">
        <v>0.083</v>
      </c>
      <c r="F28" s="240" t="s">
        <v>60</v>
      </c>
      <c r="G28" s="240" t="s">
        <v>60</v>
      </c>
      <c r="H28" s="240" t="s">
        <v>60</v>
      </c>
      <c r="I28" s="240" t="s">
        <v>60</v>
      </c>
      <c r="J28" s="240" t="s">
        <v>60</v>
      </c>
      <c r="K28" s="241" t="s">
        <v>60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86</v>
      </c>
      <c r="D30" s="255">
        <v>0.394</v>
      </c>
      <c r="E30" s="237">
        <v>0.04</v>
      </c>
      <c r="F30" s="240" t="s">
        <v>60</v>
      </c>
      <c r="G30" s="240" t="s">
        <v>60</v>
      </c>
      <c r="H30" s="240" t="s">
        <v>60</v>
      </c>
      <c r="I30" s="240" t="s">
        <v>60</v>
      </c>
      <c r="J30" s="240" t="s">
        <v>60</v>
      </c>
      <c r="K30" s="241" t="s">
        <v>60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88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89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ht="12.75">
      <c r="A41" t="s">
        <v>250</v>
      </c>
    </row>
  </sheetData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8.140625" style="0" customWidth="1"/>
    <col min="4" max="4" width="5.140625" style="0" customWidth="1"/>
    <col min="5" max="5" width="13.7109375" style="0" customWidth="1"/>
    <col min="6" max="9" width="11.7109375" style="0" customWidth="1"/>
    <col min="10" max="10" width="12.8515625" style="0" customWidth="1"/>
    <col min="11" max="11" width="11.71093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.75">
      <c r="A2" s="5"/>
      <c r="B2" s="6"/>
      <c r="C2" s="7"/>
      <c r="D2" s="7"/>
      <c r="E2" s="7"/>
      <c r="F2" s="7"/>
      <c r="G2" s="7"/>
      <c r="H2" s="7"/>
      <c r="I2" s="7"/>
      <c r="J2" s="199"/>
      <c r="K2" s="203"/>
    </row>
    <row r="3" spans="1:11" ht="15.75">
      <c r="A3" s="5"/>
      <c r="B3" s="6"/>
      <c r="C3" s="7"/>
      <c r="D3" s="7"/>
      <c r="E3" s="7"/>
      <c r="F3" s="7"/>
      <c r="G3" s="7"/>
      <c r="H3" s="7"/>
      <c r="I3" s="7"/>
      <c r="J3" s="199"/>
      <c r="K3" s="203"/>
    </row>
    <row r="4" spans="1:11" ht="18">
      <c r="A4" s="522" t="s">
        <v>75</v>
      </c>
      <c r="B4" s="523"/>
      <c r="C4" s="523"/>
      <c r="D4" s="523"/>
      <c r="E4" s="523"/>
      <c r="F4" s="523"/>
      <c r="G4" s="523"/>
      <c r="H4" s="523"/>
      <c r="I4" s="523"/>
      <c r="J4" s="523"/>
      <c r="K4" s="524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60"/>
      <c r="C6" s="31"/>
      <c r="D6" s="136"/>
      <c r="E6" s="32"/>
      <c r="F6" s="136"/>
      <c r="G6" s="136"/>
      <c r="H6" s="136"/>
      <c r="I6" s="136"/>
      <c r="J6" s="136"/>
      <c r="K6" s="59"/>
    </row>
    <row r="7" spans="1:11" ht="15.75">
      <c r="A7" s="5"/>
      <c r="B7" s="42"/>
      <c r="C7" s="31"/>
      <c r="D7" s="136"/>
      <c r="E7" s="204"/>
      <c r="F7" s="63"/>
      <c r="G7" s="63"/>
      <c r="H7" s="63"/>
      <c r="I7" s="63"/>
      <c r="J7" s="63"/>
      <c r="K7" s="64"/>
    </row>
    <row r="8" spans="1:11" ht="15.75">
      <c r="A8" s="5"/>
      <c r="B8" s="60"/>
      <c r="C8" s="517" t="s">
        <v>14</v>
      </c>
      <c r="D8" s="518"/>
      <c r="E8" s="65"/>
      <c r="F8" s="65"/>
      <c r="G8" s="65"/>
      <c r="H8" s="65"/>
      <c r="I8" s="32"/>
      <c r="J8" s="205"/>
      <c r="K8" s="66"/>
    </row>
    <row r="9" spans="1:11" ht="15.75">
      <c r="A9" s="5"/>
      <c r="B9" s="60"/>
      <c r="C9" s="517" t="s">
        <v>73</v>
      </c>
      <c r="D9" s="518"/>
      <c r="E9" s="65" t="s">
        <v>16</v>
      </c>
      <c r="F9" s="65" t="s">
        <v>17</v>
      </c>
      <c r="G9" s="65" t="s">
        <v>18</v>
      </c>
      <c r="H9" s="65" t="s">
        <v>19</v>
      </c>
      <c r="I9" s="32" t="s">
        <v>20</v>
      </c>
      <c r="J9" s="65" t="s">
        <v>21</v>
      </c>
      <c r="K9" s="66" t="s">
        <v>22</v>
      </c>
    </row>
    <row r="10" spans="1:11" ht="15.75">
      <c r="A10" s="5"/>
      <c r="B10" s="60"/>
      <c r="C10" s="525" t="s">
        <v>74</v>
      </c>
      <c r="D10" s="526"/>
      <c r="E10" s="206"/>
      <c r="F10" s="68"/>
      <c r="G10" s="68"/>
      <c r="H10" s="68"/>
      <c r="I10" s="128"/>
      <c r="J10" s="68"/>
      <c r="K10" s="69"/>
    </row>
    <row r="11" spans="1:11" ht="15.75">
      <c r="A11" s="5"/>
      <c r="B11" s="60"/>
      <c r="C11" s="207">
        <v>1</v>
      </c>
      <c r="D11" s="208"/>
      <c r="E11" s="209">
        <v>1.885</v>
      </c>
      <c r="F11" s="209">
        <v>1.93</v>
      </c>
      <c r="G11" s="209">
        <v>1.99</v>
      </c>
      <c r="H11" s="209">
        <v>2.08</v>
      </c>
      <c r="I11" s="209">
        <v>2.185</v>
      </c>
      <c r="J11" s="209">
        <v>2.245</v>
      </c>
      <c r="K11" s="210">
        <v>2.44</v>
      </c>
    </row>
    <row r="12" spans="1:11" ht="15.75">
      <c r="A12" s="5"/>
      <c r="B12" s="60"/>
      <c r="C12" s="207">
        <v>1.5</v>
      </c>
      <c r="D12" s="208"/>
      <c r="E12" s="209">
        <v>1.885</v>
      </c>
      <c r="F12" s="209">
        <v>1.93</v>
      </c>
      <c r="G12" s="209">
        <v>1.99</v>
      </c>
      <c r="H12" s="209">
        <v>2.08</v>
      </c>
      <c r="I12" s="209">
        <v>2.185</v>
      </c>
      <c r="J12" s="209">
        <v>2.245</v>
      </c>
      <c r="K12" s="210">
        <v>2.44</v>
      </c>
    </row>
    <row r="13" spans="1:11" ht="15.75">
      <c r="A13" s="5"/>
      <c r="B13" s="75"/>
      <c r="C13" s="207">
        <v>2</v>
      </c>
      <c r="D13" s="208"/>
      <c r="E13" s="209">
        <v>1.98</v>
      </c>
      <c r="F13" s="209">
        <v>2.04</v>
      </c>
      <c r="G13" s="209">
        <v>2.12</v>
      </c>
      <c r="H13" s="209">
        <v>2.24</v>
      </c>
      <c r="I13" s="209">
        <v>2.38</v>
      </c>
      <c r="J13" s="209">
        <v>2.46</v>
      </c>
      <c r="K13" s="210">
        <v>2.72</v>
      </c>
    </row>
    <row r="14" spans="1:11" ht="15.75">
      <c r="A14" s="5"/>
      <c r="B14" s="75"/>
      <c r="C14" s="211">
        <v>2.5</v>
      </c>
      <c r="D14" s="212"/>
      <c r="E14" s="209">
        <v>2.075</v>
      </c>
      <c r="F14" s="209">
        <v>2.15</v>
      </c>
      <c r="G14" s="209">
        <v>2.25</v>
      </c>
      <c r="H14" s="209">
        <v>2.4</v>
      </c>
      <c r="I14" s="209">
        <v>2.575</v>
      </c>
      <c r="J14" s="209">
        <v>2.675</v>
      </c>
      <c r="K14" s="210">
        <v>3</v>
      </c>
    </row>
    <row r="15" spans="1:11" ht="15.75">
      <c r="A15" s="5"/>
      <c r="B15" s="75"/>
      <c r="C15" s="211">
        <v>3</v>
      </c>
      <c r="D15" s="212"/>
      <c r="E15" s="209">
        <v>2.17</v>
      </c>
      <c r="F15" s="209">
        <v>2.26</v>
      </c>
      <c r="G15" s="209">
        <v>2.38</v>
      </c>
      <c r="H15" s="209">
        <v>2.56</v>
      </c>
      <c r="I15" s="209">
        <v>2.77</v>
      </c>
      <c r="J15" s="209">
        <v>2.89</v>
      </c>
      <c r="K15" s="210">
        <v>3.28</v>
      </c>
    </row>
    <row r="16" spans="1:11" ht="15.75">
      <c r="A16" s="5"/>
      <c r="B16" s="75"/>
      <c r="C16" s="211">
        <v>3.5</v>
      </c>
      <c r="D16" s="212"/>
      <c r="E16" s="209">
        <v>2.265</v>
      </c>
      <c r="F16" s="209">
        <v>2.37</v>
      </c>
      <c r="G16" s="209">
        <v>2.51</v>
      </c>
      <c r="H16" s="209">
        <v>2.72</v>
      </c>
      <c r="I16" s="209">
        <v>2.965</v>
      </c>
      <c r="J16" s="209">
        <v>3.105</v>
      </c>
      <c r="K16" s="210">
        <v>3.56</v>
      </c>
    </row>
    <row r="17" spans="1:11" ht="15.75">
      <c r="A17" s="5"/>
      <c r="B17" s="75"/>
      <c r="C17" s="211">
        <v>4</v>
      </c>
      <c r="D17" s="212"/>
      <c r="E17" s="209">
        <v>2.36</v>
      </c>
      <c r="F17" s="209">
        <v>2.48</v>
      </c>
      <c r="G17" s="209">
        <v>2.64</v>
      </c>
      <c r="H17" s="209">
        <v>2.88</v>
      </c>
      <c r="I17" s="209">
        <v>3.16</v>
      </c>
      <c r="J17" s="209">
        <v>3.32</v>
      </c>
      <c r="K17" s="210">
        <v>3.84</v>
      </c>
    </row>
    <row r="18" spans="1:11" ht="15.75">
      <c r="A18" s="5"/>
      <c r="B18" s="75"/>
      <c r="C18" s="211">
        <v>4.5</v>
      </c>
      <c r="D18" s="212"/>
      <c r="E18" s="209">
        <v>2.455</v>
      </c>
      <c r="F18" s="209">
        <v>2.59</v>
      </c>
      <c r="G18" s="209">
        <v>2.77</v>
      </c>
      <c r="H18" s="209">
        <v>3.04</v>
      </c>
      <c r="I18" s="209">
        <v>3.355</v>
      </c>
      <c r="J18" s="209">
        <v>3.535</v>
      </c>
      <c r="K18" s="210">
        <v>4.12</v>
      </c>
    </row>
    <row r="19" spans="1:11" ht="15.75">
      <c r="A19" s="5"/>
      <c r="B19" s="75"/>
      <c r="C19" s="211">
        <v>5</v>
      </c>
      <c r="D19" s="212"/>
      <c r="E19" s="209">
        <v>2.55</v>
      </c>
      <c r="F19" s="209">
        <v>2.7</v>
      </c>
      <c r="G19" s="209">
        <v>2.9</v>
      </c>
      <c r="H19" s="209">
        <v>3.2</v>
      </c>
      <c r="I19" s="209">
        <v>3.55</v>
      </c>
      <c r="J19" s="209">
        <v>3.75</v>
      </c>
      <c r="K19" s="210">
        <v>4.4</v>
      </c>
    </row>
    <row r="20" spans="1:11" ht="15.75">
      <c r="A20" s="5"/>
      <c r="B20" s="75"/>
      <c r="C20" s="211">
        <v>6</v>
      </c>
      <c r="D20" s="212"/>
      <c r="E20" s="209">
        <v>2.74</v>
      </c>
      <c r="F20" s="209">
        <v>2.92</v>
      </c>
      <c r="G20" s="209">
        <v>3.16</v>
      </c>
      <c r="H20" s="209">
        <v>3.52</v>
      </c>
      <c r="I20" s="209">
        <v>3.94</v>
      </c>
      <c r="J20" s="209">
        <v>4.18</v>
      </c>
      <c r="K20" s="210">
        <v>4.96</v>
      </c>
    </row>
    <row r="21" spans="1:11" ht="15.75">
      <c r="A21" s="5"/>
      <c r="B21" s="75"/>
      <c r="C21" s="211">
        <v>7</v>
      </c>
      <c r="D21" s="212"/>
      <c r="E21" s="209">
        <v>2.93</v>
      </c>
      <c r="F21" s="209">
        <v>3.14</v>
      </c>
      <c r="G21" s="209">
        <v>3.42</v>
      </c>
      <c r="H21" s="209">
        <v>3.84</v>
      </c>
      <c r="I21" s="209">
        <v>4.33</v>
      </c>
      <c r="J21" s="209">
        <v>4.61</v>
      </c>
      <c r="K21" s="210">
        <v>5.52</v>
      </c>
    </row>
    <row r="22" spans="1:11" ht="15.75">
      <c r="A22" s="5"/>
      <c r="B22" s="75"/>
      <c r="C22" s="211">
        <v>8</v>
      </c>
      <c r="D22" s="212"/>
      <c r="E22" s="209">
        <v>3.12</v>
      </c>
      <c r="F22" s="209">
        <v>3.36</v>
      </c>
      <c r="G22" s="209">
        <v>3.68</v>
      </c>
      <c r="H22" s="209">
        <v>4.16</v>
      </c>
      <c r="I22" s="209">
        <v>4.72</v>
      </c>
      <c r="J22" s="209">
        <v>5.04</v>
      </c>
      <c r="K22" s="210">
        <v>6.08</v>
      </c>
    </row>
    <row r="23" spans="1:11" ht="15.75">
      <c r="A23" s="5"/>
      <c r="B23" s="75"/>
      <c r="C23" s="211">
        <v>9</v>
      </c>
      <c r="D23" s="212"/>
      <c r="E23" s="209">
        <v>3.31</v>
      </c>
      <c r="F23" s="209">
        <v>3.58</v>
      </c>
      <c r="G23" s="209">
        <v>3.94</v>
      </c>
      <c r="H23" s="209">
        <v>4.48</v>
      </c>
      <c r="I23" s="209">
        <v>5.11</v>
      </c>
      <c r="J23" s="209">
        <v>5.47</v>
      </c>
      <c r="K23" s="210">
        <v>6.64</v>
      </c>
    </row>
    <row r="24" spans="1:11" ht="15.75">
      <c r="A24" s="5"/>
      <c r="B24" s="75"/>
      <c r="C24" s="211">
        <v>10</v>
      </c>
      <c r="D24" s="212"/>
      <c r="E24" s="209">
        <v>3.5</v>
      </c>
      <c r="F24" s="209">
        <v>3.8</v>
      </c>
      <c r="G24" s="209">
        <v>4.2</v>
      </c>
      <c r="H24" s="209">
        <v>4.8</v>
      </c>
      <c r="I24" s="209">
        <v>5.5</v>
      </c>
      <c r="J24" s="209">
        <v>5.9</v>
      </c>
      <c r="K24" s="210">
        <v>7.2</v>
      </c>
    </row>
    <row r="25" spans="1:11" ht="15.75">
      <c r="A25" s="5"/>
      <c r="B25" s="75"/>
      <c r="C25" s="211">
        <v>11</v>
      </c>
      <c r="D25" s="212"/>
      <c r="E25" s="209">
        <v>3.69</v>
      </c>
      <c r="F25" s="209">
        <v>4.02</v>
      </c>
      <c r="G25" s="209">
        <v>4.46</v>
      </c>
      <c r="H25" s="209">
        <v>5.12</v>
      </c>
      <c r="I25" s="209">
        <v>5.89</v>
      </c>
      <c r="J25" s="209">
        <v>6.33</v>
      </c>
      <c r="K25" s="210">
        <v>7.76</v>
      </c>
    </row>
    <row r="26" spans="1:11" ht="15.75">
      <c r="A26" s="5"/>
      <c r="B26" s="75"/>
      <c r="C26" s="211">
        <v>12</v>
      </c>
      <c r="D26" s="212"/>
      <c r="E26" s="209">
        <v>3.88</v>
      </c>
      <c r="F26" s="209">
        <v>4.24</v>
      </c>
      <c r="G26" s="209">
        <v>4.72</v>
      </c>
      <c r="H26" s="209">
        <v>5.44</v>
      </c>
      <c r="I26" s="209">
        <v>6.28</v>
      </c>
      <c r="J26" s="209">
        <v>6.76</v>
      </c>
      <c r="K26" s="210">
        <v>8.32</v>
      </c>
    </row>
    <row r="27" spans="1:11" ht="15.75">
      <c r="A27" s="5"/>
      <c r="B27" s="75"/>
      <c r="C27" s="211">
        <v>13</v>
      </c>
      <c r="D27" s="212"/>
      <c r="E27" s="209">
        <v>4.07</v>
      </c>
      <c r="F27" s="209">
        <v>4.46</v>
      </c>
      <c r="G27" s="209">
        <v>4.98</v>
      </c>
      <c r="H27" s="209">
        <v>5.76</v>
      </c>
      <c r="I27" s="209">
        <v>6.67</v>
      </c>
      <c r="J27" s="209">
        <v>7.19</v>
      </c>
      <c r="K27" s="210">
        <v>8.88</v>
      </c>
    </row>
    <row r="28" spans="1:11" ht="15.75">
      <c r="A28" s="5"/>
      <c r="B28" s="75"/>
      <c r="C28" s="211">
        <v>14</v>
      </c>
      <c r="D28" s="212"/>
      <c r="E28" s="209">
        <v>4.26</v>
      </c>
      <c r="F28" s="209">
        <v>4.68</v>
      </c>
      <c r="G28" s="209">
        <v>5.24</v>
      </c>
      <c r="H28" s="209">
        <v>6.08</v>
      </c>
      <c r="I28" s="209">
        <v>7.06</v>
      </c>
      <c r="J28" s="209">
        <v>7.62</v>
      </c>
      <c r="K28" s="210">
        <v>9.44</v>
      </c>
    </row>
    <row r="29" spans="1:11" ht="15.75">
      <c r="A29" s="5"/>
      <c r="B29" s="75"/>
      <c r="C29" s="211">
        <v>15</v>
      </c>
      <c r="D29" s="212"/>
      <c r="E29" s="209">
        <v>4.45</v>
      </c>
      <c r="F29" s="209">
        <v>4.9</v>
      </c>
      <c r="G29" s="209">
        <v>5.5</v>
      </c>
      <c r="H29" s="209">
        <v>6.4</v>
      </c>
      <c r="I29" s="209">
        <v>7.45</v>
      </c>
      <c r="J29" s="209">
        <v>8.05</v>
      </c>
      <c r="K29" s="210">
        <v>10</v>
      </c>
    </row>
    <row r="30" spans="1:11" ht="15.75">
      <c r="A30" s="5"/>
      <c r="B30" s="75"/>
      <c r="C30" s="213"/>
      <c r="D30" s="214"/>
      <c r="E30" s="215"/>
      <c r="F30" s="216"/>
      <c r="G30" s="216"/>
      <c r="H30" s="216"/>
      <c r="I30" s="216"/>
      <c r="J30" s="216"/>
      <c r="K30" s="217"/>
    </row>
    <row r="31" spans="1:11" ht="15.75">
      <c r="A31" s="5"/>
      <c r="B31" s="75"/>
      <c r="C31" s="218"/>
      <c r="D31" s="219"/>
      <c r="E31" s="220"/>
      <c r="F31" s="220"/>
      <c r="G31" s="220"/>
      <c r="H31" s="220"/>
      <c r="I31" s="220"/>
      <c r="J31" s="220"/>
      <c r="K31" s="221"/>
    </row>
    <row r="32" spans="1:11" ht="15.75">
      <c r="A32" s="5"/>
      <c r="B32" s="75"/>
      <c r="C32" s="218" t="s">
        <v>277</v>
      </c>
      <c r="D32" s="219"/>
      <c r="E32" s="220"/>
      <c r="F32" s="220"/>
      <c r="G32" s="220"/>
      <c r="H32" s="220"/>
      <c r="I32" s="220"/>
      <c r="J32" s="220"/>
      <c r="K32" s="221"/>
    </row>
    <row r="33" spans="1:11" ht="15.75">
      <c r="A33" s="5"/>
      <c r="B33" s="75"/>
      <c r="C33" s="218" t="s">
        <v>107</v>
      </c>
      <c r="D33" s="219"/>
      <c r="E33" s="220" t="s">
        <v>115</v>
      </c>
      <c r="F33" s="220"/>
      <c r="G33" s="220"/>
      <c r="H33" s="220"/>
      <c r="I33" s="220"/>
      <c r="J33" s="220"/>
      <c r="K33" s="221"/>
    </row>
    <row r="34" spans="1:11" ht="15.75">
      <c r="A34" s="5"/>
      <c r="B34" s="75"/>
      <c r="C34" s="502">
        <v>1.6</v>
      </c>
      <c r="D34" s="469"/>
      <c r="E34" s="220">
        <v>0.19</v>
      </c>
      <c r="F34" s="220">
        <v>0.22</v>
      </c>
      <c r="G34" s="220">
        <v>0.26</v>
      </c>
      <c r="H34" s="220">
        <v>0.32</v>
      </c>
      <c r="I34" s="220">
        <v>0.39</v>
      </c>
      <c r="J34" s="220">
        <v>0.43</v>
      </c>
      <c r="K34" s="503">
        <v>0.56</v>
      </c>
    </row>
    <row r="35" spans="1:11" ht="15.75">
      <c r="A35" s="5"/>
      <c r="B35" s="75"/>
      <c r="C35" s="218"/>
      <c r="D35" s="219"/>
      <c r="E35" s="220"/>
      <c r="F35" s="220"/>
      <c r="G35" s="220"/>
      <c r="H35" s="220"/>
      <c r="I35" s="220"/>
      <c r="J35" s="220"/>
      <c r="K35" s="221"/>
    </row>
    <row r="36" spans="1:11" ht="15.75">
      <c r="A36" s="5"/>
      <c r="B36" s="75"/>
      <c r="C36" s="222" t="s">
        <v>77</v>
      </c>
      <c r="D36" s="219"/>
      <c r="E36" s="220"/>
      <c r="F36" s="220">
        <v>0.03</v>
      </c>
      <c r="G36" s="220"/>
      <c r="H36" s="220"/>
      <c r="I36" s="220"/>
      <c r="J36" s="220"/>
      <c r="K36" s="223"/>
    </row>
    <row r="37" spans="1:11" ht="16.5" thickBot="1">
      <c r="A37" s="81"/>
      <c r="B37" s="224"/>
      <c r="C37" s="225"/>
      <c r="D37" s="226"/>
      <c r="E37" s="242"/>
      <c r="F37" s="242"/>
      <c r="G37" s="242"/>
      <c r="H37" s="242"/>
      <c r="I37" s="242"/>
      <c r="J37" s="242"/>
      <c r="K37" s="229"/>
    </row>
    <row r="39" ht="12.75">
      <c r="E39" s="504"/>
    </row>
    <row r="41" spans="5:11" ht="12.75">
      <c r="E41" s="353"/>
      <c r="F41" s="353"/>
      <c r="G41" s="353"/>
      <c r="H41" s="353"/>
      <c r="I41" s="353"/>
      <c r="J41" s="353"/>
      <c r="K41" s="353"/>
    </row>
  </sheetData>
  <mergeCells count="4">
    <mergeCell ref="A4:K4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5.28125" style="0" customWidth="1"/>
    <col min="4" max="4" width="12.00390625" style="0" customWidth="1"/>
    <col min="5" max="5" width="12.8515625" style="0" bestFit="1" customWidth="1"/>
    <col min="6" max="6" width="11.28125" style="0" customWidth="1"/>
    <col min="7" max="7" width="11.421875" style="0" customWidth="1"/>
    <col min="8" max="8" width="12.28125" style="0" customWidth="1"/>
    <col min="9" max="10" width="11.28125" style="0" customWidth="1"/>
    <col min="11" max="11" width="12.140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78</v>
      </c>
      <c r="E6" s="174" t="s">
        <v>79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80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81</v>
      </c>
      <c r="E8" s="65" t="s">
        <v>16</v>
      </c>
      <c r="F8" s="65" t="s">
        <v>17</v>
      </c>
      <c r="G8" s="65" t="s">
        <v>18</v>
      </c>
      <c r="H8" s="65" t="s">
        <v>19</v>
      </c>
      <c r="I8" s="32" t="s">
        <v>20</v>
      </c>
      <c r="J8" s="65" t="s">
        <v>21</v>
      </c>
      <c r="K8" s="66" t="s">
        <v>22</v>
      </c>
    </row>
    <row r="9" spans="1:11" ht="15.75">
      <c r="A9" s="5"/>
      <c r="B9" s="60"/>
      <c r="C9" s="67"/>
      <c r="D9" s="62" t="s">
        <v>70</v>
      </c>
      <c r="E9" s="206" t="s">
        <v>6</v>
      </c>
      <c r="F9" s="68" t="s">
        <v>7</v>
      </c>
      <c r="G9" s="68" t="s">
        <v>8</v>
      </c>
      <c r="H9" s="68" t="s">
        <v>9</v>
      </c>
      <c r="I9" s="128" t="s">
        <v>10</v>
      </c>
      <c r="J9" s="68" t="s">
        <v>11</v>
      </c>
      <c r="K9" s="69" t="s">
        <v>12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82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83</v>
      </c>
      <c r="D15" s="255">
        <v>1.253</v>
      </c>
      <c r="E15" s="237">
        <v>0.136</v>
      </c>
      <c r="F15" s="237">
        <v>0.169</v>
      </c>
      <c r="G15" s="237">
        <v>0.209</v>
      </c>
      <c r="H15" s="237">
        <v>0.268</v>
      </c>
      <c r="I15" s="237">
        <v>0.337</v>
      </c>
      <c r="J15" s="237">
        <v>0.38</v>
      </c>
      <c r="K15" s="256">
        <v>0.507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3" ht="15.75">
      <c r="A17" s="5"/>
      <c r="B17" s="75"/>
      <c r="C17" s="218" t="s">
        <v>84</v>
      </c>
      <c r="D17" s="255">
        <v>0.983</v>
      </c>
      <c r="E17" s="237">
        <v>0.098</v>
      </c>
      <c r="F17" s="237">
        <v>0.126</v>
      </c>
      <c r="G17" s="237">
        <v>0.174</v>
      </c>
      <c r="H17" s="237">
        <v>0.233</v>
      </c>
      <c r="I17" s="240" t="s">
        <v>60</v>
      </c>
      <c r="J17" s="240" t="s">
        <v>60</v>
      </c>
      <c r="K17" s="241" t="s">
        <v>60</v>
      </c>
      <c r="M17" s="353"/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3" ht="15.75">
      <c r="A19" s="5"/>
      <c r="B19" s="75"/>
      <c r="C19" s="218" t="s">
        <v>85</v>
      </c>
      <c r="D19" s="255">
        <v>0.593</v>
      </c>
      <c r="E19" s="237">
        <v>0.082</v>
      </c>
      <c r="F19" s="240" t="s">
        <v>60</v>
      </c>
      <c r="G19" s="240" t="s">
        <v>60</v>
      </c>
      <c r="H19" s="240" t="s">
        <v>60</v>
      </c>
      <c r="I19" s="240" t="s">
        <v>60</v>
      </c>
      <c r="J19" s="240" t="s">
        <v>60</v>
      </c>
      <c r="K19" s="241" t="s">
        <v>60</v>
      </c>
      <c r="M19" s="353"/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3" ht="15.75">
      <c r="A21" s="5"/>
      <c r="B21" s="75"/>
      <c r="C21" s="218" t="s">
        <v>86</v>
      </c>
      <c r="D21" s="255">
        <v>0.509</v>
      </c>
      <c r="E21" s="237">
        <v>0.039</v>
      </c>
      <c r="F21" s="240" t="s">
        <v>60</v>
      </c>
      <c r="G21" s="240" t="s">
        <v>60</v>
      </c>
      <c r="H21" s="240" t="s">
        <v>60</v>
      </c>
      <c r="I21" s="240" t="s">
        <v>60</v>
      </c>
      <c r="J21" s="240" t="s">
        <v>60</v>
      </c>
      <c r="K21" s="241" t="s">
        <v>60</v>
      </c>
      <c r="M21" s="353"/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87</v>
      </c>
      <c r="D23" s="255"/>
      <c r="E23" s="237"/>
      <c r="F23" s="237"/>
      <c r="G23" s="238"/>
      <c r="H23" s="240"/>
      <c r="I23" s="240"/>
      <c r="J23" s="240"/>
      <c r="K23" s="256"/>
    </row>
    <row r="24" spans="1:13" ht="15.75">
      <c r="A24" s="5"/>
      <c r="B24" s="75"/>
      <c r="C24" s="218" t="s">
        <v>83</v>
      </c>
      <c r="D24" s="255">
        <v>1.146</v>
      </c>
      <c r="E24" s="237">
        <v>0.136</v>
      </c>
      <c r="F24" s="237">
        <v>0.169</v>
      </c>
      <c r="G24" s="237">
        <v>0.209</v>
      </c>
      <c r="H24" s="237">
        <v>0.268</v>
      </c>
      <c r="I24" s="237">
        <v>0.337</v>
      </c>
      <c r="J24" s="237">
        <v>0.38</v>
      </c>
      <c r="K24" s="256">
        <v>0.507</v>
      </c>
      <c r="M24" s="353"/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3" ht="15.75">
      <c r="A26" s="5"/>
      <c r="B26" s="75"/>
      <c r="C26" s="218" t="s">
        <v>84</v>
      </c>
      <c r="D26" s="255">
        <v>0.876</v>
      </c>
      <c r="E26" s="237">
        <v>0.098</v>
      </c>
      <c r="F26" s="237">
        <v>0.126</v>
      </c>
      <c r="G26" s="237">
        <v>0.174</v>
      </c>
      <c r="H26" s="237">
        <v>0.233</v>
      </c>
      <c r="I26" s="240" t="s">
        <v>60</v>
      </c>
      <c r="J26" s="240" t="s">
        <v>60</v>
      </c>
      <c r="K26" s="241" t="s">
        <v>60</v>
      </c>
      <c r="M26" s="353"/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41"/>
    </row>
    <row r="28" spans="1:13" ht="15.75">
      <c r="A28" s="5"/>
      <c r="B28" s="75"/>
      <c r="C28" s="218" t="s">
        <v>85</v>
      </c>
      <c r="D28" s="255">
        <v>0.486</v>
      </c>
      <c r="E28" s="237">
        <v>0.082</v>
      </c>
      <c r="F28" s="240" t="s">
        <v>60</v>
      </c>
      <c r="G28" s="240" t="s">
        <v>60</v>
      </c>
      <c r="H28" s="240" t="s">
        <v>60</v>
      </c>
      <c r="I28" s="240" t="s">
        <v>60</v>
      </c>
      <c r="J28" s="240" t="s">
        <v>60</v>
      </c>
      <c r="K28" s="241" t="s">
        <v>60</v>
      </c>
      <c r="M28" s="353"/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3" ht="15.75">
      <c r="A30" s="5"/>
      <c r="B30" s="75"/>
      <c r="C30" s="218" t="s">
        <v>86</v>
      </c>
      <c r="D30" s="255">
        <v>0.402</v>
      </c>
      <c r="E30" s="237">
        <v>0.039</v>
      </c>
      <c r="F30" s="240" t="s">
        <v>60</v>
      </c>
      <c r="G30" s="240" t="s">
        <v>60</v>
      </c>
      <c r="H30" s="240" t="s">
        <v>60</v>
      </c>
      <c r="I30" s="240" t="s">
        <v>60</v>
      </c>
      <c r="J30" s="240" t="s">
        <v>60</v>
      </c>
      <c r="K30" s="241" t="s">
        <v>60</v>
      </c>
      <c r="M30" s="353"/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88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89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120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121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14</v>
      </c>
      <c r="D9" s="65" t="s">
        <v>16</v>
      </c>
      <c r="E9" s="65" t="s">
        <v>17</v>
      </c>
      <c r="F9" s="65" t="s">
        <v>18</v>
      </c>
      <c r="G9" s="65" t="s">
        <v>19</v>
      </c>
      <c r="H9" s="65" t="s">
        <v>20</v>
      </c>
      <c r="I9" s="65" t="s">
        <v>21</v>
      </c>
      <c r="J9" s="66" t="s">
        <v>22</v>
      </c>
    </row>
    <row r="10" spans="1:10" ht="15.75">
      <c r="A10" s="5"/>
      <c r="B10" s="42"/>
      <c r="C10" s="67" t="s">
        <v>15</v>
      </c>
      <c r="D10" s="68" t="s">
        <v>70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9" t="s">
        <v>11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24</v>
      </c>
      <c r="D12" s="274">
        <f>+'FY2007 BDs BPM SP Flats'!E23*'Current BPM SP Flats Prices'!D9</f>
        <v>4987424.990307675</v>
      </c>
      <c r="E12" s="274">
        <f>+'FY2007 BDs BPM SP Flats'!F23*'Current BPM SP Flats Prices'!E9</f>
        <v>1107065.1168424236</v>
      </c>
      <c r="F12" s="274">
        <f>+'FY2007 BDs BPM SP Flats'!G23*'Current BPM SP Flats Prices'!F9</f>
        <v>1390172.373323705</v>
      </c>
      <c r="G12" s="274">
        <f>+'FY2007 BDs BPM SP Flats'!H23*'Current BPM SP Flats Prices'!G9</f>
        <v>1891722.1506288259</v>
      </c>
      <c r="H12" s="274">
        <f>+'FY2007 BDs BPM SP Flats'!I23*'Current BPM SP Flats Prices'!H9</f>
        <v>989765.2487609868</v>
      </c>
      <c r="I12" s="274">
        <f>+'FY2007 BDs BPM SP Flats'!J23*'Current BPM SP Flats Prices'!I9</f>
        <v>555540.7257068722</v>
      </c>
      <c r="J12" s="275">
        <f>+'FY2007 BDs BPM SP Flats'!K23*'Current BPM SP Flats Prices'!J9</f>
        <v>1757107.647214586</v>
      </c>
    </row>
    <row r="13" spans="1:10" ht="15.75">
      <c r="A13" s="5"/>
      <c r="B13" s="75"/>
      <c r="C13" s="73" t="s">
        <v>25</v>
      </c>
      <c r="D13" s="274">
        <f>+'FY2007 BDs BPM SP Flats'!E24*'Current BPM SP Flats Prices'!D10</f>
        <v>2470630.081419746</v>
      </c>
      <c r="E13" s="274">
        <f>+'FY2007 BDs BPM SP Flats'!F24*'Current BPM SP Flats Prices'!E10</f>
        <v>576591.4133771989</v>
      </c>
      <c r="F13" s="274">
        <f>+'FY2007 BDs BPM SP Flats'!G24*'Current BPM SP Flats Prices'!F10</f>
        <v>1029084.5726423324</v>
      </c>
      <c r="G13" s="274">
        <f>+'FY2007 BDs BPM SP Flats'!H24*'Current BPM SP Flats Prices'!G10</f>
        <v>1143137.5567537276</v>
      </c>
      <c r="H13" s="274">
        <f>+'FY2007 BDs BPM SP Flats'!I24*'Current BPM SP Flats Prices'!H10</f>
        <v>560471.4201639198</v>
      </c>
      <c r="I13" s="274">
        <f>+'FY2007 BDs BPM SP Flats'!J24*'Current BPM SP Flats Prices'!I10</f>
        <v>601678.4821834845</v>
      </c>
      <c r="J13" s="275">
        <f>+'FY2007 BDs BPM SP Flats'!K24*'Current BPM SP Flats Prices'!J10</f>
        <v>846665.1104723988</v>
      </c>
    </row>
    <row r="14" spans="1:10" ht="15.75">
      <c r="A14" s="5"/>
      <c r="B14" s="75"/>
      <c r="C14" s="73" t="s">
        <v>26</v>
      </c>
      <c r="D14" s="274">
        <f>+'FY2007 BDs BPM SP Flats'!E25*'Current BPM SP Flats Prices'!D11</f>
        <v>1149594.5599372457</v>
      </c>
      <c r="E14" s="274">
        <f>+'FY2007 BDs BPM SP Flats'!F25*'Current BPM SP Flats Prices'!E11</f>
        <v>255281.42834086381</v>
      </c>
      <c r="F14" s="274">
        <f>+'FY2007 BDs BPM SP Flats'!G25*'Current BPM SP Flats Prices'!F11</f>
        <v>474588.50218757574</v>
      </c>
      <c r="G14" s="274">
        <f>+'FY2007 BDs BPM SP Flats'!H25*'Current BPM SP Flats Prices'!G11</f>
        <v>591606.9566532545</v>
      </c>
      <c r="H14" s="274">
        <f>+'FY2007 BDs BPM SP Flats'!I25*'Current BPM SP Flats Prices'!H11</f>
        <v>174129.90682323158</v>
      </c>
      <c r="I14" s="274">
        <f>+'FY2007 BDs BPM SP Flats'!J25*'Current BPM SP Flats Prices'!I11</f>
        <v>130549.3977860715</v>
      </c>
      <c r="J14" s="275">
        <f>+'FY2007 BDs BPM SP Flats'!K25*'Current BPM SP Flats Prices'!J11</f>
        <v>587970.4377365683</v>
      </c>
    </row>
    <row r="15" spans="1:10" ht="15.75">
      <c r="A15" s="5"/>
      <c r="B15" s="75"/>
      <c r="C15" s="73" t="s">
        <v>27</v>
      </c>
      <c r="D15" s="274">
        <f>+'FY2007 BDs BPM SP Flats'!E26*'Current BPM SP Flats Prices'!D12</f>
        <v>614332.2575286421</v>
      </c>
      <c r="E15" s="274">
        <f>+'FY2007 BDs BPM SP Flats'!F26*'Current BPM SP Flats Prices'!E12</f>
        <v>65857.4470994308</v>
      </c>
      <c r="F15" s="274">
        <f>+'FY2007 BDs BPM SP Flats'!G26*'Current BPM SP Flats Prices'!F12</f>
        <v>124026.39260266896</v>
      </c>
      <c r="G15" s="274">
        <f>+'FY2007 BDs BPM SP Flats'!H26*'Current BPM SP Flats Prices'!G12</f>
        <v>101930.4429856747</v>
      </c>
      <c r="H15" s="274">
        <f>+'FY2007 BDs BPM SP Flats'!I26*'Current BPM SP Flats Prices'!H12</f>
        <v>65778.49785508569</v>
      </c>
      <c r="I15" s="274">
        <f>+'FY2007 BDs BPM SP Flats'!J26*'Current BPM SP Flats Prices'!I12</f>
        <v>39225.305478108305</v>
      </c>
      <c r="J15" s="275">
        <f>+'FY2007 BDs BPM SP Flats'!K26*'Current BPM SP Flats Prices'!J12</f>
        <v>181660.55709135524</v>
      </c>
    </row>
    <row r="16" spans="1:10" ht="15.75">
      <c r="A16" s="5"/>
      <c r="B16" s="75"/>
      <c r="C16" s="73" t="s">
        <v>28</v>
      </c>
      <c r="D16" s="274">
        <f>+'FY2007 BDs BPM SP Flats'!E27*'Current BPM SP Flats Prices'!D13</f>
        <v>185210.30132920324</v>
      </c>
      <c r="E16" s="274">
        <f>+'FY2007 BDs BPM SP Flats'!F27*'Current BPM SP Flats Prices'!E13</f>
        <v>27141.128755291043</v>
      </c>
      <c r="F16" s="274">
        <f>+'FY2007 BDs BPM SP Flats'!G27*'Current BPM SP Flats Prices'!F13</f>
        <v>83108.03282092582</v>
      </c>
      <c r="G16" s="274">
        <f>+'FY2007 BDs BPM SP Flats'!H27*'Current BPM SP Flats Prices'!G13</f>
        <v>41673.919598568384</v>
      </c>
      <c r="H16" s="274">
        <f>+'FY2007 BDs BPM SP Flats'!I27*'Current BPM SP Flats Prices'!H13</f>
        <v>74023.04127570041</v>
      </c>
      <c r="I16" s="274">
        <f>+'FY2007 BDs BPM SP Flats'!J27*'Current BPM SP Flats Prices'!I13</f>
        <v>13649.34458708495</v>
      </c>
      <c r="J16" s="275">
        <f>+'FY2007 BDs BPM SP Flats'!K27*'Current BPM SP Flats Prices'!J13</f>
        <v>40105.807434230235</v>
      </c>
    </row>
    <row r="17" spans="1:10" ht="15.75">
      <c r="A17" s="5"/>
      <c r="B17" s="75"/>
      <c r="C17" s="73" t="s">
        <v>29</v>
      </c>
      <c r="D17" s="274">
        <f>+'FY2007 BDs BPM SP Flats'!E28*'Current BPM SP Flats Prices'!D14</f>
        <v>23753.828136432472</v>
      </c>
      <c r="E17" s="274">
        <f>+'FY2007 BDs BPM SP Flats'!F28*'Current BPM SP Flats Prices'!E14</f>
        <v>12323.03534783279</v>
      </c>
      <c r="F17" s="274">
        <f>+'FY2007 BDs BPM SP Flats'!G28*'Current BPM SP Flats Prices'!F14</f>
        <v>2070.7187299199572</v>
      </c>
      <c r="G17" s="274">
        <f>+'FY2007 BDs BPM SP Flats'!H28*'Current BPM SP Flats Prices'!G14</f>
        <v>17553.32998242282</v>
      </c>
      <c r="H17" s="274">
        <f>+'FY2007 BDs BPM SP Flats'!I28*'Current BPM SP Flats Prices'!H14</f>
        <v>5681.6063641087285</v>
      </c>
      <c r="I17" s="274">
        <f>+'FY2007 BDs BPM SP Flats'!J28*'Current BPM SP Flats Prices'!I14</f>
        <v>23169.51697523573</v>
      </c>
      <c r="J17" s="275">
        <f>+'FY2007 BDs BPM SP Flats'!K28*'Current BPM SP Flats Prices'!J14</f>
        <v>5651.960519094113</v>
      </c>
    </row>
    <row r="18" spans="1:10" ht="15.75">
      <c r="A18" s="5"/>
      <c r="B18" s="75"/>
      <c r="C18" s="73" t="s">
        <v>30</v>
      </c>
      <c r="D18" s="274">
        <f>+'FY2007 BDs BPM SP Flats'!E29*'Current BPM SP Flats Prices'!D15</f>
        <v>5310.260024567603</v>
      </c>
      <c r="E18" s="274">
        <f>+'FY2007 BDs BPM SP Flats'!F29*'Current BPM SP Flats Prices'!E15</f>
        <v>5391.281471305563</v>
      </c>
      <c r="F18" s="274">
        <f>+'FY2007 BDs BPM SP Flats'!G29*'Current BPM SP Flats Prices'!F15</f>
        <v>1771.468362763714</v>
      </c>
      <c r="G18" s="274">
        <f>+'FY2007 BDs BPM SP Flats'!H29*'Current BPM SP Flats Prices'!G15</f>
        <v>863.3122747570986</v>
      </c>
      <c r="H18" s="274">
        <f>+'FY2007 BDs BPM SP Flats'!I29*'Current BPM SP Flats Prices'!H15</f>
        <v>0</v>
      </c>
      <c r="I18" s="274">
        <f>+'FY2007 BDs BPM SP Flats'!J29*'Current BPM SP Flats Prices'!I15</f>
        <v>0</v>
      </c>
      <c r="J18" s="275">
        <f>+'FY2007 BDs BPM SP Flats'!K29*'Current BPM SP Flats Prices'!J15</f>
        <v>3131.4478580664463</v>
      </c>
    </row>
    <row r="19" spans="1:10" ht="15.75">
      <c r="A19" s="5"/>
      <c r="B19" s="75"/>
      <c r="C19" s="73" t="s">
        <v>31</v>
      </c>
      <c r="D19" s="274">
        <f>+'FY2007 BDs BPM SP Flats'!E30*'Current BPM SP Flats Prices'!D16</f>
        <v>5606.419193584866</v>
      </c>
      <c r="E19" s="274">
        <f>+'FY2007 BDs BPM SP Flats'!F30*'Current BPM SP Flats Prices'!E16</f>
        <v>0</v>
      </c>
      <c r="F19" s="274">
        <f>+'FY2007 BDs BPM SP Flats'!G30*'Current BPM SP Flats Prices'!F16</f>
        <v>0</v>
      </c>
      <c r="G19" s="274">
        <f>+'FY2007 BDs BPM SP Flats'!H30*'Current BPM SP Flats Prices'!G16</f>
        <v>539.538576970871</v>
      </c>
      <c r="H19" s="274">
        <f>+'FY2007 BDs BPM SP Flats'!I30*'Current BPM SP Flats Prices'!H16</f>
        <v>0</v>
      </c>
      <c r="I19" s="274">
        <f>+'FY2007 BDs BPM SP Flats'!J30*'Current BPM SP Flats Prices'!I16</f>
        <v>1103.6135287685818</v>
      </c>
      <c r="J19" s="275">
        <f>+'FY2007 BDs BPM SP Flats'!K30*'Current BPM SP Flats Prices'!J16</f>
        <v>80.6151586187768</v>
      </c>
    </row>
    <row r="20" spans="1:10" ht="15.75">
      <c r="A20" s="5"/>
      <c r="B20" s="75"/>
      <c r="C20" s="73" t="s">
        <v>32</v>
      </c>
      <c r="D20" s="274">
        <f>+'FY2007 BDs BPM SP Flats'!E31*'Current BPM SP Flats Prices'!D17</f>
        <v>0</v>
      </c>
      <c r="E20" s="274">
        <f>+'FY2007 BDs BPM SP Flats'!F31*'Current BPM SP Flats Prices'!E17</f>
        <v>0</v>
      </c>
      <c r="F20" s="274">
        <f>+'FY2007 BDs BPM SP Flats'!G31*'Current BPM SP Flats Prices'!F17</f>
        <v>0</v>
      </c>
      <c r="G20" s="274">
        <f>+'FY2007 BDs BPM SP Flats'!H31*'Current BPM SP Flats Prices'!G17</f>
        <v>0</v>
      </c>
      <c r="H20" s="274">
        <f>+'FY2007 BDs BPM SP Flats'!I31*'Current BPM SP Flats Prices'!H17</f>
        <v>0</v>
      </c>
      <c r="I20" s="274">
        <f>+'FY2007 BDs BPM SP Flats'!J31*'Current BPM SP Flats Prices'!I17</f>
        <v>0</v>
      </c>
      <c r="J20" s="275">
        <f>+'FY2007 BDs BPM SP Flats'!K31*'Current BPM SP Flats Prices'!J17</f>
        <v>0</v>
      </c>
    </row>
    <row r="21" spans="1:10" ht="15.75">
      <c r="A21" s="5"/>
      <c r="B21" s="75"/>
      <c r="C21" s="73" t="s">
        <v>33</v>
      </c>
      <c r="D21" s="274">
        <f>+'FY2007 BDs BPM SP Flats'!E32*'Current BPM SP Flats Prices'!D18</f>
        <v>1486.5652558887493</v>
      </c>
      <c r="E21" s="274">
        <f>+'FY2007 BDs BPM SP Flats'!F32*'Current BPM SP Flats Prices'!E18</f>
        <v>4528.48120225798</v>
      </c>
      <c r="F21" s="274">
        <f>+'FY2007 BDs BPM SP Flats'!G32*'Current BPM SP Flats Prices'!F18</f>
        <v>263.72875800749534</v>
      </c>
      <c r="G21" s="274">
        <f>+'FY2007 BDs BPM SP Flats'!H32*'Current BPM SP Flats Prices'!G18</f>
        <v>0</v>
      </c>
      <c r="H21" s="274">
        <f>+'FY2007 BDs BPM SP Flats'!I32*'Current BPM SP Flats Prices'!H18</f>
        <v>0</v>
      </c>
      <c r="I21" s="274">
        <f>+'FY2007 BDs BPM SP Flats'!J32*'Current BPM SP Flats Prices'!I18</f>
        <v>0</v>
      </c>
      <c r="J21" s="275">
        <f>+'FY2007 BDs BPM SP Flats'!K32*'Current BPM SP Flats Prices'!J18</f>
        <v>1869.4473251750433</v>
      </c>
    </row>
    <row r="22" spans="1:10" ht="15.75">
      <c r="A22" s="5"/>
      <c r="B22" s="75"/>
      <c r="C22" s="73" t="s">
        <v>34</v>
      </c>
      <c r="D22" s="274">
        <f>+'FY2007 BDs BPM SP Flats'!E33*'Current BPM SP Flats Prices'!D19</f>
        <v>0</v>
      </c>
      <c r="E22" s="274">
        <f>+'FY2007 BDs BPM SP Flats'!F33*'Current BPM SP Flats Prices'!E19</f>
        <v>0</v>
      </c>
      <c r="F22" s="274">
        <f>+'FY2007 BDs BPM SP Flats'!G33*'Current BPM SP Flats Prices'!F19</f>
        <v>0</v>
      </c>
      <c r="G22" s="274">
        <f>+'FY2007 BDs BPM SP Flats'!H33*'Current BPM SP Flats Prices'!G19</f>
        <v>0</v>
      </c>
      <c r="H22" s="274">
        <f>+'FY2007 BDs BPM SP Flats'!I33*'Current BPM SP Flats Prices'!H19</f>
        <v>0</v>
      </c>
      <c r="I22" s="274">
        <f>+'FY2007 BDs BPM SP Flats'!J33*'Current BPM SP Flats Prices'!I19</f>
        <v>0</v>
      </c>
      <c r="J22" s="275">
        <f>+'FY2007 BDs BPM SP Flats'!K33*'Current BPM SP Flats Prices'!J19</f>
        <v>0</v>
      </c>
    </row>
    <row r="23" spans="1:10" ht="15.75">
      <c r="A23" s="5"/>
      <c r="B23" s="75"/>
      <c r="C23" s="73" t="s">
        <v>35</v>
      </c>
      <c r="D23" s="274">
        <f>+'FY2007 BDs BPM SP Flats'!E34*'Current BPM SP Flats Prices'!D20</f>
        <v>0</v>
      </c>
      <c r="E23" s="274">
        <f>+'FY2007 BDs BPM SP Flats'!F34*'Current BPM SP Flats Prices'!E20</f>
        <v>0</v>
      </c>
      <c r="F23" s="274">
        <f>+'FY2007 BDs BPM SP Flats'!G34*'Current BPM SP Flats Prices'!F20</f>
        <v>4541.286246297045</v>
      </c>
      <c r="G23" s="274">
        <f>+'FY2007 BDs BPM SP Flats'!H34*'Current BPM SP Flats Prices'!G20</f>
        <v>0</v>
      </c>
      <c r="H23" s="274">
        <f>+'FY2007 BDs BPM SP Flats'!I34*'Current BPM SP Flats Prices'!H20</f>
        <v>0</v>
      </c>
      <c r="I23" s="274">
        <f>+'FY2007 BDs BPM SP Flats'!J34*'Current BPM SP Flats Prices'!I20</f>
        <v>0</v>
      </c>
      <c r="J23" s="275">
        <f>+'FY2007 BDs BPM SP Flats'!K34*'Current BPM SP Flats Prices'!J20</f>
        <v>0</v>
      </c>
    </row>
    <row r="24" spans="1:10" ht="15.75">
      <c r="A24" s="5"/>
      <c r="B24" s="75"/>
      <c r="C24" s="73" t="s">
        <v>36</v>
      </c>
      <c r="D24" s="274">
        <f>+'FY2007 BDs BPM SP Flats'!E35*'Current BPM SP Flats Prices'!D21</f>
        <v>0</v>
      </c>
      <c r="E24" s="274">
        <f>+'FY2007 BDs BPM SP Flats'!F35*'Current BPM SP Flats Prices'!E21</f>
        <v>0</v>
      </c>
      <c r="F24" s="274">
        <f>+'FY2007 BDs BPM SP Flats'!G35*'Current BPM SP Flats Prices'!F21</f>
        <v>0</v>
      </c>
      <c r="G24" s="274">
        <f>+'FY2007 BDs BPM SP Flats'!H35*'Current BPM SP Flats Prices'!G21</f>
        <v>0</v>
      </c>
      <c r="H24" s="274">
        <f>+'FY2007 BDs BPM SP Flats'!I35*'Current BPM SP Flats Prices'!H21</f>
        <v>0</v>
      </c>
      <c r="I24" s="274">
        <f>+'FY2007 BDs BPM SP Flats'!J35*'Current BPM SP Flats Prices'!I21</f>
        <v>0</v>
      </c>
      <c r="J24" s="275">
        <f>+'FY2007 BDs BPM SP Flats'!K35*'Current BPM SP Flats Prices'!J21</f>
        <v>0</v>
      </c>
    </row>
    <row r="25" spans="1:10" ht="15.75">
      <c r="A25" s="5"/>
      <c r="B25" s="75"/>
      <c r="C25" s="73" t="s">
        <v>37</v>
      </c>
      <c r="D25" s="274">
        <f>+'FY2007 BDs BPM SP Flats'!E36*'Current BPM SP Flats Prices'!D22</f>
        <v>0</v>
      </c>
      <c r="E25" s="274">
        <f>+'FY2007 BDs BPM SP Flats'!F36*'Current BPM SP Flats Prices'!E22</f>
        <v>0</v>
      </c>
      <c r="F25" s="274">
        <f>+'FY2007 BDs BPM SP Flats'!G36*'Current BPM SP Flats Prices'!F22</f>
        <v>0</v>
      </c>
      <c r="G25" s="274">
        <f>+'FY2007 BDs BPM SP Flats'!H36*'Current BPM SP Flats Prices'!G22</f>
        <v>0</v>
      </c>
      <c r="H25" s="274">
        <f>+'FY2007 BDs BPM SP Flats'!I36*'Current BPM SP Flats Prices'!H22</f>
        <v>0</v>
      </c>
      <c r="I25" s="274">
        <f>+'FY2007 BDs BPM SP Flats'!J36*'Current BPM SP Flats Prices'!I22</f>
        <v>0</v>
      </c>
      <c r="J25" s="275">
        <f>+'FY2007 BDs BPM SP Flats'!K36*'Current BPM SP Flats Prices'!J22</f>
        <v>4230.66929924862</v>
      </c>
    </row>
    <row r="26" spans="1:11" ht="15.75">
      <c r="A26" s="5"/>
      <c r="B26" s="75"/>
      <c r="C26" s="73" t="s">
        <v>38</v>
      </c>
      <c r="D26" s="274">
        <f>+'FY2007 BDs BPM SP Flats'!E37*'Current BPM SP Flats Prices'!D23</f>
        <v>0</v>
      </c>
      <c r="E26" s="274">
        <f>+'FY2007 BDs BPM SP Flats'!F37*'Current BPM SP Flats Prices'!E23</f>
        <v>0</v>
      </c>
      <c r="F26" s="274">
        <f>+'FY2007 BDs BPM SP Flats'!G37*'Current BPM SP Flats Prices'!F23</f>
        <v>0</v>
      </c>
      <c r="G26" s="274">
        <f>+'FY2007 BDs BPM SP Flats'!H37*'Current BPM SP Flats Prices'!G23</f>
        <v>0</v>
      </c>
      <c r="H26" s="274">
        <f>+'FY2007 BDs BPM SP Flats'!I37*'Current BPM SP Flats Prices'!H23</f>
        <v>0</v>
      </c>
      <c r="I26" s="274">
        <f>+'FY2007 BDs BPM SP Flats'!J37*'Current BPM SP Flats Prices'!I23</f>
        <v>0</v>
      </c>
      <c r="J26" s="275">
        <f>+'FY2007 BDs BPM SP Flats'!K37*'Current BPM SP Flats Prices'!J23</f>
        <v>0</v>
      </c>
      <c r="K26" s="276"/>
    </row>
    <row r="27" spans="1:11" ht="15.75">
      <c r="A27" s="5"/>
      <c r="B27" s="75"/>
      <c r="C27" s="73" t="s">
        <v>39</v>
      </c>
      <c r="D27" s="274">
        <f>+'FY2007 BDs BPM SP Flats'!E38*'Current BPM SP Flats Prices'!D24</f>
        <v>0</v>
      </c>
      <c r="E27" s="274">
        <f>+'FY2007 BDs BPM SP Flats'!F38*'Current BPM SP Flats Prices'!E24</f>
        <v>0</v>
      </c>
      <c r="F27" s="274">
        <f>+'FY2007 BDs BPM SP Flats'!G38*'Current BPM SP Flats Prices'!F24</f>
        <v>0</v>
      </c>
      <c r="G27" s="274">
        <f>+'FY2007 BDs BPM SP Flats'!H38*'Current BPM SP Flats Prices'!G24</f>
        <v>0</v>
      </c>
      <c r="H27" s="274">
        <f>+'FY2007 BDs BPM SP Flats'!I38*'Current BPM SP Flats Prices'!H24</f>
        <v>0</v>
      </c>
      <c r="I27" s="274">
        <f>+'FY2007 BDs BPM SP Flats'!J38*'Current BPM SP Flats Prices'!I24</f>
        <v>0</v>
      </c>
      <c r="J27" s="275">
        <f>+'FY2007 BDs BPM SP Flats'!K38*'Current BPM SP Flats Prices'!J24</f>
        <v>0</v>
      </c>
      <c r="K27" s="276"/>
    </row>
    <row r="28" spans="1:11" ht="15.75">
      <c r="A28" s="5"/>
      <c r="B28" s="75"/>
      <c r="C28" s="73" t="s">
        <v>40</v>
      </c>
      <c r="D28" s="274">
        <f>+'FY2007 BDs BPM SP Flats'!E39*'Current BPM SP Flats Prices'!D25</f>
        <v>0</v>
      </c>
      <c r="E28" s="274">
        <f>+'FY2007 BDs BPM SP Flats'!F39*'Current BPM SP Flats Prices'!E25</f>
        <v>0</v>
      </c>
      <c r="F28" s="274">
        <f>+'FY2007 BDs BPM SP Flats'!G39*'Current BPM SP Flats Prices'!F25</f>
        <v>0</v>
      </c>
      <c r="G28" s="274">
        <f>+'FY2007 BDs BPM SP Flats'!H39*'Current BPM SP Flats Prices'!G25</f>
        <v>0</v>
      </c>
      <c r="H28" s="274">
        <f>+'FY2007 BDs BPM SP Flats'!I39*'Current BPM SP Flats Prices'!H25</f>
        <v>0</v>
      </c>
      <c r="I28" s="274">
        <f>+'FY2007 BDs BPM SP Flats'!J39*'Current BPM SP Flats Prices'!I25</f>
        <v>0</v>
      </c>
      <c r="J28" s="275">
        <f>+'FY2007 BDs BPM SP Flats'!K39*'Current BPM SP Flats Prices'!J25</f>
        <v>0</v>
      </c>
      <c r="K28" s="276"/>
    </row>
    <row r="29" spans="1:11" ht="15.75">
      <c r="A29" s="5"/>
      <c r="B29" s="75"/>
      <c r="C29" s="73" t="s">
        <v>41</v>
      </c>
      <c r="D29" s="274">
        <f>+'FY2007 BDs BPM SP Flats'!E40*'Current BPM SP Flats Prices'!D26</f>
        <v>0</v>
      </c>
      <c r="E29" s="274">
        <f>+'FY2007 BDs BPM SP Flats'!F40*'Current BPM SP Flats Prices'!E26</f>
        <v>0</v>
      </c>
      <c r="F29" s="274">
        <f>+'FY2007 BDs BPM SP Flats'!G40*'Current BPM SP Flats Prices'!F26</f>
        <v>0</v>
      </c>
      <c r="G29" s="274">
        <f>+'FY2007 BDs BPM SP Flats'!H40*'Current BPM SP Flats Prices'!G26</f>
        <v>0</v>
      </c>
      <c r="H29" s="274">
        <f>+'FY2007 BDs BPM SP Flats'!I40*'Current BPM SP Flats Prices'!H26</f>
        <v>0</v>
      </c>
      <c r="I29" s="274">
        <f>+'FY2007 BDs BPM SP Flats'!J40*'Current BPM SP Flats Prices'!I26</f>
        <v>0</v>
      </c>
      <c r="J29" s="275">
        <f>+'FY2007 BDs BPM SP Flats'!K40*'Current BPM SP Flats Prices'!J26</f>
        <v>0</v>
      </c>
      <c r="K29" s="276"/>
    </row>
    <row r="30" spans="1:11" ht="15.75">
      <c r="A30" s="5"/>
      <c r="B30" s="75"/>
      <c r="C30" s="73" t="s">
        <v>42</v>
      </c>
      <c r="D30" s="274">
        <f>+'FY2007 BDs BPM SP Flats'!E41*'Current BPM SP Flats Prices'!D27</f>
        <v>0</v>
      </c>
      <c r="E30" s="274">
        <f>+'FY2007 BDs BPM SP Flats'!F41*'Current BPM SP Flats Prices'!E27</f>
        <v>3875.113545440949</v>
      </c>
      <c r="F30" s="274">
        <f>+'FY2007 BDs BPM SP Flats'!G41*'Current BPM SP Flats Prices'!F27</f>
        <v>0</v>
      </c>
      <c r="G30" s="274">
        <f>+'FY2007 BDs BPM SP Flats'!H41*'Current BPM SP Flats Prices'!G27</f>
        <v>0</v>
      </c>
      <c r="H30" s="274">
        <f>+'FY2007 BDs BPM SP Flats'!I41*'Current BPM SP Flats Prices'!H27</f>
        <v>0</v>
      </c>
      <c r="I30" s="274">
        <f>+'FY2007 BDs BPM SP Flats'!J41*'Current BPM SP Flats Prices'!I27</f>
        <v>0</v>
      </c>
      <c r="J30" s="275">
        <f>+'FY2007 BDs BPM SP Flats'!K41*'Current BPM SP Flats Prices'!J27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102</v>
      </c>
      <c r="D33" s="280"/>
      <c r="E33" s="280"/>
      <c r="F33" s="281">
        <f>SUM(D12:J30)</f>
        <v>25063297.79984142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88</v>
      </c>
      <c r="D35" s="280"/>
      <c r="E35" s="280"/>
      <c r="F35" s="281">
        <f>-'FY2007 BDs BPM SP Flats'!E47*'Current BPM SP Flats Prices'!D29</f>
        <v>-5823.99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103</v>
      </c>
      <c r="D37" s="280"/>
      <c r="E37" s="280"/>
      <c r="F37" s="281">
        <f>SUM(F33,F35)</f>
        <v>25057473.80984142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122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19" t="s">
        <v>123</v>
      </c>
      <c r="E44" s="520"/>
      <c r="F44" s="518"/>
      <c r="G44" s="519" t="s">
        <v>124</v>
      </c>
      <c r="H44" s="520"/>
      <c r="I44" s="518"/>
      <c r="J44" s="232" t="s">
        <v>23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107</v>
      </c>
    </row>
    <row r="46" spans="1:10" ht="18.75">
      <c r="A46" s="227"/>
      <c r="B46" s="235"/>
      <c r="C46" s="31"/>
      <c r="D46" s="65" t="s">
        <v>23</v>
      </c>
      <c r="E46" s="65" t="s">
        <v>107</v>
      </c>
      <c r="F46" s="231"/>
      <c r="G46" s="65" t="s">
        <v>23</v>
      </c>
      <c r="H46" s="65" t="s">
        <v>107</v>
      </c>
      <c r="I46" s="32"/>
      <c r="J46" s="232" t="s">
        <v>108</v>
      </c>
    </row>
    <row r="47" spans="1:10" ht="15.75">
      <c r="A47" s="227"/>
      <c r="B47" s="235"/>
      <c r="C47" s="31"/>
      <c r="D47" s="65" t="s">
        <v>2</v>
      </c>
      <c r="E47" s="65" t="s">
        <v>81</v>
      </c>
      <c r="F47" s="231" t="s">
        <v>109</v>
      </c>
      <c r="G47" s="65" t="s">
        <v>2</v>
      </c>
      <c r="H47" s="65" t="s">
        <v>81</v>
      </c>
      <c r="I47" s="231" t="s">
        <v>109</v>
      </c>
      <c r="J47" s="232"/>
    </row>
    <row r="48" spans="1:10" ht="15.75">
      <c r="A48" s="227"/>
      <c r="B48" s="235"/>
      <c r="C48" s="67" t="s">
        <v>110</v>
      </c>
      <c r="D48" s="206" t="s">
        <v>70</v>
      </c>
      <c r="E48" s="68" t="s">
        <v>6</v>
      </c>
      <c r="F48" s="128" t="s">
        <v>7</v>
      </c>
      <c r="G48" s="128" t="s">
        <v>8</v>
      </c>
      <c r="H48" s="128" t="s">
        <v>9</v>
      </c>
      <c r="I48" s="128" t="s">
        <v>10</v>
      </c>
      <c r="J48" s="69" t="s">
        <v>11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111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61</v>
      </c>
      <c r="D51" s="298">
        <f>+'FY2007 BDs BPM Presort Flats'!D24</f>
        <v>8437867.42830829</v>
      </c>
      <c r="E51" s="304">
        <f>+'Curr. BPM Prsrt. Flats Prices'!$D$15</f>
        <v>1.289</v>
      </c>
      <c r="F51" s="300">
        <f aca="true" t="shared" si="0" ref="F51:F57">+D51*E51</f>
        <v>10876411.115089385</v>
      </c>
      <c r="G51" s="301">
        <f>+'FY2007 BDs BPM Presort Flats'!I24</f>
        <v>840419.8700063333</v>
      </c>
      <c r="H51" s="302">
        <f>+'Curr. BPM Prsrt. Flats Prices'!$D$24</f>
        <v>1.178</v>
      </c>
      <c r="I51" s="300">
        <f aca="true" t="shared" si="1" ref="I51:I57">+G51*H51</f>
        <v>990014.6068674607</v>
      </c>
      <c r="J51" s="303">
        <f aca="true" t="shared" si="2" ref="J51:J57">+F51+I51</f>
        <v>11866425.721956845</v>
      </c>
    </row>
    <row r="52" spans="1:10" ht="15.75">
      <c r="A52" s="227"/>
      <c r="B52" s="235"/>
      <c r="C52" s="73">
        <v>3</v>
      </c>
      <c r="D52" s="298">
        <f>+'FY2007 BDs BPM Presort Flats'!D25</f>
        <v>4924094.747952146</v>
      </c>
      <c r="E52" s="304">
        <f>+'Curr. BPM Prsrt. Flats Prices'!$D$15</f>
        <v>1.289</v>
      </c>
      <c r="F52" s="300">
        <f t="shared" si="0"/>
        <v>6347158.130110316</v>
      </c>
      <c r="G52" s="301">
        <f>+'FY2007 BDs BPM Presort Flats'!I25</f>
        <v>215088.97698610998</v>
      </c>
      <c r="H52" s="302">
        <f>+'Curr. BPM Prsrt. Flats Prices'!$D$24</f>
        <v>1.178</v>
      </c>
      <c r="I52" s="300">
        <f t="shared" si="1"/>
        <v>253374.81488963755</v>
      </c>
      <c r="J52" s="303">
        <f t="shared" si="2"/>
        <v>6600532.944999954</v>
      </c>
    </row>
    <row r="53" spans="1:10" ht="15.75">
      <c r="A53" s="227"/>
      <c r="B53" s="235"/>
      <c r="C53" s="73">
        <v>4</v>
      </c>
      <c r="D53" s="298">
        <f>+'FY2007 BDs BPM Presort Flats'!D26</f>
        <v>7772861.549482603</v>
      </c>
      <c r="E53" s="304">
        <f>+'Curr. BPM Prsrt. Flats Prices'!$D$15</f>
        <v>1.289</v>
      </c>
      <c r="F53" s="300">
        <f t="shared" si="0"/>
        <v>10019218.537283074</v>
      </c>
      <c r="G53" s="301">
        <f>+'FY2007 BDs BPM Presort Flats'!I26</f>
        <v>214964.46547150734</v>
      </c>
      <c r="H53" s="302">
        <f>+'Curr. BPM Prsrt. Flats Prices'!$D$24</f>
        <v>1.178</v>
      </c>
      <c r="I53" s="300">
        <f t="shared" si="1"/>
        <v>253228.14032543564</v>
      </c>
      <c r="J53" s="303">
        <f t="shared" si="2"/>
        <v>10272446.67760851</v>
      </c>
    </row>
    <row r="54" spans="1:10" ht="15.75">
      <c r="A54" s="227"/>
      <c r="B54" s="235"/>
      <c r="C54" s="73">
        <v>5</v>
      </c>
      <c r="D54" s="298">
        <f>+'FY2007 BDs BPM Presort Flats'!D27</f>
        <v>9339240.776110029</v>
      </c>
      <c r="E54" s="304">
        <f>+'Curr. BPM Prsrt. Flats Prices'!$D$15</f>
        <v>1.289</v>
      </c>
      <c r="F54" s="300">
        <f t="shared" si="0"/>
        <v>12038281.360405827</v>
      </c>
      <c r="G54" s="301">
        <f>+'FY2007 BDs BPM Presort Flats'!I27</f>
        <v>304837.8139601497</v>
      </c>
      <c r="H54" s="302">
        <f>+'Curr. BPM Prsrt. Flats Prices'!$D$24</f>
        <v>1.178</v>
      </c>
      <c r="I54" s="300">
        <f t="shared" si="1"/>
        <v>359098.94484505634</v>
      </c>
      <c r="J54" s="303">
        <f t="shared" si="2"/>
        <v>12397380.305250883</v>
      </c>
    </row>
    <row r="55" spans="1:10" ht="15.75">
      <c r="A55" s="227"/>
      <c r="B55" s="235"/>
      <c r="C55" s="73">
        <v>6</v>
      </c>
      <c r="D55" s="298">
        <f>+'FY2007 BDs BPM Presort Flats'!D28</f>
        <v>5518707.042412469</v>
      </c>
      <c r="E55" s="304">
        <f>+'Curr. BPM Prsrt. Flats Prices'!$D$15</f>
        <v>1.289</v>
      </c>
      <c r="F55" s="300">
        <f t="shared" si="0"/>
        <v>7113613.3776696725</v>
      </c>
      <c r="G55" s="301">
        <f>+'FY2007 BDs BPM Presort Flats'!I28</f>
        <v>230882.90634735028</v>
      </c>
      <c r="H55" s="302">
        <f>+'Curr. BPM Prsrt. Flats Prices'!$D$24</f>
        <v>1.178</v>
      </c>
      <c r="I55" s="300">
        <f t="shared" si="1"/>
        <v>271980.06367717864</v>
      </c>
      <c r="J55" s="303">
        <f t="shared" si="2"/>
        <v>7385593.441346851</v>
      </c>
    </row>
    <row r="56" spans="1:10" ht="15.75">
      <c r="A56" s="227"/>
      <c r="B56" s="235"/>
      <c r="C56" s="73">
        <v>7</v>
      </c>
      <c r="D56" s="298">
        <f>+'FY2007 BDs BPM Presort Flats'!D29</f>
        <v>3182163.9582962887</v>
      </c>
      <c r="E56" s="304">
        <f>+'Curr. BPM Prsrt. Flats Prices'!$D$15</f>
        <v>1.289</v>
      </c>
      <c r="F56" s="300">
        <f t="shared" si="0"/>
        <v>4101809.342243916</v>
      </c>
      <c r="G56" s="301">
        <f>+'FY2007 BDs BPM Presort Flats'!I29</f>
        <v>101540.47001244425</v>
      </c>
      <c r="H56" s="302">
        <f>+'Curr. BPM Prsrt. Flats Prices'!$D$24</f>
        <v>1.178</v>
      </c>
      <c r="I56" s="300">
        <f t="shared" si="1"/>
        <v>119614.67367465931</v>
      </c>
      <c r="J56" s="303">
        <f t="shared" si="2"/>
        <v>4221424.015918575</v>
      </c>
    </row>
    <row r="57" spans="1:10" ht="15.75">
      <c r="A57" s="227"/>
      <c r="B57" s="235"/>
      <c r="C57" s="73">
        <v>8</v>
      </c>
      <c r="D57" s="298">
        <f>+'FY2007 BDs BPM Presort Flats'!D30</f>
        <v>7667937.497438172</v>
      </c>
      <c r="E57" s="304">
        <f>+'Curr. BPM Prsrt. Flats Prices'!$D$15</f>
        <v>1.289</v>
      </c>
      <c r="F57" s="300">
        <f t="shared" si="0"/>
        <v>9883971.434197802</v>
      </c>
      <c r="G57" s="301">
        <f>+'FY2007 BDs BPM Presort Flats'!I30</f>
        <v>869361.4972161051</v>
      </c>
      <c r="H57" s="302">
        <f>+'Curr. BPM Prsrt. Flats Prices'!$D$24</f>
        <v>1.178</v>
      </c>
      <c r="I57" s="300">
        <f t="shared" si="1"/>
        <v>1024107.8437205717</v>
      </c>
      <c r="J57" s="303">
        <f t="shared" si="2"/>
        <v>10908079.277918374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23</v>
      </c>
      <c r="D59" s="301">
        <f>SUM(D51:D57)</f>
        <v>46842873</v>
      </c>
      <c r="E59" s="305"/>
      <c r="F59" s="306">
        <f>SUM(F51:F57)</f>
        <v>60380463.29699999</v>
      </c>
      <c r="G59" s="301">
        <f>SUM(G51:G57)</f>
        <v>2777096</v>
      </c>
      <c r="H59" s="302"/>
      <c r="I59" s="306">
        <f>SUM(I51:I57)</f>
        <v>3271419.088</v>
      </c>
      <c r="J59" s="303">
        <f>SUM(J51:J57)</f>
        <v>63651882.385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112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97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61</v>
      </c>
      <c r="D63" s="301">
        <f>+'FY2007 BDs BPM Presort Flats'!E24</f>
        <v>28012948.637574304</v>
      </c>
      <c r="E63" s="307">
        <f>+'Curr. BPM Prsrt. Flats Prices'!$D$17</f>
        <v>0.972</v>
      </c>
      <c r="F63" s="300">
        <f aca="true" t="shared" si="3" ref="F63:F68">+D63*E63</f>
        <v>27228586.07572222</v>
      </c>
      <c r="G63" s="301">
        <f>+'FY2007 BDs BPM Presort Flats'!J24</f>
        <v>9194734.561090361</v>
      </c>
      <c r="H63" s="302">
        <f>+'Curr. BPM Prsrt. Flats Prices'!$D$26</f>
        <v>0.861</v>
      </c>
      <c r="I63" s="300">
        <f aca="true" t="shared" si="4" ref="I63:I68">+G63*H63</f>
        <v>7916666.457098801</v>
      </c>
      <c r="J63" s="303">
        <f aca="true" t="shared" si="5" ref="J63:J68">+F63+I63</f>
        <v>35145252.53282102</v>
      </c>
      <c r="K63" s="276"/>
    </row>
    <row r="64" spans="1:11" ht="15.75">
      <c r="A64" s="227"/>
      <c r="B64" s="235"/>
      <c r="C64" s="73">
        <v>3</v>
      </c>
      <c r="D64" s="301">
        <f>+'FY2007 BDs BPM Presort Flats'!E25</f>
        <v>9178955.672371428</v>
      </c>
      <c r="E64" s="307">
        <f>+'Curr. BPM Prsrt. Flats Prices'!$D$17</f>
        <v>0.972</v>
      </c>
      <c r="F64" s="300">
        <f t="shared" si="3"/>
        <v>8921944.913545027</v>
      </c>
      <c r="G64" s="301">
        <f>+'FY2007 BDs BPM Presort Flats'!J25</f>
        <v>5051101.963703025</v>
      </c>
      <c r="H64" s="302">
        <f>+'Curr. BPM Prsrt. Flats Prices'!$D$26</f>
        <v>0.861</v>
      </c>
      <c r="I64" s="300">
        <f t="shared" si="4"/>
        <v>4348998.790748305</v>
      </c>
      <c r="J64" s="303">
        <f t="shared" si="5"/>
        <v>13270943.704293333</v>
      </c>
      <c r="K64" s="276"/>
    </row>
    <row r="65" spans="1:11" ht="15.75">
      <c r="A65" s="227"/>
      <c r="B65" s="235"/>
      <c r="C65" s="73">
        <v>4</v>
      </c>
      <c r="D65" s="301">
        <f>+'FY2007 BDs BPM Presort Flats'!E26</f>
        <v>2504650.0900698807</v>
      </c>
      <c r="E65" s="307">
        <f>+'Curr. BPM Prsrt. Flats Prices'!$D$17</f>
        <v>0.972</v>
      </c>
      <c r="F65" s="300">
        <f t="shared" si="3"/>
        <v>2434519.887547924</v>
      </c>
      <c r="G65" s="301">
        <f>+'FY2007 BDs BPM Presort Flats'!J26</f>
        <v>1265390.9898768757</v>
      </c>
      <c r="H65" s="302">
        <f>+'Curr. BPM Prsrt. Flats Prices'!$D$26</f>
        <v>0.861</v>
      </c>
      <c r="I65" s="300">
        <f t="shared" si="4"/>
        <v>1089501.6422839898</v>
      </c>
      <c r="J65" s="303">
        <f t="shared" si="5"/>
        <v>3524021.529831914</v>
      </c>
      <c r="K65" s="276"/>
    </row>
    <row r="66" spans="1:11" ht="15.75">
      <c r="A66" s="227"/>
      <c r="B66" s="235"/>
      <c r="C66" s="73">
        <v>5</v>
      </c>
      <c r="D66" s="301">
        <f>+'FY2007 BDs BPM Presort Flats'!E27</f>
        <v>18650.599984387332</v>
      </c>
      <c r="E66" s="307">
        <f>+'Curr. BPM Prsrt. Flats Prices'!$D$17</f>
        <v>0.972</v>
      </c>
      <c r="F66" s="300">
        <f t="shared" si="3"/>
        <v>18128.383184824488</v>
      </c>
      <c r="G66" s="301">
        <f>+'FY2007 BDs BPM Presort Flats'!J27</f>
        <v>1356.4853297379527</v>
      </c>
      <c r="H66" s="302">
        <f>+'Curr. BPM Prsrt. Flats Prices'!$D$26</f>
        <v>0.861</v>
      </c>
      <c r="I66" s="300">
        <f t="shared" si="4"/>
        <v>1167.9338689043773</v>
      </c>
      <c r="J66" s="303">
        <f t="shared" si="5"/>
        <v>19296.317053728864</v>
      </c>
      <c r="K66" s="276"/>
    </row>
    <row r="67" spans="1:11" ht="15.75">
      <c r="A67" s="227"/>
      <c r="B67" s="235"/>
      <c r="C67" s="218" t="s">
        <v>98</v>
      </c>
      <c r="D67" s="301">
        <f>+'FY2007 BDs BPM Presort Flats'!F23</f>
        <v>98311353</v>
      </c>
      <c r="E67" s="307">
        <f>+'Curr. BPM Prsrt. Flats Prices'!D19</f>
        <v>0.589</v>
      </c>
      <c r="F67" s="300">
        <f t="shared" si="3"/>
        <v>57905386.916999996</v>
      </c>
      <c r="G67" s="301">
        <f>+'FY2007 BDs BPM Presort Flats'!K23</f>
        <v>88378760</v>
      </c>
      <c r="H67" s="302">
        <f>+'Curr. BPM Prsrt. Flats Prices'!D28</f>
        <v>0.478</v>
      </c>
      <c r="I67" s="300">
        <f t="shared" si="4"/>
        <v>42245047.28</v>
      </c>
      <c r="J67" s="303">
        <f t="shared" si="5"/>
        <v>100150434.197</v>
      </c>
      <c r="K67" s="276"/>
    </row>
    <row r="68" spans="1:11" ht="15.75">
      <c r="A68" s="227"/>
      <c r="B68" s="235"/>
      <c r="C68" s="218" t="s">
        <v>99</v>
      </c>
      <c r="D68" s="301">
        <f>+'FY2007 BDs BPM Presort Flats'!G23</f>
        <v>484302</v>
      </c>
      <c r="E68" s="307">
        <f>+'Curr. BPM Prsrt. Flats Prices'!D21</f>
        <v>0.505</v>
      </c>
      <c r="F68" s="300">
        <f t="shared" si="3"/>
        <v>244572.51</v>
      </c>
      <c r="G68" s="301">
        <f>+'FY2007 BDs BPM Presort Flats'!L23</f>
        <v>17240729</v>
      </c>
      <c r="H68" s="302">
        <f>+'Curr. BPM Prsrt. Flats Prices'!D30</f>
        <v>0.394</v>
      </c>
      <c r="I68" s="300">
        <f t="shared" si="4"/>
        <v>6792847.226000001</v>
      </c>
      <c r="J68" s="303">
        <f t="shared" si="5"/>
        <v>7037419.7360000005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23</v>
      </c>
      <c r="D70" s="301">
        <f>SUM(D63:D68)</f>
        <v>138510860</v>
      </c>
      <c r="E70" s="307"/>
      <c r="F70" s="300">
        <f>SUM(F63:F68)</f>
        <v>96753138.68699999</v>
      </c>
      <c r="G70" s="301">
        <f>SUM(G63:G68)</f>
        <v>121132073</v>
      </c>
      <c r="H70" s="302"/>
      <c r="I70" s="300">
        <f>SUM(I63:I68)</f>
        <v>62394229.330000006</v>
      </c>
      <c r="J70" s="303">
        <f>SUM(J63:J68)</f>
        <v>159147368.017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125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19" t="s">
        <v>126</v>
      </c>
      <c r="E76" s="520"/>
      <c r="F76" s="518"/>
      <c r="G76" s="527"/>
      <c r="H76" s="528"/>
      <c r="I76" s="529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23</v>
      </c>
      <c r="K77" s="276"/>
    </row>
    <row r="78" spans="1:11" ht="18.75">
      <c r="A78" s="227"/>
      <c r="B78" s="235"/>
      <c r="C78" s="31"/>
      <c r="D78" s="65" t="s">
        <v>23</v>
      </c>
      <c r="E78" s="65" t="s">
        <v>115</v>
      </c>
      <c r="F78" s="231" t="s">
        <v>115</v>
      </c>
      <c r="G78" s="231"/>
      <c r="H78" s="65"/>
      <c r="I78" s="32"/>
      <c r="J78" s="232" t="s">
        <v>108</v>
      </c>
      <c r="K78" s="276"/>
    </row>
    <row r="79" spans="1:11" ht="15.75">
      <c r="A79" s="227"/>
      <c r="B79" s="235"/>
      <c r="C79" s="31"/>
      <c r="D79" s="65" t="s">
        <v>3</v>
      </c>
      <c r="E79" s="32" t="s">
        <v>81</v>
      </c>
      <c r="F79" s="231" t="s">
        <v>109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110</v>
      </c>
      <c r="D80" s="206" t="s">
        <v>70</v>
      </c>
      <c r="E80" s="68" t="s">
        <v>6</v>
      </c>
      <c r="F80" s="128" t="s">
        <v>7</v>
      </c>
      <c r="G80" s="128"/>
      <c r="H80" s="128"/>
      <c r="I80" s="128"/>
      <c r="J80" s="69" t="s">
        <v>11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111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61</v>
      </c>
      <c r="D83" s="298">
        <f>+'FY2007 BDs BPM Presort Flats'!D52</f>
        <v>12308133.227712102</v>
      </c>
      <c r="E83" s="304">
        <f>+'Curr. BPM Prsrt. Flats Prices'!E15</f>
        <v>0.122</v>
      </c>
      <c r="F83" s="300">
        <f aca="true" t="shared" si="6" ref="F83:F89">+D83*E83</f>
        <v>1501592.2537808765</v>
      </c>
      <c r="G83" s="301"/>
      <c r="H83" s="302"/>
      <c r="I83" s="300"/>
      <c r="J83" s="303">
        <f aca="true" t="shared" si="7" ref="J83:J89">+J51+F83</f>
        <v>13368017.975737723</v>
      </c>
      <c r="K83" s="276"/>
    </row>
    <row r="84" spans="1:11" ht="15.75">
      <c r="A84" s="227"/>
      <c r="B84" s="235"/>
      <c r="C84" s="73">
        <v>3</v>
      </c>
      <c r="D84" s="298">
        <f>+'FY2007 BDs BPM Presort Flats'!D53</f>
        <v>6936694.030391107</v>
      </c>
      <c r="E84" s="304">
        <f>+'Curr. BPM Prsrt. Flats Prices'!F15</f>
        <v>0.148</v>
      </c>
      <c r="F84" s="300">
        <f t="shared" si="6"/>
        <v>1026630.7164978838</v>
      </c>
      <c r="G84" s="301"/>
      <c r="H84" s="302"/>
      <c r="I84" s="300"/>
      <c r="J84" s="303">
        <f t="shared" si="7"/>
        <v>7627163.661497838</v>
      </c>
      <c r="K84" s="276"/>
    </row>
    <row r="85" spans="1:11" ht="15.75">
      <c r="A85" s="227"/>
      <c r="B85" s="235"/>
      <c r="C85" s="73">
        <v>4</v>
      </c>
      <c r="D85" s="298">
        <f>+'FY2007 BDs BPM Presort Flats'!D54</f>
        <v>10918727.54300743</v>
      </c>
      <c r="E85" s="304">
        <f>+'Curr. BPM Prsrt. Flats Prices'!G15</f>
        <v>0.195</v>
      </c>
      <c r="F85" s="300">
        <f t="shared" si="6"/>
        <v>2129151.870886449</v>
      </c>
      <c r="G85" s="301"/>
      <c r="H85" s="302"/>
      <c r="I85" s="300"/>
      <c r="J85" s="303">
        <f t="shared" si="7"/>
        <v>12401598.54849496</v>
      </c>
      <c r="K85" s="276"/>
    </row>
    <row r="86" spans="1:11" ht="15.75">
      <c r="A86" s="227"/>
      <c r="B86" s="235"/>
      <c r="C86" s="73">
        <v>5</v>
      </c>
      <c r="D86" s="298">
        <f>+'FY2007 BDs BPM Presort Flats'!D55</f>
        <v>13110760.643561343</v>
      </c>
      <c r="E86" s="304">
        <f>+'Curr. BPM Prsrt. Flats Prices'!H15</f>
        <v>0.249</v>
      </c>
      <c r="F86" s="300">
        <f t="shared" si="6"/>
        <v>3264579.4002467743</v>
      </c>
      <c r="G86" s="301"/>
      <c r="H86" s="302"/>
      <c r="I86" s="300"/>
      <c r="J86" s="303">
        <f t="shared" si="7"/>
        <v>15661959.705497658</v>
      </c>
      <c r="K86" s="276"/>
    </row>
    <row r="87" spans="1:11" ht="15.75">
      <c r="A87" s="227"/>
      <c r="B87" s="235"/>
      <c r="C87" s="73">
        <v>6</v>
      </c>
      <c r="D87" s="298">
        <f>+'FY2007 BDs BPM Presort Flats'!D56</f>
        <v>7865696.83624926</v>
      </c>
      <c r="E87" s="304">
        <f>+'Curr. BPM Prsrt. Flats Prices'!I15</f>
        <v>0.311</v>
      </c>
      <c r="F87" s="300">
        <f t="shared" si="6"/>
        <v>2446231.71607352</v>
      </c>
      <c r="G87" s="301"/>
      <c r="H87" s="302"/>
      <c r="I87" s="300"/>
      <c r="J87" s="303">
        <f t="shared" si="7"/>
        <v>9831825.15742037</v>
      </c>
      <c r="K87" s="276"/>
    </row>
    <row r="88" spans="1:11" ht="15.75">
      <c r="A88" s="227"/>
      <c r="B88" s="235"/>
      <c r="C88" s="73">
        <v>7</v>
      </c>
      <c r="D88" s="298">
        <f>+'FY2007 BDs BPM Presort Flats'!D57</f>
        <v>4487091.8618237935</v>
      </c>
      <c r="E88" s="304">
        <f>+'Curr. BPM Prsrt. Flats Prices'!J15</f>
        <v>0.359</v>
      </c>
      <c r="F88" s="300">
        <f t="shared" si="6"/>
        <v>1610865.978394742</v>
      </c>
      <c r="G88" s="301"/>
      <c r="H88" s="302"/>
      <c r="I88" s="300"/>
      <c r="J88" s="303">
        <f t="shared" si="7"/>
        <v>5832289.994313317</v>
      </c>
      <c r="K88" s="276"/>
    </row>
    <row r="89" spans="1:11" ht="15.75">
      <c r="A89" s="227"/>
      <c r="B89" s="235"/>
      <c r="C89" s="73">
        <v>8</v>
      </c>
      <c r="D89" s="298">
        <f>+'FY2007 BDs BPM Presort Flats'!D58</f>
        <v>11452463.857254963</v>
      </c>
      <c r="E89" s="304">
        <f>+'Curr. BPM Prsrt. Flats Prices'!K15</f>
        <v>0.477</v>
      </c>
      <c r="F89" s="300">
        <f t="shared" si="6"/>
        <v>5462825.259910617</v>
      </c>
      <c r="G89" s="301"/>
      <c r="H89" s="302"/>
      <c r="I89" s="300"/>
      <c r="J89" s="303">
        <f t="shared" si="7"/>
        <v>16370904.537828991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23</v>
      </c>
      <c r="D91" s="301">
        <f>SUM(D83:D89)</f>
        <v>67079568</v>
      </c>
      <c r="E91" s="305"/>
      <c r="F91" s="306">
        <f>SUM(F83:F89)</f>
        <v>17441877.195790865</v>
      </c>
      <c r="G91" s="301"/>
      <c r="H91" s="302"/>
      <c r="I91" s="306"/>
      <c r="J91" s="303">
        <f>SUM(J83:J89)</f>
        <v>81093759.58079086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112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97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61</v>
      </c>
      <c r="D95" s="301">
        <f>+'FY2007 BDs BPM Presort Flats'!E52</f>
        <v>52120306.964880206</v>
      </c>
      <c r="E95" s="307">
        <f>+'Curr. BPM Prsrt. Flats Prices'!E17</f>
        <v>0.086</v>
      </c>
      <c r="F95" s="300">
        <f aca="true" t="shared" si="8" ref="F95:F100">+D95*E95</f>
        <v>4482346.398979697</v>
      </c>
      <c r="G95" s="301"/>
      <c r="H95" s="302"/>
      <c r="I95" s="300"/>
      <c r="J95" s="303">
        <f aca="true" t="shared" si="9" ref="J95:J100">+J63+F95</f>
        <v>39627598.93180072</v>
      </c>
      <c r="K95" s="276"/>
    </row>
    <row r="96" spans="1:11" ht="15.75">
      <c r="A96" s="227"/>
      <c r="B96" s="235"/>
      <c r="C96" s="73">
        <v>3</v>
      </c>
      <c r="D96" s="301">
        <f>+'FY2007 BDs BPM Presort Flats'!E53</f>
        <v>20040295.003428616</v>
      </c>
      <c r="E96" s="307">
        <f>+'Curr. BPM Prsrt. Flats Prices'!F17</f>
        <v>0.124</v>
      </c>
      <c r="F96" s="300">
        <f t="shared" si="8"/>
        <v>2484996.5804251484</v>
      </c>
      <c r="G96" s="301"/>
      <c r="H96" s="302"/>
      <c r="I96" s="300"/>
      <c r="J96" s="303">
        <f t="shared" si="9"/>
        <v>15755940.284718482</v>
      </c>
      <c r="K96" s="276"/>
    </row>
    <row r="97" spans="1:11" ht="15.75">
      <c r="A97" s="227"/>
      <c r="B97" s="235"/>
      <c r="C97" s="73">
        <v>4</v>
      </c>
      <c r="D97" s="301">
        <f>+'FY2007 BDs BPM Presort Flats'!E54</f>
        <v>5309378.0244735405</v>
      </c>
      <c r="E97" s="307">
        <f>+'Curr. BPM Prsrt. Flats Prices'!G17</f>
        <v>0.164</v>
      </c>
      <c r="F97" s="300">
        <f t="shared" si="8"/>
        <v>870737.9960136607</v>
      </c>
      <c r="G97" s="301"/>
      <c r="H97" s="302"/>
      <c r="I97" s="300"/>
      <c r="J97" s="303">
        <f t="shared" si="9"/>
        <v>4394759.525845575</v>
      </c>
      <c r="K97" s="276"/>
    </row>
    <row r="98" spans="1:11" ht="15.75">
      <c r="A98" s="227"/>
      <c r="B98" s="235"/>
      <c r="C98" s="73">
        <v>5</v>
      </c>
      <c r="D98" s="301">
        <f>+'FY2007 BDs BPM Presort Flats'!E55</f>
        <v>30226.00721764283</v>
      </c>
      <c r="E98" s="307">
        <f>+'Curr. BPM Prsrt. Flats Prices'!H17</f>
        <v>0.218</v>
      </c>
      <c r="F98" s="300">
        <f t="shared" si="8"/>
        <v>6589.269573446137</v>
      </c>
      <c r="G98" s="301"/>
      <c r="H98" s="302"/>
      <c r="I98" s="300"/>
      <c r="J98" s="303">
        <f t="shared" si="9"/>
        <v>25885.586627175002</v>
      </c>
      <c r="K98" s="276"/>
    </row>
    <row r="99" spans="1:11" ht="15.75">
      <c r="A99" s="227"/>
      <c r="B99" s="235"/>
      <c r="C99" s="218" t="s">
        <v>98</v>
      </c>
      <c r="D99" s="301">
        <f>+'FY2007 BDs BPM Presort Flats'!F51</f>
        <v>258967755</v>
      </c>
      <c r="E99" s="307">
        <f>+'Curr. BPM Prsrt. Flats Prices'!E19</f>
        <v>0.083</v>
      </c>
      <c r="F99" s="300">
        <f t="shared" si="8"/>
        <v>21494323.665000003</v>
      </c>
      <c r="G99" s="301"/>
      <c r="H99" s="302"/>
      <c r="I99" s="300"/>
      <c r="J99" s="303">
        <f t="shared" si="9"/>
        <v>121644757.862</v>
      </c>
      <c r="K99" s="276"/>
    </row>
    <row r="100" spans="1:11" ht="15.75">
      <c r="A100" s="227"/>
      <c r="B100" s="235"/>
      <c r="C100" s="218" t="s">
        <v>99</v>
      </c>
      <c r="D100" s="301">
        <f>+'FY2007 BDs BPM Presort Flats'!G51</f>
        <v>23014460</v>
      </c>
      <c r="E100" s="307">
        <f>+'Curr. BPM Prsrt. Flats Prices'!E21</f>
        <v>0.04</v>
      </c>
      <c r="F100" s="300">
        <f t="shared" si="8"/>
        <v>920578.4</v>
      </c>
      <c r="G100" s="301"/>
      <c r="H100" s="302"/>
      <c r="I100" s="300"/>
      <c r="J100" s="303">
        <f t="shared" si="9"/>
        <v>7957998.136000001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23</v>
      </c>
      <c r="D102" s="301">
        <f>SUM(D95:D100)</f>
        <v>359482421</v>
      </c>
      <c r="E102" s="307"/>
      <c r="F102" s="300">
        <f>SUM(F95:F100)</f>
        <v>30259572.309991956</v>
      </c>
      <c r="G102" s="301"/>
      <c r="H102" s="302"/>
      <c r="I102" s="300"/>
      <c r="J102" s="303">
        <f>SUM(J95:J100)</f>
        <v>189406940.32699198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116</v>
      </c>
      <c r="D106" s="314"/>
      <c r="E106" s="314"/>
      <c r="F106" s="319">
        <f>SUM(J91,J102)</f>
        <v>270500699.90778285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88</v>
      </c>
      <c r="D108" s="314"/>
      <c r="E108" s="314"/>
      <c r="F108" s="319">
        <f>-'FY2007 BDs BPM Presort Flats'!J64</f>
        <v>-2033844.48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117</v>
      </c>
      <c r="D110" s="314"/>
      <c r="E110" s="314"/>
      <c r="F110" s="319">
        <f>SUM(F106,F108)</f>
        <v>268466855.42778283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118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119</v>
      </c>
      <c r="D116" s="314"/>
      <c r="E116" s="314"/>
      <c r="F116" s="319">
        <f>+F110+F37</f>
        <v>293524329.2376242</v>
      </c>
      <c r="G116" s="314"/>
      <c r="H116" s="314"/>
      <c r="I116" s="314"/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251</v>
      </c>
    </row>
    <row r="122" ht="12.75">
      <c r="B122" t="s">
        <v>252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129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121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14</v>
      </c>
      <c r="D9" s="65" t="s">
        <v>16</v>
      </c>
      <c r="E9" s="65" t="s">
        <v>17</v>
      </c>
      <c r="F9" s="65" t="s">
        <v>18</v>
      </c>
      <c r="G9" s="65" t="s">
        <v>19</v>
      </c>
      <c r="H9" s="65" t="s">
        <v>20</v>
      </c>
      <c r="I9" s="65" t="s">
        <v>21</v>
      </c>
      <c r="J9" s="66" t="s">
        <v>22</v>
      </c>
    </row>
    <row r="10" spans="1:10" ht="15.75">
      <c r="A10" s="5"/>
      <c r="B10" s="42"/>
      <c r="C10" s="67" t="s">
        <v>15</v>
      </c>
      <c r="D10" s="68" t="s">
        <v>70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9" t="s">
        <v>11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24</v>
      </c>
      <c r="D12" s="274">
        <f>+'FY2007 BDs BPM SP Flats'!E23*'New BPM SP Flats Prices'!E11</f>
        <v>4796579.6462908</v>
      </c>
      <c r="E12" s="274">
        <f>+'FY2007 BDs BPM SP Flats'!F23*'New BPM SP Flats Prices'!F11</f>
        <v>1065653.7034942033</v>
      </c>
      <c r="F12" s="274">
        <f>+'FY2007 BDs BPM SP Flats'!G23*'New BPM SP Flats Prices'!G11</f>
        <v>1339681.8512901564</v>
      </c>
      <c r="G12" s="274">
        <f>+'FY2007 BDs BPM SP Flats'!H23*'New BPM SP Flats Prices'!H11</f>
        <v>1838683.2118261484</v>
      </c>
      <c r="H12" s="274">
        <f>+'FY2007 BDs BPM SP Flats'!I23*'New BPM SP Flats Prices'!I11</f>
        <v>976359.8503579036</v>
      </c>
      <c r="I12" s="274">
        <f>+'FY2007 BDs BPM SP Flats'!J23*'New BPM SP Flats Prices'!J11</f>
        <v>544623.9865554271</v>
      </c>
      <c r="J12" s="275">
        <f>+'FY2007 BDs BPM SP Flats'!K23*'New BPM SP Flats Prices'!K11</f>
        <v>1746371.755276411</v>
      </c>
    </row>
    <row r="13" spans="1:10" ht="15.75">
      <c r="A13" s="5"/>
      <c r="B13" s="75"/>
      <c r="C13" s="73" t="s">
        <v>25</v>
      </c>
      <c r="D13" s="274">
        <f>+'FY2007 BDs BPM SP Flats'!E24*'New BPM SP Flats Prices'!E12</f>
        <v>2376090.6650388883</v>
      </c>
      <c r="E13" s="274">
        <f>+'FY2007 BDs BPM SP Flats'!F24*'New BPM SP Flats Prices'!F12</f>
        <v>555023.1560189496</v>
      </c>
      <c r="F13" s="274">
        <f>+'FY2007 BDs BPM SP Flats'!G24*'New BPM SP Flats Prices'!G12</f>
        <v>991708.6196407949</v>
      </c>
      <c r="G13" s="274">
        <f>+'FY2007 BDs BPM SP Flats'!H24*'New BPM SP Flats Prices'!H12</f>
        <v>1111086.971050352</v>
      </c>
      <c r="H13" s="274">
        <f>+'FY2007 BDs BPM SP Flats'!I24*'New BPM SP Flats Prices'!I12</f>
        <v>552880.3851278396</v>
      </c>
      <c r="I13" s="274">
        <f>+'FY2007 BDs BPM SP Flats'!J24*'New BPM SP Flats Prices'!J12</f>
        <v>589855.105896036</v>
      </c>
      <c r="J13" s="275">
        <f>+'FY2007 BDs BPM SP Flats'!K24*'New BPM SP Flats Prices'!K12</f>
        <v>841492.0038911011</v>
      </c>
    </row>
    <row r="14" spans="1:10" ht="15.75">
      <c r="A14" s="5"/>
      <c r="B14" s="75"/>
      <c r="C14" s="73" t="s">
        <v>26</v>
      </c>
      <c r="D14" s="274">
        <f>+'FY2007 BDs BPM SP Flats'!E25*'New BPM SP Flats Prices'!E13</f>
        <v>1110340.1115491448</v>
      </c>
      <c r="E14" s="274">
        <f>+'FY2007 BDs BPM SP Flats'!F25*'New BPM SP Flats Prices'!F13</f>
        <v>246812.3762158115</v>
      </c>
      <c r="F14" s="274">
        <f>+'FY2007 BDs BPM SP Flats'!G25*'New BPM SP Flats Prices'!G13</f>
        <v>459419.0066838633</v>
      </c>
      <c r="G14" s="274">
        <f>+'FY2007 BDs BPM SP Flats'!H25*'New BPM SP Flats Prices'!H13</f>
        <v>578689.7741935764</v>
      </c>
      <c r="H14" s="274">
        <f>+'FY2007 BDs BPM SP Flats'!I25*'New BPM SP Flats Prices'!I13</f>
        <v>173401.32980723475</v>
      </c>
      <c r="I14" s="274">
        <f>+'FY2007 BDs BPM SP Flats'!J25*'New BPM SP Flats Prices'!J13</f>
        <v>128976.51347539591</v>
      </c>
      <c r="J14" s="275">
        <f>+'FY2007 BDs BPM SP Flats'!K25*'New BPM SP Flats Prices'!K13</f>
        <v>590140.0703481424</v>
      </c>
    </row>
    <row r="15" spans="1:10" ht="15.75">
      <c r="A15" s="5"/>
      <c r="B15" s="75"/>
      <c r="C15" s="73" t="s">
        <v>27</v>
      </c>
      <c r="D15" s="274">
        <f>+'FY2007 BDs BPM SP Flats'!E26*'New BPM SP Flats Prices'!E14</f>
        <v>595672.6328840805</v>
      </c>
      <c r="E15" s="274">
        <f>+'FY2007 BDs BPM SP Flats'!F26*'New BPM SP Flats Prices'!F14</f>
        <v>63924.83578500056</v>
      </c>
      <c r="F15" s="274">
        <f>+'FY2007 BDs BPM SP Flats'!G26*'New BPM SP Flats Prices'!G14</f>
        <v>120544.01008898711</v>
      </c>
      <c r="G15" s="274">
        <f>+'FY2007 BDs BPM SP Flats'!H26*'New BPM SP Flats Prices'!H14</f>
        <v>100259.45211705708</v>
      </c>
      <c r="H15" s="274">
        <f>+'FY2007 BDs BPM SP Flats'!I26*'New BPM SP Flats Prices'!I14</f>
        <v>66034.94424048564</v>
      </c>
      <c r="I15" s="274">
        <f>+'FY2007 BDs BPM SP Flats'!J26*'New BPM SP Flats Prices'!J14</f>
        <v>39006.57700889952</v>
      </c>
      <c r="J15" s="275">
        <f>+'FY2007 BDs BPM SP Flats'!K26*'New BPM SP Flats Prices'!K14</f>
        <v>183804.9481531419</v>
      </c>
    </row>
    <row r="16" spans="1:10" ht="15.75">
      <c r="A16" s="5"/>
      <c r="B16" s="75"/>
      <c r="C16" s="73" t="s">
        <v>28</v>
      </c>
      <c r="D16" s="274">
        <f>+'FY2007 BDs BPM SP Flats'!E27*'New BPM SP Flats Prices'!E15</f>
        <v>180227.06452213947</v>
      </c>
      <c r="E16" s="274">
        <f>+'FY2007 BDs BPM SP Flats'!F27*'New BPM SP Flats Prices'!F15</f>
        <v>26439.203011619724</v>
      </c>
      <c r="F16" s="274">
        <f>+'FY2007 BDs BPM SP Flats'!G27*'New BPM SP Flats Prices'!G15</f>
        <v>81064.39266959157</v>
      </c>
      <c r="G16" s="274">
        <f>+'FY2007 BDs BPM SP Flats'!H27*'New BPM SP Flats Prices'!H15</f>
        <v>41191.210105148675</v>
      </c>
      <c r="H16" s="274">
        <f>+'FY2007 BDs BPM SP Flats'!I27*'New BPM SP Flats Prices'!I15</f>
        <v>74833.51253054383</v>
      </c>
      <c r="I16" s="274">
        <f>+'FY2007 BDs BPM SP Flats'!J27*'New BPM SP Flats Prices'!J15</f>
        <v>13649.34458708495</v>
      </c>
      <c r="J16" s="275">
        <f>+'FY2007 BDs BPM SP Flats'!K27*'New BPM SP Flats Prices'!K15</f>
        <v>40853.12061623452</v>
      </c>
    </row>
    <row r="17" spans="1:10" ht="15.75">
      <c r="A17" s="5"/>
      <c r="B17" s="75"/>
      <c r="C17" s="73" t="s">
        <v>29</v>
      </c>
      <c r="D17" s="274">
        <f>+'FY2007 BDs BPM SP Flats'!E28*'New BPM SP Flats Prices'!E16</f>
        <v>23190.698590094635</v>
      </c>
      <c r="E17" s="274">
        <f>+'FY2007 BDs BPM SP Flats'!F28*'New BPM SP Flats Prices'!F16</f>
        <v>12043.543824479884</v>
      </c>
      <c r="F17" s="274">
        <f>+'FY2007 BDs BPM SP Flats'!G28*'New BPM SP Flats Prices'!G16</f>
        <v>2026.3173536448703</v>
      </c>
      <c r="G17" s="274">
        <f>+'FY2007 BDs BPM SP Flats'!H28*'New BPM SP Flats Prices'!H16</f>
        <v>17425.203486200753</v>
      </c>
      <c r="H17" s="274">
        <f>+'FY2007 BDs BPM SP Flats'!I28*'New BPM SP Flats Prices'!I16</f>
        <v>5779.061018724658</v>
      </c>
      <c r="I17" s="274">
        <f>+'FY2007 BDs BPM SP Flats'!J28*'New BPM SP Flats Prices'!J16</f>
        <v>23281.99035861066</v>
      </c>
      <c r="J17" s="275">
        <f>+'FY2007 BDs BPM SP Flats'!K28*'New BPM SP Flats Prices'!K16</f>
        <v>5790.2099130863435</v>
      </c>
    </row>
    <row r="18" spans="1:10" ht="15.75">
      <c r="A18" s="5"/>
      <c r="B18" s="75"/>
      <c r="C18" s="73" t="s">
        <v>30</v>
      </c>
      <c r="D18" s="274">
        <f>+'FY2007 BDs BPM SP Flats'!E29*'New BPM SP Flats Prices'!E17</f>
        <v>5200.088654763295</v>
      </c>
      <c r="E18" s="274">
        <f>+'FY2007 BDs BPM SP Flats'!F29*'New BPM SP Flats Prices'!F17</f>
        <v>5284.734406655256</v>
      </c>
      <c r="F18" s="274">
        <f>+'FY2007 BDs BPM SP Flats'!G29*'New BPM SP Flats Prices'!G17</f>
        <v>1738.5414415227526</v>
      </c>
      <c r="G18" s="274">
        <f>+'FY2007 BDs BPM SP Flats'!H29*'New BPM SP Flats Prices'!H17</f>
        <v>860.3250350520567</v>
      </c>
      <c r="H18" s="274">
        <f>+'FY2007 BDs BPM SP Flats'!I29*'New BPM SP Flats Prices'!I17</f>
        <v>0</v>
      </c>
      <c r="I18" s="274">
        <f>+'FY2007 BDs BPM SP Flats'!J29*'New BPM SP Flats Prices'!J17</f>
        <v>0</v>
      </c>
      <c r="J18" s="275">
        <f>+'FY2007 BDs BPM SP Flats'!K29*'New BPM SP Flats Prices'!K17</f>
        <v>3223.796186320417</v>
      </c>
    </row>
    <row r="19" spans="1:10" ht="15.75">
      <c r="A19" s="5"/>
      <c r="B19" s="75"/>
      <c r="C19" s="73" t="s">
        <v>31</v>
      </c>
      <c r="D19" s="274">
        <f>+'FY2007 BDs BPM SP Flats'!E30*'New BPM SP Flats Prices'!E18</f>
        <v>5505.503648100338</v>
      </c>
      <c r="E19" s="274">
        <f>+'FY2007 BDs BPM SP Flats'!F30*'New BPM SP Flats Prices'!F18</f>
        <v>0</v>
      </c>
      <c r="F19" s="274">
        <f>+'FY2007 BDs BPM SP Flats'!G30*'New BPM SP Flats Prices'!G18</f>
        <v>0</v>
      </c>
      <c r="G19" s="274">
        <f>+'FY2007 BDs BPM SP Flats'!H30*'New BPM SP Flats Prices'!H18</f>
        <v>539.538576970871</v>
      </c>
      <c r="H19" s="274">
        <f>+'FY2007 BDs BPM SP Flats'!I30*'New BPM SP Flats Prices'!I18</f>
        <v>0</v>
      </c>
      <c r="I19" s="274">
        <f>+'FY2007 BDs BPM SP Flats'!J30*'New BPM SP Flats Prices'!J18</f>
        <v>1117.8435026352254</v>
      </c>
      <c r="J19" s="275">
        <f>+'FY2007 BDs BPM SP Flats'!K30*'New BPM SP Flats Prices'!K18</f>
        <v>83.346161482901</v>
      </c>
    </row>
    <row r="20" spans="1:10" ht="15.75">
      <c r="A20" s="5"/>
      <c r="B20" s="75"/>
      <c r="C20" s="73" t="s">
        <v>32</v>
      </c>
      <c r="D20" s="274">
        <f>+'FY2007 BDs BPM SP Flats'!E31*'New BPM SP Flats Prices'!E19</f>
        <v>0</v>
      </c>
      <c r="E20" s="274">
        <f>+'FY2007 BDs BPM SP Flats'!F31*'New BPM SP Flats Prices'!F19</f>
        <v>0</v>
      </c>
      <c r="F20" s="274">
        <f>+'FY2007 BDs BPM SP Flats'!G31*'New BPM SP Flats Prices'!G19</f>
        <v>0</v>
      </c>
      <c r="G20" s="274">
        <f>+'FY2007 BDs BPM SP Flats'!H31*'New BPM SP Flats Prices'!H19</f>
        <v>0</v>
      </c>
      <c r="H20" s="274">
        <f>+'FY2007 BDs BPM SP Flats'!I31*'New BPM SP Flats Prices'!I19</f>
        <v>0</v>
      </c>
      <c r="I20" s="274">
        <f>+'FY2007 BDs BPM SP Flats'!J31*'New BPM SP Flats Prices'!J19</f>
        <v>0</v>
      </c>
      <c r="J20" s="275">
        <f>+'FY2007 BDs BPM SP Flats'!K31*'New BPM SP Flats Prices'!K19</f>
        <v>0</v>
      </c>
    </row>
    <row r="21" spans="1:10" ht="15.75">
      <c r="A21" s="5"/>
      <c r="B21" s="75"/>
      <c r="C21" s="73" t="s">
        <v>33</v>
      </c>
      <c r="D21" s="274">
        <f>+'FY2007 BDs BPM SP Flats'!E32*'New BPM SP Flats Prices'!E20</f>
        <v>1470.4652711679325</v>
      </c>
      <c r="E21" s="274">
        <f>+'FY2007 BDs BPM SP Flats'!F32*'New BPM SP Flats Prices'!F20</f>
        <v>4482.428851048577</v>
      </c>
      <c r="F21" s="274">
        <f>+'FY2007 BDs BPM SP Flats'!G32*'New BPM SP Flats Prices'!G20</f>
        <v>261.248550251939</v>
      </c>
      <c r="G21" s="274">
        <f>+'FY2007 BDs BPM SP Flats'!H32*'New BPM SP Flats Prices'!H20</f>
        <v>0</v>
      </c>
      <c r="H21" s="274">
        <f>+'FY2007 BDs BPM SP Flats'!I32*'New BPM SP Flats Prices'!I20</f>
        <v>0</v>
      </c>
      <c r="I21" s="274">
        <f>+'FY2007 BDs BPM SP Flats'!J32*'New BPM SP Flats Prices'!J20</f>
        <v>0</v>
      </c>
      <c r="J21" s="275">
        <f>+'FY2007 BDs BPM SP Flats'!K32*'New BPM SP Flats Prices'!K20</f>
        <v>1952.0965753406767</v>
      </c>
    </row>
    <row r="22" spans="1:10" ht="15.75">
      <c r="A22" s="5"/>
      <c r="B22" s="75"/>
      <c r="C22" s="73" t="s">
        <v>34</v>
      </c>
      <c r="D22" s="274">
        <f>+'FY2007 BDs BPM SP Flats'!E33*'New BPM SP Flats Prices'!E21</f>
        <v>0</v>
      </c>
      <c r="E22" s="274">
        <f>+'FY2007 BDs BPM SP Flats'!F33*'New BPM SP Flats Prices'!F21</f>
        <v>0</v>
      </c>
      <c r="F22" s="274">
        <f>+'FY2007 BDs BPM SP Flats'!G33*'New BPM SP Flats Prices'!G21</f>
        <v>0</v>
      </c>
      <c r="G22" s="274">
        <f>+'FY2007 BDs BPM SP Flats'!H33*'New BPM SP Flats Prices'!H21</f>
        <v>0</v>
      </c>
      <c r="H22" s="274">
        <f>+'FY2007 BDs BPM SP Flats'!I33*'New BPM SP Flats Prices'!I21</f>
        <v>0</v>
      </c>
      <c r="I22" s="274">
        <f>+'FY2007 BDs BPM SP Flats'!J33*'New BPM SP Flats Prices'!J21</f>
        <v>0</v>
      </c>
      <c r="J22" s="275">
        <f>+'FY2007 BDs BPM SP Flats'!K33*'New BPM SP Flats Prices'!K21</f>
        <v>0</v>
      </c>
    </row>
    <row r="23" spans="1:10" ht="15.75">
      <c r="A23" s="5"/>
      <c r="B23" s="75"/>
      <c r="C23" s="73" t="s">
        <v>35</v>
      </c>
      <c r="D23" s="274">
        <f>+'FY2007 BDs BPM SP Flats'!E34*'New BPM SP Flats Prices'!E22</f>
        <v>0</v>
      </c>
      <c r="E23" s="274">
        <f>+'FY2007 BDs BPM SP Flats'!F34*'New BPM SP Flats Prices'!F22</f>
        <v>0</v>
      </c>
      <c r="F23" s="274">
        <f>+'FY2007 BDs BPM SP Flats'!G34*'New BPM SP Flats Prices'!G22</f>
        <v>4528.979237499493</v>
      </c>
      <c r="G23" s="274">
        <f>+'FY2007 BDs BPM SP Flats'!H34*'New BPM SP Flats Prices'!H22</f>
        <v>0</v>
      </c>
      <c r="H23" s="274">
        <f>+'FY2007 BDs BPM SP Flats'!I34*'New BPM SP Flats Prices'!I22</f>
        <v>0</v>
      </c>
      <c r="I23" s="274">
        <f>+'FY2007 BDs BPM SP Flats'!J34*'New BPM SP Flats Prices'!J22</f>
        <v>0</v>
      </c>
      <c r="J23" s="275">
        <f>+'FY2007 BDs BPM SP Flats'!K34*'New BPM SP Flats Prices'!K22</f>
        <v>0</v>
      </c>
    </row>
    <row r="24" spans="1:10" ht="15.75">
      <c r="A24" s="5"/>
      <c r="B24" s="75"/>
      <c r="C24" s="73" t="s">
        <v>36</v>
      </c>
      <c r="D24" s="274">
        <f>+'FY2007 BDs BPM SP Flats'!E35*'New BPM SP Flats Prices'!E23</f>
        <v>0</v>
      </c>
      <c r="E24" s="274">
        <f>+'FY2007 BDs BPM SP Flats'!F35*'New BPM SP Flats Prices'!F23</f>
        <v>0</v>
      </c>
      <c r="F24" s="274">
        <f>+'FY2007 BDs BPM SP Flats'!G35*'New BPM SP Flats Prices'!G23</f>
        <v>0</v>
      </c>
      <c r="G24" s="274">
        <f>+'FY2007 BDs BPM SP Flats'!H35*'New BPM SP Flats Prices'!H23</f>
        <v>0</v>
      </c>
      <c r="H24" s="274">
        <f>+'FY2007 BDs BPM SP Flats'!I35*'New BPM SP Flats Prices'!I23</f>
        <v>0</v>
      </c>
      <c r="I24" s="274">
        <f>+'FY2007 BDs BPM SP Flats'!J35*'New BPM SP Flats Prices'!J23</f>
        <v>0</v>
      </c>
      <c r="J24" s="275">
        <f>+'FY2007 BDs BPM SP Flats'!K35*'New BPM SP Flats Prices'!K23</f>
        <v>0</v>
      </c>
    </row>
    <row r="25" spans="1:10" ht="15.75">
      <c r="A25" s="5"/>
      <c r="B25" s="75"/>
      <c r="C25" s="73" t="s">
        <v>37</v>
      </c>
      <c r="D25" s="274">
        <f>+'FY2007 BDs BPM SP Flats'!E36*'New BPM SP Flats Prices'!E24</f>
        <v>0</v>
      </c>
      <c r="E25" s="274">
        <f>+'FY2007 BDs BPM SP Flats'!F36*'New BPM SP Flats Prices'!F24</f>
        <v>0</v>
      </c>
      <c r="F25" s="274">
        <f>+'FY2007 BDs BPM SP Flats'!G36*'New BPM SP Flats Prices'!G24</f>
        <v>0</v>
      </c>
      <c r="G25" s="274">
        <f>+'FY2007 BDs BPM SP Flats'!H36*'New BPM SP Flats Prices'!H24</f>
        <v>0</v>
      </c>
      <c r="H25" s="274">
        <f>+'FY2007 BDs BPM SP Flats'!I36*'New BPM SP Flats Prices'!I24</f>
        <v>0</v>
      </c>
      <c r="I25" s="274">
        <f>+'FY2007 BDs BPM SP Flats'!J36*'New BPM SP Flats Prices'!J24</f>
        <v>0</v>
      </c>
      <c r="J25" s="275">
        <f>+'FY2007 BDs BPM SP Flats'!K36*'New BPM SP Flats Prices'!K24</f>
        <v>4486.129448393234</v>
      </c>
    </row>
    <row r="26" spans="1:11" ht="15.75">
      <c r="A26" s="5"/>
      <c r="B26" s="75"/>
      <c r="C26" s="73" t="s">
        <v>38</v>
      </c>
      <c r="D26" s="274">
        <f>+'FY2007 BDs BPM SP Flats'!E37*'New BPM SP Flats Prices'!E25</f>
        <v>0</v>
      </c>
      <c r="E26" s="274">
        <f>+'FY2007 BDs BPM SP Flats'!F37*'New BPM SP Flats Prices'!F25</f>
        <v>0</v>
      </c>
      <c r="F26" s="274">
        <f>+'FY2007 BDs BPM SP Flats'!G37*'New BPM SP Flats Prices'!G25</f>
        <v>0</v>
      </c>
      <c r="G26" s="274">
        <f>+'FY2007 BDs BPM SP Flats'!H37*'New BPM SP Flats Prices'!H25</f>
        <v>0</v>
      </c>
      <c r="H26" s="274">
        <f>+'FY2007 BDs BPM SP Flats'!I37*'New BPM SP Flats Prices'!I25</f>
        <v>0</v>
      </c>
      <c r="I26" s="274">
        <f>+'FY2007 BDs BPM SP Flats'!J37*'New BPM SP Flats Prices'!J25</f>
        <v>0</v>
      </c>
      <c r="J26" s="275">
        <f>+'FY2007 BDs BPM SP Flats'!K37*'New BPM SP Flats Prices'!K25</f>
        <v>0</v>
      </c>
      <c r="K26" s="276"/>
    </row>
    <row r="27" spans="1:11" ht="15.75">
      <c r="A27" s="5"/>
      <c r="B27" s="75"/>
      <c r="C27" s="73" t="s">
        <v>39</v>
      </c>
      <c r="D27" s="274">
        <f>+'FY2007 BDs BPM SP Flats'!E38*'New BPM SP Flats Prices'!E26</f>
        <v>0</v>
      </c>
      <c r="E27" s="274">
        <f>+'FY2007 BDs BPM SP Flats'!F38*'New BPM SP Flats Prices'!F26</f>
        <v>0</v>
      </c>
      <c r="F27" s="274">
        <f>+'FY2007 BDs BPM SP Flats'!G38*'New BPM SP Flats Prices'!G26</f>
        <v>0</v>
      </c>
      <c r="G27" s="274">
        <f>+'FY2007 BDs BPM SP Flats'!H38*'New BPM SP Flats Prices'!H26</f>
        <v>0</v>
      </c>
      <c r="H27" s="274">
        <f>+'FY2007 BDs BPM SP Flats'!I38*'New BPM SP Flats Prices'!I26</f>
        <v>0</v>
      </c>
      <c r="I27" s="274">
        <f>+'FY2007 BDs BPM SP Flats'!J38*'New BPM SP Flats Prices'!J26</f>
        <v>0</v>
      </c>
      <c r="J27" s="275">
        <f>+'FY2007 BDs BPM SP Flats'!K38*'New BPM SP Flats Prices'!K26</f>
        <v>0</v>
      </c>
      <c r="K27" s="276"/>
    </row>
    <row r="28" spans="1:11" ht="15.75">
      <c r="A28" s="5"/>
      <c r="B28" s="75"/>
      <c r="C28" s="73" t="s">
        <v>40</v>
      </c>
      <c r="D28" s="274">
        <f>+'FY2007 BDs BPM SP Flats'!E39*'New BPM SP Flats Prices'!E27</f>
        <v>0</v>
      </c>
      <c r="E28" s="274">
        <f>+'FY2007 BDs BPM SP Flats'!F39*'New BPM SP Flats Prices'!F27</f>
        <v>0</v>
      </c>
      <c r="F28" s="274">
        <f>+'FY2007 BDs BPM SP Flats'!G39*'New BPM SP Flats Prices'!G27</f>
        <v>0</v>
      </c>
      <c r="G28" s="274">
        <f>+'FY2007 BDs BPM SP Flats'!H39*'New BPM SP Flats Prices'!H27</f>
        <v>0</v>
      </c>
      <c r="H28" s="274">
        <f>+'FY2007 BDs BPM SP Flats'!I39*'New BPM SP Flats Prices'!I27</f>
        <v>0</v>
      </c>
      <c r="I28" s="274">
        <f>+'FY2007 BDs BPM SP Flats'!J39*'New BPM SP Flats Prices'!J27</f>
        <v>0</v>
      </c>
      <c r="J28" s="275">
        <f>+'FY2007 BDs BPM SP Flats'!K39*'New BPM SP Flats Prices'!K27</f>
        <v>0</v>
      </c>
      <c r="K28" s="276"/>
    </row>
    <row r="29" spans="1:11" ht="15.75">
      <c r="A29" s="5"/>
      <c r="B29" s="75"/>
      <c r="C29" s="73" t="s">
        <v>41</v>
      </c>
      <c r="D29" s="274">
        <f>+'FY2007 BDs BPM SP Flats'!E40*'New BPM SP Flats Prices'!E28</f>
        <v>0</v>
      </c>
      <c r="E29" s="274">
        <f>+'FY2007 BDs BPM SP Flats'!F40*'New BPM SP Flats Prices'!F28</f>
        <v>0</v>
      </c>
      <c r="F29" s="274">
        <f>+'FY2007 BDs BPM SP Flats'!G40*'New BPM SP Flats Prices'!G28</f>
        <v>0</v>
      </c>
      <c r="G29" s="274">
        <f>+'FY2007 BDs BPM SP Flats'!H40*'New BPM SP Flats Prices'!H28</f>
        <v>0</v>
      </c>
      <c r="H29" s="274">
        <f>+'FY2007 BDs BPM SP Flats'!I40*'New BPM SP Flats Prices'!I28</f>
        <v>0</v>
      </c>
      <c r="I29" s="274">
        <f>+'FY2007 BDs BPM SP Flats'!J40*'New BPM SP Flats Prices'!J28</f>
        <v>0</v>
      </c>
      <c r="J29" s="275">
        <f>+'FY2007 BDs BPM SP Flats'!K40*'New BPM SP Flats Prices'!K28</f>
        <v>0</v>
      </c>
      <c r="K29" s="276"/>
    </row>
    <row r="30" spans="1:11" ht="15.75">
      <c r="A30" s="5"/>
      <c r="B30" s="75"/>
      <c r="C30" s="73" t="s">
        <v>42</v>
      </c>
      <c r="D30" s="274">
        <f>+'FY2007 BDs BPM SP Flats'!E41*'New BPM SP Flats Prices'!E29</f>
        <v>0</v>
      </c>
      <c r="E30" s="274">
        <f>+'FY2007 BDs BPM SP Flats'!F41*'New BPM SP Flats Prices'!F29</f>
        <v>3923.152143111705</v>
      </c>
      <c r="F30" s="274">
        <f>+'FY2007 BDs BPM SP Flats'!G41*'New BPM SP Flats Prices'!G29</f>
        <v>0</v>
      </c>
      <c r="G30" s="274">
        <f>+'FY2007 BDs BPM SP Flats'!H41*'New BPM SP Flats Prices'!H29</f>
        <v>0</v>
      </c>
      <c r="H30" s="274">
        <f>+'FY2007 BDs BPM SP Flats'!I41*'New BPM SP Flats Prices'!I29</f>
        <v>0</v>
      </c>
      <c r="I30" s="274">
        <f>+'FY2007 BDs BPM SP Flats'!J41*'New BPM SP Flats Prices'!J29</f>
        <v>0</v>
      </c>
      <c r="J30" s="275">
        <f>+'FY2007 BDs BPM SP Flats'!K41*'New BPM SP Flats Prices'!K29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102</v>
      </c>
      <c r="D33" s="280"/>
      <c r="E33" s="280"/>
      <c r="F33" s="281">
        <f>SUM(D12:J30)</f>
        <v>24375570.58458336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88</v>
      </c>
      <c r="D35" s="280"/>
      <c r="E35" s="280"/>
      <c r="F35" s="281">
        <f>-'FY2007 BDs BPM SP Flats'!E47*'New BPM SP Flats Prices'!F36</f>
        <v>-5823.99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103</v>
      </c>
      <c r="D37" s="280"/>
      <c r="E37" s="280"/>
      <c r="F37" s="281">
        <f>SUM(F33,F35)</f>
        <v>24369746.594583362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122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19" t="s">
        <v>123</v>
      </c>
      <c r="E44" s="520"/>
      <c r="F44" s="518"/>
      <c r="G44" s="519" t="s">
        <v>124</v>
      </c>
      <c r="H44" s="520"/>
      <c r="I44" s="518"/>
      <c r="J44" s="232" t="s">
        <v>23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107</v>
      </c>
    </row>
    <row r="46" spans="1:10" ht="18.75">
      <c r="A46" s="227"/>
      <c r="B46" s="235"/>
      <c r="C46" s="31"/>
      <c r="D46" s="65" t="s">
        <v>23</v>
      </c>
      <c r="E46" s="65" t="s">
        <v>107</v>
      </c>
      <c r="F46" s="231"/>
      <c r="G46" s="65" t="s">
        <v>23</v>
      </c>
      <c r="H46" s="65" t="s">
        <v>107</v>
      </c>
      <c r="I46" s="32"/>
      <c r="J46" s="232" t="s">
        <v>108</v>
      </c>
    </row>
    <row r="47" spans="1:10" ht="15.75">
      <c r="A47" s="227"/>
      <c r="B47" s="235"/>
      <c r="C47" s="31"/>
      <c r="D47" s="65" t="s">
        <v>2</v>
      </c>
      <c r="E47" s="65" t="s">
        <v>81</v>
      </c>
      <c r="F47" s="231" t="s">
        <v>109</v>
      </c>
      <c r="G47" s="65" t="s">
        <v>2</v>
      </c>
      <c r="H47" s="65" t="s">
        <v>81</v>
      </c>
      <c r="I47" s="231" t="s">
        <v>109</v>
      </c>
      <c r="J47" s="232"/>
    </row>
    <row r="48" spans="1:10" ht="15.75">
      <c r="A48" s="227"/>
      <c r="B48" s="235"/>
      <c r="C48" s="67" t="s">
        <v>110</v>
      </c>
      <c r="D48" s="206" t="s">
        <v>70</v>
      </c>
      <c r="E48" s="68" t="s">
        <v>6</v>
      </c>
      <c r="F48" s="128" t="s">
        <v>7</v>
      </c>
      <c r="G48" s="128" t="s">
        <v>8</v>
      </c>
      <c r="H48" s="128" t="s">
        <v>9</v>
      </c>
      <c r="I48" s="128" t="s">
        <v>10</v>
      </c>
      <c r="J48" s="69" t="s">
        <v>11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111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61</v>
      </c>
      <c r="D51" s="298">
        <f>+'FY2007 BDs BPM Presort Flats'!D24</f>
        <v>8437867.42830829</v>
      </c>
      <c r="E51" s="304">
        <f>+'New BPM Presort Flats Prices'!$D$15</f>
        <v>1.253</v>
      </c>
      <c r="F51" s="300">
        <f aca="true" t="shared" si="0" ref="F51:F57">+D51*E51</f>
        <v>10572647.887670286</v>
      </c>
      <c r="G51" s="301">
        <f>+'FY2007 BDs BPM Presort Flats'!I24</f>
        <v>840419.8700063333</v>
      </c>
      <c r="H51" s="302">
        <f>+'New BPM Presort Flats Prices'!$D$24</f>
        <v>1.146</v>
      </c>
      <c r="I51" s="300">
        <f aca="true" t="shared" si="1" ref="I51:I57">+G51*H51</f>
        <v>963121.1710272579</v>
      </c>
      <c r="J51" s="303">
        <f aca="true" t="shared" si="2" ref="J51:J57">+F51+I51</f>
        <v>11535769.058697544</v>
      </c>
    </row>
    <row r="52" spans="1:10" ht="15.75">
      <c r="A52" s="227"/>
      <c r="B52" s="235"/>
      <c r="C52" s="73">
        <v>3</v>
      </c>
      <c r="D52" s="298">
        <f>+'FY2007 BDs BPM Presort Flats'!D25</f>
        <v>4924094.747952146</v>
      </c>
      <c r="E52" s="304">
        <f>+'New BPM Presort Flats Prices'!$D$15</f>
        <v>1.253</v>
      </c>
      <c r="F52" s="300">
        <f t="shared" si="0"/>
        <v>6169890.719184039</v>
      </c>
      <c r="G52" s="301">
        <f>+'FY2007 BDs BPM Presort Flats'!I25</f>
        <v>215088.97698610998</v>
      </c>
      <c r="H52" s="302">
        <f>+'New BPM Presort Flats Prices'!$D$24</f>
        <v>1.146</v>
      </c>
      <c r="I52" s="300">
        <f t="shared" si="1"/>
        <v>246491.967626082</v>
      </c>
      <c r="J52" s="303">
        <f t="shared" si="2"/>
        <v>6416382.686810121</v>
      </c>
    </row>
    <row r="53" spans="1:10" ht="15.75">
      <c r="A53" s="227"/>
      <c r="B53" s="235"/>
      <c r="C53" s="73">
        <v>4</v>
      </c>
      <c r="D53" s="298">
        <f>+'FY2007 BDs BPM Presort Flats'!D26</f>
        <v>7772861.549482603</v>
      </c>
      <c r="E53" s="304">
        <f>+'New BPM Presort Flats Prices'!$D$15</f>
        <v>1.253</v>
      </c>
      <c r="F53" s="300">
        <f t="shared" si="0"/>
        <v>9739395.5215017</v>
      </c>
      <c r="G53" s="301">
        <f>+'FY2007 BDs BPM Presort Flats'!I26</f>
        <v>214964.46547150734</v>
      </c>
      <c r="H53" s="302">
        <f>+'New BPM Presort Flats Prices'!$D$24</f>
        <v>1.146</v>
      </c>
      <c r="I53" s="300">
        <f t="shared" si="1"/>
        <v>246349.2774303474</v>
      </c>
      <c r="J53" s="303">
        <f t="shared" si="2"/>
        <v>9985744.798932048</v>
      </c>
    </row>
    <row r="54" spans="1:10" ht="15.75">
      <c r="A54" s="227"/>
      <c r="B54" s="235"/>
      <c r="C54" s="73">
        <v>5</v>
      </c>
      <c r="D54" s="298">
        <f>+'FY2007 BDs BPM Presort Flats'!D27</f>
        <v>9339240.776110029</v>
      </c>
      <c r="E54" s="304">
        <f>+'New BPM Presort Flats Prices'!$D$15</f>
        <v>1.253</v>
      </c>
      <c r="F54" s="300">
        <f t="shared" si="0"/>
        <v>11702068.692465866</v>
      </c>
      <c r="G54" s="301">
        <f>+'FY2007 BDs BPM Presort Flats'!I27</f>
        <v>304837.8139601497</v>
      </c>
      <c r="H54" s="302">
        <f>+'New BPM Presort Flats Prices'!$D$24</f>
        <v>1.146</v>
      </c>
      <c r="I54" s="300">
        <f t="shared" si="1"/>
        <v>349344.13479833154</v>
      </c>
      <c r="J54" s="303">
        <f t="shared" si="2"/>
        <v>12051412.827264197</v>
      </c>
    </row>
    <row r="55" spans="1:10" ht="15.75">
      <c r="A55" s="227"/>
      <c r="B55" s="235"/>
      <c r="C55" s="73">
        <v>6</v>
      </c>
      <c r="D55" s="298">
        <f>+'FY2007 BDs BPM Presort Flats'!D28</f>
        <v>5518707.042412469</v>
      </c>
      <c r="E55" s="304">
        <f>+'New BPM Presort Flats Prices'!$D$15</f>
        <v>1.253</v>
      </c>
      <c r="F55" s="300">
        <f t="shared" si="0"/>
        <v>6914939.924142824</v>
      </c>
      <c r="G55" s="301">
        <f>+'FY2007 BDs BPM Presort Flats'!I28</f>
        <v>230882.90634735028</v>
      </c>
      <c r="H55" s="302">
        <f>+'New BPM Presort Flats Prices'!$D$24</f>
        <v>1.146</v>
      </c>
      <c r="I55" s="300">
        <f t="shared" si="1"/>
        <v>264591.8106740634</v>
      </c>
      <c r="J55" s="303">
        <f t="shared" si="2"/>
        <v>7179531.7348168865</v>
      </c>
    </row>
    <row r="56" spans="1:10" ht="15.75">
      <c r="A56" s="227"/>
      <c r="B56" s="235"/>
      <c r="C56" s="73">
        <v>7</v>
      </c>
      <c r="D56" s="298">
        <f>+'FY2007 BDs BPM Presort Flats'!D29</f>
        <v>3182163.9582962887</v>
      </c>
      <c r="E56" s="304">
        <f>+'New BPM Presort Flats Prices'!$D$15</f>
        <v>1.253</v>
      </c>
      <c r="F56" s="300">
        <f t="shared" si="0"/>
        <v>3987251.439745249</v>
      </c>
      <c r="G56" s="301">
        <f>+'FY2007 BDs BPM Presort Flats'!I29</f>
        <v>101540.47001244425</v>
      </c>
      <c r="H56" s="302">
        <f>+'New BPM Presort Flats Prices'!$D$24</f>
        <v>1.146</v>
      </c>
      <c r="I56" s="300">
        <f t="shared" si="1"/>
        <v>116365.3786342611</v>
      </c>
      <c r="J56" s="303">
        <f t="shared" si="2"/>
        <v>4103616.81837951</v>
      </c>
    </row>
    <row r="57" spans="1:10" ht="15.75">
      <c r="A57" s="227"/>
      <c r="B57" s="235"/>
      <c r="C57" s="73">
        <v>8</v>
      </c>
      <c r="D57" s="298">
        <f>+'FY2007 BDs BPM Presort Flats'!D30</f>
        <v>7667937.497438172</v>
      </c>
      <c r="E57" s="304">
        <f>+'New BPM Presort Flats Prices'!$D$15</f>
        <v>1.253</v>
      </c>
      <c r="F57" s="300">
        <f t="shared" si="0"/>
        <v>9607925.68429003</v>
      </c>
      <c r="G57" s="301">
        <f>+'FY2007 BDs BPM Presort Flats'!I30</f>
        <v>869361.4972161051</v>
      </c>
      <c r="H57" s="302">
        <f>+'New BPM Presort Flats Prices'!$D$24</f>
        <v>1.146</v>
      </c>
      <c r="I57" s="300">
        <f t="shared" si="1"/>
        <v>996288.2758096564</v>
      </c>
      <c r="J57" s="303">
        <f t="shared" si="2"/>
        <v>10604213.960099686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23</v>
      </c>
      <c r="D59" s="301">
        <f>SUM(D51:D57)</f>
        <v>46842873</v>
      </c>
      <c r="E59" s="305"/>
      <c r="F59" s="306">
        <f>SUM(F51:F57)</f>
        <v>58694119.86899999</v>
      </c>
      <c r="G59" s="301">
        <f>SUM(G51:G57)</f>
        <v>2777096</v>
      </c>
      <c r="H59" s="302"/>
      <c r="I59" s="306">
        <f>SUM(I51:I57)</f>
        <v>3182552.0159999994</v>
      </c>
      <c r="J59" s="303">
        <f>SUM(J51:J57)</f>
        <v>61876671.88499999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112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97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61</v>
      </c>
      <c r="D63" s="301">
        <f>+'FY2007 BDs BPM Presort Flats'!E24</f>
        <v>28012948.637574304</v>
      </c>
      <c r="E63" s="307">
        <f>+'New BPM Presort Flats Prices'!$D$17</f>
        <v>0.983</v>
      </c>
      <c r="F63" s="300">
        <f aca="true" t="shared" si="3" ref="F63:F68">+D63*E63</f>
        <v>27536728.51073554</v>
      </c>
      <c r="G63" s="301">
        <f>+'FY2007 BDs BPM Presort Flats'!J24</f>
        <v>9194734.561090361</v>
      </c>
      <c r="H63" s="302">
        <f>+'New BPM Presort Flats Prices'!$D$26</f>
        <v>0.876</v>
      </c>
      <c r="I63" s="300">
        <f aca="true" t="shared" si="4" ref="I63:I68">+G63*H63</f>
        <v>8054587.475515157</v>
      </c>
      <c r="J63" s="303">
        <f aca="true" t="shared" si="5" ref="J63:J68">+F63+I63</f>
        <v>35591315.9862507</v>
      </c>
      <c r="K63" s="276"/>
    </row>
    <row r="64" spans="1:11" ht="15.75">
      <c r="A64" s="227"/>
      <c r="B64" s="235"/>
      <c r="C64" s="73">
        <v>3</v>
      </c>
      <c r="D64" s="301">
        <f>+'FY2007 BDs BPM Presort Flats'!E25</f>
        <v>9178955.672371428</v>
      </c>
      <c r="E64" s="307">
        <f>+'New BPM Presort Flats Prices'!$D$17</f>
        <v>0.983</v>
      </c>
      <c r="F64" s="300">
        <f t="shared" si="3"/>
        <v>9022913.425941113</v>
      </c>
      <c r="G64" s="301">
        <f>+'FY2007 BDs BPM Presort Flats'!J25</f>
        <v>5051101.963703025</v>
      </c>
      <c r="H64" s="302">
        <f>+'New BPM Presort Flats Prices'!$D$26</f>
        <v>0.876</v>
      </c>
      <c r="I64" s="300">
        <f t="shared" si="4"/>
        <v>4424765.32020385</v>
      </c>
      <c r="J64" s="303">
        <f t="shared" si="5"/>
        <v>13447678.746144963</v>
      </c>
      <c r="K64" s="276"/>
    </row>
    <row r="65" spans="1:11" ht="15.75">
      <c r="A65" s="227"/>
      <c r="B65" s="235"/>
      <c r="C65" s="73">
        <v>4</v>
      </c>
      <c r="D65" s="301">
        <f>+'FY2007 BDs BPM Presort Flats'!E26</f>
        <v>2504650.0900698807</v>
      </c>
      <c r="E65" s="307">
        <f>+'New BPM Presort Flats Prices'!$D$17</f>
        <v>0.983</v>
      </c>
      <c r="F65" s="300">
        <f t="shared" si="3"/>
        <v>2462071.0385386925</v>
      </c>
      <c r="G65" s="301">
        <f>+'FY2007 BDs BPM Presort Flats'!J26</f>
        <v>1265390.9898768757</v>
      </c>
      <c r="H65" s="302">
        <f>+'New BPM Presort Flats Prices'!$D$26</f>
        <v>0.876</v>
      </c>
      <c r="I65" s="300">
        <f t="shared" si="4"/>
        <v>1108482.507132143</v>
      </c>
      <c r="J65" s="303">
        <f t="shared" si="5"/>
        <v>3570553.5456708353</v>
      </c>
      <c r="K65" s="276"/>
    </row>
    <row r="66" spans="1:11" ht="15.75">
      <c r="A66" s="227"/>
      <c r="B66" s="235"/>
      <c r="C66" s="73">
        <v>5</v>
      </c>
      <c r="D66" s="301">
        <f>+'FY2007 BDs BPM Presort Flats'!E27</f>
        <v>18650.599984387332</v>
      </c>
      <c r="E66" s="307">
        <f>+'New BPM Presort Flats Prices'!$D$17</f>
        <v>0.983</v>
      </c>
      <c r="F66" s="300">
        <f t="shared" si="3"/>
        <v>18333.53978465275</v>
      </c>
      <c r="G66" s="301">
        <f>+'FY2007 BDs BPM Presort Flats'!J27</f>
        <v>1356.4853297379527</v>
      </c>
      <c r="H66" s="302">
        <f>+'New BPM Presort Flats Prices'!$D$26</f>
        <v>0.876</v>
      </c>
      <c r="I66" s="300">
        <f t="shared" si="4"/>
        <v>1188.2811488504467</v>
      </c>
      <c r="J66" s="303">
        <f t="shared" si="5"/>
        <v>19521.820933503193</v>
      </c>
      <c r="K66" s="276"/>
    </row>
    <row r="67" spans="1:11" ht="15.75">
      <c r="A67" s="227"/>
      <c r="B67" s="235"/>
      <c r="C67" s="218" t="s">
        <v>98</v>
      </c>
      <c r="D67" s="301">
        <f>+'FY2007 BDs BPM Presort Flats'!F23</f>
        <v>98311353</v>
      </c>
      <c r="E67" s="307">
        <f>+'New BPM Presort Flats Prices'!D19</f>
        <v>0.593</v>
      </c>
      <c r="F67" s="300">
        <f t="shared" si="3"/>
        <v>58298632.328999996</v>
      </c>
      <c r="G67" s="301">
        <f>+'FY2007 BDs BPM Presort Flats'!K23</f>
        <v>88378760</v>
      </c>
      <c r="H67" s="302">
        <f>+'New BPM Presort Flats Prices'!D28</f>
        <v>0.486</v>
      </c>
      <c r="I67" s="300">
        <f t="shared" si="4"/>
        <v>42952077.36</v>
      </c>
      <c r="J67" s="303">
        <f t="shared" si="5"/>
        <v>101250709.689</v>
      </c>
      <c r="K67" s="276"/>
    </row>
    <row r="68" spans="1:11" ht="15.75">
      <c r="A68" s="227"/>
      <c r="B68" s="235"/>
      <c r="C68" s="218" t="s">
        <v>99</v>
      </c>
      <c r="D68" s="301">
        <f>+'FY2007 BDs BPM Presort Flats'!G23</f>
        <v>484302</v>
      </c>
      <c r="E68" s="307">
        <f>+'New BPM Presort Flats Prices'!D21</f>
        <v>0.509</v>
      </c>
      <c r="F68" s="300">
        <f t="shared" si="3"/>
        <v>246509.718</v>
      </c>
      <c r="G68" s="301">
        <f>+'FY2007 BDs BPM Presort Flats'!L23</f>
        <v>17240729</v>
      </c>
      <c r="H68" s="302">
        <f>+'New BPM Presort Flats Prices'!D30</f>
        <v>0.402</v>
      </c>
      <c r="I68" s="300">
        <f t="shared" si="4"/>
        <v>6930773.058</v>
      </c>
      <c r="J68" s="303">
        <f t="shared" si="5"/>
        <v>7177282.776000001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23</v>
      </c>
      <c r="D70" s="301">
        <f>SUM(D63:D68)</f>
        <v>138510860</v>
      </c>
      <c r="E70" s="307"/>
      <c r="F70" s="300">
        <f>SUM(F63:F68)</f>
        <v>97585188.56199999</v>
      </c>
      <c r="G70" s="301">
        <f>SUM(G63:G68)</f>
        <v>121132073</v>
      </c>
      <c r="H70" s="302"/>
      <c r="I70" s="300">
        <f>SUM(I63:I68)</f>
        <v>63471874.002</v>
      </c>
      <c r="J70" s="303">
        <f>SUM(J63:J68)</f>
        <v>161057062.56399998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125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19" t="s">
        <v>126</v>
      </c>
      <c r="E76" s="520"/>
      <c r="F76" s="518"/>
      <c r="G76" s="527"/>
      <c r="H76" s="528"/>
      <c r="I76" s="529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23</v>
      </c>
      <c r="K77" s="276"/>
    </row>
    <row r="78" spans="1:11" ht="18.75">
      <c r="A78" s="227"/>
      <c r="B78" s="235"/>
      <c r="C78" s="31"/>
      <c r="D78" s="65" t="s">
        <v>23</v>
      </c>
      <c r="E78" s="65" t="s">
        <v>115</v>
      </c>
      <c r="F78" s="231" t="s">
        <v>115</v>
      </c>
      <c r="G78" s="231"/>
      <c r="H78" s="65"/>
      <c r="I78" s="32"/>
      <c r="J78" s="232" t="s">
        <v>108</v>
      </c>
      <c r="K78" s="276"/>
    </row>
    <row r="79" spans="1:11" ht="15.75">
      <c r="A79" s="227"/>
      <c r="B79" s="235"/>
      <c r="C79" s="31"/>
      <c r="D79" s="65" t="s">
        <v>3</v>
      </c>
      <c r="E79" s="32" t="s">
        <v>81</v>
      </c>
      <c r="F79" s="231" t="s">
        <v>109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110</v>
      </c>
      <c r="D80" s="206" t="s">
        <v>70</v>
      </c>
      <c r="E80" s="68" t="s">
        <v>6</v>
      </c>
      <c r="F80" s="128" t="s">
        <v>7</v>
      </c>
      <c r="G80" s="128"/>
      <c r="H80" s="128"/>
      <c r="I80" s="128"/>
      <c r="J80" s="69" t="s">
        <v>11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111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61</v>
      </c>
      <c r="D83" s="298">
        <f>+'FY2007 BDs BPM Presort Flats'!D52</f>
        <v>12308133.227712102</v>
      </c>
      <c r="E83" s="304">
        <f>+'New BPM Presort Flats Prices'!E15</f>
        <v>0.136</v>
      </c>
      <c r="F83" s="300">
        <f aca="true" t="shared" si="6" ref="F83:F89">+D83*E83</f>
        <v>1673906.118968846</v>
      </c>
      <c r="G83" s="301"/>
      <c r="H83" s="302"/>
      <c r="I83" s="300"/>
      <c r="J83" s="303">
        <f aca="true" t="shared" si="7" ref="J83:J89">+J51+F83</f>
        <v>13209675.17766639</v>
      </c>
      <c r="K83" s="276"/>
    </row>
    <row r="84" spans="1:11" ht="15.75">
      <c r="A84" s="227"/>
      <c r="B84" s="235"/>
      <c r="C84" s="73">
        <v>3</v>
      </c>
      <c r="D84" s="298">
        <f>+'FY2007 BDs BPM Presort Flats'!D53</f>
        <v>6936694.030391107</v>
      </c>
      <c r="E84" s="304">
        <f>+'New BPM Presort Flats Prices'!F15</f>
        <v>0.169</v>
      </c>
      <c r="F84" s="300">
        <f t="shared" si="6"/>
        <v>1172301.2911360972</v>
      </c>
      <c r="G84" s="301"/>
      <c r="H84" s="302"/>
      <c r="I84" s="300"/>
      <c r="J84" s="303">
        <f t="shared" si="7"/>
        <v>7588683.977946218</v>
      </c>
      <c r="K84" s="276"/>
    </row>
    <row r="85" spans="1:11" ht="15.75">
      <c r="A85" s="227"/>
      <c r="B85" s="235"/>
      <c r="C85" s="73">
        <v>4</v>
      </c>
      <c r="D85" s="298">
        <f>+'FY2007 BDs BPM Presort Flats'!D54</f>
        <v>10918727.54300743</v>
      </c>
      <c r="E85" s="304">
        <f>+'New BPM Presort Flats Prices'!G15</f>
        <v>0.209</v>
      </c>
      <c r="F85" s="300">
        <f t="shared" si="6"/>
        <v>2282014.0564885526</v>
      </c>
      <c r="G85" s="301"/>
      <c r="H85" s="302"/>
      <c r="I85" s="300"/>
      <c r="J85" s="303">
        <f t="shared" si="7"/>
        <v>12267758.8554206</v>
      </c>
      <c r="K85" s="276"/>
    </row>
    <row r="86" spans="1:11" ht="15.75">
      <c r="A86" s="227"/>
      <c r="B86" s="235"/>
      <c r="C86" s="73">
        <v>5</v>
      </c>
      <c r="D86" s="298">
        <f>+'FY2007 BDs BPM Presort Flats'!D55</f>
        <v>13110760.643561343</v>
      </c>
      <c r="E86" s="304">
        <f>+'New BPM Presort Flats Prices'!H15</f>
        <v>0.268</v>
      </c>
      <c r="F86" s="300">
        <f t="shared" si="6"/>
        <v>3513683.85247444</v>
      </c>
      <c r="G86" s="301"/>
      <c r="H86" s="302"/>
      <c r="I86" s="300"/>
      <c r="J86" s="303">
        <f t="shared" si="7"/>
        <v>15565096.679738637</v>
      </c>
      <c r="K86" s="276"/>
    </row>
    <row r="87" spans="1:11" ht="15.75">
      <c r="A87" s="227"/>
      <c r="B87" s="235"/>
      <c r="C87" s="73">
        <v>6</v>
      </c>
      <c r="D87" s="298">
        <f>+'FY2007 BDs BPM Presort Flats'!D56</f>
        <v>7865696.83624926</v>
      </c>
      <c r="E87" s="304">
        <f>+'New BPM Presort Flats Prices'!I15</f>
        <v>0.337</v>
      </c>
      <c r="F87" s="300">
        <f t="shared" si="6"/>
        <v>2650739.8338160007</v>
      </c>
      <c r="G87" s="301"/>
      <c r="H87" s="302"/>
      <c r="I87" s="300"/>
      <c r="J87" s="303">
        <f t="shared" si="7"/>
        <v>9830271.568632888</v>
      </c>
      <c r="K87" s="276"/>
    </row>
    <row r="88" spans="1:11" ht="15.75">
      <c r="A88" s="227"/>
      <c r="B88" s="235"/>
      <c r="C88" s="73">
        <v>7</v>
      </c>
      <c r="D88" s="298">
        <f>+'FY2007 BDs BPM Presort Flats'!D57</f>
        <v>4487091.8618237935</v>
      </c>
      <c r="E88" s="304">
        <f>+'New BPM Presort Flats Prices'!J15</f>
        <v>0.38</v>
      </c>
      <c r="F88" s="300">
        <f t="shared" si="6"/>
        <v>1705094.9074930416</v>
      </c>
      <c r="G88" s="301"/>
      <c r="H88" s="302"/>
      <c r="I88" s="300"/>
      <c r="J88" s="303">
        <f t="shared" si="7"/>
        <v>5808711.725872552</v>
      </c>
      <c r="K88" s="276"/>
    </row>
    <row r="89" spans="1:11" ht="15.75">
      <c r="A89" s="227"/>
      <c r="B89" s="235"/>
      <c r="C89" s="73">
        <v>8</v>
      </c>
      <c r="D89" s="298">
        <f>+'FY2007 BDs BPM Presort Flats'!D58</f>
        <v>11452463.857254963</v>
      </c>
      <c r="E89" s="304">
        <f>+'New BPM Presort Flats Prices'!K15</f>
        <v>0.507</v>
      </c>
      <c r="F89" s="300">
        <f t="shared" si="6"/>
        <v>5806399.175628266</v>
      </c>
      <c r="G89" s="301"/>
      <c r="H89" s="302"/>
      <c r="I89" s="300"/>
      <c r="J89" s="303">
        <f t="shared" si="7"/>
        <v>16410613.135727953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23</v>
      </c>
      <c r="D91" s="301">
        <f>SUM(D83:D89)</f>
        <v>67079568</v>
      </c>
      <c r="E91" s="305"/>
      <c r="F91" s="306">
        <f>SUM(F83:F89)</f>
        <v>18804139.236005247</v>
      </c>
      <c r="G91" s="301"/>
      <c r="H91" s="302"/>
      <c r="I91" s="306"/>
      <c r="J91" s="303">
        <f>SUM(J83:J89)</f>
        <v>80680811.12100524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112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97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61</v>
      </c>
      <c r="D95" s="301">
        <f>+'FY2007 BDs BPM Presort Flats'!E52</f>
        <v>52120306.964880206</v>
      </c>
      <c r="E95" s="307">
        <f>+'New BPM Presort Flats Prices'!E17</f>
        <v>0.098</v>
      </c>
      <c r="F95" s="300">
        <f aca="true" t="shared" si="8" ref="F95:F100">+D95*E95</f>
        <v>5107790.08255826</v>
      </c>
      <c r="G95" s="301"/>
      <c r="H95" s="302"/>
      <c r="I95" s="300"/>
      <c r="J95" s="303">
        <f aca="true" t="shared" si="9" ref="J95:J100">+J63+F95</f>
        <v>40699106.06880896</v>
      </c>
      <c r="K95" s="276"/>
    </row>
    <row r="96" spans="1:11" ht="15.75">
      <c r="A96" s="227"/>
      <c r="B96" s="235"/>
      <c r="C96" s="73">
        <v>3</v>
      </c>
      <c r="D96" s="301">
        <f>+'FY2007 BDs BPM Presort Flats'!E53</f>
        <v>20040295.003428616</v>
      </c>
      <c r="E96" s="307">
        <f>+'New BPM Presort Flats Prices'!F17</f>
        <v>0.126</v>
      </c>
      <c r="F96" s="300">
        <f t="shared" si="8"/>
        <v>2525077.1704320055</v>
      </c>
      <c r="G96" s="301"/>
      <c r="H96" s="302"/>
      <c r="I96" s="300"/>
      <c r="J96" s="303">
        <f t="shared" si="9"/>
        <v>15972755.916576969</v>
      </c>
      <c r="K96" s="276"/>
    </row>
    <row r="97" spans="1:11" ht="15.75">
      <c r="A97" s="227"/>
      <c r="B97" s="235"/>
      <c r="C97" s="73">
        <v>4</v>
      </c>
      <c r="D97" s="301">
        <f>+'FY2007 BDs BPM Presort Flats'!E54</f>
        <v>5309378.0244735405</v>
      </c>
      <c r="E97" s="307">
        <f>+'New BPM Presort Flats Prices'!G17</f>
        <v>0.174</v>
      </c>
      <c r="F97" s="300">
        <f t="shared" si="8"/>
        <v>923831.776258396</v>
      </c>
      <c r="G97" s="301"/>
      <c r="H97" s="302"/>
      <c r="I97" s="300"/>
      <c r="J97" s="303">
        <f t="shared" si="9"/>
        <v>4494385.321929231</v>
      </c>
      <c r="K97" s="276"/>
    </row>
    <row r="98" spans="1:11" ht="15.75">
      <c r="A98" s="227"/>
      <c r="B98" s="235"/>
      <c r="C98" s="73">
        <v>5</v>
      </c>
      <c r="D98" s="301">
        <f>+'FY2007 BDs BPM Presort Flats'!E55</f>
        <v>30226.00721764283</v>
      </c>
      <c r="E98" s="307">
        <f>+'New BPM Presort Flats Prices'!H17</f>
        <v>0.233</v>
      </c>
      <c r="F98" s="300">
        <f t="shared" si="8"/>
        <v>7042.659681710779</v>
      </c>
      <c r="G98" s="301"/>
      <c r="H98" s="302"/>
      <c r="I98" s="300"/>
      <c r="J98" s="303">
        <f t="shared" si="9"/>
        <v>26564.48061521397</v>
      </c>
      <c r="K98" s="276"/>
    </row>
    <row r="99" spans="1:11" ht="15.75">
      <c r="A99" s="227"/>
      <c r="B99" s="235"/>
      <c r="C99" s="218" t="s">
        <v>98</v>
      </c>
      <c r="D99" s="301">
        <f>+'FY2007 BDs BPM Presort Flats'!F51</f>
        <v>258967755</v>
      </c>
      <c r="E99" s="307">
        <f>+'New BPM Presort Flats Prices'!E19</f>
        <v>0.082</v>
      </c>
      <c r="F99" s="300">
        <f t="shared" si="8"/>
        <v>21235355.91</v>
      </c>
      <c r="G99" s="301"/>
      <c r="H99" s="302"/>
      <c r="I99" s="300"/>
      <c r="J99" s="303">
        <f t="shared" si="9"/>
        <v>122486065.59899999</v>
      </c>
      <c r="K99" s="276"/>
    </row>
    <row r="100" spans="1:11" ht="15.75">
      <c r="A100" s="227"/>
      <c r="B100" s="235"/>
      <c r="C100" s="218" t="s">
        <v>99</v>
      </c>
      <c r="D100" s="301">
        <f>+'FY2007 BDs BPM Presort Flats'!G51</f>
        <v>23014460</v>
      </c>
      <c r="E100" s="307">
        <f>+'New BPM Presort Flats Prices'!E21</f>
        <v>0.039</v>
      </c>
      <c r="F100" s="300">
        <f t="shared" si="8"/>
        <v>897563.94</v>
      </c>
      <c r="G100" s="301"/>
      <c r="H100" s="302"/>
      <c r="I100" s="300"/>
      <c r="J100" s="303">
        <f t="shared" si="9"/>
        <v>8074846.716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23</v>
      </c>
      <c r="D102" s="301">
        <f>SUM(D95:D100)</f>
        <v>359482421</v>
      </c>
      <c r="E102" s="307"/>
      <c r="F102" s="300">
        <f>SUM(F95:F100)</f>
        <v>30696661.538930375</v>
      </c>
      <c r="G102" s="301"/>
      <c r="H102" s="302"/>
      <c r="I102" s="300"/>
      <c r="J102" s="303">
        <f>SUM(J95:J100)</f>
        <v>191753724.10293034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116</v>
      </c>
      <c r="D106" s="314"/>
      <c r="E106" s="314"/>
      <c r="F106" s="319">
        <f>SUM(J91,J102)</f>
        <v>272434535.2239356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88</v>
      </c>
      <c r="D108" s="314"/>
      <c r="E108" s="314"/>
      <c r="F108" s="319">
        <f>-'FY2007 BDs BPM Presort Flats'!J64/'Curr. BPM Prsrt. Flats Prices'!D35*'New BPM Presort Flats Prices'!D35</f>
        <v>-2033844.48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117</v>
      </c>
      <c r="D110" s="314"/>
      <c r="E110" s="314"/>
      <c r="F110" s="319">
        <f>SUM(F106,F108)</f>
        <v>270400690.7439356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118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119</v>
      </c>
      <c r="D116" s="314"/>
      <c r="E116" s="314"/>
      <c r="F116" s="477">
        <f>+F110+F37</f>
        <v>294770437.338519</v>
      </c>
      <c r="G116" s="314"/>
      <c r="H116" s="314" t="s">
        <v>188</v>
      </c>
      <c r="I116" s="478">
        <f>+F116/'BPM Flats Revs.@Curr. Prices'!F116-1</f>
        <v>0.0042453315680213155</v>
      </c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251</v>
      </c>
    </row>
    <row r="122" ht="12.75">
      <c r="B122" t="s">
        <v>253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</cols>
  <sheetData>
    <row r="1" ht="12.75">
      <c r="A1" s="479" t="s">
        <v>239</v>
      </c>
    </row>
    <row r="4" spans="1:2" ht="12.75">
      <c r="A4" s="330">
        <v>1</v>
      </c>
      <c r="B4" t="s">
        <v>240</v>
      </c>
    </row>
    <row r="5" spans="1:2" ht="12.75">
      <c r="A5" s="330"/>
      <c r="B5" t="s">
        <v>262</v>
      </c>
    </row>
    <row r="6" spans="1:2" ht="12.75">
      <c r="A6" s="330">
        <v>2</v>
      </c>
      <c r="B6" t="s">
        <v>266</v>
      </c>
    </row>
    <row r="7" spans="1:2" ht="12.75">
      <c r="A7" s="330"/>
      <c r="B7" t="s">
        <v>241</v>
      </c>
    </row>
    <row r="8" spans="1:2" ht="12.75">
      <c r="A8" s="330">
        <v>3</v>
      </c>
      <c r="B8" t="s">
        <v>242</v>
      </c>
    </row>
    <row r="9" spans="1:2" ht="12.75">
      <c r="A9" s="330"/>
      <c r="B9" t="s">
        <v>243</v>
      </c>
    </row>
    <row r="10" spans="1:2" ht="12.75">
      <c r="A10" s="330">
        <v>4</v>
      </c>
      <c r="B10" t="s">
        <v>244</v>
      </c>
    </row>
    <row r="11" spans="1:2" ht="12.75">
      <c r="A11" s="330"/>
      <c r="B11" t="s">
        <v>245</v>
      </c>
    </row>
    <row r="12" spans="1:2" ht="12.75">
      <c r="A12" s="330"/>
      <c r="B12" t="s">
        <v>246</v>
      </c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421875" style="0" customWidth="1"/>
    <col min="4" max="4" width="12.00390625" style="0" customWidth="1"/>
    <col min="5" max="5" width="14.7109375" style="0" customWidth="1"/>
    <col min="6" max="6" width="13.7109375" style="0" customWidth="1"/>
    <col min="7" max="7" width="16.140625" style="0" customWidth="1"/>
    <col min="8" max="11" width="13.7109375" style="0" customWidth="1"/>
    <col min="12" max="12" width="14.7109375" style="0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8">
      <c r="A4" s="9" t="s">
        <v>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5.75">
      <c r="A7" s="5"/>
      <c r="B7" s="15"/>
      <c r="C7" s="19" t="s">
        <v>1</v>
      </c>
      <c r="D7" s="20"/>
      <c r="E7" s="21"/>
      <c r="F7" s="20"/>
      <c r="G7" s="20"/>
      <c r="H7" s="20"/>
      <c r="I7" s="20"/>
      <c r="J7" s="20"/>
      <c r="K7" s="20"/>
      <c r="L7" s="22"/>
    </row>
    <row r="8" spans="1:12" ht="15.75" thickBot="1">
      <c r="A8" s="5"/>
      <c r="B8" s="15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6.5" thickTop="1">
      <c r="A9" s="5"/>
      <c r="B9" s="6"/>
      <c r="C9" s="88"/>
      <c r="D9" s="26"/>
      <c r="E9" s="89"/>
      <c r="F9" s="90"/>
      <c r="G9" s="29"/>
      <c r="H9" s="30"/>
      <c r="I9" s="27"/>
      <c r="J9" s="20"/>
      <c r="K9" s="20"/>
      <c r="L9" s="22"/>
    </row>
    <row r="10" spans="1:12" ht="15.75">
      <c r="A10" s="5"/>
      <c r="B10" s="6"/>
      <c r="C10" s="91" t="s">
        <v>2</v>
      </c>
      <c r="D10" s="92"/>
      <c r="E10" s="93" t="s">
        <v>3</v>
      </c>
      <c r="F10" s="92"/>
      <c r="G10" s="93" t="s">
        <v>4</v>
      </c>
      <c r="H10" s="92"/>
      <c r="I10" s="35"/>
      <c r="J10" s="36"/>
      <c r="K10" s="36"/>
      <c r="L10" s="37"/>
    </row>
    <row r="11" spans="1:12" ht="15">
      <c r="A11" s="5"/>
      <c r="B11" s="6"/>
      <c r="C11" s="88"/>
      <c r="D11" s="26"/>
      <c r="E11" s="94"/>
      <c r="F11" s="26"/>
      <c r="G11" s="95"/>
      <c r="H11" s="41"/>
      <c r="I11" s="38"/>
      <c r="J11" s="20"/>
      <c r="K11" s="20"/>
      <c r="L11" s="22"/>
    </row>
    <row r="12" spans="1:12" ht="15.75">
      <c r="A12" s="5"/>
      <c r="B12" s="42"/>
      <c r="C12" s="43">
        <v>13883206</v>
      </c>
      <c r="D12" s="45"/>
      <c r="E12" s="96">
        <v>40836811</v>
      </c>
      <c r="F12" s="45"/>
      <c r="G12" s="96">
        <v>35526660</v>
      </c>
      <c r="H12" s="47"/>
      <c r="I12" s="38"/>
      <c r="J12" s="20"/>
      <c r="K12" s="20"/>
      <c r="L12" s="22"/>
    </row>
    <row r="13" spans="1:12" ht="16.5" thickBot="1">
      <c r="A13" s="5"/>
      <c r="B13" s="42"/>
      <c r="C13" s="97"/>
      <c r="D13" s="98"/>
      <c r="E13" s="99"/>
      <c r="F13" s="49"/>
      <c r="G13" s="99"/>
      <c r="H13" s="100"/>
      <c r="I13" s="53"/>
      <c r="J13" s="54"/>
      <c r="K13" s="54"/>
      <c r="L13" s="55"/>
    </row>
    <row r="14" spans="1:12" ht="15.75">
      <c r="A14" s="5"/>
      <c r="B14" s="42"/>
      <c r="C14" s="25"/>
      <c r="D14" s="20"/>
      <c r="E14" s="20"/>
      <c r="F14" s="20"/>
      <c r="G14" s="20"/>
      <c r="H14" s="56"/>
      <c r="I14" s="56"/>
      <c r="J14" s="56"/>
      <c r="K14" s="56"/>
      <c r="L14" s="57"/>
    </row>
    <row r="15" spans="1:12" ht="15.75">
      <c r="A15" s="5"/>
      <c r="B15" s="42"/>
      <c r="C15" s="19" t="s">
        <v>5</v>
      </c>
      <c r="D15" s="20"/>
      <c r="E15" s="20"/>
      <c r="F15" s="20"/>
      <c r="G15" s="20"/>
      <c r="H15" s="20"/>
      <c r="I15" s="20"/>
      <c r="J15" s="20"/>
      <c r="K15" s="20"/>
      <c r="L15" s="22"/>
    </row>
    <row r="16" spans="1:12" ht="16.5" thickBot="1">
      <c r="A16" s="5"/>
      <c r="B16" s="42"/>
      <c r="C16" s="58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6.5" thickTop="1">
      <c r="A17" s="5"/>
      <c r="B17" s="42"/>
      <c r="C17" s="19"/>
      <c r="D17" s="38"/>
      <c r="E17" s="20"/>
      <c r="F17" s="20"/>
      <c r="G17" s="20"/>
      <c r="H17" s="20"/>
      <c r="I17" s="20"/>
      <c r="J17" s="20"/>
      <c r="K17" s="20"/>
      <c r="L17" s="22"/>
    </row>
    <row r="18" spans="1:12" ht="15.75">
      <c r="A18" s="5"/>
      <c r="B18" s="42"/>
      <c r="C18" s="19"/>
      <c r="D18" s="519" t="s">
        <v>2</v>
      </c>
      <c r="E18" s="520"/>
      <c r="F18" s="520"/>
      <c r="G18" s="520"/>
      <c r="H18" s="520"/>
      <c r="I18" s="520"/>
      <c r="J18" s="520"/>
      <c r="K18" s="520"/>
      <c r="L18" s="521"/>
    </row>
    <row r="19" spans="1:12" ht="15.75">
      <c r="A19" s="5"/>
      <c r="B19" s="60"/>
      <c r="C19" s="61"/>
      <c r="D19" s="62"/>
      <c r="E19" s="63" t="s">
        <v>6</v>
      </c>
      <c r="F19" s="63" t="s">
        <v>7</v>
      </c>
      <c r="G19" s="63" t="s">
        <v>8</v>
      </c>
      <c r="H19" s="63" t="s">
        <v>9</v>
      </c>
      <c r="I19" s="63" t="s">
        <v>10</v>
      </c>
      <c r="J19" s="63" t="s">
        <v>11</v>
      </c>
      <c r="K19" s="63" t="s">
        <v>12</v>
      </c>
      <c r="L19" s="64" t="s">
        <v>13</v>
      </c>
    </row>
    <row r="20" spans="1:12" ht="15.75">
      <c r="A20" s="5"/>
      <c r="B20" s="60"/>
      <c r="C20" s="31" t="s">
        <v>14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.75">
      <c r="A21" s="5"/>
      <c r="B21" s="60"/>
      <c r="C21" s="67" t="s">
        <v>15</v>
      </c>
      <c r="D21" s="68"/>
      <c r="E21" s="68" t="s">
        <v>16</v>
      </c>
      <c r="F21" s="68" t="s">
        <v>17</v>
      </c>
      <c r="G21" s="68" t="s">
        <v>18</v>
      </c>
      <c r="H21" s="68" t="s">
        <v>19</v>
      </c>
      <c r="I21" s="68" t="s">
        <v>20</v>
      </c>
      <c r="J21" s="68" t="s">
        <v>21</v>
      </c>
      <c r="K21" s="68" t="s">
        <v>22</v>
      </c>
      <c r="L21" s="69" t="s">
        <v>23</v>
      </c>
    </row>
    <row r="22" spans="1:12" ht="15">
      <c r="A22" s="5"/>
      <c r="B22" s="15"/>
      <c r="C22" s="70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">
      <c r="A23" s="5"/>
      <c r="B23" s="15"/>
      <c r="C23" s="73" t="s">
        <v>24</v>
      </c>
      <c r="D23" s="71"/>
      <c r="E23" s="1">
        <v>492509.4337601225</v>
      </c>
      <c r="F23" s="1">
        <v>129707.45375436118</v>
      </c>
      <c r="G23" s="1">
        <v>135260.55418745748</v>
      </c>
      <c r="H23" s="1">
        <v>187606.7793882016</v>
      </c>
      <c r="I23" s="1">
        <v>85815.48199274382</v>
      </c>
      <c r="J23" s="1">
        <v>46453.82055291956</v>
      </c>
      <c r="K23" s="1">
        <v>68477.96342115794</v>
      </c>
      <c r="L23" s="74">
        <v>1145831.487056964</v>
      </c>
    </row>
    <row r="24" spans="1:12" ht="15.75">
      <c r="A24" s="5"/>
      <c r="B24" s="75"/>
      <c r="C24" s="73" t="s">
        <v>25</v>
      </c>
      <c r="D24" s="1"/>
      <c r="E24" s="1">
        <v>758681.2750851407</v>
      </c>
      <c r="F24" s="1">
        <v>225582.51069742677</v>
      </c>
      <c r="G24" s="1">
        <v>339149.5655342537</v>
      </c>
      <c r="H24" s="1">
        <v>409419.6244111834</v>
      </c>
      <c r="I24" s="1">
        <v>125270.37331510326</v>
      </c>
      <c r="J24" s="1">
        <v>141634.3530256654</v>
      </c>
      <c r="K24" s="1">
        <v>184154.4599203585</v>
      </c>
      <c r="L24" s="74">
        <v>2183892.161989132</v>
      </c>
    </row>
    <row r="25" spans="1:12" ht="15.75">
      <c r="A25" s="5"/>
      <c r="B25" s="75"/>
      <c r="C25" s="73" t="s">
        <v>26</v>
      </c>
      <c r="D25" s="1"/>
      <c r="E25" s="1">
        <v>717235.0078084308</v>
      </c>
      <c r="F25" s="1">
        <v>229771.24928026367</v>
      </c>
      <c r="G25" s="1">
        <v>339636.17132930947</v>
      </c>
      <c r="H25" s="1">
        <v>570284.1637425583</v>
      </c>
      <c r="I25" s="1">
        <v>202735.78964173223</v>
      </c>
      <c r="J25" s="1">
        <v>163256.62103850328</v>
      </c>
      <c r="K25" s="1">
        <v>189251.75791530404</v>
      </c>
      <c r="L25" s="74">
        <v>2412170.760756102</v>
      </c>
    </row>
    <row r="26" spans="1:12" ht="15.75">
      <c r="A26" s="5"/>
      <c r="B26" s="75"/>
      <c r="C26" s="73" t="s">
        <v>27</v>
      </c>
      <c r="D26" s="1"/>
      <c r="E26" s="1">
        <v>607055.7403632614</v>
      </c>
      <c r="F26" s="1">
        <v>194961.51611992274</v>
      </c>
      <c r="G26" s="1">
        <v>348369.6919993559</v>
      </c>
      <c r="H26" s="1">
        <v>379306.60121089284</v>
      </c>
      <c r="I26" s="1">
        <v>187934.822882067</v>
      </c>
      <c r="J26" s="1">
        <v>101949.15547196005</v>
      </c>
      <c r="K26" s="1">
        <v>133925.46929733903</v>
      </c>
      <c r="L26" s="74">
        <v>1953502.997344799</v>
      </c>
    </row>
    <row r="27" spans="1:12" ht="15.75">
      <c r="A27" s="5"/>
      <c r="B27" s="75"/>
      <c r="C27" s="73" t="s">
        <v>28</v>
      </c>
      <c r="D27" s="1"/>
      <c r="E27" s="1">
        <v>564357.200210887</v>
      </c>
      <c r="F27" s="1">
        <v>132012.73218708194</v>
      </c>
      <c r="G27" s="1">
        <v>293638.2513314787</v>
      </c>
      <c r="H27" s="1">
        <v>335345.99968469347</v>
      </c>
      <c r="I27" s="1">
        <v>176328.9115227772</v>
      </c>
      <c r="J27" s="1">
        <v>95688.48509450427</v>
      </c>
      <c r="K27" s="1">
        <v>88656.22475700741</v>
      </c>
      <c r="L27" s="74">
        <v>1686027.8047884302</v>
      </c>
    </row>
    <row r="28" spans="1:12" ht="15.75">
      <c r="A28" s="5"/>
      <c r="B28" s="75"/>
      <c r="C28" s="73" t="s">
        <v>29</v>
      </c>
      <c r="D28" s="1"/>
      <c r="E28" s="1">
        <v>334617.29174169013</v>
      </c>
      <c r="F28" s="1">
        <v>119178.5775709977</v>
      </c>
      <c r="G28" s="1">
        <v>216980.2190933923</v>
      </c>
      <c r="H28" s="1">
        <v>176181.12609792023</v>
      </c>
      <c r="I28" s="1">
        <v>127945.26924021583</v>
      </c>
      <c r="J28" s="1">
        <v>74293.69277239643</v>
      </c>
      <c r="K28" s="1">
        <v>73416.95939856564</v>
      </c>
      <c r="L28" s="74">
        <v>1122613.1359151783</v>
      </c>
    </row>
    <row r="29" spans="1:12" ht="15.75">
      <c r="A29" s="5"/>
      <c r="B29" s="75"/>
      <c r="C29" s="73" t="s">
        <v>30</v>
      </c>
      <c r="D29" s="1"/>
      <c r="E29" s="1">
        <v>250331.91732499923</v>
      </c>
      <c r="F29" s="1">
        <v>106642.18116130018</v>
      </c>
      <c r="G29" s="1">
        <v>162304.10125023624</v>
      </c>
      <c r="H29" s="1">
        <v>124771.02539170336</v>
      </c>
      <c r="I29" s="1">
        <v>83740.54853811578</v>
      </c>
      <c r="J29" s="1">
        <v>62829.8889307518</v>
      </c>
      <c r="K29" s="1">
        <v>49539.01972836351</v>
      </c>
      <c r="L29" s="74">
        <v>840158.6823254701</v>
      </c>
    </row>
    <row r="30" spans="1:12" ht="15.75">
      <c r="A30" s="5"/>
      <c r="B30" s="75"/>
      <c r="C30" s="73" t="s">
        <v>31</v>
      </c>
      <c r="D30" s="1"/>
      <c r="E30" s="1">
        <v>156681.27155802687</v>
      </c>
      <c r="F30" s="1">
        <v>73409.13261393426</v>
      </c>
      <c r="G30" s="1">
        <v>89571.70562269498</v>
      </c>
      <c r="H30" s="1">
        <v>73865.93701680546</v>
      </c>
      <c r="I30" s="1">
        <v>47274.28186203502</v>
      </c>
      <c r="J30" s="1">
        <v>26749.87254107385</v>
      </c>
      <c r="K30" s="1">
        <v>44615.25253927849</v>
      </c>
      <c r="L30" s="74">
        <v>512167.45375384897</v>
      </c>
    </row>
    <row r="31" spans="1:12" ht="15.75">
      <c r="A31" s="5"/>
      <c r="B31" s="75"/>
      <c r="C31" s="73" t="s">
        <v>32</v>
      </c>
      <c r="D31" s="1"/>
      <c r="E31" s="1">
        <v>114954.28612484636</v>
      </c>
      <c r="F31" s="1">
        <v>41072.99235764638</v>
      </c>
      <c r="G31" s="1">
        <v>53405.82493551064</v>
      </c>
      <c r="H31" s="1">
        <v>74640.84831625698</v>
      </c>
      <c r="I31" s="1">
        <v>44308.98352349647</v>
      </c>
      <c r="J31" s="1">
        <v>30967.46681969107</v>
      </c>
      <c r="K31" s="1">
        <v>26110.034529283545</v>
      </c>
      <c r="L31" s="74">
        <v>385460.4366067314</v>
      </c>
    </row>
    <row r="32" spans="1:12" ht="15.75">
      <c r="A32" s="5"/>
      <c r="B32" s="75"/>
      <c r="C32" s="73" t="s">
        <v>33</v>
      </c>
      <c r="D32" s="1"/>
      <c r="E32" s="1">
        <v>151886.86934480094</v>
      </c>
      <c r="F32" s="1">
        <v>69026.29860122256</v>
      </c>
      <c r="G32" s="1">
        <v>83624.30740511979</v>
      </c>
      <c r="H32" s="1">
        <v>88013.43836543211</v>
      </c>
      <c r="I32" s="1">
        <v>67444.21369291426</v>
      </c>
      <c r="J32" s="1">
        <v>27932.247660720666</v>
      </c>
      <c r="K32" s="1">
        <v>58830.85319959755</v>
      </c>
      <c r="L32" s="74">
        <v>546758.2282698078</v>
      </c>
    </row>
    <row r="33" spans="1:12" ht="15.75">
      <c r="A33" s="5"/>
      <c r="B33" s="75"/>
      <c r="C33" s="73" t="s">
        <v>34</v>
      </c>
      <c r="D33" s="1"/>
      <c r="E33" s="1">
        <v>105314.15506518143</v>
      </c>
      <c r="F33" s="1">
        <v>32098.793426882206</v>
      </c>
      <c r="G33" s="1">
        <v>56082.14516414874</v>
      </c>
      <c r="H33" s="1">
        <v>74196.20301814447</v>
      </c>
      <c r="I33" s="1">
        <v>53480.10678472681</v>
      </c>
      <c r="J33" s="1">
        <v>21571.241758594988</v>
      </c>
      <c r="K33" s="1">
        <v>38183.80331825082</v>
      </c>
      <c r="L33" s="74">
        <v>380926.44853592943</v>
      </c>
    </row>
    <row r="34" spans="1:12" ht="15.75">
      <c r="A34" s="5"/>
      <c r="B34" s="75"/>
      <c r="C34" s="73" t="s">
        <v>35</v>
      </c>
      <c r="D34" s="1"/>
      <c r="E34" s="1">
        <v>102498.4083600723</v>
      </c>
      <c r="F34" s="1">
        <v>22682.82735524732</v>
      </c>
      <c r="G34" s="1">
        <v>40375.88878470742</v>
      </c>
      <c r="H34" s="1">
        <v>46364.45085698298</v>
      </c>
      <c r="I34" s="1">
        <v>15950.93056554192</v>
      </c>
      <c r="J34" s="1">
        <v>10920.604203317256</v>
      </c>
      <c r="K34" s="1">
        <v>5677.966956526343</v>
      </c>
      <c r="L34" s="74">
        <v>244471.07708239555</v>
      </c>
    </row>
    <row r="35" spans="1:12" ht="15.75">
      <c r="A35" s="5"/>
      <c r="B35" s="75"/>
      <c r="C35" s="73" t="s">
        <v>36</v>
      </c>
      <c r="D35" s="1"/>
      <c r="E35" s="1">
        <v>40086.272510458686</v>
      </c>
      <c r="F35" s="1">
        <v>21319.53701767189</v>
      </c>
      <c r="G35" s="1">
        <v>23529.986058652896</v>
      </c>
      <c r="H35" s="1">
        <v>11144.057858976748</v>
      </c>
      <c r="I35" s="1">
        <v>16675.42670912655</v>
      </c>
      <c r="J35" s="1">
        <v>9996.3385368288</v>
      </c>
      <c r="K35" s="1">
        <v>5755.6919464125995</v>
      </c>
      <c r="L35" s="74">
        <v>128507.31063812815</v>
      </c>
    </row>
    <row r="36" spans="1:12" ht="15.75">
      <c r="A36" s="5"/>
      <c r="B36" s="75"/>
      <c r="C36" s="73" t="s">
        <v>37</v>
      </c>
      <c r="D36" s="1"/>
      <c r="E36" s="1">
        <v>34135.86369058438</v>
      </c>
      <c r="F36" s="1">
        <v>19039.88024777734</v>
      </c>
      <c r="G36" s="1">
        <v>14174.394006105002</v>
      </c>
      <c r="H36" s="1">
        <v>20619.796658593597</v>
      </c>
      <c r="I36" s="1">
        <v>2600.845513462973</v>
      </c>
      <c r="J36" s="1">
        <v>3044.2855279480223</v>
      </c>
      <c r="K36" s="1">
        <v>12357.328814776032</v>
      </c>
      <c r="L36" s="74">
        <v>105972.39445924733</v>
      </c>
    </row>
    <row r="37" spans="1:12" ht="15.75">
      <c r="A37" s="5"/>
      <c r="B37" s="75"/>
      <c r="C37" s="73" t="s">
        <v>38</v>
      </c>
      <c r="D37" s="1"/>
      <c r="E37" s="1">
        <v>28464.12955347127</v>
      </c>
      <c r="F37" s="1">
        <v>5554.111556045937</v>
      </c>
      <c r="G37" s="1">
        <v>8250.470860282658</v>
      </c>
      <c r="H37" s="1">
        <v>17925.07773860455</v>
      </c>
      <c r="I37" s="1">
        <v>2817.7022495414258</v>
      </c>
      <c r="J37" s="1">
        <v>2798.7361176797976</v>
      </c>
      <c r="K37" s="1">
        <v>5324.374329662863</v>
      </c>
      <c r="L37" s="74">
        <v>71134.6024052885</v>
      </c>
    </row>
    <row r="38" spans="1:12" ht="15.75">
      <c r="A38" s="5"/>
      <c r="B38" s="75"/>
      <c r="C38" s="73" t="s">
        <v>39</v>
      </c>
      <c r="D38" s="1"/>
      <c r="E38" s="1">
        <v>23519.059161270627</v>
      </c>
      <c r="F38" s="1">
        <v>4258.932473885881</v>
      </c>
      <c r="G38" s="1">
        <v>4370.827703366258</v>
      </c>
      <c r="H38" s="1">
        <v>4754.082674938774</v>
      </c>
      <c r="I38" s="1">
        <v>5747.909112575427</v>
      </c>
      <c r="J38" s="1">
        <v>456.0234800512043</v>
      </c>
      <c r="K38" s="1">
        <v>733.806872712684</v>
      </c>
      <c r="L38" s="74">
        <v>43840.641478800855</v>
      </c>
    </row>
    <row r="39" spans="1:12" ht="15.75">
      <c r="A39" s="5"/>
      <c r="B39" s="75"/>
      <c r="C39" s="73" t="s">
        <v>40</v>
      </c>
      <c r="D39" s="1"/>
      <c r="E39" s="1">
        <v>6754.756170636896</v>
      </c>
      <c r="F39" s="1">
        <v>10602.541262419269</v>
      </c>
      <c r="G39" s="1">
        <v>6521.499564678941</v>
      </c>
      <c r="H39" s="1">
        <v>7837.6180122690275</v>
      </c>
      <c r="I39" s="1">
        <v>1440.9007843336844</v>
      </c>
      <c r="J39" s="1">
        <v>2580.1713598797546</v>
      </c>
      <c r="K39" s="1">
        <v>2479.3777668928565</v>
      </c>
      <c r="L39" s="74">
        <v>38216.86492111043</v>
      </c>
    </row>
    <row r="40" spans="1:12" ht="15.75">
      <c r="A40" s="5"/>
      <c r="B40" s="75"/>
      <c r="C40" s="73" t="s">
        <v>41</v>
      </c>
      <c r="D40" s="1"/>
      <c r="E40" s="1">
        <v>10764.579296194062</v>
      </c>
      <c r="F40" s="1">
        <v>1620.9893537085698</v>
      </c>
      <c r="G40" s="1">
        <v>5077.1888260375</v>
      </c>
      <c r="H40" s="1">
        <v>8622.599358316196</v>
      </c>
      <c r="I40" s="1">
        <v>6051.682238132076</v>
      </c>
      <c r="J40" s="1">
        <v>3751.5996103651382</v>
      </c>
      <c r="K40" s="1">
        <v>1499.4468332975594</v>
      </c>
      <c r="L40" s="74">
        <v>37388.085516051106</v>
      </c>
    </row>
    <row r="41" spans="1:12" ht="15.75">
      <c r="A41" s="5"/>
      <c r="B41" s="75"/>
      <c r="C41" s="73" t="s">
        <v>42</v>
      </c>
      <c r="D41" s="1"/>
      <c r="E41" s="1">
        <v>7890.5256966012275</v>
      </c>
      <c r="F41" s="1">
        <v>13964.887383729365</v>
      </c>
      <c r="G41" s="1">
        <v>2779.6614082411334</v>
      </c>
      <c r="H41" s="1">
        <v>14448.668695739649</v>
      </c>
      <c r="I41" s="1">
        <v>1847.8104245506222</v>
      </c>
      <c r="J41" s="1">
        <v>3233.8725477248545</v>
      </c>
      <c r="K41" s="1">
        <v>0</v>
      </c>
      <c r="L41" s="74">
        <v>44165.42615658685</v>
      </c>
    </row>
    <row r="42" spans="1:12" ht="15.75">
      <c r="A42" s="5"/>
      <c r="B42" s="75"/>
      <c r="C42" s="73"/>
      <c r="D42" s="1"/>
      <c r="E42" s="1"/>
      <c r="F42" s="1"/>
      <c r="G42" s="1"/>
      <c r="H42" s="1"/>
      <c r="I42" s="1"/>
      <c r="J42" s="1"/>
      <c r="K42" s="1"/>
      <c r="L42" s="74"/>
    </row>
    <row r="43" spans="1:12" ht="15.75">
      <c r="A43" s="5"/>
      <c r="B43" s="75"/>
      <c r="C43" s="73" t="s">
        <v>23</v>
      </c>
      <c r="D43" s="1"/>
      <c r="E43" s="76">
        <f aca="true" t="shared" si="0" ref="E43:K43">SUM(E24:E41)</f>
        <v>4015228.6090665543</v>
      </c>
      <c r="F43" s="76">
        <f t="shared" si="0"/>
        <v>1322799.6906671636</v>
      </c>
      <c r="G43" s="76">
        <f t="shared" si="0"/>
        <v>2087841.9008775724</v>
      </c>
      <c r="H43" s="76">
        <f t="shared" si="0"/>
        <v>2437741.3191100117</v>
      </c>
      <c r="I43" s="76">
        <f t="shared" si="0"/>
        <v>1169596.5086004485</v>
      </c>
      <c r="J43" s="76">
        <f t="shared" si="0"/>
        <v>783654.6564976566</v>
      </c>
      <c r="K43" s="76">
        <f t="shared" si="0"/>
        <v>920511.8281236294</v>
      </c>
      <c r="L43" s="77">
        <f>SUM(L23:L41)</f>
        <v>13883206.000000002</v>
      </c>
    </row>
    <row r="44" spans="1:12" ht="15.75">
      <c r="A44" s="5"/>
      <c r="B44" s="78"/>
      <c r="C44" s="70"/>
      <c r="D44" s="79"/>
      <c r="E44" s="79"/>
      <c r="F44" s="79"/>
      <c r="G44" s="79"/>
      <c r="H44" s="79"/>
      <c r="I44" s="79"/>
      <c r="J44" s="79"/>
      <c r="K44" s="79"/>
      <c r="L44" s="80"/>
    </row>
    <row r="45" spans="1:12" ht="15.75" thickBot="1">
      <c r="A45" s="81"/>
      <c r="B45" s="82"/>
      <c r="C45" s="48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5">
      <c r="A46" s="5"/>
      <c r="B46" s="85"/>
      <c r="C46" s="25"/>
      <c r="D46" s="20"/>
      <c r="E46" s="20"/>
      <c r="F46" s="20"/>
      <c r="G46" s="20"/>
      <c r="H46" s="20"/>
      <c r="I46" s="20"/>
      <c r="J46" s="20"/>
      <c r="K46" s="20"/>
      <c r="L46" s="22"/>
    </row>
    <row r="47" spans="1:12" ht="15.75">
      <c r="A47" s="5"/>
      <c r="B47" s="85"/>
      <c r="C47" s="19" t="s">
        <v>45</v>
      </c>
      <c r="D47" s="20"/>
      <c r="E47" s="86">
        <v>1325342</v>
      </c>
      <c r="F47" s="20"/>
      <c r="G47" s="20"/>
      <c r="H47" s="20"/>
      <c r="I47" s="20"/>
      <c r="J47" s="20"/>
      <c r="K47" s="20"/>
      <c r="L47" s="22"/>
    </row>
    <row r="48" spans="1:12" ht="15">
      <c r="A48" s="5"/>
      <c r="B48" s="85"/>
      <c r="C48" s="25"/>
      <c r="D48" s="20"/>
      <c r="E48" s="20"/>
      <c r="F48" s="20"/>
      <c r="G48" s="20"/>
      <c r="H48" s="20"/>
      <c r="I48" s="20"/>
      <c r="J48" s="20"/>
      <c r="K48" s="20"/>
      <c r="L48" s="22"/>
    </row>
    <row r="49" spans="1:12" ht="15.75">
      <c r="A49" s="5"/>
      <c r="B49" s="75"/>
      <c r="C49" s="19"/>
      <c r="D49" s="20"/>
      <c r="E49" s="20"/>
      <c r="F49" s="20"/>
      <c r="G49" s="20"/>
      <c r="H49" s="20"/>
      <c r="I49" s="20"/>
      <c r="J49" s="20"/>
      <c r="K49" s="20"/>
      <c r="L49" s="87"/>
    </row>
    <row r="50" spans="1:12" ht="15.75" thickBot="1">
      <c r="A50" s="81"/>
      <c r="B50" s="82"/>
      <c r="C50" s="48"/>
      <c r="D50" s="54"/>
      <c r="E50" s="54"/>
      <c r="F50" s="54"/>
      <c r="G50" s="54"/>
      <c r="H50" s="54"/>
      <c r="I50" s="54"/>
      <c r="J50" s="54"/>
      <c r="K50" s="54"/>
      <c r="L50" s="55"/>
    </row>
    <row r="53" ht="12.75">
      <c r="A53" t="s">
        <v>254</v>
      </c>
    </row>
  </sheetData>
  <mergeCells count="1">
    <mergeCell ref="D18:L1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28125" style="0" customWidth="1"/>
    <col min="3" max="3" width="13.140625" style="0" customWidth="1"/>
    <col min="4" max="4" width="16.7109375" style="0" customWidth="1"/>
    <col min="5" max="5" width="15.7109375" style="0" customWidth="1"/>
    <col min="6" max="6" width="15.57421875" style="0" customWidth="1"/>
    <col min="7" max="7" width="15.8515625" style="0" customWidth="1"/>
    <col min="8" max="8" width="16.140625" style="0" customWidth="1"/>
    <col min="9" max="9" width="15.421875" style="0" customWidth="1"/>
    <col min="10" max="10" width="16.28125" style="0" customWidth="1"/>
    <col min="11" max="11" width="15.57421875" style="0" customWidth="1"/>
    <col min="12" max="12" width="15.140625" style="0" customWidth="1"/>
    <col min="13" max="13" width="16.8515625" style="0" bestFit="1" customWidth="1"/>
    <col min="14" max="14" width="14.57421875" style="0" bestFit="1" customWidth="1"/>
    <col min="15" max="15" width="7.7109375" style="0" customWidth="1"/>
    <col min="17" max="17" width="16.8515625" style="0" bestFit="1" customWidth="1"/>
  </cols>
  <sheetData>
    <row r="1" spans="1:14" ht="15">
      <c r="A1" s="101"/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>
      <c r="A4" s="9" t="s">
        <v>68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03"/>
      <c r="M5" s="13"/>
      <c r="N5" s="14"/>
    </row>
    <row r="6" spans="1:14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20"/>
      <c r="L6" s="36"/>
      <c r="M6" s="20"/>
      <c r="N6" s="18"/>
    </row>
    <row r="7" spans="1:14" ht="15.75">
      <c r="A7" s="5"/>
      <c r="B7" s="15"/>
      <c r="C7" s="19" t="s">
        <v>1</v>
      </c>
      <c r="D7" s="104"/>
      <c r="E7" s="104"/>
      <c r="F7" s="104"/>
      <c r="G7" s="104"/>
      <c r="H7" s="20"/>
      <c r="I7" s="20"/>
      <c r="J7" s="20"/>
      <c r="K7" s="20"/>
      <c r="L7" s="36"/>
      <c r="M7" s="20"/>
      <c r="N7" s="22"/>
    </row>
    <row r="8" spans="1:14" ht="16.5" thickBot="1">
      <c r="A8" s="5"/>
      <c r="B8" s="15"/>
      <c r="C8" s="58"/>
      <c r="D8" s="105"/>
      <c r="E8" s="105"/>
      <c r="F8" s="105"/>
      <c r="G8" s="105"/>
      <c r="H8" s="23"/>
      <c r="I8" s="23"/>
      <c r="J8" s="23"/>
      <c r="K8" s="23"/>
      <c r="L8" s="106"/>
      <c r="M8" s="107"/>
      <c r="N8" s="108"/>
    </row>
    <row r="9" spans="1:14" ht="16.5" thickTop="1">
      <c r="A9" s="5"/>
      <c r="B9" s="15"/>
      <c r="C9" s="25"/>
      <c r="D9" s="20"/>
      <c r="E9" s="20"/>
      <c r="F9" s="20"/>
      <c r="G9" s="20"/>
      <c r="H9" s="20"/>
      <c r="I9" s="20"/>
      <c r="J9" s="20"/>
      <c r="K9" s="109"/>
      <c r="L9" s="109"/>
      <c r="M9" s="32"/>
      <c r="N9" s="59"/>
    </row>
    <row r="10" spans="1:14" ht="15.75">
      <c r="A10" s="5"/>
      <c r="B10" s="15"/>
      <c r="C10" s="70"/>
      <c r="D10" s="36"/>
      <c r="E10" s="36"/>
      <c r="F10" s="36"/>
      <c r="G10" s="36"/>
      <c r="H10" s="36"/>
      <c r="I10" s="36"/>
      <c r="J10" s="36"/>
      <c r="K10" s="32" t="s">
        <v>2</v>
      </c>
      <c r="L10" s="32" t="s">
        <v>3</v>
      </c>
      <c r="M10" s="33" t="s">
        <v>4</v>
      </c>
      <c r="N10" s="110"/>
    </row>
    <row r="11" spans="1:14" ht="15">
      <c r="A11" s="5"/>
      <c r="B11" s="15"/>
      <c r="C11" s="25"/>
      <c r="D11" s="20"/>
      <c r="E11" s="20"/>
      <c r="F11" s="20"/>
      <c r="G11" s="20"/>
      <c r="H11" s="20"/>
      <c r="I11" s="20"/>
      <c r="J11" s="20"/>
      <c r="K11" s="38"/>
      <c r="L11" s="111"/>
      <c r="M11" s="40"/>
      <c r="N11" s="112"/>
    </row>
    <row r="12" spans="1:14" ht="15.75">
      <c r="A12" s="5"/>
      <c r="B12" s="60"/>
      <c r="C12" s="25"/>
      <c r="D12" s="20"/>
      <c r="E12" s="20"/>
      <c r="F12" s="20"/>
      <c r="G12" s="20"/>
      <c r="H12" s="20"/>
      <c r="I12" s="20"/>
      <c r="J12" s="20"/>
      <c r="K12" s="113">
        <v>302698720</v>
      </c>
      <c r="L12" s="113">
        <v>933030031</v>
      </c>
      <c r="M12" s="46">
        <v>368331600</v>
      </c>
      <c r="N12" s="114"/>
    </row>
    <row r="13" spans="1:14" ht="16.5" thickBot="1">
      <c r="A13" s="5"/>
      <c r="B13" s="60"/>
      <c r="C13" s="48"/>
      <c r="D13" s="54"/>
      <c r="E13" s="54"/>
      <c r="F13" s="54"/>
      <c r="G13" s="54"/>
      <c r="H13" s="54"/>
      <c r="I13" s="54"/>
      <c r="J13" s="54"/>
      <c r="K13" s="50"/>
      <c r="L13" s="115"/>
      <c r="M13" s="50"/>
      <c r="N13" s="116"/>
    </row>
    <row r="14" spans="1:14" ht="15.75">
      <c r="A14" s="5"/>
      <c r="B14" s="42"/>
      <c r="C14" s="117"/>
      <c r="D14" s="56"/>
      <c r="E14" s="56"/>
      <c r="F14" s="56"/>
      <c r="G14" s="56"/>
      <c r="H14" s="56"/>
      <c r="I14" s="56"/>
      <c r="J14" s="56"/>
      <c r="K14" s="118"/>
      <c r="L14" s="119"/>
      <c r="M14" s="118"/>
      <c r="N14" s="120"/>
    </row>
    <row r="15" spans="1:14" ht="15.75">
      <c r="A15" s="5"/>
      <c r="B15" s="42"/>
      <c r="C15" s="19" t="s">
        <v>5</v>
      </c>
      <c r="D15" s="104"/>
      <c r="E15" s="104"/>
      <c r="F15" s="104"/>
      <c r="G15" s="104"/>
      <c r="H15" s="20"/>
      <c r="I15" s="20"/>
      <c r="J15" s="20"/>
      <c r="K15" s="20"/>
      <c r="L15" s="36"/>
      <c r="M15" s="121"/>
      <c r="N15" s="122"/>
    </row>
    <row r="16" spans="1:14" ht="16.5" thickBot="1">
      <c r="A16" s="5"/>
      <c r="B16" s="42"/>
      <c r="C16" s="58"/>
      <c r="D16" s="105"/>
      <c r="E16" s="105"/>
      <c r="F16" s="105"/>
      <c r="G16" s="105"/>
      <c r="H16" s="23"/>
      <c r="I16" s="23"/>
      <c r="J16" s="23"/>
      <c r="K16" s="23"/>
      <c r="L16" s="106"/>
      <c r="M16" s="123"/>
      <c r="N16" s="124"/>
    </row>
    <row r="17" spans="1:14" ht="16.5" thickTop="1">
      <c r="A17" s="5"/>
      <c r="B17" s="42"/>
      <c r="C17" s="19"/>
      <c r="D17" s="125"/>
      <c r="E17" s="104"/>
      <c r="F17" s="104"/>
      <c r="G17" s="104"/>
      <c r="H17" s="126"/>
      <c r="I17" s="125"/>
      <c r="J17" s="104"/>
      <c r="K17" s="104"/>
      <c r="L17" s="104"/>
      <c r="M17" s="126"/>
      <c r="N17" s="22"/>
    </row>
    <row r="18" spans="1:14" ht="15.75">
      <c r="A18" s="5"/>
      <c r="B18" s="42"/>
      <c r="C18" s="19"/>
      <c r="D18" s="93" t="s">
        <v>47</v>
      </c>
      <c r="E18" s="92"/>
      <c r="F18" s="92"/>
      <c r="G18" s="92"/>
      <c r="H18" s="65" t="s">
        <v>23</v>
      </c>
      <c r="I18" s="93" t="s">
        <v>48</v>
      </c>
      <c r="J18" s="92"/>
      <c r="K18" s="92"/>
      <c r="L18" s="92"/>
      <c r="M18" s="65" t="s">
        <v>23</v>
      </c>
      <c r="N18" s="22"/>
    </row>
    <row r="19" spans="1:14" ht="15.75">
      <c r="A19" s="5"/>
      <c r="B19" s="60"/>
      <c r="C19" s="127"/>
      <c r="D19" s="128"/>
      <c r="E19" s="129"/>
      <c r="F19" s="129"/>
      <c r="G19" s="129"/>
      <c r="H19" s="65" t="s">
        <v>49</v>
      </c>
      <c r="I19" s="128"/>
      <c r="J19" s="129"/>
      <c r="K19" s="129"/>
      <c r="L19" s="129"/>
      <c r="M19" s="65" t="s">
        <v>50</v>
      </c>
      <c r="N19" s="130"/>
    </row>
    <row r="20" spans="1:14" ht="15.75">
      <c r="A20" s="5"/>
      <c r="B20" s="60"/>
      <c r="C20" s="31" t="s">
        <v>51</v>
      </c>
      <c r="D20" s="65" t="s">
        <v>52</v>
      </c>
      <c r="E20" s="65" t="s">
        <v>53</v>
      </c>
      <c r="F20" s="32" t="s">
        <v>54</v>
      </c>
      <c r="G20" s="32" t="s">
        <v>55</v>
      </c>
      <c r="H20" s="65" t="s">
        <v>56</v>
      </c>
      <c r="I20" s="65" t="s">
        <v>52</v>
      </c>
      <c r="J20" s="65" t="s">
        <v>53</v>
      </c>
      <c r="K20" s="32" t="s">
        <v>54</v>
      </c>
      <c r="L20" s="32" t="s">
        <v>55</v>
      </c>
      <c r="M20" s="65" t="s">
        <v>57</v>
      </c>
      <c r="N20" s="66" t="s">
        <v>23</v>
      </c>
    </row>
    <row r="21" spans="1:14" ht="15.75">
      <c r="A21" s="5"/>
      <c r="B21" s="60"/>
      <c r="C21" s="67"/>
      <c r="D21" s="68" t="s">
        <v>58</v>
      </c>
      <c r="E21" s="68"/>
      <c r="F21" s="128"/>
      <c r="G21" s="128"/>
      <c r="H21" s="68"/>
      <c r="I21" s="68" t="s">
        <v>58</v>
      </c>
      <c r="J21" s="68"/>
      <c r="K21" s="128"/>
      <c r="L21" s="128"/>
      <c r="M21" s="68"/>
      <c r="N21" s="69" t="s">
        <v>56</v>
      </c>
    </row>
    <row r="22" spans="1:14" ht="15">
      <c r="A22" s="5"/>
      <c r="B22" s="15"/>
      <c r="C22" s="70"/>
      <c r="D22" s="131"/>
      <c r="E22" s="132"/>
      <c r="F22" s="132"/>
      <c r="G22" s="131"/>
      <c r="H22" s="71"/>
      <c r="I22" s="71"/>
      <c r="J22" s="71"/>
      <c r="K22" s="71"/>
      <c r="L22" s="71"/>
      <c r="M22" s="71"/>
      <c r="N22" s="72"/>
    </row>
    <row r="23" spans="1:14" ht="15">
      <c r="A23" s="5"/>
      <c r="B23" s="15"/>
      <c r="C23" s="73" t="s">
        <v>59</v>
      </c>
      <c r="D23" s="133" t="s">
        <v>60</v>
      </c>
      <c r="E23" s="133" t="s">
        <v>60</v>
      </c>
      <c r="F23" s="134">
        <v>33352915</v>
      </c>
      <c r="G23" s="134">
        <v>4547274</v>
      </c>
      <c r="H23" s="135">
        <f aca="true" t="shared" si="0" ref="H23:H30">SUM(D23:G23)</f>
        <v>37900189</v>
      </c>
      <c r="I23" s="133" t="s">
        <v>60</v>
      </c>
      <c r="J23" s="133" t="s">
        <v>60</v>
      </c>
      <c r="K23" s="137">
        <v>22391565</v>
      </c>
      <c r="L23" s="137">
        <v>30806652</v>
      </c>
      <c r="M23" s="135">
        <f aca="true" t="shared" si="1" ref="M23:M30">SUM(I23:L23)</f>
        <v>53198217</v>
      </c>
      <c r="N23" s="138">
        <f aca="true" t="shared" si="2" ref="N23:N30">H23+M23</f>
        <v>91098406</v>
      </c>
    </row>
    <row r="24" spans="1:14" ht="15">
      <c r="A24" s="5"/>
      <c r="B24" s="15"/>
      <c r="C24" s="73" t="s">
        <v>61</v>
      </c>
      <c r="D24" s="134">
        <v>7682869.047874989</v>
      </c>
      <c r="E24" s="134">
        <v>132787405.63952443</v>
      </c>
      <c r="F24" s="133" t="s">
        <v>60</v>
      </c>
      <c r="G24" s="133" t="s">
        <v>60</v>
      </c>
      <c r="H24" s="135">
        <f t="shared" si="0"/>
        <v>140470274.68739942</v>
      </c>
      <c r="I24" s="137">
        <v>207454.06510091227</v>
      </c>
      <c r="J24" s="137">
        <v>2040474.6477739606</v>
      </c>
      <c r="K24" s="133" t="s">
        <v>60</v>
      </c>
      <c r="L24" s="133" t="s">
        <v>60</v>
      </c>
      <c r="M24" s="135">
        <f t="shared" si="1"/>
        <v>2247928.712874873</v>
      </c>
      <c r="N24" s="138">
        <f t="shared" si="2"/>
        <v>142718203.40027428</v>
      </c>
    </row>
    <row r="25" spans="1:14" ht="15">
      <c r="A25" s="5"/>
      <c r="B25" s="15"/>
      <c r="C25" s="73">
        <v>3</v>
      </c>
      <c r="D25" s="134">
        <v>5505289.589858582</v>
      </c>
      <c r="E25" s="134">
        <v>26648427.60037315</v>
      </c>
      <c r="F25" s="133" t="s">
        <v>60</v>
      </c>
      <c r="G25" s="133" t="s">
        <v>60</v>
      </c>
      <c r="H25" s="135">
        <f t="shared" si="0"/>
        <v>32153717.190231733</v>
      </c>
      <c r="I25" s="137">
        <v>97597.03235352034</v>
      </c>
      <c r="J25" s="137">
        <v>442057.392806898</v>
      </c>
      <c r="K25" s="133" t="s">
        <v>60</v>
      </c>
      <c r="L25" s="133" t="s">
        <v>60</v>
      </c>
      <c r="M25" s="135">
        <f t="shared" si="1"/>
        <v>539654.4251604183</v>
      </c>
      <c r="N25" s="138">
        <f t="shared" si="2"/>
        <v>32693371.615392152</v>
      </c>
    </row>
    <row r="26" spans="1:14" ht="15">
      <c r="A26" s="5"/>
      <c r="B26" s="15"/>
      <c r="C26" s="73">
        <v>4</v>
      </c>
      <c r="D26" s="134">
        <v>9217202.766236443</v>
      </c>
      <c r="E26" s="134">
        <v>5710377.384959144</v>
      </c>
      <c r="F26" s="133" t="s">
        <v>60</v>
      </c>
      <c r="G26" s="133" t="s">
        <v>60</v>
      </c>
      <c r="H26" s="135">
        <f t="shared" si="0"/>
        <v>14927580.151195586</v>
      </c>
      <c r="I26" s="137">
        <v>96233.35583250664</v>
      </c>
      <c r="J26" s="137">
        <v>104219.62192414698</v>
      </c>
      <c r="K26" s="133" t="s">
        <v>60</v>
      </c>
      <c r="L26" s="133" t="s">
        <v>60</v>
      </c>
      <c r="M26" s="135">
        <f t="shared" si="1"/>
        <v>200452.97775665362</v>
      </c>
      <c r="N26" s="138">
        <f t="shared" si="2"/>
        <v>15128033.128952239</v>
      </c>
    </row>
    <row r="27" spans="1:14" ht="15">
      <c r="A27" s="5"/>
      <c r="B27" s="15"/>
      <c r="C27" s="73">
        <v>5</v>
      </c>
      <c r="D27" s="134">
        <v>8799804.52080369</v>
      </c>
      <c r="E27" s="134">
        <v>55778.375143284095</v>
      </c>
      <c r="F27" s="133" t="s">
        <v>60</v>
      </c>
      <c r="G27" s="133" t="s">
        <v>60</v>
      </c>
      <c r="H27" s="135">
        <f t="shared" si="0"/>
        <v>8855582.895946974</v>
      </c>
      <c r="I27" s="137">
        <v>105693.29124520568</v>
      </c>
      <c r="J27" s="137">
        <v>3235.33749499466</v>
      </c>
      <c r="K27" s="133" t="s">
        <v>60</v>
      </c>
      <c r="L27" s="133" t="s">
        <v>60</v>
      </c>
      <c r="M27" s="135">
        <f t="shared" si="1"/>
        <v>108928.62874020034</v>
      </c>
      <c r="N27" s="138">
        <f t="shared" si="2"/>
        <v>8964511.524687175</v>
      </c>
    </row>
    <row r="28" spans="1:14" ht="15">
      <c r="A28" s="5"/>
      <c r="B28" s="15"/>
      <c r="C28" s="73">
        <v>6</v>
      </c>
      <c r="D28" s="134">
        <v>4262822.087549431</v>
      </c>
      <c r="E28" s="133" t="s">
        <v>60</v>
      </c>
      <c r="F28" s="133" t="s">
        <v>60</v>
      </c>
      <c r="G28" s="133" t="s">
        <v>60</v>
      </c>
      <c r="H28" s="135">
        <f t="shared" si="0"/>
        <v>4262822.087549431</v>
      </c>
      <c r="I28" s="137">
        <v>43143.62046123665</v>
      </c>
      <c r="J28" s="133" t="s">
        <v>60</v>
      </c>
      <c r="K28" s="133" t="s">
        <v>60</v>
      </c>
      <c r="L28" s="133" t="s">
        <v>60</v>
      </c>
      <c r="M28" s="135">
        <f t="shared" si="1"/>
        <v>43143.62046123665</v>
      </c>
      <c r="N28" s="138">
        <f t="shared" si="2"/>
        <v>4305965.708010668</v>
      </c>
    </row>
    <row r="29" spans="1:14" ht="15">
      <c r="A29" s="5"/>
      <c r="B29" s="15"/>
      <c r="C29" s="73">
        <v>7</v>
      </c>
      <c r="D29" s="134">
        <v>2950390.591993199</v>
      </c>
      <c r="E29" s="133" t="s">
        <v>60</v>
      </c>
      <c r="F29" s="133" t="s">
        <v>60</v>
      </c>
      <c r="G29" s="133" t="s">
        <v>60</v>
      </c>
      <c r="H29" s="135">
        <f t="shared" si="0"/>
        <v>2950390.591993199</v>
      </c>
      <c r="I29" s="137">
        <v>45931.954943085024</v>
      </c>
      <c r="J29" s="133" t="s">
        <v>60</v>
      </c>
      <c r="K29" s="133" t="s">
        <v>60</v>
      </c>
      <c r="L29" s="133" t="s">
        <v>60</v>
      </c>
      <c r="M29" s="135">
        <f t="shared" si="1"/>
        <v>45931.954943085024</v>
      </c>
      <c r="N29" s="138">
        <f t="shared" si="2"/>
        <v>2996322.5469362843</v>
      </c>
    </row>
    <row r="30" spans="1:14" ht="15">
      <c r="A30" s="5"/>
      <c r="B30" s="15"/>
      <c r="C30" s="73">
        <v>8</v>
      </c>
      <c r="D30" s="134">
        <v>4674193.395683666</v>
      </c>
      <c r="E30" s="133" t="s">
        <v>60</v>
      </c>
      <c r="F30" s="133" t="s">
        <v>60</v>
      </c>
      <c r="G30" s="133" t="s">
        <v>60</v>
      </c>
      <c r="H30" s="135">
        <f t="shared" si="0"/>
        <v>4674193.395683666</v>
      </c>
      <c r="I30" s="137">
        <v>119712.68006353335</v>
      </c>
      <c r="J30" s="133" t="s">
        <v>60</v>
      </c>
      <c r="K30" s="133" t="s">
        <v>60</v>
      </c>
      <c r="L30" s="133" t="s">
        <v>60</v>
      </c>
      <c r="M30" s="135">
        <f t="shared" si="1"/>
        <v>119712.68006353335</v>
      </c>
      <c r="N30" s="138">
        <f t="shared" si="2"/>
        <v>4793906.075747199</v>
      </c>
    </row>
    <row r="31" spans="1:14" ht="15">
      <c r="A31" s="5"/>
      <c r="B31" s="15"/>
      <c r="C31" s="73"/>
      <c r="D31" s="139"/>
      <c r="E31" s="139"/>
      <c r="F31" s="139"/>
      <c r="G31" s="139"/>
      <c r="H31" s="137"/>
      <c r="I31" s="137"/>
      <c r="J31" s="137"/>
      <c r="K31" s="137"/>
      <c r="L31" s="137"/>
      <c r="M31" s="137"/>
      <c r="N31" s="138"/>
    </row>
    <row r="32" spans="1:14" ht="15">
      <c r="A32" s="5"/>
      <c r="B32" s="15"/>
      <c r="C32" s="73" t="s">
        <v>23</v>
      </c>
      <c r="D32" s="140">
        <f aca="true" t="shared" si="3" ref="D32:M32">SUM(D23:D30)</f>
        <v>43092572</v>
      </c>
      <c r="E32" s="140">
        <f t="shared" si="3"/>
        <v>165201989</v>
      </c>
      <c r="F32" s="140">
        <f t="shared" si="3"/>
        <v>33352915</v>
      </c>
      <c r="G32" s="140">
        <f t="shared" si="3"/>
        <v>4547274</v>
      </c>
      <c r="H32" s="140">
        <f t="shared" si="3"/>
        <v>246194750.00000003</v>
      </c>
      <c r="I32" s="140">
        <f t="shared" si="3"/>
        <v>715766</v>
      </c>
      <c r="J32" s="140">
        <f t="shared" si="3"/>
        <v>2589987</v>
      </c>
      <c r="K32" s="140">
        <f t="shared" si="3"/>
        <v>22391565</v>
      </c>
      <c r="L32" s="140">
        <f t="shared" si="3"/>
        <v>30806652</v>
      </c>
      <c r="M32" s="140">
        <f t="shared" si="3"/>
        <v>56503969.99999999</v>
      </c>
      <c r="N32" s="138">
        <f>H32+M32</f>
        <v>302698720</v>
      </c>
    </row>
    <row r="33" spans="1:14" ht="15">
      <c r="A33" s="5"/>
      <c r="B33" s="15"/>
      <c r="C33" s="73"/>
      <c r="D33" s="139"/>
      <c r="E33" s="139"/>
      <c r="F33" s="139"/>
      <c r="G33" s="139"/>
      <c r="H33" s="137"/>
      <c r="I33" s="137"/>
      <c r="J33" s="137"/>
      <c r="K33" s="137"/>
      <c r="L33" s="137"/>
      <c r="M33" s="137"/>
      <c r="N33" s="138"/>
    </row>
    <row r="34" spans="1:14" ht="15.75" thickBot="1">
      <c r="A34" s="5"/>
      <c r="B34" s="15"/>
      <c r="C34" s="73"/>
      <c r="D34" s="141"/>
      <c r="E34" s="141"/>
      <c r="F34" s="141"/>
      <c r="G34" s="141"/>
      <c r="H34" s="137"/>
      <c r="I34" s="137"/>
      <c r="J34" s="137"/>
      <c r="K34" s="137"/>
      <c r="L34" s="137"/>
      <c r="M34" s="137"/>
      <c r="N34" s="138"/>
    </row>
    <row r="35" spans="1:14" ht="15">
      <c r="A35" s="5"/>
      <c r="B35" s="6"/>
      <c r="C35" s="142"/>
      <c r="D35" s="143"/>
      <c r="E35" s="143"/>
      <c r="F35" s="143"/>
      <c r="G35" s="143"/>
      <c r="H35" s="144"/>
      <c r="I35" s="144"/>
      <c r="J35" s="144"/>
      <c r="K35" s="145"/>
      <c r="L35" s="145"/>
      <c r="M35" s="145"/>
      <c r="N35" s="146"/>
    </row>
    <row r="36" spans="1:14" ht="15">
      <c r="A36" s="5"/>
      <c r="B36" s="6"/>
      <c r="C36" s="73"/>
      <c r="D36" s="147"/>
      <c r="E36" s="147"/>
      <c r="F36" s="147"/>
      <c r="G36" s="147"/>
      <c r="H36" s="148"/>
      <c r="I36" s="148"/>
      <c r="J36" s="148"/>
      <c r="K36" s="149"/>
      <c r="L36" s="149"/>
      <c r="M36" s="149"/>
      <c r="N36" s="150"/>
    </row>
    <row r="37" spans="1:14" ht="15">
      <c r="A37" s="5"/>
      <c r="B37" s="151"/>
      <c r="C37" s="70"/>
      <c r="D37" s="36"/>
      <c r="E37" s="36"/>
      <c r="F37" s="36"/>
      <c r="G37" s="36"/>
      <c r="H37" s="121"/>
      <c r="I37" s="121"/>
      <c r="J37" s="121"/>
      <c r="K37" s="121"/>
      <c r="L37" s="121"/>
      <c r="M37" s="121"/>
      <c r="N37" s="122"/>
    </row>
    <row r="38" spans="1:14" ht="15">
      <c r="A38" s="5"/>
      <c r="B38" s="151"/>
      <c r="C38" s="25"/>
      <c r="D38" s="20"/>
      <c r="E38" s="20"/>
      <c r="F38" s="20"/>
      <c r="G38" s="20"/>
      <c r="H38" s="20"/>
      <c r="I38" s="20"/>
      <c r="J38" s="20"/>
      <c r="K38" s="121"/>
      <c r="L38" s="121"/>
      <c r="M38" s="121"/>
      <c r="N38" s="122"/>
    </row>
    <row r="39" spans="1:14" ht="15.75" thickBot="1">
      <c r="A39" s="5"/>
      <c r="B39" s="151"/>
      <c r="C39" s="48"/>
      <c r="D39" s="54"/>
      <c r="E39" s="54"/>
      <c r="F39" s="54"/>
      <c r="G39" s="54"/>
      <c r="H39" s="54"/>
      <c r="I39" s="54"/>
      <c r="J39" s="54"/>
      <c r="K39" s="152"/>
      <c r="L39" s="152"/>
      <c r="M39" s="152"/>
      <c r="N39" s="153"/>
    </row>
    <row r="40" spans="1:14" ht="15">
      <c r="A40" s="5"/>
      <c r="B40" s="85"/>
      <c r="C40" s="2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.75">
      <c r="A41" s="5"/>
      <c r="B41" s="85"/>
      <c r="C41" s="19"/>
      <c r="D41" s="104"/>
      <c r="E41" s="104"/>
      <c r="F41" s="104"/>
      <c r="G41" s="104"/>
      <c r="H41" s="20"/>
      <c r="I41" s="20"/>
      <c r="J41" s="20"/>
      <c r="K41" s="20"/>
      <c r="L41" s="20"/>
      <c r="M41" s="20"/>
      <c r="N41" s="154"/>
    </row>
    <row r="42" spans="1:14" ht="15.75" thickBot="1">
      <c r="A42" s="81"/>
      <c r="B42" s="82"/>
      <c r="C42" s="4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7" ht="15">
      <c r="A43" s="155"/>
      <c r="B43" s="156"/>
      <c r="C43" s="157"/>
      <c r="D43" s="157"/>
      <c r="E43" s="157"/>
      <c r="F43" s="157"/>
      <c r="G43" s="157"/>
    </row>
    <row r="44" spans="1:7" ht="15.75" thickBot="1">
      <c r="A44" s="155"/>
      <c r="B44" s="157"/>
      <c r="C44" s="157"/>
      <c r="D44" s="157"/>
      <c r="E44" s="157"/>
      <c r="F44" s="157"/>
      <c r="G44" s="157"/>
    </row>
    <row r="45" spans="3:10" ht="15.75">
      <c r="C45" s="158"/>
      <c r="D45" s="159"/>
      <c r="E45" s="160"/>
      <c r="F45" s="56"/>
      <c r="G45" s="161"/>
      <c r="H45" s="162"/>
      <c r="I45" s="163"/>
      <c r="J45" s="164"/>
    </row>
    <row r="46" spans="3:10" ht="15.75">
      <c r="C46" s="19"/>
      <c r="D46" s="165"/>
      <c r="E46" s="92" t="s">
        <v>62</v>
      </c>
      <c r="F46" s="166"/>
      <c r="G46" s="167"/>
      <c r="H46" s="35"/>
      <c r="I46" s="168"/>
      <c r="J46" s="169"/>
    </row>
    <row r="47" spans="3:10" ht="15.75">
      <c r="C47" s="61"/>
      <c r="D47" s="62"/>
      <c r="E47" s="63"/>
      <c r="F47" s="170"/>
      <c r="G47" s="171"/>
      <c r="H47" s="172"/>
      <c r="I47" s="32"/>
      <c r="J47" s="59"/>
    </row>
    <row r="48" spans="3:10" ht="15.75">
      <c r="C48" s="31" t="s">
        <v>51</v>
      </c>
      <c r="D48" s="65" t="s">
        <v>52</v>
      </c>
      <c r="E48" s="65" t="s">
        <v>53</v>
      </c>
      <c r="F48" s="32" t="s">
        <v>54</v>
      </c>
      <c r="G48" s="32" t="s">
        <v>55</v>
      </c>
      <c r="H48" s="32" t="s">
        <v>23</v>
      </c>
      <c r="I48" s="93" t="s">
        <v>63</v>
      </c>
      <c r="J48" s="173"/>
    </row>
    <row r="49" spans="3:10" ht="15.75">
      <c r="C49" s="31"/>
      <c r="D49" s="68" t="s">
        <v>58</v>
      </c>
      <c r="E49" s="68"/>
      <c r="F49" s="128"/>
      <c r="G49" s="128"/>
      <c r="H49" s="128" t="s">
        <v>3</v>
      </c>
      <c r="I49" s="174" t="s">
        <v>64</v>
      </c>
      <c r="J49" s="175"/>
    </row>
    <row r="50" spans="3:10" ht="15">
      <c r="C50" s="70"/>
      <c r="D50" s="131"/>
      <c r="E50" s="132"/>
      <c r="F50" s="132"/>
      <c r="G50" s="131"/>
      <c r="H50" s="35"/>
      <c r="I50" s="35"/>
      <c r="J50" s="37"/>
    </row>
    <row r="51" spans="3:10" ht="15">
      <c r="C51" s="73" t="s">
        <v>59</v>
      </c>
      <c r="D51" s="133" t="s">
        <v>60</v>
      </c>
      <c r="E51" s="133" t="s">
        <v>60</v>
      </c>
      <c r="F51" s="134">
        <v>180950716</v>
      </c>
      <c r="G51" s="134">
        <v>93759874</v>
      </c>
      <c r="H51" s="135">
        <f aca="true" t="shared" si="4" ref="H51:H58">SUM(D51:G51)</f>
        <v>274710590</v>
      </c>
      <c r="I51" s="176"/>
      <c r="J51" s="177">
        <v>74003750.53400001</v>
      </c>
    </row>
    <row r="52" spans="3:10" ht="15">
      <c r="C52" s="73" t="s">
        <v>61</v>
      </c>
      <c r="D52" s="134">
        <v>23837641.256782766</v>
      </c>
      <c r="E52" s="134">
        <v>431460834.74727863</v>
      </c>
      <c r="F52" s="133" t="s">
        <v>60</v>
      </c>
      <c r="G52" s="133" t="s">
        <v>60</v>
      </c>
      <c r="H52" s="135">
        <f t="shared" si="4"/>
        <v>455298476.0040614</v>
      </c>
      <c r="I52" s="176"/>
      <c r="J52" s="177">
        <v>183207122.41498697</v>
      </c>
    </row>
    <row r="53" spans="3:10" ht="15">
      <c r="C53" s="73">
        <v>3</v>
      </c>
      <c r="D53" s="134">
        <v>16498810.119155247</v>
      </c>
      <c r="E53" s="134">
        <v>85912006.63959551</v>
      </c>
      <c r="F53" s="133" t="s">
        <v>60</v>
      </c>
      <c r="G53" s="133" t="s">
        <v>60</v>
      </c>
      <c r="H53" s="135">
        <f t="shared" si="4"/>
        <v>102410816.75875075</v>
      </c>
      <c r="I53" s="176"/>
      <c r="J53" s="177">
        <v>46486569.79406554</v>
      </c>
    </row>
    <row r="54" spans="3:10" ht="15">
      <c r="C54" s="73">
        <v>4</v>
      </c>
      <c r="D54" s="134">
        <v>25488517.084264167</v>
      </c>
      <c r="E54" s="134">
        <v>18808180.58338446</v>
      </c>
      <c r="F54" s="133" t="s">
        <v>60</v>
      </c>
      <c r="G54" s="133" t="s">
        <v>60</v>
      </c>
      <c r="H54" s="135">
        <f t="shared" si="4"/>
        <v>44296697.66764863</v>
      </c>
      <c r="I54" s="176"/>
      <c r="J54" s="177">
        <v>25188011.39728305</v>
      </c>
    </row>
    <row r="55" spans="3:10" ht="15">
      <c r="C55" s="73">
        <v>5</v>
      </c>
      <c r="D55" s="134">
        <v>23548502.43999891</v>
      </c>
      <c r="E55" s="134">
        <v>175585.02974138843</v>
      </c>
      <c r="F55" s="133" t="s">
        <v>60</v>
      </c>
      <c r="G55" s="133" t="s">
        <v>60</v>
      </c>
      <c r="H55" s="135">
        <f t="shared" si="4"/>
        <v>23724087.469740298</v>
      </c>
      <c r="I55" s="176"/>
      <c r="J55" s="177">
        <v>16956284.79936817</v>
      </c>
    </row>
    <row r="56" spans="3:10" ht="15">
      <c r="C56" s="73">
        <v>6</v>
      </c>
      <c r="D56" s="134">
        <v>11708013.824083673</v>
      </c>
      <c r="E56" s="133" t="s">
        <v>60</v>
      </c>
      <c r="F56" s="133" t="s">
        <v>60</v>
      </c>
      <c r="G56" s="133" t="s">
        <v>60</v>
      </c>
      <c r="H56" s="135">
        <f t="shared" si="4"/>
        <v>11708013.824083673</v>
      </c>
      <c r="I56" s="176"/>
      <c r="J56" s="177">
        <v>8898841.358462714</v>
      </c>
    </row>
    <row r="57" spans="3:10" ht="15">
      <c r="C57" s="73">
        <v>7</v>
      </c>
      <c r="D57" s="134">
        <v>8140788.461193055</v>
      </c>
      <c r="E57" s="133" t="s">
        <v>60</v>
      </c>
      <c r="F57" s="133" t="s">
        <v>60</v>
      </c>
      <c r="G57" s="133" t="s">
        <v>60</v>
      </c>
      <c r="H57" s="135">
        <f t="shared" si="4"/>
        <v>8140788.461193055</v>
      </c>
      <c r="I57" s="176"/>
      <c r="J57" s="177">
        <v>6619915.922986412</v>
      </c>
    </row>
    <row r="58" spans="3:10" ht="15">
      <c r="C58" s="73">
        <v>8</v>
      </c>
      <c r="D58" s="134">
        <v>12740560.814522194</v>
      </c>
      <c r="E58" s="133" t="s">
        <v>60</v>
      </c>
      <c r="F58" s="133" t="s">
        <v>60</v>
      </c>
      <c r="G58" s="133" t="s">
        <v>60</v>
      </c>
      <c r="H58" s="135">
        <f t="shared" si="4"/>
        <v>12740560.814522194</v>
      </c>
      <c r="I58" s="176"/>
      <c r="J58" s="177">
        <v>12003093.940236587</v>
      </c>
    </row>
    <row r="59" spans="3:10" ht="15">
      <c r="C59" s="73"/>
      <c r="D59" s="139"/>
      <c r="E59" s="139"/>
      <c r="F59" s="139"/>
      <c r="G59" s="139"/>
      <c r="H59" s="178"/>
      <c r="I59" s="179"/>
      <c r="J59" s="177"/>
    </row>
    <row r="60" spans="3:10" ht="15">
      <c r="C60" s="73" t="s">
        <v>23</v>
      </c>
      <c r="D60" s="140">
        <f>SUM(D51:D58)</f>
        <v>121962834</v>
      </c>
      <c r="E60" s="140">
        <f>SUM(E51:E58)</f>
        <v>536356607</v>
      </c>
      <c r="F60" s="140">
        <f>SUM(F51:F58)</f>
        <v>180950716</v>
      </c>
      <c r="G60" s="140">
        <f>SUM(G51:G58)</f>
        <v>93759874</v>
      </c>
      <c r="H60" s="140">
        <f>SUM(H51:H58)</f>
        <v>933030031.0000001</v>
      </c>
      <c r="I60" s="179"/>
      <c r="J60" s="180">
        <f>SUM(J51:J58)</f>
        <v>373363590.1613894</v>
      </c>
    </row>
    <row r="61" spans="3:10" ht="15">
      <c r="C61" s="73"/>
      <c r="D61" s="139"/>
      <c r="E61" s="139"/>
      <c r="F61" s="139"/>
      <c r="G61" s="139"/>
      <c r="H61" s="178"/>
      <c r="I61" s="179"/>
      <c r="J61" s="177"/>
    </row>
    <row r="62" spans="3:10" ht="15.75" thickBot="1">
      <c r="C62" s="181"/>
      <c r="D62" s="141"/>
      <c r="E62" s="141"/>
      <c r="F62" s="141"/>
      <c r="G62" s="141"/>
      <c r="H62" s="182"/>
      <c r="I62" s="183"/>
      <c r="J62" s="184"/>
    </row>
    <row r="63" spans="3:10" ht="15.75">
      <c r="C63" s="185"/>
      <c r="D63" s="186"/>
      <c r="E63" s="186"/>
      <c r="F63" s="186"/>
      <c r="G63" s="186"/>
      <c r="H63" s="187" t="s">
        <v>65</v>
      </c>
      <c r="I63" s="188"/>
      <c r="J63" s="177"/>
    </row>
    <row r="64" spans="3:10" ht="15.75">
      <c r="C64" s="185"/>
      <c r="D64" s="186"/>
      <c r="E64" s="186"/>
      <c r="F64" s="186"/>
      <c r="G64" s="186"/>
      <c r="H64" s="187" t="s">
        <v>66</v>
      </c>
      <c r="I64" s="188"/>
      <c r="J64" s="177">
        <v>4734376.77</v>
      </c>
    </row>
    <row r="65" spans="3:10" ht="15">
      <c r="C65" s="185"/>
      <c r="D65" s="186"/>
      <c r="E65" s="186"/>
      <c r="F65" s="186"/>
      <c r="G65" s="186"/>
      <c r="H65" s="149"/>
      <c r="I65" s="188"/>
      <c r="J65" s="177"/>
    </row>
    <row r="66" spans="3:10" ht="15.75">
      <c r="C66" s="185"/>
      <c r="D66" s="186"/>
      <c r="E66" s="186"/>
      <c r="F66" s="186"/>
      <c r="G66" s="186"/>
      <c r="H66" s="189" t="s">
        <v>67</v>
      </c>
      <c r="I66" s="36"/>
      <c r="J66" s="180">
        <f>+J60-J64</f>
        <v>368629213.3913894</v>
      </c>
    </row>
    <row r="67" spans="3:10" ht="15.75" thickBot="1">
      <c r="C67" s="190"/>
      <c r="D67" s="191"/>
      <c r="E67" s="191"/>
      <c r="F67" s="191"/>
      <c r="G67" s="191"/>
      <c r="H67" s="192"/>
      <c r="I67" s="54"/>
      <c r="J67" s="116"/>
    </row>
    <row r="70" ht="12.75">
      <c r="A70" t="s">
        <v>255</v>
      </c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3.7109375" style="0" customWidth="1"/>
    <col min="4" max="4" width="14.7109375" style="0" customWidth="1"/>
    <col min="5" max="10" width="13.7109375" style="0" customWidth="1"/>
  </cols>
  <sheetData>
    <row r="1" spans="1:10" ht="15">
      <c r="A1" s="193"/>
      <c r="B1" s="102"/>
      <c r="C1" s="194"/>
      <c r="D1" s="3"/>
      <c r="E1" s="3"/>
      <c r="F1" s="3"/>
      <c r="G1" s="3"/>
      <c r="H1" s="3"/>
      <c r="I1" s="3"/>
      <c r="J1" s="4"/>
    </row>
    <row r="2" spans="1:10" ht="15.7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5.75">
      <c r="A3" s="5"/>
      <c r="B3" s="6"/>
      <c r="C3" s="7"/>
      <c r="D3" s="7"/>
      <c r="E3" s="7"/>
      <c r="F3" s="7"/>
      <c r="G3" s="7"/>
      <c r="H3" s="7"/>
      <c r="I3" s="7"/>
      <c r="J3" s="8"/>
    </row>
    <row r="4" spans="1:10" ht="18">
      <c r="A4" s="9" t="s">
        <v>72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60"/>
      <c r="C6" s="31" t="s">
        <v>14</v>
      </c>
      <c r="D6" s="65" t="s">
        <v>16</v>
      </c>
      <c r="E6" s="65" t="s">
        <v>17</v>
      </c>
      <c r="F6" s="65" t="s">
        <v>18</v>
      </c>
      <c r="G6" s="65" t="s">
        <v>19</v>
      </c>
      <c r="H6" s="65" t="s">
        <v>20</v>
      </c>
      <c r="I6" s="65" t="s">
        <v>21</v>
      </c>
      <c r="J6" s="66" t="s">
        <v>22</v>
      </c>
    </row>
    <row r="7" spans="1:10" ht="18" customHeight="1">
      <c r="A7" s="5"/>
      <c r="B7" s="60"/>
      <c r="C7" s="67" t="s">
        <v>15</v>
      </c>
      <c r="D7" s="68" t="s">
        <v>70</v>
      </c>
      <c r="E7" s="68" t="s">
        <v>6</v>
      </c>
      <c r="F7" s="68" t="s">
        <v>7</v>
      </c>
      <c r="G7" s="68" t="s">
        <v>8</v>
      </c>
      <c r="H7" s="68" t="s">
        <v>9</v>
      </c>
      <c r="I7" s="68" t="s">
        <v>10</v>
      </c>
      <c r="J7" s="69" t="s">
        <v>11</v>
      </c>
    </row>
    <row r="8" spans="1:10" ht="18" customHeight="1">
      <c r="A8" s="5"/>
      <c r="B8" s="15"/>
      <c r="C8" s="70"/>
      <c r="D8" s="71"/>
      <c r="E8" s="71"/>
      <c r="F8" s="71"/>
      <c r="G8" s="71"/>
      <c r="H8" s="71"/>
      <c r="I8" s="71"/>
      <c r="J8" s="72"/>
    </row>
    <row r="9" spans="1:10" ht="18" customHeight="1">
      <c r="A9" s="5"/>
      <c r="B9" s="15"/>
      <c r="C9" s="73" t="s">
        <v>24</v>
      </c>
      <c r="D9" s="195">
        <v>2.12</v>
      </c>
      <c r="E9" s="195">
        <v>2.165</v>
      </c>
      <c r="F9" s="195">
        <v>2.225</v>
      </c>
      <c r="G9" s="195">
        <v>2.3</v>
      </c>
      <c r="H9" s="195">
        <v>2.375</v>
      </c>
      <c r="I9" s="195">
        <v>2.45</v>
      </c>
      <c r="J9" s="196">
        <v>2.615</v>
      </c>
    </row>
    <row r="10" spans="1:10" ht="15.75">
      <c r="A10" s="5"/>
      <c r="B10" s="75"/>
      <c r="C10" s="73" t="s">
        <v>25</v>
      </c>
      <c r="D10" s="195">
        <v>2.12</v>
      </c>
      <c r="E10" s="195">
        <v>2.165</v>
      </c>
      <c r="F10" s="195">
        <v>2.225</v>
      </c>
      <c r="G10" s="195">
        <v>2.3</v>
      </c>
      <c r="H10" s="195">
        <v>2.375</v>
      </c>
      <c r="I10" s="195">
        <v>2.45</v>
      </c>
      <c r="J10" s="196">
        <v>2.615</v>
      </c>
    </row>
    <row r="11" spans="1:10" ht="15.75">
      <c r="A11" s="5"/>
      <c r="B11" s="75"/>
      <c r="C11" s="73" t="s">
        <v>26</v>
      </c>
      <c r="D11" s="195">
        <v>2.21</v>
      </c>
      <c r="E11" s="195">
        <v>2.27</v>
      </c>
      <c r="F11" s="195">
        <v>2.35</v>
      </c>
      <c r="G11" s="195">
        <v>2.45</v>
      </c>
      <c r="H11" s="195">
        <v>2.55</v>
      </c>
      <c r="I11" s="195">
        <v>2.65</v>
      </c>
      <c r="J11" s="196">
        <v>2.87</v>
      </c>
    </row>
    <row r="12" spans="1:10" ht="15.75">
      <c r="A12" s="5"/>
      <c r="B12" s="75"/>
      <c r="C12" s="73" t="s">
        <v>27</v>
      </c>
      <c r="D12" s="195">
        <v>2.3</v>
      </c>
      <c r="E12" s="195">
        <v>2.375</v>
      </c>
      <c r="F12" s="195">
        <v>2.475</v>
      </c>
      <c r="G12" s="195">
        <v>2.6</v>
      </c>
      <c r="H12" s="195">
        <v>2.725</v>
      </c>
      <c r="I12" s="195">
        <v>2.85</v>
      </c>
      <c r="J12" s="196">
        <v>3.125</v>
      </c>
    </row>
    <row r="13" spans="1:10" ht="15.75">
      <c r="A13" s="5"/>
      <c r="B13" s="75"/>
      <c r="C13" s="73" t="s">
        <v>28</v>
      </c>
      <c r="D13" s="195">
        <v>2.39</v>
      </c>
      <c r="E13" s="195">
        <v>2.48</v>
      </c>
      <c r="F13" s="195">
        <v>2.6</v>
      </c>
      <c r="G13" s="195">
        <v>2.75</v>
      </c>
      <c r="H13" s="195">
        <v>2.9</v>
      </c>
      <c r="I13" s="195">
        <v>3.05</v>
      </c>
      <c r="J13" s="196">
        <v>3.38</v>
      </c>
    </row>
    <row r="14" spans="1:10" ht="15.75">
      <c r="A14" s="5"/>
      <c r="B14" s="75"/>
      <c r="C14" s="73" t="s">
        <v>29</v>
      </c>
      <c r="D14" s="195">
        <v>2.48</v>
      </c>
      <c r="E14" s="195">
        <v>2.585</v>
      </c>
      <c r="F14" s="195">
        <v>2.725</v>
      </c>
      <c r="G14" s="195">
        <v>2.9</v>
      </c>
      <c r="H14" s="195">
        <v>3.075</v>
      </c>
      <c r="I14" s="195">
        <v>3.25</v>
      </c>
      <c r="J14" s="196">
        <v>3.635</v>
      </c>
    </row>
    <row r="15" spans="1:10" ht="15.75">
      <c r="A15" s="5"/>
      <c r="B15" s="75"/>
      <c r="C15" s="73" t="s">
        <v>30</v>
      </c>
      <c r="D15" s="195">
        <v>2.57</v>
      </c>
      <c r="E15" s="195">
        <v>2.69</v>
      </c>
      <c r="F15" s="195">
        <v>2.85</v>
      </c>
      <c r="G15" s="195">
        <v>3.05</v>
      </c>
      <c r="H15" s="195">
        <v>3.25</v>
      </c>
      <c r="I15" s="195">
        <v>3.45</v>
      </c>
      <c r="J15" s="196">
        <v>3.89</v>
      </c>
    </row>
    <row r="16" spans="1:10" ht="15.75">
      <c r="A16" s="5"/>
      <c r="B16" s="75"/>
      <c r="C16" s="73" t="s">
        <v>31</v>
      </c>
      <c r="D16" s="195">
        <v>2.66</v>
      </c>
      <c r="E16" s="195">
        <v>2.795</v>
      </c>
      <c r="F16" s="195">
        <v>2.975</v>
      </c>
      <c r="G16" s="195">
        <v>3.2</v>
      </c>
      <c r="H16" s="195">
        <v>3.425</v>
      </c>
      <c r="I16" s="195">
        <v>3.65</v>
      </c>
      <c r="J16" s="196">
        <v>4.145</v>
      </c>
    </row>
    <row r="17" spans="1:10" ht="15.75">
      <c r="A17" s="5"/>
      <c r="B17" s="75"/>
      <c r="C17" s="73" t="s">
        <v>32</v>
      </c>
      <c r="D17" s="195">
        <v>2.75</v>
      </c>
      <c r="E17" s="195">
        <v>2.9</v>
      </c>
      <c r="F17" s="195">
        <v>3.1</v>
      </c>
      <c r="G17" s="195">
        <v>3.35</v>
      </c>
      <c r="H17" s="195">
        <v>3.6</v>
      </c>
      <c r="I17" s="195">
        <v>3.85</v>
      </c>
      <c r="J17" s="196">
        <v>4.4</v>
      </c>
    </row>
    <row r="18" spans="1:10" ht="15.75">
      <c r="A18" s="5"/>
      <c r="B18" s="75"/>
      <c r="C18" s="73" t="s">
        <v>33</v>
      </c>
      <c r="D18" s="195">
        <v>2.93</v>
      </c>
      <c r="E18" s="195">
        <v>3.11</v>
      </c>
      <c r="F18" s="195">
        <v>3.35</v>
      </c>
      <c r="G18" s="195">
        <v>3.65</v>
      </c>
      <c r="H18" s="195">
        <v>3.95</v>
      </c>
      <c r="I18" s="195">
        <v>4.25</v>
      </c>
      <c r="J18" s="196">
        <v>4.91</v>
      </c>
    </row>
    <row r="19" spans="1:10" ht="15.75">
      <c r="A19" s="5"/>
      <c r="B19" s="75"/>
      <c r="C19" s="73" t="s">
        <v>34</v>
      </c>
      <c r="D19" s="195">
        <v>3.11</v>
      </c>
      <c r="E19" s="195">
        <v>3.32</v>
      </c>
      <c r="F19" s="195">
        <v>3.6</v>
      </c>
      <c r="G19" s="195">
        <v>3.95</v>
      </c>
      <c r="H19" s="195">
        <v>4.3</v>
      </c>
      <c r="I19" s="195">
        <v>4.65</v>
      </c>
      <c r="J19" s="196">
        <v>5.42</v>
      </c>
    </row>
    <row r="20" spans="1:10" ht="15.75">
      <c r="A20" s="5"/>
      <c r="B20" s="75"/>
      <c r="C20" s="73" t="s">
        <v>35</v>
      </c>
      <c r="D20" s="195">
        <v>3.29</v>
      </c>
      <c r="E20" s="195">
        <v>3.53</v>
      </c>
      <c r="F20" s="195">
        <v>3.85</v>
      </c>
      <c r="G20" s="195">
        <v>4.25</v>
      </c>
      <c r="H20" s="195">
        <v>4.65</v>
      </c>
      <c r="I20" s="195">
        <v>5.05</v>
      </c>
      <c r="J20" s="196">
        <v>5.93</v>
      </c>
    </row>
    <row r="21" spans="1:10" ht="15.75">
      <c r="A21" s="5"/>
      <c r="B21" s="75"/>
      <c r="C21" s="73" t="s">
        <v>36</v>
      </c>
      <c r="D21" s="195">
        <v>3.47</v>
      </c>
      <c r="E21" s="195">
        <v>3.74</v>
      </c>
      <c r="F21" s="195">
        <v>4.1</v>
      </c>
      <c r="G21" s="195">
        <v>4.55</v>
      </c>
      <c r="H21" s="195">
        <v>5</v>
      </c>
      <c r="I21" s="195">
        <v>5.45</v>
      </c>
      <c r="J21" s="196">
        <v>6.44</v>
      </c>
    </row>
    <row r="22" spans="1:10" ht="15.75">
      <c r="A22" s="5"/>
      <c r="B22" s="75"/>
      <c r="C22" s="73" t="s">
        <v>37</v>
      </c>
      <c r="D22" s="195">
        <v>3.65</v>
      </c>
      <c r="E22" s="195">
        <v>3.95</v>
      </c>
      <c r="F22" s="195">
        <v>4.35</v>
      </c>
      <c r="G22" s="195">
        <v>4.85</v>
      </c>
      <c r="H22" s="195">
        <v>5.35</v>
      </c>
      <c r="I22" s="195">
        <v>5.85</v>
      </c>
      <c r="J22" s="196">
        <v>6.95</v>
      </c>
    </row>
    <row r="23" spans="1:10" ht="15.75">
      <c r="A23" s="5"/>
      <c r="B23" s="75"/>
      <c r="C23" s="73" t="s">
        <v>38</v>
      </c>
      <c r="D23" s="195">
        <v>3.83</v>
      </c>
      <c r="E23" s="195">
        <v>4.16</v>
      </c>
      <c r="F23" s="195">
        <v>4.6</v>
      </c>
      <c r="G23" s="195">
        <v>5.15</v>
      </c>
      <c r="H23" s="195">
        <v>5.7</v>
      </c>
      <c r="I23" s="195">
        <v>6.25</v>
      </c>
      <c r="J23" s="196">
        <v>7.46</v>
      </c>
    </row>
    <row r="24" spans="1:10" ht="15.75">
      <c r="A24" s="5"/>
      <c r="B24" s="75"/>
      <c r="C24" s="73" t="s">
        <v>39</v>
      </c>
      <c r="D24" s="195">
        <v>4.01</v>
      </c>
      <c r="E24" s="195">
        <v>4.37</v>
      </c>
      <c r="F24" s="195">
        <v>4.85</v>
      </c>
      <c r="G24" s="195">
        <v>5.45</v>
      </c>
      <c r="H24" s="195">
        <v>6.05</v>
      </c>
      <c r="I24" s="195">
        <v>6.65</v>
      </c>
      <c r="J24" s="196">
        <v>7.97</v>
      </c>
    </row>
    <row r="25" spans="1:10" ht="15.75">
      <c r="A25" s="5"/>
      <c r="B25" s="75"/>
      <c r="C25" s="73" t="s">
        <v>40</v>
      </c>
      <c r="D25" s="195">
        <v>4.19</v>
      </c>
      <c r="E25" s="195">
        <v>4.58</v>
      </c>
      <c r="F25" s="195">
        <v>5.1</v>
      </c>
      <c r="G25" s="195">
        <v>5.75</v>
      </c>
      <c r="H25" s="195">
        <v>6.4</v>
      </c>
      <c r="I25" s="195">
        <v>7.05</v>
      </c>
      <c r="J25" s="196">
        <v>8.48</v>
      </c>
    </row>
    <row r="26" spans="1:10" ht="15.75">
      <c r="A26" s="5"/>
      <c r="B26" s="75"/>
      <c r="C26" s="73" t="s">
        <v>41</v>
      </c>
      <c r="D26" s="195">
        <v>4.37</v>
      </c>
      <c r="E26" s="195">
        <v>4.79</v>
      </c>
      <c r="F26" s="195">
        <v>5.35</v>
      </c>
      <c r="G26" s="195">
        <v>6.05</v>
      </c>
      <c r="H26" s="195">
        <v>6.75</v>
      </c>
      <c r="I26" s="195">
        <v>7.45</v>
      </c>
      <c r="J26" s="196">
        <v>8.99</v>
      </c>
    </row>
    <row r="27" spans="1:10" ht="15.75">
      <c r="A27" s="5"/>
      <c r="B27" s="75"/>
      <c r="C27" s="73" t="s">
        <v>42</v>
      </c>
      <c r="D27" s="195">
        <v>4.55</v>
      </c>
      <c r="E27" s="195">
        <v>5</v>
      </c>
      <c r="F27" s="195">
        <v>5.6</v>
      </c>
      <c r="G27" s="195">
        <v>6.35</v>
      </c>
      <c r="H27" s="195">
        <v>7.1</v>
      </c>
      <c r="I27" s="195">
        <v>7.85</v>
      </c>
      <c r="J27" s="196">
        <v>9.5</v>
      </c>
    </row>
    <row r="28" spans="1:10" ht="15.75">
      <c r="A28" s="5"/>
      <c r="B28" s="75"/>
      <c r="C28" s="73"/>
      <c r="D28" s="195"/>
      <c r="E28" s="195"/>
      <c r="F28" s="195"/>
      <c r="G28" s="195"/>
      <c r="H28" s="195"/>
      <c r="I28" s="195"/>
      <c r="J28" s="196"/>
    </row>
    <row r="29" spans="1:10" ht="15.75">
      <c r="A29" s="5"/>
      <c r="B29" s="75"/>
      <c r="C29" s="73" t="s">
        <v>71</v>
      </c>
      <c r="D29" s="195">
        <v>0.03</v>
      </c>
      <c r="E29" s="197"/>
      <c r="F29" s="197"/>
      <c r="G29" s="197"/>
      <c r="H29" s="197"/>
      <c r="I29" s="197"/>
      <c r="J29" s="198"/>
    </row>
    <row r="30" spans="1:10" ht="15.75" thickBot="1">
      <c r="A30" s="81"/>
      <c r="B30" s="82"/>
      <c r="C30" s="48"/>
      <c r="D30" s="83"/>
      <c r="E30" s="83"/>
      <c r="F30" s="83"/>
      <c r="G30" s="83"/>
      <c r="H30" s="83"/>
      <c r="I30" s="83"/>
      <c r="J30" s="84"/>
    </row>
    <row r="33" ht="12.75">
      <c r="A33" t="s">
        <v>249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5.7109375" style="0" customWidth="1"/>
    <col min="4" max="4" width="10.57421875" style="0" customWidth="1"/>
    <col min="5" max="5" width="14.421875" style="0" customWidth="1"/>
    <col min="6" max="11" width="12.42187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128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78</v>
      </c>
      <c r="E6" s="174" t="s">
        <v>79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80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81</v>
      </c>
      <c r="E8" s="65" t="s">
        <v>16</v>
      </c>
      <c r="F8" s="65" t="s">
        <v>17</v>
      </c>
      <c r="G8" s="65" t="s">
        <v>18</v>
      </c>
      <c r="H8" s="65" t="s">
        <v>19</v>
      </c>
      <c r="I8" s="32" t="s">
        <v>20</v>
      </c>
      <c r="J8" s="65" t="s">
        <v>21</v>
      </c>
      <c r="K8" s="66" t="s">
        <v>22</v>
      </c>
    </row>
    <row r="9" spans="1:11" ht="15.75">
      <c r="A9" s="5"/>
      <c r="B9" s="60"/>
      <c r="C9" s="67"/>
      <c r="D9" s="62" t="s">
        <v>70</v>
      </c>
      <c r="E9" s="206" t="s">
        <v>6</v>
      </c>
      <c r="F9" s="68" t="s">
        <v>7</v>
      </c>
      <c r="G9" s="68" t="s">
        <v>8</v>
      </c>
      <c r="H9" s="68" t="s">
        <v>9</v>
      </c>
      <c r="I9" s="128" t="s">
        <v>10</v>
      </c>
      <c r="J9" s="68" t="s">
        <v>11</v>
      </c>
      <c r="K9" s="69" t="s">
        <v>12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8.75">
      <c r="A14" s="5"/>
      <c r="B14" s="75"/>
      <c r="C14" s="218" t="s">
        <v>82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83</v>
      </c>
      <c r="D15" s="255">
        <v>1.447</v>
      </c>
      <c r="E15" s="237">
        <v>0.122</v>
      </c>
      <c r="F15" s="237">
        <v>0.148</v>
      </c>
      <c r="G15" s="237">
        <v>0.195</v>
      </c>
      <c r="H15" s="237">
        <v>0.249</v>
      </c>
      <c r="I15" s="237">
        <v>0.311</v>
      </c>
      <c r="J15" s="237">
        <v>0.359</v>
      </c>
      <c r="K15" s="256">
        <v>0.477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1" ht="15.75">
      <c r="A17" s="5"/>
      <c r="B17" s="75"/>
      <c r="C17" s="218" t="s">
        <v>84</v>
      </c>
      <c r="D17" s="255">
        <v>1.13</v>
      </c>
      <c r="E17" s="237">
        <v>0.086</v>
      </c>
      <c r="F17" s="237">
        <v>0.124</v>
      </c>
      <c r="G17" s="237">
        <v>0.164</v>
      </c>
      <c r="H17" s="237">
        <v>0.218</v>
      </c>
      <c r="I17" s="240" t="s">
        <v>60</v>
      </c>
      <c r="J17" s="240" t="s">
        <v>60</v>
      </c>
      <c r="K17" s="241" t="s">
        <v>60</v>
      </c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1" ht="15.75">
      <c r="A19" s="5"/>
      <c r="B19" s="75"/>
      <c r="C19" s="218" t="s">
        <v>85</v>
      </c>
      <c r="D19" s="255">
        <v>0.747</v>
      </c>
      <c r="E19" s="237">
        <v>0.083</v>
      </c>
      <c r="F19" s="240" t="s">
        <v>60</v>
      </c>
      <c r="G19" s="240" t="s">
        <v>60</v>
      </c>
      <c r="H19" s="240" t="s">
        <v>60</v>
      </c>
      <c r="I19" s="240" t="s">
        <v>60</v>
      </c>
      <c r="J19" s="240" t="s">
        <v>60</v>
      </c>
      <c r="K19" s="241" t="s">
        <v>60</v>
      </c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1" ht="15.75">
      <c r="A21" s="5"/>
      <c r="B21" s="75"/>
      <c r="C21" s="218" t="s">
        <v>86</v>
      </c>
      <c r="D21" s="255">
        <v>0.663</v>
      </c>
      <c r="E21" s="237">
        <v>0.04</v>
      </c>
      <c r="F21" s="240" t="s">
        <v>60</v>
      </c>
      <c r="G21" s="240" t="s">
        <v>60</v>
      </c>
      <c r="H21" s="240" t="s">
        <v>60</v>
      </c>
      <c r="I21" s="240" t="s">
        <v>60</v>
      </c>
      <c r="J21" s="240" t="s">
        <v>60</v>
      </c>
      <c r="K21" s="241" t="s">
        <v>60</v>
      </c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8.75">
      <c r="A23" s="5"/>
      <c r="B23" s="75"/>
      <c r="C23" s="218" t="s">
        <v>87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83</v>
      </c>
      <c r="D24" s="255">
        <v>1.336</v>
      </c>
      <c r="E24" s="237">
        <v>0.122</v>
      </c>
      <c r="F24" s="237">
        <v>0.148</v>
      </c>
      <c r="G24" s="237">
        <v>0.195</v>
      </c>
      <c r="H24" s="237">
        <v>0.249</v>
      </c>
      <c r="I24" s="237">
        <v>0.311</v>
      </c>
      <c r="J24" s="237">
        <v>0.359</v>
      </c>
      <c r="K24" s="256">
        <v>0.477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84</v>
      </c>
      <c r="D26" s="255">
        <v>1.019</v>
      </c>
      <c r="E26" s="237">
        <v>0.086</v>
      </c>
      <c r="F26" s="237">
        <v>0.124</v>
      </c>
      <c r="G26" s="237">
        <v>0.164</v>
      </c>
      <c r="H26" s="237">
        <v>0.218</v>
      </c>
      <c r="I26" s="240" t="s">
        <v>60</v>
      </c>
      <c r="J26" s="240" t="s">
        <v>60</v>
      </c>
      <c r="K26" s="241" t="s">
        <v>60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56"/>
    </row>
    <row r="28" spans="1:11" ht="15.75">
      <c r="A28" s="5"/>
      <c r="B28" s="75"/>
      <c r="C28" s="218" t="s">
        <v>85</v>
      </c>
      <c r="D28" s="255">
        <v>0.636</v>
      </c>
      <c r="E28" s="237">
        <v>0.083</v>
      </c>
      <c r="F28" s="240" t="s">
        <v>60</v>
      </c>
      <c r="G28" s="240" t="s">
        <v>60</v>
      </c>
      <c r="H28" s="240" t="s">
        <v>60</v>
      </c>
      <c r="I28" s="240" t="s">
        <v>60</v>
      </c>
      <c r="J28" s="240" t="s">
        <v>60</v>
      </c>
      <c r="K28" s="241" t="s">
        <v>60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86</v>
      </c>
      <c r="D30" s="255">
        <v>0.552</v>
      </c>
      <c r="E30" s="237">
        <v>0.04</v>
      </c>
      <c r="F30" s="240" t="s">
        <v>60</v>
      </c>
      <c r="G30" s="240" t="s">
        <v>60</v>
      </c>
      <c r="H30" s="240" t="s">
        <v>60</v>
      </c>
      <c r="I30" s="240" t="s">
        <v>60</v>
      </c>
      <c r="J30" s="240" t="s">
        <v>60</v>
      </c>
      <c r="K30" s="241" t="s">
        <v>60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88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 t="s">
        <v>89</v>
      </c>
      <c r="D35" s="257">
        <v>0.03</v>
      </c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/>
      <c r="D36" s="257"/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  <row r="41" ht="12.75">
      <c r="A41" t="s">
        <v>250</v>
      </c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5.00390625" style="0" customWidth="1"/>
    <col min="3" max="3" width="59.7109375" style="0" bestFit="1" customWidth="1"/>
  </cols>
  <sheetData>
    <row r="1" ht="15.75">
      <c r="A1" s="516" t="s">
        <v>335</v>
      </c>
    </row>
    <row r="3" spans="1:4" ht="12.75">
      <c r="A3" s="479" t="s">
        <v>327</v>
      </c>
      <c r="B3" s="479"/>
      <c r="C3" s="479" t="s">
        <v>328</v>
      </c>
      <c r="D3" s="479"/>
    </row>
    <row r="5" spans="1:3" ht="12.75">
      <c r="A5" t="s">
        <v>329</v>
      </c>
      <c r="C5" t="s">
        <v>332</v>
      </c>
    </row>
    <row r="7" spans="1:3" ht="12.75">
      <c r="A7" t="s">
        <v>330</v>
      </c>
      <c r="C7" t="s">
        <v>336</v>
      </c>
    </row>
    <row r="9" spans="1:3" ht="12.75">
      <c r="A9" t="s">
        <v>331</v>
      </c>
      <c r="C9" t="s">
        <v>333</v>
      </c>
    </row>
    <row r="10" ht="12.75">
      <c r="C10" t="s">
        <v>334</v>
      </c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39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7.00390625" style="0" customWidth="1"/>
    <col min="4" max="4" width="4.00390625" style="0" customWidth="1"/>
    <col min="5" max="5" width="14.7109375" style="0" customWidth="1"/>
    <col min="6" max="6" width="12.7109375" style="0" customWidth="1"/>
    <col min="7" max="7" width="11.8515625" style="0" customWidth="1"/>
    <col min="8" max="8" width="12.00390625" style="0" customWidth="1"/>
    <col min="9" max="9" width="11.7109375" style="0" customWidth="1"/>
    <col min="10" max="10" width="11.421875" style="0" customWidth="1"/>
    <col min="11" max="11" width="10.8515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.75">
      <c r="A2" s="5"/>
      <c r="B2" s="6"/>
      <c r="C2" s="7"/>
      <c r="D2" s="7"/>
      <c r="E2" s="7"/>
      <c r="F2" s="7"/>
      <c r="G2" s="7"/>
      <c r="H2" s="7"/>
      <c r="I2" s="7"/>
      <c r="J2" s="199"/>
      <c r="K2" s="203"/>
    </row>
    <row r="3" spans="1:11" ht="15.75">
      <c r="A3" s="5"/>
      <c r="B3" s="6"/>
      <c r="C3" s="7"/>
      <c r="D3" s="7"/>
      <c r="E3" s="7"/>
      <c r="F3" s="7"/>
      <c r="G3" s="7"/>
      <c r="H3" s="7"/>
      <c r="I3" s="7"/>
      <c r="J3" s="199"/>
      <c r="K3" s="203"/>
    </row>
    <row r="4" spans="1:11" ht="18">
      <c r="A4" s="522" t="s">
        <v>76</v>
      </c>
      <c r="B4" s="523"/>
      <c r="C4" s="523"/>
      <c r="D4" s="523"/>
      <c r="E4" s="523"/>
      <c r="F4" s="523"/>
      <c r="G4" s="523"/>
      <c r="H4" s="523"/>
      <c r="I4" s="523"/>
      <c r="J4" s="523"/>
      <c r="K4" s="524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60"/>
      <c r="C6" s="31"/>
      <c r="D6" s="136"/>
      <c r="E6" s="32"/>
      <c r="F6" s="136"/>
      <c r="G6" s="136"/>
      <c r="H6" s="136"/>
      <c r="I6" s="136"/>
      <c r="J6" s="136"/>
      <c r="K6" s="59"/>
    </row>
    <row r="7" spans="1:11" ht="15.75">
      <c r="A7" s="5"/>
      <c r="B7" s="42"/>
      <c r="C7" s="31"/>
      <c r="D7" s="136"/>
      <c r="E7" s="204"/>
      <c r="F7" s="63"/>
      <c r="G7" s="63"/>
      <c r="H7" s="63"/>
      <c r="I7" s="63"/>
      <c r="J7" s="63"/>
      <c r="K7" s="64"/>
    </row>
    <row r="8" spans="1:11" ht="15.75">
      <c r="A8" s="5"/>
      <c r="B8" s="60"/>
      <c r="C8" s="517" t="s">
        <v>14</v>
      </c>
      <c r="D8" s="518"/>
      <c r="E8" s="65"/>
      <c r="F8" s="65"/>
      <c r="G8" s="65"/>
      <c r="H8" s="65"/>
      <c r="I8" s="32"/>
      <c r="J8" s="205"/>
      <c r="K8" s="66"/>
    </row>
    <row r="9" spans="1:11" ht="15.75">
      <c r="A9" s="5"/>
      <c r="B9" s="60"/>
      <c r="C9" s="517" t="s">
        <v>73</v>
      </c>
      <c r="D9" s="518"/>
      <c r="E9" s="65" t="s">
        <v>16</v>
      </c>
      <c r="F9" s="65" t="s">
        <v>17</v>
      </c>
      <c r="G9" s="65" t="s">
        <v>18</v>
      </c>
      <c r="H9" s="65" t="s">
        <v>19</v>
      </c>
      <c r="I9" s="32" t="s">
        <v>20</v>
      </c>
      <c r="J9" s="65" t="s">
        <v>21</v>
      </c>
      <c r="K9" s="66" t="s">
        <v>22</v>
      </c>
    </row>
    <row r="10" spans="1:11" ht="15.75">
      <c r="A10" s="5"/>
      <c r="B10" s="60"/>
      <c r="C10" s="525" t="s">
        <v>74</v>
      </c>
      <c r="D10" s="526"/>
      <c r="E10" s="206"/>
      <c r="F10" s="68"/>
      <c r="G10" s="68"/>
      <c r="H10" s="68"/>
      <c r="I10" s="128"/>
      <c r="J10" s="68"/>
      <c r="K10" s="69"/>
    </row>
    <row r="11" spans="1:11" ht="15.75">
      <c r="A11" s="5"/>
      <c r="B11" s="60"/>
      <c r="C11" s="207">
        <v>1</v>
      </c>
      <c r="D11" s="208"/>
      <c r="E11" s="209">
        <v>2.145</v>
      </c>
      <c r="F11" s="209">
        <v>2.19</v>
      </c>
      <c r="G11" s="209">
        <v>2.25</v>
      </c>
      <c r="H11" s="209">
        <v>2.34</v>
      </c>
      <c r="I11" s="209">
        <v>2.445</v>
      </c>
      <c r="J11" s="209">
        <v>2.505</v>
      </c>
      <c r="K11" s="210">
        <v>2.7</v>
      </c>
    </row>
    <row r="12" spans="1:11" ht="15.75">
      <c r="A12" s="5"/>
      <c r="B12" s="60"/>
      <c r="C12" s="207">
        <v>1.5</v>
      </c>
      <c r="D12" s="208"/>
      <c r="E12" s="209">
        <v>2.145</v>
      </c>
      <c r="F12" s="209">
        <v>2.19</v>
      </c>
      <c r="G12" s="209">
        <v>2.25</v>
      </c>
      <c r="H12" s="209">
        <v>2.34</v>
      </c>
      <c r="I12" s="209">
        <v>2.445</v>
      </c>
      <c r="J12" s="209">
        <v>2.505</v>
      </c>
      <c r="K12" s="210">
        <v>2.7</v>
      </c>
    </row>
    <row r="13" spans="1:11" ht="15.75">
      <c r="A13" s="5"/>
      <c r="B13" s="75"/>
      <c r="C13" s="207">
        <v>2</v>
      </c>
      <c r="D13" s="208"/>
      <c r="E13" s="209">
        <v>2.24</v>
      </c>
      <c r="F13" s="209">
        <v>2.3</v>
      </c>
      <c r="G13" s="209">
        <v>2.38</v>
      </c>
      <c r="H13" s="209">
        <v>2.5</v>
      </c>
      <c r="I13" s="209">
        <v>2.64</v>
      </c>
      <c r="J13" s="209">
        <v>2.72</v>
      </c>
      <c r="K13" s="210">
        <v>2.98</v>
      </c>
    </row>
    <row r="14" spans="1:11" ht="15.75">
      <c r="A14" s="5"/>
      <c r="B14" s="75"/>
      <c r="C14" s="211">
        <v>2.5</v>
      </c>
      <c r="D14" s="212"/>
      <c r="E14" s="209">
        <v>2.335</v>
      </c>
      <c r="F14" s="209">
        <v>2.41</v>
      </c>
      <c r="G14" s="209">
        <v>2.51</v>
      </c>
      <c r="H14" s="209">
        <v>2.66</v>
      </c>
      <c r="I14" s="209">
        <v>2.835</v>
      </c>
      <c r="J14" s="209">
        <v>2.935</v>
      </c>
      <c r="K14" s="210">
        <v>3.26</v>
      </c>
    </row>
    <row r="15" spans="1:11" ht="15.75">
      <c r="A15" s="5"/>
      <c r="B15" s="75"/>
      <c r="C15" s="211">
        <v>3</v>
      </c>
      <c r="D15" s="212"/>
      <c r="E15" s="209">
        <v>2.43</v>
      </c>
      <c r="F15" s="209">
        <v>2.52</v>
      </c>
      <c r="G15" s="209">
        <v>2.64</v>
      </c>
      <c r="H15" s="209">
        <v>2.82</v>
      </c>
      <c r="I15" s="209">
        <v>3.03</v>
      </c>
      <c r="J15" s="209">
        <v>3.15</v>
      </c>
      <c r="K15" s="210">
        <v>3.54</v>
      </c>
    </row>
    <row r="16" spans="1:11" ht="15.75">
      <c r="A16" s="5"/>
      <c r="B16" s="75"/>
      <c r="C16" s="211">
        <v>3.5</v>
      </c>
      <c r="D16" s="212"/>
      <c r="E16" s="209">
        <v>2.525</v>
      </c>
      <c r="F16" s="209">
        <v>2.63</v>
      </c>
      <c r="G16" s="209">
        <v>2.77</v>
      </c>
      <c r="H16" s="209">
        <v>2.98</v>
      </c>
      <c r="I16" s="209">
        <v>3.225</v>
      </c>
      <c r="J16" s="209">
        <v>3.365</v>
      </c>
      <c r="K16" s="210">
        <v>3.82</v>
      </c>
    </row>
    <row r="17" spans="1:11" ht="15.75">
      <c r="A17" s="5"/>
      <c r="B17" s="75"/>
      <c r="C17" s="211">
        <v>4</v>
      </c>
      <c r="D17" s="212"/>
      <c r="E17" s="209">
        <v>2.62</v>
      </c>
      <c r="F17" s="209">
        <v>2.74</v>
      </c>
      <c r="G17" s="209">
        <v>2.9</v>
      </c>
      <c r="H17" s="209">
        <v>3.14</v>
      </c>
      <c r="I17" s="209">
        <v>3.42</v>
      </c>
      <c r="J17" s="209">
        <v>3.58</v>
      </c>
      <c r="K17" s="210">
        <v>4.1</v>
      </c>
    </row>
    <row r="18" spans="1:11" ht="15.75">
      <c r="A18" s="5"/>
      <c r="B18" s="75"/>
      <c r="C18" s="211">
        <v>4.5</v>
      </c>
      <c r="D18" s="212"/>
      <c r="E18" s="209">
        <v>2.715</v>
      </c>
      <c r="F18" s="209">
        <v>2.85</v>
      </c>
      <c r="G18" s="209">
        <v>3.03</v>
      </c>
      <c r="H18" s="209">
        <v>3.3</v>
      </c>
      <c r="I18" s="209">
        <v>3.615</v>
      </c>
      <c r="J18" s="209">
        <v>3.795</v>
      </c>
      <c r="K18" s="210">
        <v>4.38</v>
      </c>
    </row>
    <row r="19" spans="1:11" ht="15.75">
      <c r="A19" s="5"/>
      <c r="B19" s="75"/>
      <c r="C19" s="211">
        <v>5</v>
      </c>
      <c r="D19" s="212"/>
      <c r="E19" s="209">
        <v>2.81</v>
      </c>
      <c r="F19" s="209">
        <v>2.96</v>
      </c>
      <c r="G19" s="209">
        <v>3.16</v>
      </c>
      <c r="H19" s="209">
        <v>3.46</v>
      </c>
      <c r="I19" s="209">
        <v>3.81</v>
      </c>
      <c r="J19" s="209">
        <v>4.01</v>
      </c>
      <c r="K19" s="210">
        <v>4.66</v>
      </c>
    </row>
    <row r="20" spans="1:11" ht="15.75">
      <c r="A20" s="5"/>
      <c r="B20" s="75"/>
      <c r="C20" s="211">
        <v>6</v>
      </c>
      <c r="D20" s="212"/>
      <c r="E20" s="209">
        <v>3</v>
      </c>
      <c r="F20" s="209">
        <v>3.18</v>
      </c>
      <c r="G20" s="209">
        <v>3.42</v>
      </c>
      <c r="H20" s="209">
        <v>3.78</v>
      </c>
      <c r="I20" s="209">
        <v>4.2</v>
      </c>
      <c r="J20" s="209">
        <v>4.44</v>
      </c>
      <c r="K20" s="210">
        <v>5.22</v>
      </c>
    </row>
    <row r="21" spans="1:11" ht="15.75">
      <c r="A21" s="5"/>
      <c r="B21" s="75"/>
      <c r="C21" s="211">
        <v>7</v>
      </c>
      <c r="D21" s="212"/>
      <c r="E21" s="209">
        <v>3.19</v>
      </c>
      <c r="F21" s="209">
        <v>3.4</v>
      </c>
      <c r="G21" s="209">
        <v>3.68</v>
      </c>
      <c r="H21" s="209">
        <v>4.1</v>
      </c>
      <c r="I21" s="209">
        <v>4.59</v>
      </c>
      <c r="J21" s="209">
        <v>4.87</v>
      </c>
      <c r="K21" s="210">
        <v>5.78</v>
      </c>
    </row>
    <row r="22" spans="1:11" ht="15.75">
      <c r="A22" s="5"/>
      <c r="B22" s="75"/>
      <c r="C22" s="211">
        <v>8</v>
      </c>
      <c r="D22" s="212"/>
      <c r="E22" s="209">
        <v>3.38</v>
      </c>
      <c r="F22" s="209">
        <v>3.62</v>
      </c>
      <c r="G22" s="209">
        <v>3.94</v>
      </c>
      <c r="H22" s="209">
        <v>4.42</v>
      </c>
      <c r="I22" s="209">
        <v>4.98</v>
      </c>
      <c r="J22" s="209">
        <v>5.3</v>
      </c>
      <c r="K22" s="210">
        <v>6.34</v>
      </c>
    </row>
    <row r="23" spans="1:11" ht="15.75">
      <c r="A23" s="5"/>
      <c r="B23" s="75"/>
      <c r="C23" s="211">
        <v>9</v>
      </c>
      <c r="D23" s="212"/>
      <c r="E23" s="209">
        <v>3.57</v>
      </c>
      <c r="F23" s="209">
        <v>3.84</v>
      </c>
      <c r="G23" s="209">
        <v>4.2</v>
      </c>
      <c r="H23" s="209">
        <v>4.74</v>
      </c>
      <c r="I23" s="209">
        <v>5.37</v>
      </c>
      <c r="J23" s="209">
        <v>5.73</v>
      </c>
      <c r="K23" s="210">
        <v>6.9</v>
      </c>
    </row>
    <row r="24" spans="1:11" ht="15.75">
      <c r="A24" s="5"/>
      <c r="B24" s="75"/>
      <c r="C24" s="211">
        <v>10</v>
      </c>
      <c r="D24" s="212"/>
      <c r="E24" s="209">
        <v>3.76</v>
      </c>
      <c r="F24" s="209">
        <v>4.06</v>
      </c>
      <c r="G24" s="209">
        <v>4.46</v>
      </c>
      <c r="H24" s="209">
        <v>5.06</v>
      </c>
      <c r="I24" s="209">
        <v>5.76</v>
      </c>
      <c r="J24" s="209">
        <v>6.16</v>
      </c>
      <c r="K24" s="210">
        <v>7.46</v>
      </c>
    </row>
    <row r="25" spans="1:11" ht="15.75">
      <c r="A25" s="5"/>
      <c r="B25" s="75"/>
      <c r="C25" s="211">
        <v>11</v>
      </c>
      <c r="D25" s="212"/>
      <c r="E25" s="209">
        <v>3.95</v>
      </c>
      <c r="F25" s="209">
        <v>4.28</v>
      </c>
      <c r="G25" s="209">
        <v>4.72</v>
      </c>
      <c r="H25" s="209">
        <v>5.38</v>
      </c>
      <c r="I25" s="209">
        <v>6.15</v>
      </c>
      <c r="J25" s="209">
        <v>6.59</v>
      </c>
      <c r="K25" s="210">
        <v>8.02</v>
      </c>
    </row>
    <row r="26" spans="1:11" ht="15.75">
      <c r="A26" s="5"/>
      <c r="B26" s="75"/>
      <c r="C26" s="211">
        <v>12</v>
      </c>
      <c r="D26" s="212"/>
      <c r="E26" s="209">
        <v>4.14</v>
      </c>
      <c r="F26" s="209">
        <v>4.5</v>
      </c>
      <c r="G26" s="209">
        <v>4.98</v>
      </c>
      <c r="H26" s="209">
        <v>5.7</v>
      </c>
      <c r="I26" s="209">
        <v>6.54</v>
      </c>
      <c r="J26" s="209">
        <v>7.02</v>
      </c>
      <c r="K26" s="210">
        <v>8.58</v>
      </c>
    </row>
    <row r="27" spans="1:11" ht="15.75">
      <c r="A27" s="5"/>
      <c r="B27" s="75"/>
      <c r="C27" s="211">
        <v>13</v>
      </c>
      <c r="D27" s="212"/>
      <c r="E27" s="209">
        <v>4.33</v>
      </c>
      <c r="F27" s="209">
        <v>4.72</v>
      </c>
      <c r="G27" s="209">
        <v>5.24</v>
      </c>
      <c r="H27" s="209">
        <v>6.02</v>
      </c>
      <c r="I27" s="209">
        <v>6.93</v>
      </c>
      <c r="J27" s="209">
        <v>7.45</v>
      </c>
      <c r="K27" s="210">
        <v>9.14</v>
      </c>
    </row>
    <row r="28" spans="1:11" ht="15.75">
      <c r="A28" s="5"/>
      <c r="B28" s="75"/>
      <c r="C28" s="211">
        <v>14</v>
      </c>
      <c r="D28" s="212"/>
      <c r="E28" s="209">
        <v>4.52</v>
      </c>
      <c r="F28" s="209">
        <v>4.94</v>
      </c>
      <c r="G28" s="209">
        <v>5.5</v>
      </c>
      <c r="H28" s="209">
        <v>6.34</v>
      </c>
      <c r="I28" s="209">
        <v>7.32</v>
      </c>
      <c r="J28" s="209">
        <v>7.88</v>
      </c>
      <c r="K28" s="210">
        <v>9.7</v>
      </c>
    </row>
    <row r="29" spans="1:11" ht="15.75">
      <c r="A29" s="5"/>
      <c r="B29" s="75"/>
      <c r="C29" s="211">
        <v>15</v>
      </c>
      <c r="D29" s="212"/>
      <c r="E29" s="209">
        <v>4.71</v>
      </c>
      <c r="F29" s="209">
        <v>5.16</v>
      </c>
      <c r="G29" s="209">
        <v>5.76</v>
      </c>
      <c r="H29" s="209">
        <v>6.66</v>
      </c>
      <c r="I29" s="209">
        <v>7.71</v>
      </c>
      <c r="J29" s="209">
        <v>8.31</v>
      </c>
      <c r="K29" s="210">
        <v>10.26</v>
      </c>
    </row>
    <row r="30" spans="1:11" ht="15.75">
      <c r="A30" s="5"/>
      <c r="B30" s="75"/>
      <c r="C30" s="213"/>
      <c r="D30" s="214"/>
      <c r="E30" s="215"/>
      <c r="F30" s="216"/>
      <c r="G30" s="216"/>
      <c r="H30" s="216"/>
      <c r="I30" s="216"/>
      <c r="J30" s="216"/>
      <c r="K30" s="217"/>
    </row>
    <row r="31" spans="1:11" ht="15.75">
      <c r="A31" s="5"/>
      <c r="B31" s="75"/>
      <c r="C31" s="218"/>
      <c r="D31" s="219"/>
      <c r="E31" s="220"/>
      <c r="F31" s="220"/>
      <c r="G31" s="220"/>
      <c r="H31" s="220"/>
      <c r="I31" s="220"/>
      <c r="J31" s="220"/>
      <c r="K31" s="221"/>
    </row>
    <row r="32" spans="1:11" ht="15.75">
      <c r="A32" s="5"/>
      <c r="B32" s="75"/>
      <c r="C32" s="218" t="s">
        <v>277</v>
      </c>
      <c r="D32" s="219"/>
      <c r="E32" s="220"/>
      <c r="F32" s="220"/>
      <c r="G32" s="220"/>
      <c r="H32" s="220"/>
      <c r="I32" s="220"/>
      <c r="J32" s="220"/>
      <c r="K32" s="221"/>
    </row>
    <row r="33" spans="1:11" ht="15.75">
      <c r="A33" s="5"/>
      <c r="B33" s="75"/>
      <c r="C33" s="218" t="s">
        <v>107</v>
      </c>
      <c r="D33" s="219"/>
      <c r="E33" s="220" t="s">
        <v>115</v>
      </c>
      <c r="F33" s="220"/>
      <c r="G33" s="220"/>
      <c r="H33" s="220"/>
      <c r="I33" s="220"/>
      <c r="J33" s="220"/>
      <c r="K33" s="221"/>
    </row>
    <row r="34" spans="1:11" ht="15.75">
      <c r="A34" s="5"/>
      <c r="B34" s="75"/>
      <c r="C34" s="502">
        <v>1.86</v>
      </c>
      <c r="D34" s="469"/>
      <c r="E34" s="220">
        <v>0.19</v>
      </c>
      <c r="F34" s="220">
        <v>0.22</v>
      </c>
      <c r="G34" s="220">
        <v>0.26</v>
      </c>
      <c r="H34" s="220">
        <v>0.32</v>
      </c>
      <c r="I34" s="220">
        <v>0.39</v>
      </c>
      <c r="J34" s="220">
        <v>0.43</v>
      </c>
      <c r="K34" s="503">
        <v>0.56</v>
      </c>
    </row>
    <row r="35" spans="1:11" ht="15.75">
      <c r="A35" s="5"/>
      <c r="B35" s="75"/>
      <c r="C35" s="218"/>
      <c r="D35" s="219"/>
      <c r="E35" s="220"/>
      <c r="F35" s="220"/>
      <c r="G35" s="220"/>
      <c r="H35" s="220"/>
      <c r="I35" s="220"/>
      <c r="J35" s="220"/>
      <c r="K35" s="221"/>
    </row>
    <row r="36" spans="1:11" ht="15.75">
      <c r="A36" s="5"/>
      <c r="B36" s="75"/>
      <c r="C36" s="222" t="s">
        <v>77</v>
      </c>
      <c r="D36" s="219"/>
      <c r="E36" s="220"/>
      <c r="F36" s="220">
        <v>0.03</v>
      </c>
      <c r="G36" s="220"/>
      <c r="H36" s="220"/>
      <c r="I36" s="220"/>
      <c r="J36" s="220"/>
      <c r="K36" s="223"/>
    </row>
    <row r="37" spans="1:11" ht="16.5" thickBot="1">
      <c r="A37" s="81"/>
      <c r="B37" s="224"/>
      <c r="C37" s="225"/>
      <c r="D37" s="226"/>
      <c r="E37" s="242"/>
      <c r="F37" s="242"/>
      <c r="G37" s="242"/>
      <c r="H37" s="242"/>
      <c r="I37" s="242"/>
      <c r="J37" s="242"/>
      <c r="K37" s="229"/>
    </row>
    <row r="39" spans="3:11" ht="12.75">
      <c r="C39" s="353"/>
      <c r="E39" s="353"/>
      <c r="F39" s="353"/>
      <c r="G39" s="353"/>
      <c r="H39" s="353"/>
      <c r="I39" s="353"/>
      <c r="J39" s="353"/>
      <c r="K39" s="353"/>
    </row>
  </sheetData>
  <mergeCells count="4">
    <mergeCell ref="A4:K4"/>
    <mergeCell ref="C8:D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5.28125" style="0" customWidth="1"/>
    <col min="4" max="4" width="12.00390625" style="0" customWidth="1"/>
    <col min="5" max="5" width="12.8515625" style="0" bestFit="1" customWidth="1"/>
    <col min="6" max="6" width="11.28125" style="0" customWidth="1"/>
    <col min="7" max="7" width="11.421875" style="0" customWidth="1"/>
    <col min="8" max="8" width="12.28125" style="0" customWidth="1"/>
    <col min="9" max="10" width="11.28125" style="0" customWidth="1"/>
    <col min="11" max="11" width="12.140625" style="0" customWidth="1"/>
  </cols>
  <sheetData>
    <row r="1" spans="1:11" ht="15">
      <c r="A1" s="2"/>
      <c r="B1" s="102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7"/>
      <c r="D2" s="7"/>
      <c r="E2" s="7"/>
      <c r="F2" s="7"/>
      <c r="G2" s="7"/>
      <c r="H2" s="7"/>
      <c r="I2" s="7"/>
      <c r="J2" s="7"/>
      <c r="K2" s="243"/>
    </row>
    <row r="3" spans="1:11" ht="15">
      <c r="A3" s="5"/>
      <c r="B3" s="6"/>
      <c r="C3" s="7"/>
      <c r="D3" s="7"/>
      <c r="E3" s="7"/>
      <c r="F3" s="7"/>
      <c r="G3" s="7"/>
      <c r="H3" s="7"/>
      <c r="I3" s="7"/>
      <c r="J3" s="7"/>
      <c r="K3" s="243"/>
    </row>
    <row r="4" spans="1:11" ht="18">
      <c r="A4" s="9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6.5" thickTop="1">
      <c r="A6" s="5"/>
      <c r="B6" s="42"/>
      <c r="C6" s="31"/>
      <c r="D6" s="32" t="s">
        <v>78</v>
      </c>
      <c r="E6" s="174" t="s">
        <v>79</v>
      </c>
      <c r="F6" s="244"/>
      <c r="G6" s="244"/>
      <c r="H6" s="244"/>
      <c r="I6" s="244"/>
      <c r="J6" s="244"/>
      <c r="K6" s="175"/>
    </row>
    <row r="7" spans="1:11" ht="15.75">
      <c r="A7" s="5"/>
      <c r="B7" s="60"/>
      <c r="C7" s="31"/>
      <c r="D7" s="32" t="s">
        <v>80</v>
      </c>
      <c r="E7" s="65"/>
      <c r="F7" s="65"/>
      <c r="G7" s="65"/>
      <c r="H7" s="65"/>
      <c r="I7" s="32"/>
      <c r="J7" s="205"/>
      <c r="K7" s="66"/>
    </row>
    <row r="8" spans="1:11" ht="15.75">
      <c r="A8" s="5"/>
      <c r="B8" s="60"/>
      <c r="C8" s="31"/>
      <c r="D8" s="32" t="s">
        <v>81</v>
      </c>
      <c r="E8" s="65" t="s">
        <v>16</v>
      </c>
      <c r="F8" s="65" t="s">
        <v>17</v>
      </c>
      <c r="G8" s="65" t="s">
        <v>18</v>
      </c>
      <c r="H8" s="65" t="s">
        <v>19</v>
      </c>
      <c r="I8" s="32" t="s">
        <v>20</v>
      </c>
      <c r="J8" s="65" t="s">
        <v>21</v>
      </c>
      <c r="K8" s="66" t="s">
        <v>22</v>
      </c>
    </row>
    <row r="9" spans="1:11" ht="15.75">
      <c r="A9" s="5"/>
      <c r="B9" s="60"/>
      <c r="C9" s="67"/>
      <c r="D9" s="62" t="s">
        <v>70</v>
      </c>
      <c r="E9" s="206" t="s">
        <v>6</v>
      </c>
      <c r="F9" s="68" t="s">
        <v>7</v>
      </c>
      <c r="G9" s="68" t="s">
        <v>8</v>
      </c>
      <c r="H9" s="68" t="s">
        <v>9</v>
      </c>
      <c r="I9" s="128" t="s">
        <v>10</v>
      </c>
      <c r="J9" s="68" t="s">
        <v>11</v>
      </c>
      <c r="K9" s="69" t="s">
        <v>12</v>
      </c>
    </row>
    <row r="10" spans="1:11" ht="15.75">
      <c r="A10" s="5"/>
      <c r="B10" s="60"/>
      <c r="C10" s="245"/>
      <c r="D10" s="246"/>
      <c r="E10" s="247"/>
      <c r="F10" s="248"/>
      <c r="G10" s="249"/>
      <c r="H10" s="94"/>
      <c r="I10" s="94"/>
      <c r="J10" s="94"/>
      <c r="K10" s="250"/>
    </row>
    <row r="11" spans="1:11" ht="15.75">
      <c r="A11" s="5"/>
      <c r="B11" s="60"/>
      <c r="C11" s="245"/>
      <c r="D11" s="251"/>
      <c r="E11" s="252"/>
      <c r="F11" s="252"/>
      <c r="G11" s="252"/>
      <c r="H11" s="252"/>
      <c r="I11" s="252"/>
      <c r="J11" s="252"/>
      <c r="K11" s="253"/>
    </row>
    <row r="12" spans="1:11" ht="15.75">
      <c r="A12" s="5"/>
      <c r="B12" s="60"/>
      <c r="C12" s="245"/>
      <c r="D12" s="251"/>
      <c r="E12" s="252"/>
      <c r="F12" s="252"/>
      <c r="G12" s="252"/>
      <c r="H12" s="252"/>
      <c r="I12" s="252"/>
      <c r="J12" s="252"/>
      <c r="K12" s="253"/>
    </row>
    <row r="13" spans="1:11" ht="15.75">
      <c r="A13" s="5"/>
      <c r="B13" s="60"/>
      <c r="C13" s="245"/>
      <c r="D13" s="254"/>
      <c r="E13" s="233"/>
      <c r="F13" s="237"/>
      <c r="G13" s="238"/>
      <c r="H13" s="239"/>
      <c r="I13" s="239"/>
      <c r="J13" s="239"/>
      <c r="K13" s="234"/>
    </row>
    <row r="14" spans="1:11" ht="15.75">
      <c r="A14" s="5"/>
      <c r="B14" s="75"/>
      <c r="C14" s="218" t="s">
        <v>90</v>
      </c>
      <c r="D14" s="255"/>
      <c r="E14" s="237"/>
      <c r="F14" s="237"/>
      <c r="G14" s="238"/>
      <c r="H14" s="240"/>
      <c r="I14" s="240"/>
      <c r="J14" s="240"/>
      <c r="K14" s="256"/>
    </row>
    <row r="15" spans="1:11" ht="15.75">
      <c r="A15" s="5"/>
      <c r="B15" s="75"/>
      <c r="C15" s="218" t="s">
        <v>83</v>
      </c>
      <c r="D15" s="255">
        <v>1.413</v>
      </c>
      <c r="E15" s="237">
        <v>0.137</v>
      </c>
      <c r="F15" s="237">
        <v>0.17</v>
      </c>
      <c r="G15" s="237">
        <v>0.21</v>
      </c>
      <c r="H15" s="237">
        <v>0.269</v>
      </c>
      <c r="I15" s="237">
        <v>0.338</v>
      </c>
      <c r="J15" s="237">
        <v>0.381</v>
      </c>
      <c r="K15" s="256">
        <v>0.508</v>
      </c>
    </row>
    <row r="16" spans="1:11" ht="15.75">
      <c r="A16" s="5"/>
      <c r="B16" s="75"/>
      <c r="C16" s="218"/>
      <c r="D16" s="255"/>
      <c r="E16" s="237"/>
      <c r="F16" s="237"/>
      <c r="G16" s="238"/>
      <c r="H16" s="240"/>
      <c r="I16" s="240"/>
      <c r="J16" s="240"/>
      <c r="K16" s="256"/>
    </row>
    <row r="17" spans="1:13" ht="15.75">
      <c r="A17" s="5"/>
      <c r="B17" s="75"/>
      <c r="C17" s="218" t="s">
        <v>84</v>
      </c>
      <c r="D17" s="255">
        <v>1.139</v>
      </c>
      <c r="E17" s="237">
        <v>0.099</v>
      </c>
      <c r="F17" s="237">
        <v>0.127</v>
      </c>
      <c r="G17" s="237">
        <v>0.175</v>
      </c>
      <c r="H17" s="237">
        <v>0.234</v>
      </c>
      <c r="I17" s="240" t="s">
        <v>60</v>
      </c>
      <c r="J17" s="240" t="s">
        <v>60</v>
      </c>
      <c r="K17" s="241" t="s">
        <v>60</v>
      </c>
      <c r="M17" s="353"/>
    </row>
    <row r="18" spans="1:11" ht="15.75">
      <c r="A18" s="5"/>
      <c r="B18" s="75"/>
      <c r="C18" s="218"/>
      <c r="D18" s="255"/>
      <c r="E18" s="237"/>
      <c r="F18" s="237"/>
      <c r="G18" s="238"/>
      <c r="H18" s="240"/>
      <c r="I18" s="240"/>
      <c r="J18" s="240"/>
      <c r="K18" s="256"/>
    </row>
    <row r="19" spans="1:13" ht="15.75">
      <c r="A19" s="5"/>
      <c r="B19" s="75"/>
      <c r="C19" s="218" t="s">
        <v>85</v>
      </c>
      <c r="D19" s="255">
        <v>0.765</v>
      </c>
      <c r="E19" s="237">
        <v>0.089</v>
      </c>
      <c r="F19" s="240" t="s">
        <v>60</v>
      </c>
      <c r="G19" s="240" t="s">
        <v>60</v>
      </c>
      <c r="H19" s="240" t="s">
        <v>60</v>
      </c>
      <c r="I19" s="240" t="s">
        <v>60</v>
      </c>
      <c r="J19" s="240" t="s">
        <v>60</v>
      </c>
      <c r="K19" s="241" t="s">
        <v>60</v>
      </c>
      <c r="M19" s="353"/>
    </row>
    <row r="20" spans="1:11" ht="15.75">
      <c r="A20" s="5"/>
      <c r="B20" s="75"/>
      <c r="C20" s="218"/>
      <c r="D20" s="255"/>
      <c r="E20" s="237"/>
      <c r="F20" s="237"/>
      <c r="G20" s="238"/>
      <c r="H20" s="240"/>
      <c r="I20" s="240"/>
      <c r="J20" s="240"/>
      <c r="K20" s="256"/>
    </row>
    <row r="21" spans="1:13" ht="15.75">
      <c r="A21" s="5"/>
      <c r="B21" s="75"/>
      <c r="C21" s="218" t="s">
        <v>86</v>
      </c>
      <c r="D21" s="255">
        <v>0.594</v>
      </c>
      <c r="E21" s="237">
        <v>0.039</v>
      </c>
      <c r="F21" s="240" t="s">
        <v>60</v>
      </c>
      <c r="G21" s="240" t="s">
        <v>60</v>
      </c>
      <c r="H21" s="240" t="s">
        <v>60</v>
      </c>
      <c r="I21" s="240" t="s">
        <v>60</v>
      </c>
      <c r="J21" s="240" t="s">
        <v>60</v>
      </c>
      <c r="K21" s="241" t="s">
        <v>60</v>
      </c>
      <c r="M21" s="353"/>
    </row>
    <row r="22" spans="1:11" ht="15.75">
      <c r="A22" s="5"/>
      <c r="B22" s="75"/>
      <c r="C22" s="218"/>
      <c r="D22" s="255"/>
      <c r="E22" s="237"/>
      <c r="F22" s="237"/>
      <c r="G22" s="238"/>
      <c r="H22" s="240"/>
      <c r="I22" s="240"/>
      <c r="J22" s="240"/>
      <c r="K22" s="256"/>
    </row>
    <row r="23" spans="1:11" ht="15.75">
      <c r="A23" s="5"/>
      <c r="B23" s="75"/>
      <c r="C23" s="218" t="s">
        <v>91</v>
      </c>
      <c r="D23" s="255"/>
      <c r="E23" s="237"/>
      <c r="F23" s="237"/>
      <c r="G23" s="238"/>
      <c r="H23" s="240"/>
      <c r="I23" s="240"/>
      <c r="J23" s="240"/>
      <c r="K23" s="256"/>
    </row>
    <row r="24" spans="1:11" ht="15.75">
      <c r="A24" s="5"/>
      <c r="B24" s="75"/>
      <c r="C24" s="218" t="s">
        <v>83</v>
      </c>
      <c r="D24" s="255">
        <v>1.306</v>
      </c>
      <c r="E24" s="237">
        <v>0.137</v>
      </c>
      <c r="F24" s="237">
        <v>0.17</v>
      </c>
      <c r="G24" s="237">
        <v>0.21</v>
      </c>
      <c r="H24" s="237">
        <v>0.269</v>
      </c>
      <c r="I24" s="237">
        <v>0.338</v>
      </c>
      <c r="J24" s="237">
        <v>0.381</v>
      </c>
      <c r="K24" s="256">
        <v>0.508</v>
      </c>
    </row>
    <row r="25" spans="1:11" ht="15.75">
      <c r="A25" s="5"/>
      <c r="B25" s="75"/>
      <c r="C25" s="218"/>
      <c r="D25" s="255"/>
      <c r="E25" s="237"/>
      <c r="F25" s="237"/>
      <c r="G25" s="238"/>
      <c r="H25" s="240"/>
      <c r="I25" s="240"/>
      <c r="J25" s="240"/>
      <c r="K25" s="256"/>
    </row>
    <row r="26" spans="1:11" ht="15.75">
      <c r="A26" s="5"/>
      <c r="B26" s="75"/>
      <c r="C26" s="218" t="s">
        <v>84</v>
      </c>
      <c r="D26" s="255">
        <v>1.032</v>
      </c>
      <c r="E26" s="237">
        <v>0.099</v>
      </c>
      <c r="F26" s="237">
        <v>0.127</v>
      </c>
      <c r="G26" s="237">
        <v>0.175</v>
      </c>
      <c r="H26" s="237">
        <v>0.234</v>
      </c>
      <c r="I26" s="240" t="s">
        <v>60</v>
      </c>
      <c r="J26" s="240" t="s">
        <v>60</v>
      </c>
      <c r="K26" s="241" t="s">
        <v>60</v>
      </c>
    </row>
    <row r="27" spans="1:11" ht="15.75">
      <c r="A27" s="5"/>
      <c r="B27" s="75"/>
      <c r="C27" s="218"/>
      <c r="D27" s="255"/>
      <c r="E27" s="237"/>
      <c r="F27" s="237"/>
      <c r="G27" s="238"/>
      <c r="H27" s="240"/>
      <c r="I27" s="240"/>
      <c r="J27" s="240"/>
      <c r="K27" s="241"/>
    </row>
    <row r="28" spans="1:11" ht="15.75">
      <c r="A28" s="5"/>
      <c r="B28" s="75"/>
      <c r="C28" s="218" t="s">
        <v>85</v>
      </c>
      <c r="D28" s="255">
        <v>0.658</v>
      </c>
      <c r="E28" s="237">
        <v>0.089</v>
      </c>
      <c r="F28" s="240" t="s">
        <v>60</v>
      </c>
      <c r="G28" s="240" t="s">
        <v>60</v>
      </c>
      <c r="H28" s="240" t="s">
        <v>60</v>
      </c>
      <c r="I28" s="240" t="s">
        <v>60</v>
      </c>
      <c r="J28" s="240" t="s">
        <v>60</v>
      </c>
      <c r="K28" s="241" t="s">
        <v>60</v>
      </c>
    </row>
    <row r="29" spans="1:11" ht="15.75">
      <c r="A29" s="5"/>
      <c r="B29" s="75"/>
      <c r="C29" s="218"/>
      <c r="D29" s="255"/>
      <c r="E29" s="237"/>
      <c r="F29" s="237"/>
      <c r="G29" s="238"/>
      <c r="H29" s="240"/>
      <c r="I29" s="240"/>
      <c r="J29" s="240"/>
      <c r="K29" s="256"/>
    </row>
    <row r="30" spans="1:11" ht="15.75">
      <c r="A30" s="5"/>
      <c r="B30" s="75"/>
      <c r="C30" s="218" t="s">
        <v>86</v>
      </c>
      <c r="D30" s="255">
        <v>0.487</v>
      </c>
      <c r="E30" s="237">
        <v>0.039</v>
      </c>
      <c r="F30" s="240" t="s">
        <v>60</v>
      </c>
      <c r="G30" s="240" t="s">
        <v>60</v>
      </c>
      <c r="H30" s="240" t="s">
        <v>60</v>
      </c>
      <c r="I30" s="240" t="s">
        <v>60</v>
      </c>
      <c r="J30" s="240" t="s">
        <v>60</v>
      </c>
      <c r="K30" s="241" t="s">
        <v>60</v>
      </c>
    </row>
    <row r="31" spans="1:11" ht="15.75">
      <c r="A31" s="5"/>
      <c r="B31" s="75"/>
      <c r="C31" s="218"/>
      <c r="D31" s="255"/>
      <c r="E31" s="237"/>
      <c r="F31" s="240"/>
      <c r="G31" s="240"/>
      <c r="H31" s="240"/>
      <c r="I31" s="240"/>
      <c r="J31" s="240"/>
      <c r="K31" s="241"/>
    </row>
    <row r="32" spans="1:11" ht="15.75">
      <c r="A32" s="5"/>
      <c r="B32" s="75"/>
      <c r="C32" s="218"/>
      <c r="D32" s="255"/>
      <c r="E32" s="237"/>
      <c r="F32" s="240"/>
      <c r="G32" s="240"/>
      <c r="H32" s="240"/>
      <c r="I32" s="240"/>
      <c r="J32" s="240"/>
      <c r="K32" s="241"/>
    </row>
    <row r="33" spans="1:11" ht="15.75">
      <c r="A33" s="5"/>
      <c r="B33" s="75"/>
      <c r="C33" s="218"/>
      <c r="D33" s="255"/>
      <c r="E33" s="237"/>
      <c r="F33" s="237"/>
      <c r="G33" s="238"/>
      <c r="H33" s="240"/>
      <c r="I33" s="240"/>
      <c r="J33" s="240"/>
      <c r="K33" s="256"/>
    </row>
    <row r="34" spans="1:11" ht="15.75">
      <c r="A34" s="5"/>
      <c r="B34" s="75"/>
      <c r="C34" s="218" t="s">
        <v>88</v>
      </c>
      <c r="D34" s="257"/>
      <c r="E34" s="237"/>
      <c r="F34" s="237"/>
      <c r="G34" s="238"/>
      <c r="H34" s="240"/>
      <c r="I34" s="240"/>
      <c r="J34" s="240"/>
      <c r="K34" s="256"/>
    </row>
    <row r="35" spans="1:11" ht="15.75">
      <c r="A35" s="5"/>
      <c r="B35" s="75"/>
      <c r="C35" s="218"/>
      <c r="D35" s="257"/>
      <c r="E35" s="237"/>
      <c r="F35" s="237"/>
      <c r="G35" s="238"/>
      <c r="H35" s="240"/>
      <c r="I35" s="240"/>
      <c r="J35" s="240"/>
      <c r="K35" s="256"/>
    </row>
    <row r="36" spans="1:11" ht="15.75">
      <c r="A36" s="5"/>
      <c r="B36" s="75"/>
      <c r="C36" s="218" t="s">
        <v>92</v>
      </c>
      <c r="D36" s="257">
        <v>0.03</v>
      </c>
      <c r="E36" s="237"/>
      <c r="F36" s="237"/>
      <c r="G36" s="238"/>
      <c r="H36" s="240"/>
      <c r="I36" s="240"/>
      <c r="J36" s="240"/>
      <c r="K36" s="256"/>
    </row>
    <row r="37" spans="1:11" ht="15.75">
      <c r="A37" s="5"/>
      <c r="B37" s="75"/>
      <c r="C37" s="218"/>
      <c r="D37" s="257"/>
      <c r="E37" s="237"/>
      <c r="F37" s="237"/>
      <c r="G37" s="238"/>
      <c r="H37" s="240"/>
      <c r="I37" s="240"/>
      <c r="J37" s="240"/>
      <c r="K37" s="256"/>
    </row>
    <row r="38" spans="1:11" ht="16.5" thickBot="1">
      <c r="A38" s="81"/>
      <c r="B38" s="224"/>
      <c r="C38" s="258"/>
      <c r="D38" s="259"/>
      <c r="E38" s="260"/>
      <c r="F38" s="260"/>
      <c r="G38" s="261"/>
      <c r="H38" s="262"/>
      <c r="I38" s="262"/>
      <c r="J38" s="262"/>
      <c r="K38" s="263"/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100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101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14</v>
      </c>
      <c r="D9" s="65" t="s">
        <v>16</v>
      </c>
      <c r="E9" s="65" t="s">
        <v>17</v>
      </c>
      <c r="F9" s="65" t="s">
        <v>18</v>
      </c>
      <c r="G9" s="65" t="s">
        <v>19</v>
      </c>
      <c r="H9" s="65" t="s">
        <v>20</v>
      </c>
      <c r="I9" s="65" t="s">
        <v>21</v>
      </c>
      <c r="J9" s="66" t="s">
        <v>22</v>
      </c>
    </row>
    <row r="10" spans="1:10" ht="15.75">
      <c r="A10" s="5"/>
      <c r="B10" s="42"/>
      <c r="C10" s="67" t="s">
        <v>15</v>
      </c>
      <c r="D10" s="68" t="s">
        <v>70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9" t="s">
        <v>11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24</v>
      </c>
      <c r="D12" s="274">
        <f>+'FY2007 BDs BPM SP Parcels'!E23*'Current BPM SP Parcels Prices'!D9</f>
        <v>1044119.9995714598</v>
      </c>
      <c r="E12" s="274">
        <f>+'FY2007 BDs BPM SP Parcels'!F23*'Current BPM SP Parcels Prices'!E9</f>
        <v>280816.637378192</v>
      </c>
      <c r="F12" s="274">
        <f>+'FY2007 BDs BPM SP Parcels'!G23*'Current BPM SP Parcels Prices'!F9</f>
        <v>300954.7330670929</v>
      </c>
      <c r="G12" s="274">
        <f>+'FY2007 BDs BPM SP Parcels'!H23*'Current BPM SP Parcels Prices'!G9</f>
        <v>431495.59259286366</v>
      </c>
      <c r="H12" s="274">
        <f>+'FY2007 BDs BPM SP Parcels'!I23*'Current BPM SP Parcels Prices'!H9</f>
        <v>203811.76973276658</v>
      </c>
      <c r="I12" s="274">
        <f>+'FY2007 BDs BPM SP Parcels'!J23*'Current BPM SP Parcels Prices'!I9</f>
        <v>113811.86035465293</v>
      </c>
      <c r="J12" s="275">
        <f>+'FY2007 BDs BPM SP Parcels'!K23*'Current BPM SP Parcels Prices'!J9</f>
        <v>179069.87434632803</v>
      </c>
    </row>
    <row r="13" spans="1:10" ht="15.75">
      <c r="A13" s="5"/>
      <c r="B13" s="75"/>
      <c r="C13" s="73" t="s">
        <v>25</v>
      </c>
      <c r="D13" s="274">
        <f>+'FY2007 BDs BPM SP Parcels'!E24*'Current BPM SP Parcels Prices'!D10</f>
        <v>1608404.3031804983</v>
      </c>
      <c r="E13" s="274">
        <f>+'FY2007 BDs BPM SP Parcels'!F24*'Current BPM SP Parcels Prices'!E10</f>
        <v>488386.13565992896</v>
      </c>
      <c r="F13" s="274">
        <f>+'FY2007 BDs BPM SP Parcels'!G24*'Current BPM SP Parcels Prices'!F10</f>
        <v>754607.7833137145</v>
      </c>
      <c r="G13" s="274">
        <f>+'FY2007 BDs BPM SP Parcels'!H24*'Current BPM SP Parcels Prices'!G10</f>
        <v>941665.1361457218</v>
      </c>
      <c r="H13" s="274">
        <f>+'FY2007 BDs BPM SP Parcels'!I24*'Current BPM SP Parcels Prices'!H10</f>
        <v>297517.1366233702</v>
      </c>
      <c r="I13" s="274">
        <f>+'FY2007 BDs BPM SP Parcels'!J24*'Current BPM SP Parcels Prices'!I10</f>
        <v>347004.1649128802</v>
      </c>
      <c r="J13" s="275">
        <f>+'FY2007 BDs BPM SP Parcels'!K24*'Current BPM SP Parcels Prices'!J10</f>
        <v>481563.9126917375</v>
      </c>
    </row>
    <row r="14" spans="1:10" ht="15.75">
      <c r="A14" s="5"/>
      <c r="B14" s="75"/>
      <c r="C14" s="73" t="s">
        <v>26</v>
      </c>
      <c r="D14" s="274">
        <f>+'FY2007 BDs BPM SP Parcels'!E25*'Current BPM SP Parcels Prices'!D11</f>
        <v>1585089.367256632</v>
      </c>
      <c r="E14" s="274">
        <f>+'FY2007 BDs BPM SP Parcels'!F25*'Current BPM SP Parcels Prices'!E11</f>
        <v>521580.73586619855</v>
      </c>
      <c r="F14" s="274">
        <f>+'FY2007 BDs BPM SP Parcels'!G25*'Current BPM SP Parcels Prices'!F11</f>
        <v>798145.0026238773</v>
      </c>
      <c r="G14" s="274">
        <f>+'FY2007 BDs BPM SP Parcels'!H25*'Current BPM SP Parcels Prices'!G11</f>
        <v>1397196.201169268</v>
      </c>
      <c r="H14" s="274">
        <f>+'FY2007 BDs BPM SP Parcels'!I25*'Current BPM SP Parcels Prices'!H11</f>
        <v>516976.26358641713</v>
      </c>
      <c r="I14" s="274">
        <f>+'FY2007 BDs BPM SP Parcels'!J25*'Current BPM SP Parcels Prices'!I11</f>
        <v>432630.04575203365</v>
      </c>
      <c r="J14" s="275">
        <f>+'FY2007 BDs BPM SP Parcels'!K25*'Current BPM SP Parcels Prices'!J11</f>
        <v>543152.5452169226</v>
      </c>
    </row>
    <row r="15" spans="1:10" ht="15.75">
      <c r="A15" s="5"/>
      <c r="B15" s="75"/>
      <c r="C15" s="73" t="s">
        <v>27</v>
      </c>
      <c r="D15" s="274">
        <f>+'FY2007 BDs BPM SP Parcels'!E26*'Current BPM SP Parcels Prices'!D12</f>
        <v>1396228.2028355012</v>
      </c>
      <c r="E15" s="274">
        <f>+'FY2007 BDs BPM SP Parcels'!F26*'Current BPM SP Parcels Prices'!E12</f>
        <v>463033.60078481655</v>
      </c>
      <c r="F15" s="274">
        <f>+'FY2007 BDs BPM SP Parcels'!G26*'Current BPM SP Parcels Prices'!F12</f>
        <v>862214.9876984059</v>
      </c>
      <c r="G15" s="274">
        <f>+'FY2007 BDs BPM SP Parcels'!H26*'Current BPM SP Parcels Prices'!G12</f>
        <v>986197.1631483214</v>
      </c>
      <c r="H15" s="274">
        <f>+'FY2007 BDs BPM SP Parcels'!I26*'Current BPM SP Parcels Prices'!H12</f>
        <v>512122.3923536326</v>
      </c>
      <c r="I15" s="274">
        <f>+'FY2007 BDs BPM SP Parcels'!J26*'Current BPM SP Parcels Prices'!I12</f>
        <v>290555.09309508617</v>
      </c>
      <c r="J15" s="275">
        <f>+'FY2007 BDs BPM SP Parcels'!K26*'Current BPM SP Parcels Prices'!J12</f>
        <v>418517.0915541845</v>
      </c>
    </row>
    <row r="16" spans="1:10" ht="15.75">
      <c r="A16" s="5"/>
      <c r="B16" s="75"/>
      <c r="C16" s="73" t="s">
        <v>28</v>
      </c>
      <c r="D16" s="274">
        <f>+'FY2007 BDs BPM SP Parcels'!E27*'Current BPM SP Parcels Prices'!D13</f>
        <v>1348813.70850402</v>
      </c>
      <c r="E16" s="274">
        <f>+'FY2007 BDs BPM SP Parcels'!F27*'Current BPM SP Parcels Prices'!E13</f>
        <v>327391.5758239632</v>
      </c>
      <c r="F16" s="274">
        <f>+'FY2007 BDs BPM SP Parcels'!G27*'Current BPM SP Parcels Prices'!F13</f>
        <v>763459.4534618447</v>
      </c>
      <c r="G16" s="274">
        <f>+'FY2007 BDs BPM SP Parcels'!H27*'Current BPM SP Parcels Prices'!G13</f>
        <v>922201.499132907</v>
      </c>
      <c r="H16" s="274">
        <f>+'FY2007 BDs BPM SP Parcels'!I27*'Current BPM SP Parcels Prices'!H13</f>
        <v>511353.84341605386</v>
      </c>
      <c r="I16" s="274">
        <f>+'FY2007 BDs BPM SP Parcels'!J27*'Current BPM SP Parcels Prices'!I13</f>
        <v>291849.879538238</v>
      </c>
      <c r="J16" s="275">
        <f>+'FY2007 BDs BPM SP Parcels'!K27*'Current BPM SP Parcels Prices'!J13</f>
        <v>299658.039678685</v>
      </c>
    </row>
    <row r="17" spans="1:10" ht="15.75">
      <c r="A17" s="5"/>
      <c r="B17" s="75"/>
      <c r="C17" s="73" t="s">
        <v>29</v>
      </c>
      <c r="D17" s="274">
        <f>+'FY2007 BDs BPM SP Parcels'!E28*'Current BPM SP Parcels Prices'!D14</f>
        <v>829850.8835193915</v>
      </c>
      <c r="E17" s="274">
        <f>+'FY2007 BDs BPM SP Parcels'!F28*'Current BPM SP Parcels Prices'!E14</f>
        <v>308076.62302102905</v>
      </c>
      <c r="F17" s="274">
        <f>+'FY2007 BDs BPM SP Parcels'!G28*'Current BPM SP Parcels Prices'!F14</f>
        <v>591271.0970294941</v>
      </c>
      <c r="G17" s="274">
        <f>+'FY2007 BDs BPM SP Parcels'!H28*'Current BPM SP Parcels Prices'!G14</f>
        <v>510925.26568396867</v>
      </c>
      <c r="H17" s="274">
        <f>+'FY2007 BDs BPM SP Parcels'!I28*'Current BPM SP Parcels Prices'!H14</f>
        <v>393431.7029136637</v>
      </c>
      <c r="I17" s="274">
        <f>+'FY2007 BDs BPM SP Parcels'!J28*'Current BPM SP Parcels Prices'!I14</f>
        <v>241454.5015102884</v>
      </c>
      <c r="J17" s="275">
        <f>+'FY2007 BDs BPM SP Parcels'!K28*'Current BPM SP Parcels Prices'!J14</f>
        <v>266870.6474137861</v>
      </c>
    </row>
    <row r="18" spans="1:10" ht="15.75">
      <c r="A18" s="5"/>
      <c r="B18" s="75"/>
      <c r="C18" s="73" t="s">
        <v>30</v>
      </c>
      <c r="D18" s="274">
        <f>+'FY2007 BDs BPM SP Parcels'!E29*'Current BPM SP Parcels Prices'!D15</f>
        <v>643353.027525248</v>
      </c>
      <c r="E18" s="274">
        <f>+'FY2007 BDs BPM SP Parcels'!F29*'Current BPM SP Parcels Prices'!E15</f>
        <v>286867.46732389746</v>
      </c>
      <c r="F18" s="274">
        <f>+'FY2007 BDs BPM SP Parcels'!G29*'Current BPM SP Parcels Prices'!F15</f>
        <v>462566.6885631733</v>
      </c>
      <c r="G18" s="274">
        <f>+'FY2007 BDs BPM SP Parcels'!H29*'Current BPM SP Parcels Prices'!G15</f>
        <v>380551.6274446952</v>
      </c>
      <c r="H18" s="274">
        <f>+'FY2007 BDs BPM SP Parcels'!I29*'Current BPM SP Parcels Prices'!H15</f>
        <v>272156.78274887626</v>
      </c>
      <c r="I18" s="274">
        <f>+'FY2007 BDs BPM SP Parcels'!J29*'Current BPM SP Parcels Prices'!I15</f>
        <v>216763.1168110937</v>
      </c>
      <c r="J18" s="275">
        <f>+'FY2007 BDs BPM SP Parcels'!K29*'Current BPM SP Parcels Prices'!J15</f>
        <v>192706.7867433341</v>
      </c>
    </row>
    <row r="19" spans="1:10" ht="15.75">
      <c r="A19" s="5"/>
      <c r="B19" s="75"/>
      <c r="C19" s="73" t="s">
        <v>31</v>
      </c>
      <c r="D19" s="274">
        <f>+'FY2007 BDs BPM SP Parcels'!E30*'Current BPM SP Parcels Prices'!D16</f>
        <v>416772.1823443515</v>
      </c>
      <c r="E19" s="274">
        <f>+'FY2007 BDs BPM SP Parcels'!F30*'Current BPM SP Parcels Prices'!E16</f>
        <v>205178.52565594623</v>
      </c>
      <c r="F19" s="274">
        <f>+'FY2007 BDs BPM SP Parcels'!G30*'Current BPM SP Parcels Prices'!F16</f>
        <v>266475.8242275176</v>
      </c>
      <c r="G19" s="274">
        <f>+'FY2007 BDs BPM SP Parcels'!H30*'Current BPM SP Parcels Prices'!G16</f>
        <v>236370.9984537775</v>
      </c>
      <c r="H19" s="274">
        <f>+'FY2007 BDs BPM SP Parcels'!I30*'Current BPM SP Parcels Prices'!H16</f>
        <v>161914.41537746994</v>
      </c>
      <c r="I19" s="274">
        <f>+'FY2007 BDs BPM SP Parcels'!J30*'Current BPM SP Parcels Prices'!I16</f>
        <v>97637.03477491955</v>
      </c>
      <c r="J19" s="275">
        <f>+'FY2007 BDs BPM SP Parcels'!K30*'Current BPM SP Parcels Prices'!J16</f>
        <v>184930.22177530933</v>
      </c>
    </row>
    <row r="20" spans="1:10" ht="15.75">
      <c r="A20" s="5"/>
      <c r="B20" s="75"/>
      <c r="C20" s="73" t="s">
        <v>32</v>
      </c>
      <c r="D20" s="274">
        <f>+'FY2007 BDs BPM SP Parcels'!E31*'Current BPM SP Parcels Prices'!D17</f>
        <v>316124.2868433275</v>
      </c>
      <c r="E20" s="274">
        <f>+'FY2007 BDs BPM SP Parcels'!F31*'Current BPM SP Parcels Prices'!E17</f>
        <v>119111.67783717449</v>
      </c>
      <c r="F20" s="274">
        <f>+'FY2007 BDs BPM SP Parcels'!G31*'Current BPM SP Parcels Prices'!F17</f>
        <v>165558.057300083</v>
      </c>
      <c r="G20" s="274">
        <f>+'FY2007 BDs BPM SP Parcels'!H31*'Current BPM SP Parcels Prices'!G17</f>
        <v>250046.84185946087</v>
      </c>
      <c r="H20" s="274">
        <f>+'FY2007 BDs BPM SP Parcels'!I31*'Current BPM SP Parcels Prices'!H17</f>
        <v>159512.3406845873</v>
      </c>
      <c r="I20" s="274">
        <f>+'FY2007 BDs BPM SP Parcels'!J31*'Current BPM SP Parcels Prices'!I17</f>
        <v>119224.74725581062</v>
      </c>
      <c r="J20" s="275">
        <f>+'FY2007 BDs BPM SP Parcels'!K31*'Current BPM SP Parcels Prices'!J17</f>
        <v>114884.15192884761</v>
      </c>
    </row>
    <row r="21" spans="1:10" ht="15.75">
      <c r="A21" s="5"/>
      <c r="B21" s="75"/>
      <c r="C21" s="73" t="s">
        <v>33</v>
      </c>
      <c r="D21" s="274">
        <f>+'FY2007 BDs BPM SP Parcels'!E32*'Current BPM SP Parcels Prices'!D18</f>
        <v>445028.5271802668</v>
      </c>
      <c r="E21" s="274">
        <f>+'FY2007 BDs BPM SP Parcels'!F32*'Current BPM SP Parcels Prices'!E18</f>
        <v>214671.78864980215</v>
      </c>
      <c r="F21" s="274">
        <f>+'FY2007 BDs BPM SP Parcels'!G32*'Current BPM SP Parcels Prices'!F18</f>
        <v>280141.4298071513</v>
      </c>
      <c r="G21" s="274">
        <f>+'FY2007 BDs BPM SP Parcels'!H32*'Current BPM SP Parcels Prices'!G18</f>
        <v>321249.0500338272</v>
      </c>
      <c r="H21" s="274">
        <f>+'FY2007 BDs BPM SP Parcels'!I32*'Current BPM SP Parcels Prices'!H18</f>
        <v>266404.64408701134</v>
      </c>
      <c r="I21" s="274">
        <f>+'FY2007 BDs BPM SP Parcels'!J32*'Current BPM SP Parcels Prices'!I18</f>
        <v>118712.05255806283</v>
      </c>
      <c r="J21" s="275">
        <f>+'FY2007 BDs BPM SP Parcels'!K32*'Current BPM SP Parcels Prices'!J18</f>
        <v>288859.48921002395</v>
      </c>
    </row>
    <row r="22" spans="1:10" ht="15.75">
      <c r="A22" s="5"/>
      <c r="B22" s="75"/>
      <c r="C22" s="73" t="s">
        <v>34</v>
      </c>
      <c r="D22" s="274">
        <f>+'FY2007 BDs BPM SP Parcels'!E33*'Current BPM SP Parcels Prices'!D19</f>
        <v>327527.02225271426</v>
      </c>
      <c r="E22" s="274">
        <f>+'FY2007 BDs BPM SP Parcels'!F33*'Current BPM SP Parcels Prices'!E19</f>
        <v>106567.99417724893</v>
      </c>
      <c r="F22" s="274">
        <f>+'FY2007 BDs BPM SP Parcels'!G33*'Current BPM SP Parcels Prices'!F19</f>
        <v>201895.72259093545</v>
      </c>
      <c r="G22" s="274">
        <f>+'FY2007 BDs BPM SP Parcels'!H33*'Current BPM SP Parcels Prices'!G19</f>
        <v>293075.0019216707</v>
      </c>
      <c r="H22" s="274">
        <f>+'FY2007 BDs BPM SP Parcels'!I33*'Current BPM SP Parcels Prices'!H19</f>
        <v>229964.45917432528</v>
      </c>
      <c r="I22" s="274">
        <f>+'FY2007 BDs BPM SP Parcels'!J33*'Current BPM SP Parcels Prices'!I19</f>
        <v>100306.27417746671</v>
      </c>
      <c r="J22" s="275">
        <f>+'FY2007 BDs BPM SP Parcels'!K33*'Current BPM SP Parcels Prices'!J19</f>
        <v>206956.21398491945</v>
      </c>
    </row>
    <row r="23" spans="1:10" ht="15.75">
      <c r="A23" s="5"/>
      <c r="B23" s="75"/>
      <c r="C23" s="73" t="s">
        <v>35</v>
      </c>
      <c r="D23" s="274">
        <f>+'FY2007 BDs BPM SP Parcels'!E34*'Current BPM SP Parcels Prices'!D20</f>
        <v>337219.7635046379</v>
      </c>
      <c r="E23" s="274">
        <f>+'FY2007 BDs BPM SP Parcels'!F34*'Current BPM SP Parcels Prices'!E20</f>
        <v>80070.38056402303</v>
      </c>
      <c r="F23" s="274">
        <f>+'FY2007 BDs BPM SP Parcels'!G34*'Current BPM SP Parcels Prices'!F20</f>
        <v>155447.17182112357</v>
      </c>
      <c r="G23" s="274">
        <f>+'FY2007 BDs BPM SP Parcels'!H34*'Current BPM SP Parcels Prices'!G20</f>
        <v>197048.91614217765</v>
      </c>
      <c r="H23" s="274">
        <f>+'FY2007 BDs BPM SP Parcels'!I34*'Current BPM SP Parcels Prices'!H20</f>
        <v>74171.82712976992</v>
      </c>
      <c r="I23" s="274">
        <f>+'FY2007 BDs BPM SP Parcels'!J34*'Current BPM SP Parcels Prices'!I20</f>
        <v>55149.05122675214</v>
      </c>
      <c r="J23" s="275">
        <f>+'FY2007 BDs BPM SP Parcels'!K34*'Current BPM SP Parcels Prices'!J20</f>
        <v>33670.34405220121</v>
      </c>
    </row>
    <row r="24" spans="1:10" ht="15.75">
      <c r="A24" s="5"/>
      <c r="B24" s="75"/>
      <c r="C24" s="73" t="s">
        <v>36</v>
      </c>
      <c r="D24" s="274">
        <f>+'FY2007 BDs BPM SP Parcels'!E35*'Current BPM SP Parcels Prices'!D21</f>
        <v>139099.36561129164</v>
      </c>
      <c r="E24" s="274">
        <f>+'FY2007 BDs BPM SP Parcels'!F35*'Current BPM SP Parcels Prices'!E21</f>
        <v>79735.06844609288</v>
      </c>
      <c r="F24" s="274">
        <f>+'FY2007 BDs BPM SP Parcels'!G35*'Current BPM SP Parcels Prices'!F21</f>
        <v>96472.94284047687</v>
      </c>
      <c r="G24" s="274">
        <f>+'FY2007 BDs BPM SP Parcels'!H35*'Current BPM SP Parcels Prices'!G21</f>
        <v>50705.4632583442</v>
      </c>
      <c r="H24" s="274">
        <f>+'FY2007 BDs BPM SP Parcels'!I35*'Current BPM SP Parcels Prices'!H21</f>
        <v>83377.13354563275</v>
      </c>
      <c r="I24" s="274">
        <f>+'FY2007 BDs BPM SP Parcels'!J35*'Current BPM SP Parcels Prices'!I21</f>
        <v>54480.045025716965</v>
      </c>
      <c r="J24" s="275">
        <f>+'FY2007 BDs BPM SP Parcels'!K35*'Current BPM SP Parcels Prices'!J21</f>
        <v>37066.656134897145</v>
      </c>
    </row>
    <row r="25" spans="1:10" ht="15.75">
      <c r="A25" s="5"/>
      <c r="B25" s="75"/>
      <c r="C25" s="73" t="s">
        <v>37</v>
      </c>
      <c r="D25" s="274">
        <f>+'FY2007 BDs BPM SP Parcels'!E36*'Current BPM SP Parcels Prices'!D22</f>
        <v>124595.902470633</v>
      </c>
      <c r="E25" s="274">
        <f>+'FY2007 BDs BPM SP Parcels'!F36*'Current BPM SP Parcels Prices'!E22</f>
        <v>75207.52697872049</v>
      </c>
      <c r="F25" s="274">
        <f>+'FY2007 BDs BPM SP Parcels'!G36*'Current BPM SP Parcels Prices'!F22</f>
        <v>61658.613926556754</v>
      </c>
      <c r="G25" s="274">
        <f>+'FY2007 BDs BPM SP Parcels'!H36*'Current BPM SP Parcels Prices'!G22</f>
        <v>100006.01379417894</v>
      </c>
      <c r="H25" s="274">
        <f>+'FY2007 BDs BPM SP Parcels'!I36*'Current BPM SP Parcels Prices'!H22</f>
        <v>13914.523497026905</v>
      </c>
      <c r="I25" s="274">
        <f>+'FY2007 BDs BPM SP Parcels'!J36*'Current BPM SP Parcels Prices'!I22</f>
        <v>17809.07033849593</v>
      </c>
      <c r="J25" s="275">
        <f>+'FY2007 BDs BPM SP Parcels'!K36*'Current BPM SP Parcels Prices'!J22</f>
        <v>85883.43526269343</v>
      </c>
    </row>
    <row r="26" spans="1:11" ht="15.75">
      <c r="A26" s="5"/>
      <c r="B26" s="75"/>
      <c r="C26" s="73" t="s">
        <v>38</v>
      </c>
      <c r="D26" s="274">
        <f>+'FY2007 BDs BPM SP Parcels'!E37*'Current BPM SP Parcels Prices'!D23</f>
        <v>109017.61618979496</v>
      </c>
      <c r="E26" s="274">
        <f>+'FY2007 BDs BPM SP Parcels'!F37*'Current BPM SP Parcels Prices'!E23</f>
        <v>23105.1040731511</v>
      </c>
      <c r="F26" s="274">
        <f>+'FY2007 BDs BPM SP Parcels'!G37*'Current BPM SP Parcels Prices'!F23</f>
        <v>37952.165957300225</v>
      </c>
      <c r="G26" s="274">
        <f>+'FY2007 BDs BPM SP Parcels'!H37*'Current BPM SP Parcels Prices'!G23</f>
        <v>92314.15035381343</v>
      </c>
      <c r="H26" s="274">
        <f>+'FY2007 BDs BPM SP Parcels'!I37*'Current BPM SP Parcels Prices'!H23</f>
        <v>16060.902822386128</v>
      </c>
      <c r="I26" s="274">
        <f>+'FY2007 BDs BPM SP Parcels'!J37*'Current BPM SP Parcels Prices'!I23</f>
        <v>17492.100735498734</v>
      </c>
      <c r="J26" s="275">
        <f>+'FY2007 BDs BPM SP Parcels'!K37*'Current BPM SP Parcels Prices'!J23</f>
        <v>39719.83249928495</v>
      </c>
      <c r="K26" s="276"/>
    </row>
    <row r="27" spans="1:11" ht="15.75">
      <c r="A27" s="5"/>
      <c r="B27" s="75"/>
      <c r="C27" s="73" t="s">
        <v>39</v>
      </c>
      <c r="D27" s="274">
        <f>+'FY2007 BDs BPM SP Parcels'!E38*'Current BPM SP Parcels Prices'!D24</f>
        <v>94311.4272366952</v>
      </c>
      <c r="E27" s="274">
        <f>+'FY2007 BDs BPM SP Parcels'!F38*'Current BPM SP Parcels Prices'!E24</f>
        <v>18611.534910881302</v>
      </c>
      <c r="F27" s="274">
        <f>+'FY2007 BDs BPM SP Parcels'!G38*'Current BPM SP Parcels Prices'!F24</f>
        <v>21198.51436132635</v>
      </c>
      <c r="G27" s="274">
        <f>+'FY2007 BDs BPM SP Parcels'!H38*'Current BPM SP Parcels Prices'!G24</f>
        <v>25909.750578416322</v>
      </c>
      <c r="H27" s="274">
        <f>+'FY2007 BDs BPM SP Parcels'!I38*'Current BPM SP Parcels Prices'!H24</f>
        <v>34774.85013108133</v>
      </c>
      <c r="I27" s="274">
        <f>+'FY2007 BDs BPM SP Parcels'!J38*'Current BPM SP Parcels Prices'!I24</f>
        <v>3032.5561423405084</v>
      </c>
      <c r="J27" s="275">
        <f>+'FY2007 BDs BPM SP Parcels'!K38*'Current BPM SP Parcels Prices'!J24</f>
        <v>5848.440775520092</v>
      </c>
      <c r="K27" s="276"/>
    </row>
    <row r="28" spans="1:11" ht="15.75">
      <c r="A28" s="5"/>
      <c r="B28" s="75"/>
      <c r="C28" s="73" t="s">
        <v>40</v>
      </c>
      <c r="D28" s="274">
        <f>+'FY2007 BDs BPM SP Parcels'!E39*'Current BPM SP Parcels Prices'!D25</f>
        <v>28302.428354968597</v>
      </c>
      <c r="E28" s="274">
        <f>+'FY2007 BDs BPM SP Parcels'!F39*'Current BPM SP Parcels Prices'!E25</f>
        <v>48559.63898188025</v>
      </c>
      <c r="F28" s="274">
        <f>+'FY2007 BDs BPM SP Parcels'!G39*'Current BPM SP Parcels Prices'!F25</f>
        <v>33259.6477798626</v>
      </c>
      <c r="G28" s="274">
        <f>+'FY2007 BDs BPM SP Parcels'!H39*'Current BPM SP Parcels Prices'!G25</f>
        <v>45066.30357054691</v>
      </c>
      <c r="H28" s="274">
        <f>+'FY2007 BDs BPM SP Parcels'!I39*'Current BPM SP Parcels Prices'!H25</f>
        <v>9221.765019735582</v>
      </c>
      <c r="I28" s="274">
        <f>+'FY2007 BDs BPM SP Parcels'!J39*'Current BPM SP Parcels Prices'!I25</f>
        <v>18190.20808715227</v>
      </c>
      <c r="J28" s="275">
        <f>+'FY2007 BDs BPM SP Parcels'!K39*'Current BPM SP Parcels Prices'!J25</f>
        <v>21025.123463251424</v>
      </c>
      <c r="K28" s="276"/>
    </row>
    <row r="29" spans="1:11" ht="15.75">
      <c r="A29" s="5"/>
      <c r="B29" s="75"/>
      <c r="C29" s="73" t="s">
        <v>41</v>
      </c>
      <c r="D29" s="274">
        <f>+'FY2007 BDs BPM SP Parcels'!E40*'Current BPM SP Parcels Prices'!D26</f>
        <v>47041.21152436805</v>
      </c>
      <c r="E29" s="274">
        <f>+'FY2007 BDs BPM SP Parcels'!F40*'Current BPM SP Parcels Prices'!E26</f>
        <v>7764.539004264049</v>
      </c>
      <c r="F29" s="274">
        <f>+'FY2007 BDs BPM SP Parcels'!G40*'Current BPM SP Parcels Prices'!F26</f>
        <v>27162.96021930062</v>
      </c>
      <c r="G29" s="274">
        <f>+'FY2007 BDs BPM SP Parcels'!H40*'Current BPM SP Parcels Prices'!G26</f>
        <v>52166.726117812985</v>
      </c>
      <c r="H29" s="274">
        <f>+'FY2007 BDs BPM SP Parcels'!I40*'Current BPM SP Parcels Prices'!H26</f>
        <v>40848.855107391515</v>
      </c>
      <c r="I29" s="274">
        <f>+'FY2007 BDs BPM SP Parcels'!J40*'Current BPM SP Parcels Prices'!I26</f>
        <v>27949.41709722028</v>
      </c>
      <c r="J29" s="275">
        <f>+'FY2007 BDs BPM SP Parcels'!K40*'Current BPM SP Parcels Prices'!J26</f>
        <v>13480.027031345058</v>
      </c>
      <c r="K29" s="276"/>
    </row>
    <row r="30" spans="1:11" ht="15.75">
      <c r="A30" s="5"/>
      <c r="B30" s="75"/>
      <c r="C30" s="73" t="s">
        <v>42</v>
      </c>
      <c r="D30" s="274">
        <f>+'FY2007 BDs BPM SP Parcels'!E41*'Current BPM SP Parcels Prices'!D27</f>
        <v>35901.891919535585</v>
      </c>
      <c r="E30" s="274">
        <f>+'FY2007 BDs BPM SP Parcels'!F41*'Current BPM SP Parcels Prices'!E27</f>
        <v>69824.43691864682</v>
      </c>
      <c r="F30" s="274">
        <f>+'FY2007 BDs BPM SP Parcels'!G41*'Current BPM SP Parcels Prices'!F27</f>
        <v>15566.103886150346</v>
      </c>
      <c r="G30" s="274">
        <f>+'FY2007 BDs BPM SP Parcels'!H41*'Current BPM SP Parcels Prices'!G27</f>
        <v>91749.04621794676</v>
      </c>
      <c r="H30" s="274">
        <f>+'FY2007 BDs BPM SP Parcels'!I41*'Current BPM SP Parcels Prices'!H27</f>
        <v>13119.454014309416</v>
      </c>
      <c r="I30" s="274">
        <f>+'FY2007 BDs BPM SP Parcels'!J41*'Current BPM SP Parcels Prices'!I27</f>
        <v>25385.899499640105</v>
      </c>
      <c r="J30" s="275">
        <f>+'FY2007 BDs BPM SP Parcels'!K41*'Current BPM SP Parcels Prices'!J27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102</v>
      </c>
      <c r="D33" s="280"/>
      <c r="E33" s="280"/>
      <c r="F33" s="281">
        <f>SUM(D12:J30)</f>
        <v>37637266.772598445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88</v>
      </c>
      <c r="D35" s="280"/>
      <c r="E35" s="280"/>
      <c r="F35" s="281">
        <f>-'FY2007 BDs BPM SP Parcels'!E47*'Current BPM SP Parcels Prices'!D29</f>
        <v>-39760.26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103</v>
      </c>
      <c r="D37" s="280"/>
      <c r="E37" s="280"/>
      <c r="F37" s="281">
        <f>SUM(F33,F35)</f>
        <v>37597506.51259845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104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19" t="s">
        <v>105</v>
      </c>
      <c r="E44" s="520"/>
      <c r="F44" s="518"/>
      <c r="G44" s="519" t="s">
        <v>106</v>
      </c>
      <c r="H44" s="520"/>
      <c r="I44" s="518"/>
      <c r="J44" s="232" t="s">
        <v>23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107</v>
      </c>
    </row>
    <row r="46" spans="1:10" ht="18.75">
      <c r="A46" s="227"/>
      <c r="B46" s="235"/>
      <c r="C46" s="31"/>
      <c r="D46" s="65" t="s">
        <v>23</v>
      </c>
      <c r="E46" s="65" t="s">
        <v>107</v>
      </c>
      <c r="F46" s="231"/>
      <c r="G46" s="65" t="s">
        <v>23</v>
      </c>
      <c r="H46" s="65" t="s">
        <v>107</v>
      </c>
      <c r="I46" s="32"/>
      <c r="J46" s="232" t="s">
        <v>108</v>
      </c>
    </row>
    <row r="47" spans="1:10" ht="15.75">
      <c r="A47" s="227"/>
      <c r="B47" s="235"/>
      <c r="C47" s="31"/>
      <c r="D47" s="65" t="s">
        <v>2</v>
      </c>
      <c r="E47" s="65" t="s">
        <v>81</v>
      </c>
      <c r="F47" s="231" t="s">
        <v>109</v>
      </c>
      <c r="G47" s="65" t="s">
        <v>2</v>
      </c>
      <c r="H47" s="65" t="s">
        <v>81</v>
      </c>
      <c r="I47" s="231" t="s">
        <v>109</v>
      </c>
      <c r="J47" s="232"/>
    </row>
    <row r="48" spans="1:10" ht="15.75">
      <c r="A48" s="227"/>
      <c r="B48" s="235"/>
      <c r="C48" s="67" t="s">
        <v>110</v>
      </c>
      <c r="D48" s="206" t="s">
        <v>70</v>
      </c>
      <c r="E48" s="68" t="s">
        <v>6</v>
      </c>
      <c r="F48" s="128" t="s">
        <v>7</v>
      </c>
      <c r="G48" s="128" t="s">
        <v>8</v>
      </c>
      <c r="H48" s="128" t="s">
        <v>9</v>
      </c>
      <c r="I48" s="128" t="s">
        <v>10</v>
      </c>
      <c r="J48" s="69" t="s">
        <v>11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111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61</v>
      </c>
      <c r="D51" s="298">
        <f>+'FY2007 BDs BPM Presort Parcels'!D24</f>
        <v>7682869.047874989</v>
      </c>
      <c r="E51" s="304">
        <f>+'Curr. BPM Prsrt. Parcels Prices'!$D$15</f>
        <v>1.447</v>
      </c>
      <c r="F51" s="300">
        <f aca="true" t="shared" si="0" ref="F51:F57">+D51*E51</f>
        <v>11117111.512275109</v>
      </c>
      <c r="G51" s="301">
        <f>+'FY2007 BDs BPM Presort Parcels'!I24</f>
        <v>207454.06510091227</v>
      </c>
      <c r="H51" s="302">
        <f>+'Curr. BPM Prsrt. Parcels Prices'!$D$24</f>
        <v>1.336</v>
      </c>
      <c r="I51" s="300">
        <f aca="true" t="shared" si="1" ref="I51:I57">+G51*H51</f>
        <v>277158.6309748188</v>
      </c>
      <c r="J51" s="303">
        <f aca="true" t="shared" si="2" ref="J51:J57">+F51+I51</f>
        <v>11394270.143249927</v>
      </c>
    </row>
    <row r="52" spans="1:10" ht="15.75">
      <c r="A52" s="227"/>
      <c r="B52" s="235"/>
      <c r="C52" s="73">
        <v>3</v>
      </c>
      <c r="D52" s="298">
        <f>+'FY2007 BDs BPM Presort Parcels'!D25</f>
        <v>5505289.589858582</v>
      </c>
      <c r="E52" s="304">
        <f>+'Curr. BPM Prsrt. Parcels Prices'!$D$15</f>
        <v>1.447</v>
      </c>
      <c r="F52" s="300">
        <f t="shared" si="0"/>
        <v>7966154.036525369</v>
      </c>
      <c r="G52" s="301">
        <f>+'FY2007 BDs BPM Presort Parcels'!I25</f>
        <v>97597.03235352034</v>
      </c>
      <c r="H52" s="302">
        <f>+'Curr. BPM Prsrt. Parcels Prices'!$D$24</f>
        <v>1.336</v>
      </c>
      <c r="I52" s="300">
        <f t="shared" si="1"/>
        <v>130389.63522430317</v>
      </c>
      <c r="J52" s="303">
        <f t="shared" si="2"/>
        <v>8096543.671749672</v>
      </c>
    </row>
    <row r="53" spans="1:10" ht="15.75">
      <c r="A53" s="227"/>
      <c r="B53" s="235"/>
      <c r="C53" s="73">
        <v>4</v>
      </c>
      <c r="D53" s="298">
        <f>+'FY2007 BDs BPM Presort Parcels'!D26</f>
        <v>9217202.766236443</v>
      </c>
      <c r="E53" s="304">
        <f>+'Curr. BPM Prsrt. Parcels Prices'!$D$15</f>
        <v>1.447</v>
      </c>
      <c r="F53" s="300">
        <f t="shared" si="0"/>
        <v>13337292.402744133</v>
      </c>
      <c r="G53" s="301">
        <f>+'FY2007 BDs BPM Presort Parcels'!I26</f>
        <v>96233.35583250664</v>
      </c>
      <c r="H53" s="302">
        <f>+'Curr. BPM Prsrt. Parcels Prices'!$D$24</f>
        <v>1.336</v>
      </c>
      <c r="I53" s="300">
        <f t="shared" si="1"/>
        <v>128567.76339222888</v>
      </c>
      <c r="J53" s="303">
        <f t="shared" si="2"/>
        <v>13465860.166136362</v>
      </c>
    </row>
    <row r="54" spans="1:10" ht="15.75">
      <c r="A54" s="227"/>
      <c r="B54" s="235"/>
      <c r="C54" s="73">
        <v>5</v>
      </c>
      <c r="D54" s="298">
        <f>+'FY2007 BDs BPM Presort Parcels'!D27</f>
        <v>8799804.52080369</v>
      </c>
      <c r="E54" s="304">
        <f>+'Curr. BPM Prsrt. Parcels Prices'!$D$15</f>
        <v>1.447</v>
      </c>
      <c r="F54" s="300">
        <f t="shared" si="0"/>
        <v>12733317.14160294</v>
      </c>
      <c r="G54" s="301">
        <f>+'FY2007 BDs BPM Presort Parcels'!I27</f>
        <v>105693.29124520568</v>
      </c>
      <c r="H54" s="302">
        <f>+'Curr. BPM Prsrt. Parcels Prices'!$D$24</f>
        <v>1.336</v>
      </c>
      <c r="I54" s="300">
        <f t="shared" si="1"/>
        <v>141206.2371035948</v>
      </c>
      <c r="J54" s="303">
        <f t="shared" si="2"/>
        <v>12874523.378706535</v>
      </c>
    </row>
    <row r="55" spans="1:10" ht="15.75">
      <c r="A55" s="227"/>
      <c r="B55" s="235"/>
      <c r="C55" s="73">
        <v>6</v>
      </c>
      <c r="D55" s="298">
        <f>+'FY2007 BDs BPM Presort Parcels'!D28</f>
        <v>4262822.087549431</v>
      </c>
      <c r="E55" s="304">
        <f>+'Curr. BPM Prsrt. Parcels Prices'!$D$15</f>
        <v>1.447</v>
      </c>
      <c r="F55" s="300">
        <f t="shared" si="0"/>
        <v>6168303.560684027</v>
      </c>
      <c r="G55" s="301">
        <f>+'FY2007 BDs BPM Presort Parcels'!I28</f>
        <v>43143.62046123665</v>
      </c>
      <c r="H55" s="302">
        <f>+'Curr. BPM Prsrt. Parcels Prices'!$D$24</f>
        <v>1.336</v>
      </c>
      <c r="I55" s="300">
        <f t="shared" si="1"/>
        <v>57639.87693621217</v>
      </c>
      <c r="J55" s="303">
        <f t="shared" si="2"/>
        <v>6225943.437620239</v>
      </c>
    </row>
    <row r="56" spans="1:10" ht="15.75">
      <c r="A56" s="227"/>
      <c r="B56" s="235"/>
      <c r="C56" s="73">
        <v>7</v>
      </c>
      <c r="D56" s="298">
        <f>+'FY2007 BDs BPM Presort Parcels'!D29</f>
        <v>2950390.591993199</v>
      </c>
      <c r="E56" s="304">
        <f>+'Curr. BPM Prsrt. Parcels Prices'!$D$15</f>
        <v>1.447</v>
      </c>
      <c r="F56" s="300">
        <f t="shared" si="0"/>
        <v>4269215.1866141595</v>
      </c>
      <c r="G56" s="301">
        <f>+'FY2007 BDs BPM Presort Parcels'!I29</f>
        <v>45931.954943085024</v>
      </c>
      <c r="H56" s="302">
        <f>+'Curr. BPM Prsrt. Parcels Prices'!$D$24</f>
        <v>1.336</v>
      </c>
      <c r="I56" s="300">
        <f t="shared" si="1"/>
        <v>61365.09180396159</v>
      </c>
      <c r="J56" s="303">
        <f t="shared" si="2"/>
        <v>4330580.278418121</v>
      </c>
    </row>
    <row r="57" spans="1:10" ht="15.75">
      <c r="A57" s="227"/>
      <c r="B57" s="235"/>
      <c r="C57" s="73">
        <v>8</v>
      </c>
      <c r="D57" s="298">
        <f>+'FY2007 BDs BPM Presort Parcels'!D30</f>
        <v>4674193.395683666</v>
      </c>
      <c r="E57" s="304">
        <f>+'Curr. BPM Prsrt. Parcels Prices'!$D$15</f>
        <v>1.447</v>
      </c>
      <c r="F57" s="300">
        <f t="shared" si="0"/>
        <v>6763557.843554265</v>
      </c>
      <c r="G57" s="301">
        <f>+'FY2007 BDs BPM Presort Parcels'!I30</f>
        <v>119712.68006353335</v>
      </c>
      <c r="H57" s="302">
        <f>+'Curr. BPM Prsrt. Parcels Prices'!$D$24</f>
        <v>1.336</v>
      </c>
      <c r="I57" s="300">
        <f t="shared" si="1"/>
        <v>159936.14056488057</v>
      </c>
      <c r="J57" s="303">
        <f t="shared" si="2"/>
        <v>6923493.984119145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23</v>
      </c>
      <c r="D59" s="301">
        <f>SUM(D51:D57)</f>
        <v>43092572</v>
      </c>
      <c r="E59" s="305"/>
      <c r="F59" s="306">
        <f>SUM(F51:F57)</f>
        <v>62354951.68399999</v>
      </c>
      <c r="G59" s="301">
        <f>SUM(G51:G57)</f>
        <v>715766</v>
      </c>
      <c r="H59" s="302"/>
      <c r="I59" s="306">
        <f>SUM(I51:I57)</f>
        <v>956263.3759999999</v>
      </c>
      <c r="J59" s="303">
        <f>SUM(J51:J57)</f>
        <v>63311215.06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112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97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61</v>
      </c>
      <c r="D63" s="301">
        <f>+'FY2007 BDs BPM Presort Parcels'!E24</f>
        <v>132787405.63952443</v>
      </c>
      <c r="E63" s="307">
        <f>+'Curr. BPM Prsrt. Parcels Prices'!$D$17</f>
        <v>1.13</v>
      </c>
      <c r="F63" s="300">
        <f aca="true" t="shared" si="3" ref="F63:F68">+D63*E63</f>
        <v>150049768.3726626</v>
      </c>
      <c r="G63" s="301">
        <f>+'FY2007 BDs BPM Presort Parcels'!J24</f>
        <v>2040474.6477739606</v>
      </c>
      <c r="H63" s="302">
        <f>+'Curr. BPM Prsrt. Parcels Prices'!$D$26</f>
        <v>1.019</v>
      </c>
      <c r="I63" s="300">
        <f aca="true" t="shared" si="4" ref="I63:I68">+G63*H63</f>
        <v>2079243.6660816655</v>
      </c>
      <c r="J63" s="303">
        <f aca="true" t="shared" si="5" ref="J63:J68">+F63+I63</f>
        <v>152129012.03874427</v>
      </c>
      <c r="K63" s="276"/>
    </row>
    <row r="64" spans="1:11" ht="15.75">
      <c r="A64" s="227"/>
      <c r="B64" s="235"/>
      <c r="C64" s="73">
        <v>3</v>
      </c>
      <c r="D64" s="301">
        <f>+'FY2007 BDs BPM Presort Parcels'!E25</f>
        <v>26648427.60037315</v>
      </c>
      <c r="E64" s="307">
        <f>+'Curr. BPM Prsrt. Parcels Prices'!$D$17</f>
        <v>1.13</v>
      </c>
      <c r="F64" s="300">
        <f t="shared" si="3"/>
        <v>30112723.188421655</v>
      </c>
      <c r="G64" s="301">
        <f>+'FY2007 BDs BPM Presort Parcels'!J25</f>
        <v>442057.392806898</v>
      </c>
      <c r="H64" s="302">
        <f>+'Curr. BPM Prsrt. Parcels Prices'!$D$26</f>
        <v>1.019</v>
      </c>
      <c r="I64" s="300">
        <f t="shared" si="4"/>
        <v>450456.483270229</v>
      </c>
      <c r="J64" s="303">
        <f t="shared" si="5"/>
        <v>30563179.671691883</v>
      </c>
      <c r="K64" s="276"/>
    </row>
    <row r="65" spans="1:11" ht="15.75">
      <c r="A65" s="227"/>
      <c r="B65" s="235"/>
      <c r="C65" s="73">
        <v>4</v>
      </c>
      <c r="D65" s="301">
        <f>+'FY2007 BDs BPM Presort Parcels'!E26</f>
        <v>5710377.384959144</v>
      </c>
      <c r="E65" s="307">
        <f>+'Curr. BPM Prsrt. Parcels Prices'!$D$17</f>
        <v>1.13</v>
      </c>
      <c r="F65" s="300">
        <f t="shared" si="3"/>
        <v>6452726.445003832</v>
      </c>
      <c r="G65" s="301">
        <f>+'FY2007 BDs BPM Presort Parcels'!J26</f>
        <v>104219.62192414698</v>
      </c>
      <c r="H65" s="302">
        <f>+'Curr. BPM Prsrt. Parcels Prices'!$D$26</f>
        <v>1.019</v>
      </c>
      <c r="I65" s="300">
        <f t="shared" si="4"/>
        <v>106199.79474070577</v>
      </c>
      <c r="J65" s="303">
        <f t="shared" si="5"/>
        <v>6558926.2397445375</v>
      </c>
      <c r="K65" s="276"/>
    </row>
    <row r="66" spans="1:11" ht="15.75">
      <c r="A66" s="227"/>
      <c r="B66" s="235"/>
      <c r="C66" s="73">
        <v>5</v>
      </c>
      <c r="D66" s="301">
        <f>+'FY2007 BDs BPM Presort Parcels'!E27</f>
        <v>55778.375143284095</v>
      </c>
      <c r="E66" s="307">
        <f>+'Curr. BPM Prsrt. Parcels Prices'!$D$17</f>
        <v>1.13</v>
      </c>
      <c r="F66" s="300">
        <f t="shared" si="3"/>
        <v>63029.56391191102</v>
      </c>
      <c r="G66" s="301">
        <f>+'FY2007 BDs BPM Presort Parcels'!J27</f>
        <v>3235.33749499466</v>
      </c>
      <c r="H66" s="302">
        <f>+'Curr. BPM Prsrt. Parcels Prices'!$D$26</f>
        <v>1.019</v>
      </c>
      <c r="I66" s="300">
        <f t="shared" si="4"/>
        <v>3296.8089073995584</v>
      </c>
      <c r="J66" s="303">
        <f t="shared" si="5"/>
        <v>66326.37281931058</v>
      </c>
      <c r="K66" s="276"/>
    </row>
    <row r="67" spans="1:11" ht="15.75">
      <c r="A67" s="227"/>
      <c r="B67" s="235"/>
      <c r="C67" s="218" t="s">
        <v>98</v>
      </c>
      <c r="D67" s="301">
        <f>+'FY2007 BDs BPM Presort Parcels'!F23</f>
        <v>33352915</v>
      </c>
      <c r="E67" s="307">
        <f>+'Curr. BPM Prsrt. Parcels Prices'!D19</f>
        <v>0.747</v>
      </c>
      <c r="F67" s="300">
        <f t="shared" si="3"/>
        <v>24914627.505</v>
      </c>
      <c r="G67" s="301">
        <f>+'FY2007 BDs BPM Presort Parcels'!K23</f>
        <v>22391565</v>
      </c>
      <c r="H67" s="302">
        <f>+'Curr. BPM Prsrt. Parcels Prices'!D28</f>
        <v>0.636</v>
      </c>
      <c r="I67" s="300">
        <f t="shared" si="4"/>
        <v>14241035.34</v>
      </c>
      <c r="J67" s="303">
        <f t="shared" si="5"/>
        <v>39155662.845</v>
      </c>
      <c r="K67" s="276"/>
    </row>
    <row r="68" spans="1:11" ht="15.75">
      <c r="A68" s="227"/>
      <c r="B68" s="235"/>
      <c r="C68" s="218" t="s">
        <v>99</v>
      </c>
      <c r="D68" s="301">
        <f>+'FY2007 BDs BPM Presort Parcels'!G23</f>
        <v>4547274</v>
      </c>
      <c r="E68" s="307">
        <f>+'Curr. BPM Prsrt. Parcels Prices'!D21</f>
        <v>0.663</v>
      </c>
      <c r="F68" s="300">
        <f t="shared" si="3"/>
        <v>3014842.662</v>
      </c>
      <c r="G68" s="301">
        <f>+'FY2007 BDs BPM Presort Parcels'!L23</f>
        <v>30806652</v>
      </c>
      <c r="H68" s="302">
        <f>+'Curr. BPM Prsrt. Parcels Prices'!D30</f>
        <v>0.552</v>
      </c>
      <c r="I68" s="300">
        <f t="shared" si="4"/>
        <v>17005271.904000003</v>
      </c>
      <c r="J68" s="303">
        <f t="shared" si="5"/>
        <v>20020114.566000003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23</v>
      </c>
      <c r="D70" s="301">
        <f>SUM(D63:D68)</f>
        <v>203102178</v>
      </c>
      <c r="E70" s="307"/>
      <c r="F70" s="300">
        <f>SUM(F63:F68)</f>
        <v>214607717.73700002</v>
      </c>
      <c r="G70" s="301">
        <f>SUM(G63:G68)</f>
        <v>55788204</v>
      </c>
      <c r="H70" s="302"/>
      <c r="I70" s="300">
        <f>SUM(I63:I68)</f>
        <v>33885503.997</v>
      </c>
      <c r="J70" s="303">
        <f>SUM(J63:J68)</f>
        <v>248493221.73400003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113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19" t="s">
        <v>114</v>
      </c>
      <c r="E76" s="520"/>
      <c r="F76" s="518"/>
      <c r="G76" s="527"/>
      <c r="H76" s="528"/>
      <c r="I76" s="529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23</v>
      </c>
      <c r="K77" s="276"/>
    </row>
    <row r="78" spans="1:11" ht="18.75">
      <c r="A78" s="227"/>
      <c r="B78" s="235"/>
      <c r="C78" s="31"/>
      <c r="D78" s="65" t="s">
        <v>23</v>
      </c>
      <c r="E78" s="65" t="s">
        <v>115</v>
      </c>
      <c r="F78" s="231" t="s">
        <v>115</v>
      </c>
      <c r="G78" s="231"/>
      <c r="H78" s="65"/>
      <c r="I78" s="32"/>
      <c r="J78" s="232" t="s">
        <v>108</v>
      </c>
      <c r="K78" s="276"/>
    </row>
    <row r="79" spans="1:11" ht="15.75">
      <c r="A79" s="227"/>
      <c r="B79" s="235"/>
      <c r="C79" s="31"/>
      <c r="D79" s="65" t="s">
        <v>3</v>
      </c>
      <c r="E79" s="32" t="s">
        <v>81</v>
      </c>
      <c r="F79" s="231" t="s">
        <v>109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110</v>
      </c>
      <c r="D80" s="206" t="s">
        <v>70</v>
      </c>
      <c r="E80" s="68" t="s">
        <v>6</v>
      </c>
      <c r="F80" s="128" t="s">
        <v>7</v>
      </c>
      <c r="G80" s="128"/>
      <c r="H80" s="128"/>
      <c r="I80" s="128"/>
      <c r="J80" s="69" t="s">
        <v>11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111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61</v>
      </c>
      <c r="D83" s="298">
        <f>+'FY2007 BDs BPM Presort Parcels'!D52</f>
        <v>23837641.256782766</v>
      </c>
      <c r="E83" s="304">
        <f>+'Curr. BPM Prsrt. Parcels Prices'!E15</f>
        <v>0.122</v>
      </c>
      <c r="F83" s="300">
        <f aca="true" t="shared" si="6" ref="F83:F89">+D83*E83</f>
        <v>2908192.2333274973</v>
      </c>
      <c r="G83" s="301"/>
      <c r="H83" s="302"/>
      <c r="I83" s="300"/>
      <c r="J83" s="303">
        <f aca="true" t="shared" si="7" ref="J83:J89">+J51+F83</f>
        <v>14302462.376577424</v>
      </c>
      <c r="K83" s="276"/>
    </row>
    <row r="84" spans="1:11" ht="15.75">
      <c r="A84" s="227"/>
      <c r="B84" s="235"/>
      <c r="C84" s="73">
        <v>3</v>
      </c>
      <c r="D84" s="298">
        <f>+'FY2007 BDs BPM Presort Parcels'!D53</f>
        <v>16498810.119155247</v>
      </c>
      <c r="E84" s="304">
        <f>+'Curr. BPM Prsrt. Parcels Prices'!F15</f>
        <v>0.148</v>
      </c>
      <c r="F84" s="300">
        <f t="shared" si="6"/>
        <v>2441823.8976349765</v>
      </c>
      <c r="G84" s="301"/>
      <c r="H84" s="302"/>
      <c r="I84" s="300"/>
      <c r="J84" s="303">
        <f t="shared" si="7"/>
        <v>10538367.56938465</v>
      </c>
      <c r="K84" s="276"/>
    </row>
    <row r="85" spans="1:11" ht="15.75">
      <c r="A85" s="227"/>
      <c r="B85" s="235"/>
      <c r="C85" s="73">
        <v>4</v>
      </c>
      <c r="D85" s="298">
        <f>+'FY2007 BDs BPM Presort Parcels'!D54</f>
        <v>25488517.084264167</v>
      </c>
      <c r="E85" s="304">
        <f>+'Curr. BPM Prsrt. Parcels Prices'!G15</f>
        <v>0.195</v>
      </c>
      <c r="F85" s="300">
        <f t="shared" si="6"/>
        <v>4970260.831431513</v>
      </c>
      <c r="G85" s="301"/>
      <c r="H85" s="302"/>
      <c r="I85" s="300"/>
      <c r="J85" s="303">
        <f t="shared" si="7"/>
        <v>18436120.997567873</v>
      </c>
      <c r="K85" s="276"/>
    </row>
    <row r="86" spans="1:11" ht="15.75">
      <c r="A86" s="227"/>
      <c r="B86" s="235"/>
      <c r="C86" s="73">
        <v>5</v>
      </c>
      <c r="D86" s="298">
        <f>+'FY2007 BDs BPM Presort Parcels'!D55</f>
        <v>23548502.43999891</v>
      </c>
      <c r="E86" s="304">
        <f>+'Curr. BPM Prsrt. Parcels Prices'!H15</f>
        <v>0.249</v>
      </c>
      <c r="F86" s="300">
        <f t="shared" si="6"/>
        <v>5863577.107559728</v>
      </c>
      <c r="G86" s="301"/>
      <c r="H86" s="302"/>
      <c r="I86" s="300"/>
      <c r="J86" s="303">
        <f t="shared" si="7"/>
        <v>18738100.486266263</v>
      </c>
      <c r="K86" s="276"/>
    </row>
    <row r="87" spans="1:11" ht="15.75">
      <c r="A87" s="227"/>
      <c r="B87" s="235"/>
      <c r="C87" s="73">
        <v>6</v>
      </c>
      <c r="D87" s="298">
        <f>+'FY2007 BDs BPM Presort Parcels'!D56</f>
        <v>11708013.824083673</v>
      </c>
      <c r="E87" s="304">
        <f>+'Curr. BPM Prsrt. Parcels Prices'!I15</f>
        <v>0.311</v>
      </c>
      <c r="F87" s="300">
        <f t="shared" si="6"/>
        <v>3641192.2992900223</v>
      </c>
      <c r="G87" s="301"/>
      <c r="H87" s="302"/>
      <c r="I87" s="300"/>
      <c r="J87" s="303">
        <f t="shared" si="7"/>
        <v>9867135.736910261</v>
      </c>
      <c r="K87" s="276"/>
    </row>
    <row r="88" spans="1:11" ht="15.75">
      <c r="A88" s="227"/>
      <c r="B88" s="235"/>
      <c r="C88" s="73">
        <v>7</v>
      </c>
      <c r="D88" s="298">
        <f>+'FY2007 BDs BPM Presort Parcels'!D57</f>
        <v>8140788.461193055</v>
      </c>
      <c r="E88" s="304">
        <f>+'Curr. BPM Prsrt. Parcels Prices'!J15</f>
        <v>0.359</v>
      </c>
      <c r="F88" s="300">
        <f t="shared" si="6"/>
        <v>2922543.0575683066</v>
      </c>
      <c r="G88" s="301"/>
      <c r="H88" s="302"/>
      <c r="I88" s="300"/>
      <c r="J88" s="303">
        <f t="shared" si="7"/>
        <v>7253123.335986428</v>
      </c>
      <c r="K88" s="276"/>
    </row>
    <row r="89" spans="1:11" ht="15.75">
      <c r="A89" s="227"/>
      <c r="B89" s="235"/>
      <c r="C89" s="73">
        <v>8</v>
      </c>
      <c r="D89" s="298">
        <f>+'FY2007 BDs BPM Presort Parcels'!D58</f>
        <v>12740560.814522194</v>
      </c>
      <c r="E89" s="304">
        <f>+'Curr. BPM Prsrt. Parcels Prices'!K15</f>
        <v>0.477</v>
      </c>
      <c r="F89" s="300">
        <f t="shared" si="6"/>
        <v>6077247.508527086</v>
      </c>
      <c r="G89" s="301"/>
      <c r="H89" s="302"/>
      <c r="I89" s="300"/>
      <c r="J89" s="303">
        <f t="shared" si="7"/>
        <v>13000741.492646232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23</v>
      </c>
      <c r="D91" s="301">
        <f>SUM(D83:D89)</f>
        <v>121962834</v>
      </c>
      <c r="E91" s="305"/>
      <c r="F91" s="306">
        <f>SUM(F83:F89)</f>
        <v>28824836.935339134</v>
      </c>
      <c r="G91" s="301"/>
      <c r="H91" s="302"/>
      <c r="I91" s="306"/>
      <c r="J91" s="303">
        <f>SUM(J83:J89)</f>
        <v>92136051.99533914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112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97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61</v>
      </c>
      <c r="D95" s="301">
        <f>+'FY2007 BDs BPM Presort Parcels'!E52</f>
        <v>431460834.74727863</v>
      </c>
      <c r="E95" s="307">
        <f>+'Curr. BPM Prsrt. Parcels Prices'!E17</f>
        <v>0.086</v>
      </c>
      <c r="F95" s="300">
        <f aca="true" t="shared" si="8" ref="F95:F100">+D95*E95</f>
        <v>37105631.78826596</v>
      </c>
      <c r="G95" s="301"/>
      <c r="H95" s="302"/>
      <c r="I95" s="300"/>
      <c r="J95" s="303">
        <f aca="true" t="shared" si="9" ref="J95:J100">+J63+F95</f>
        <v>189234643.8270102</v>
      </c>
      <c r="K95" s="276"/>
    </row>
    <row r="96" spans="1:11" ht="15.75">
      <c r="A96" s="227"/>
      <c r="B96" s="235"/>
      <c r="C96" s="73">
        <v>3</v>
      </c>
      <c r="D96" s="301">
        <f>+'FY2007 BDs BPM Presort Parcels'!E53</f>
        <v>85912006.63959551</v>
      </c>
      <c r="E96" s="307">
        <f>+'Curr. BPM Prsrt. Parcels Prices'!F17</f>
        <v>0.124</v>
      </c>
      <c r="F96" s="300">
        <f t="shared" si="8"/>
        <v>10653088.823309842</v>
      </c>
      <c r="G96" s="301"/>
      <c r="H96" s="302"/>
      <c r="I96" s="300"/>
      <c r="J96" s="303">
        <f t="shared" si="9"/>
        <v>41216268.495001726</v>
      </c>
      <c r="K96" s="276"/>
    </row>
    <row r="97" spans="1:11" ht="15.75">
      <c r="A97" s="227"/>
      <c r="B97" s="235"/>
      <c r="C97" s="73">
        <v>4</v>
      </c>
      <c r="D97" s="301">
        <f>+'FY2007 BDs BPM Presort Parcels'!E54</f>
        <v>18808180.58338446</v>
      </c>
      <c r="E97" s="307">
        <f>+'Curr. BPM Prsrt. Parcels Prices'!G17</f>
        <v>0.164</v>
      </c>
      <c r="F97" s="300">
        <f t="shared" si="8"/>
        <v>3084541.6156750517</v>
      </c>
      <c r="G97" s="301"/>
      <c r="H97" s="302"/>
      <c r="I97" s="300"/>
      <c r="J97" s="303">
        <f t="shared" si="9"/>
        <v>9643467.85541959</v>
      </c>
      <c r="K97" s="276"/>
    </row>
    <row r="98" spans="1:11" ht="15.75">
      <c r="A98" s="227"/>
      <c r="B98" s="235"/>
      <c r="C98" s="73">
        <v>5</v>
      </c>
      <c r="D98" s="301">
        <f>+'FY2007 BDs BPM Presort Parcels'!E55</f>
        <v>175585.02974138843</v>
      </c>
      <c r="E98" s="307">
        <f>+'Curr. BPM Prsrt. Parcels Prices'!H17</f>
        <v>0.218</v>
      </c>
      <c r="F98" s="300">
        <f t="shared" si="8"/>
        <v>38277.53648362268</v>
      </c>
      <c r="G98" s="301"/>
      <c r="H98" s="302"/>
      <c r="I98" s="300"/>
      <c r="J98" s="303">
        <f t="shared" si="9"/>
        <v>104603.90930293326</v>
      </c>
      <c r="K98" s="276"/>
    </row>
    <row r="99" spans="1:11" ht="15.75">
      <c r="A99" s="227"/>
      <c r="B99" s="235"/>
      <c r="C99" s="218" t="s">
        <v>98</v>
      </c>
      <c r="D99" s="301">
        <f>+'FY2007 BDs BPM Presort Parcels'!F51</f>
        <v>180950716</v>
      </c>
      <c r="E99" s="307">
        <f>+'Curr. BPM Prsrt. Parcels Prices'!E19</f>
        <v>0.083</v>
      </c>
      <c r="F99" s="300">
        <f t="shared" si="8"/>
        <v>15018909.428000001</v>
      </c>
      <c r="G99" s="301"/>
      <c r="H99" s="302"/>
      <c r="I99" s="300"/>
      <c r="J99" s="303">
        <f t="shared" si="9"/>
        <v>54174572.273</v>
      </c>
      <c r="K99" s="276"/>
    </row>
    <row r="100" spans="1:11" ht="15.75">
      <c r="A100" s="227"/>
      <c r="B100" s="235"/>
      <c r="C100" s="218" t="s">
        <v>99</v>
      </c>
      <c r="D100" s="301">
        <f>+'FY2007 BDs BPM Presort Parcels'!G51</f>
        <v>93759874</v>
      </c>
      <c r="E100" s="307">
        <f>+'Curr. BPM Prsrt. Parcels Prices'!E21</f>
        <v>0.04</v>
      </c>
      <c r="F100" s="300">
        <f t="shared" si="8"/>
        <v>3750394.96</v>
      </c>
      <c r="G100" s="301"/>
      <c r="H100" s="302"/>
      <c r="I100" s="300"/>
      <c r="J100" s="303">
        <f t="shared" si="9"/>
        <v>23770509.526000004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23</v>
      </c>
      <c r="D102" s="301">
        <f>SUM(D95:D100)</f>
        <v>811067197</v>
      </c>
      <c r="E102" s="307"/>
      <c r="F102" s="300">
        <f>SUM(F95:F100)</f>
        <v>69650844.15173447</v>
      </c>
      <c r="G102" s="301"/>
      <c r="H102" s="302"/>
      <c r="I102" s="300"/>
      <c r="J102" s="303">
        <f>SUM(J95:J100)</f>
        <v>318144065.88573444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116</v>
      </c>
      <c r="D106" s="314"/>
      <c r="E106" s="314"/>
      <c r="F106" s="319">
        <f>SUM(J91,J102)</f>
        <v>410280117.8810736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88</v>
      </c>
      <c r="D108" s="314"/>
      <c r="E108" s="314"/>
      <c r="F108" s="319">
        <f>-'FY2007 BDs BPM Presort Parcels'!J64</f>
        <v>-4734376.77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117</v>
      </c>
      <c r="D110" s="314"/>
      <c r="E110" s="314"/>
      <c r="F110" s="319">
        <f>SUM(F106,F108)</f>
        <v>405545741.1110736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118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127</v>
      </c>
      <c r="D116" s="314"/>
      <c r="E116" s="314"/>
      <c r="F116" s="319">
        <f>+F110+F37</f>
        <v>443143247.62367207</v>
      </c>
      <c r="G116" s="314"/>
      <c r="H116" s="314"/>
      <c r="I116" s="314"/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256</v>
      </c>
    </row>
    <row r="122" ht="12.75">
      <c r="B122" t="s">
        <v>257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K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21.7109375" style="0" customWidth="1"/>
    <col min="4" max="4" width="14.57421875" style="0" customWidth="1"/>
    <col min="5" max="5" width="16.421875" style="0" customWidth="1"/>
    <col min="6" max="6" width="18.57421875" style="0" customWidth="1"/>
    <col min="7" max="7" width="16.140625" style="0" customWidth="1"/>
    <col min="8" max="8" width="16.00390625" style="0" customWidth="1"/>
    <col min="9" max="9" width="15.57421875" style="0" customWidth="1"/>
    <col min="10" max="10" width="15.421875" style="0" customWidth="1"/>
    <col min="11" max="11" width="10.00390625" style="0" customWidth="1"/>
  </cols>
  <sheetData>
    <row r="1" spans="1:10" ht="15">
      <c r="A1" s="2"/>
      <c r="B1" s="102"/>
      <c r="C1" s="3"/>
      <c r="D1" s="3"/>
      <c r="E1" s="3"/>
      <c r="F1" s="3"/>
      <c r="G1" s="3"/>
      <c r="H1" s="3"/>
      <c r="I1" s="3"/>
      <c r="J1" s="4"/>
    </row>
    <row r="2" spans="1:10" ht="15">
      <c r="A2" s="5"/>
      <c r="B2" s="6"/>
      <c r="C2" s="7"/>
      <c r="D2" s="7"/>
      <c r="E2" s="7"/>
      <c r="F2" s="7"/>
      <c r="G2" s="7"/>
      <c r="H2" s="7"/>
      <c r="I2" s="7"/>
      <c r="J2" s="243"/>
    </row>
    <row r="3" spans="1:10" ht="15">
      <c r="A3" s="5"/>
      <c r="B3" s="6"/>
      <c r="C3" s="7"/>
      <c r="D3" s="7"/>
      <c r="E3" s="7"/>
      <c r="F3" s="7"/>
      <c r="G3" s="7"/>
      <c r="H3" s="7"/>
      <c r="I3" s="7"/>
      <c r="J3" s="243"/>
    </row>
    <row r="4" spans="1:10" ht="18">
      <c r="A4" s="9" t="s">
        <v>130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42"/>
      <c r="C6" s="19"/>
      <c r="D6" s="104"/>
      <c r="E6" s="20"/>
      <c r="F6" s="20"/>
      <c r="G6" s="121"/>
      <c r="H6" s="121"/>
      <c r="I6" s="121"/>
      <c r="J6" s="271"/>
    </row>
    <row r="7" spans="1:10" ht="15.75">
      <c r="A7" s="5"/>
      <c r="B7" s="42"/>
      <c r="C7" s="19" t="s">
        <v>101</v>
      </c>
      <c r="D7" s="104"/>
      <c r="E7" s="20"/>
      <c r="F7" s="20"/>
      <c r="G7" s="121"/>
      <c r="H7" s="121"/>
      <c r="I7" s="121"/>
      <c r="J7" s="122"/>
    </row>
    <row r="8" spans="1:10" ht="16.5" thickBot="1">
      <c r="A8" s="5"/>
      <c r="B8" s="42"/>
      <c r="C8" s="58"/>
      <c r="D8" s="105"/>
      <c r="E8" s="23"/>
      <c r="F8" s="23"/>
      <c r="G8" s="123"/>
      <c r="H8" s="123"/>
      <c r="I8" s="123"/>
      <c r="J8" s="124"/>
    </row>
    <row r="9" spans="1:10" ht="16.5" thickTop="1">
      <c r="A9" s="5"/>
      <c r="B9" s="42"/>
      <c r="C9" s="31" t="s">
        <v>14</v>
      </c>
      <c r="D9" s="65" t="s">
        <v>16</v>
      </c>
      <c r="E9" s="65" t="s">
        <v>17</v>
      </c>
      <c r="F9" s="65" t="s">
        <v>18</v>
      </c>
      <c r="G9" s="65" t="s">
        <v>19</v>
      </c>
      <c r="H9" s="65" t="s">
        <v>20</v>
      </c>
      <c r="I9" s="65" t="s">
        <v>21</v>
      </c>
      <c r="J9" s="66" t="s">
        <v>22</v>
      </c>
    </row>
    <row r="10" spans="1:10" ht="15.75">
      <c r="A10" s="5"/>
      <c r="B10" s="42"/>
      <c r="C10" s="67" t="s">
        <v>15</v>
      </c>
      <c r="D10" s="68" t="s">
        <v>70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9" t="s">
        <v>11</v>
      </c>
    </row>
    <row r="11" spans="1:10" ht="15.75">
      <c r="A11" s="5"/>
      <c r="B11" s="60"/>
      <c r="C11" s="70"/>
      <c r="D11" s="272"/>
      <c r="E11" s="231"/>
      <c r="F11" s="231"/>
      <c r="G11" s="231"/>
      <c r="H11" s="231"/>
      <c r="I11" s="231"/>
      <c r="J11" s="273"/>
    </row>
    <row r="12" spans="1:10" ht="15.75">
      <c r="A12" s="5"/>
      <c r="B12" s="60"/>
      <c r="C12" s="73" t="s">
        <v>24</v>
      </c>
      <c r="D12" s="274">
        <f>+'FY2007 BDs BPM SP Parcels'!E23*'New BPM SP Parcels Prices'!E11</f>
        <v>1056432.7354154629</v>
      </c>
      <c r="E12" s="274">
        <f>+'FY2007 BDs BPM SP Parcels'!F23*'New BPM SP Parcels Prices'!F11</f>
        <v>284059.323722051</v>
      </c>
      <c r="F12" s="274">
        <f>+'FY2007 BDs BPM SP Parcels'!G23*'New BPM SP Parcels Prices'!G11</f>
        <v>304336.24692177936</v>
      </c>
      <c r="G12" s="274">
        <f>+'FY2007 BDs BPM SP Parcels'!H23*'New BPM SP Parcels Prices'!H11</f>
        <v>438999.8637683917</v>
      </c>
      <c r="H12" s="274">
        <f>+'FY2007 BDs BPM SP Parcels'!I23*'New BPM SP Parcels Prices'!I11</f>
        <v>209818.85347225863</v>
      </c>
      <c r="I12" s="274">
        <f>+'FY2007 BDs BPM SP Parcels'!J23*'New BPM SP Parcels Prices'!J11</f>
        <v>116366.8204850635</v>
      </c>
      <c r="J12" s="275">
        <f>+'FY2007 BDs BPM SP Parcels'!K23*'New BPM SP Parcels Prices'!K11</f>
        <v>184890.50123712645</v>
      </c>
    </row>
    <row r="13" spans="1:10" ht="15.75">
      <c r="A13" s="5"/>
      <c r="B13" s="75"/>
      <c r="C13" s="73" t="s">
        <v>25</v>
      </c>
      <c r="D13" s="274">
        <f>+'FY2007 BDs BPM SP Parcels'!E24*'New BPM SP Parcels Prices'!E12</f>
        <v>1627371.335057627</v>
      </c>
      <c r="E13" s="274">
        <f>+'FY2007 BDs BPM SP Parcels'!F24*'New BPM SP Parcels Prices'!F12</f>
        <v>494025.69842736464</v>
      </c>
      <c r="F13" s="274">
        <f>+'FY2007 BDs BPM SP Parcels'!G24*'New BPM SP Parcels Prices'!G12</f>
        <v>763086.5224520708</v>
      </c>
      <c r="G13" s="274">
        <f>+'FY2007 BDs BPM SP Parcels'!H24*'New BPM SP Parcels Prices'!H12</f>
        <v>958041.9211221691</v>
      </c>
      <c r="H13" s="274">
        <f>+'FY2007 BDs BPM SP Parcels'!I24*'New BPM SP Parcels Prices'!I12</f>
        <v>306286.06275542744</v>
      </c>
      <c r="I13" s="274">
        <f>+'FY2007 BDs BPM SP Parcels'!J24*'New BPM SP Parcels Prices'!J12</f>
        <v>354794.0543292918</v>
      </c>
      <c r="J13" s="275">
        <f>+'FY2007 BDs BPM SP Parcels'!K24*'New BPM SP Parcels Prices'!K12</f>
        <v>497217.041784968</v>
      </c>
    </row>
    <row r="14" spans="1:10" ht="15.75">
      <c r="A14" s="5"/>
      <c r="B14" s="75"/>
      <c r="C14" s="73" t="s">
        <v>26</v>
      </c>
      <c r="D14" s="274">
        <f>+'FY2007 BDs BPM SP Parcels'!E25*'New BPM SP Parcels Prices'!E13</f>
        <v>1606606.4174908851</v>
      </c>
      <c r="E14" s="274">
        <f>+'FY2007 BDs BPM SP Parcels'!F25*'New BPM SP Parcels Prices'!F13</f>
        <v>528473.8733446064</v>
      </c>
      <c r="F14" s="274">
        <f>+'FY2007 BDs BPM SP Parcels'!G25*'New BPM SP Parcels Prices'!G13</f>
        <v>808334.0877637565</v>
      </c>
      <c r="G14" s="274">
        <f>+'FY2007 BDs BPM SP Parcels'!H25*'New BPM SP Parcels Prices'!H13</f>
        <v>1425710.4093563957</v>
      </c>
      <c r="H14" s="274">
        <f>+'FY2007 BDs BPM SP Parcels'!I25*'New BPM SP Parcels Prices'!I13</f>
        <v>535222.4846541731</v>
      </c>
      <c r="I14" s="274">
        <f>+'FY2007 BDs BPM SP Parcels'!J25*'New BPM SP Parcels Prices'!J13</f>
        <v>444058.0092247289</v>
      </c>
      <c r="J14" s="275">
        <f>+'FY2007 BDs BPM SP Parcels'!K25*'New BPM SP Parcels Prices'!K13</f>
        <v>563970.238587606</v>
      </c>
    </row>
    <row r="15" spans="1:10" ht="15.75">
      <c r="A15" s="5"/>
      <c r="B15" s="75"/>
      <c r="C15" s="73" t="s">
        <v>27</v>
      </c>
      <c r="D15" s="274">
        <f>+'FY2007 BDs BPM SP Parcels'!E26*'New BPM SP Parcels Prices'!E14</f>
        <v>1417475.1537482154</v>
      </c>
      <c r="E15" s="274">
        <f>+'FY2007 BDs BPM SP Parcels'!F26*'New BPM SP Parcels Prices'!F14</f>
        <v>469857.2538490138</v>
      </c>
      <c r="F15" s="274">
        <f>+'FY2007 BDs BPM SP Parcels'!G26*'New BPM SP Parcels Prices'!G14</f>
        <v>874407.9269183832</v>
      </c>
      <c r="G15" s="274">
        <f>+'FY2007 BDs BPM SP Parcels'!H26*'New BPM SP Parcels Prices'!H14</f>
        <v>1008955.559220975</v>
      </c>
      <c r="H15" s="274">
        <f>+'FY2007 BDs BPM SP Parcels'!I26*'New BPM SP Parcels Prices'!I14</f>
        <v>532795.2228706599</v>
      </c>
      <c r="I15" s="274">
        <f>+'FY2007 BDs BPM SP Parcels'!J26*'New BPM SP Parcels Prices'!J14</f>
        <v>299220.7713102028</v>
      </c>
      <c r="J15" s="275">
        <f>+'FY2007 BDs BPM SP Parcels'!K26*'New BPM SP Parcels Prices'!K14</f>
        <v>436597.02990932524</v>
      </c>
    </row>
    <row r="16" spans="1:10" ht="15.75">
      <c r="A16" s="5"/>
      <c r="B16" s="75"/>
      <c r="C16" s="73" t="s">
        <v>28</v>
      </c>
      <c r="D16" s="274">
        <f>+'FY2007 BDs BPM SP Parcels'!E27*'New BPM SP Parcels Prices'!E15</f>
        <v>1371387.9965124556</v>
      </c>
      <c r="E16" s="274">
        <f>+'FY2007 BDs BPM SP Parcels'!F27*'New BPM SP Parcels Prices'!F15</f>
        <v>332672.0851114465</v>
      </c>
      <c r="F16" s="274">
        <f>+'FY2007 BDs BPM SP Parcels'!G27*'New BPM SP Parcels Prices'!G15</f>
        <v>775204.9835151038</v>
      </c>
      <c r="G16" s="274">
        <f>+'FY2007 BDs BPM SP Parcels'!H27*'New BPM SP Parcels Prices'!H15</f>
        <v>945675.7191108356</v>
      </c>
      <c r="H16" s="274">
        <f>+'FY2007 BDs BPM SP Parcels'!I27*'New BPM SP Parcels Prices'!I15</f>
        <v>534276.6019140149</v>
      </c>
      <c r="I16" s="274">
        <f>+'FY2007 BDs BPM SP Parcels'!J27*'New BPM SP Parcels Prices'!J15</f>
        <v>301418.72804768843</v>
      </c>
      <c r="J16" s="275">
        <f>+'FY2007 BDs BPM SP Parcels'!K27*'New BPM SP Parcels Prices'!K15</f>
        <v>313843.03563980624</v>
      </c>
    </row>
    <row r="17" spans="1:10" ht="15.75">
      <c r="A17" s="5"/>
      <c r="B17" s="75"/>
      <c r="C17" s="73" t="s">
        <v>29</v>
      </c>
      <c r="D17" s="274">
        <f>+'FY2007 BDs BPM SP Parcels'!E28*'New BPM SP Parcels Prices'!E16</f>
        <v>844908.6616477675</v>
      </c>
      <c r="E17" s="274">
        <f>+'FY2007 BDs BPM SP Parcels'!F28*'New BPM SP Parcels Prices'!F16</f>
        <v>313439.65901172394</v>
      </c>
      <c r="F17" s="274">
        <f>+'FY2007 BDs BPM SP Parcels'!G28*'New BPM SP Parcels Prices'!G16</f>
        <v>601035.2068886968</v>
      </c>
      <c r="G17" s="274">
        <f>+'FY2007 BDs BPM SP Parcels'!H28*'New BPM SP Parcels Prices'!H16</f>
        <v>525019.7557718023</v>
      </c>
      <c r="H17" s="274">
        <f>+'FY2007 BDs BPM SP Parcels'!I28*'New BPM SP Parcels Prices'!I16</f>
        <v>412623.49329969607</v>
      </c>
      <c r="I17" s="274">
        <f>+'FY2007 BDs BPM SP Parcels'!J28*'New BPM SP Parcels Prices'!J16</f>
        <v>249998.276179114</v>
      </c>
      <c r="J17" s="275">
        <f>+'FY2007 BDs BPM SP Parcels'!K28*'New BPM SP Parcels Prices'!K16</f>
        <v>280452.7849025207</v>
      </c>
    </row>
    <row r="18" spans="1:10" ht="15.75">
      <c r="A18" s="5"/>
      <c r="B18" s="75"/>
      <c r="C18" s="73" t="s">
        <v>30</v>
      </c>
      <c r="D18" s="274">
        <f>+'FY2007 BDs BPM SP Parcels'!E29*'New BPM SP Parcels Prices'!E17</f>
        <v>655869.623391498</v>
      </c>
      <c r="E18" s="274">
        <f>+'FY2007 BDs BPM SP Parcels'!F29*'New BPM SP Parcels Prices'!F17</f>
        <v>292199.5763819625</v>
      </c>
      <c r="F18" s="274">
        <f>+'FY2007 BDs BPM SP Parcels'!G29*'New BPM SP Parcels Prices'!G17</f>
        <v>470681.8936256851</v>
      </c>
      <c r="G18" s="274">
        <f>+'FY2007 BDs BPM SP Parcels'!H29*'New BPM SP Parcels Prices'!H17</f>
        <v>391781.01972994854</v>
      </c>
      <c r="H18" s="274">
        <f>+'FY2007 BDs BPM SP Parcels'!I29*'New BPM SP Parcels Prices'!I17</f>
        <v>286392.676000356</v>
      </c>
      <c r="I18" s="274">
        <f>+'FY2007 BDs BPM SP Parcels'!J29*'New BPM SP Parcels Prices'!J17</f>
        <v>224931.00237209143</v>
      </c>
      <c r="J18" s="275">
        <f>+'FY2007 BDs BPM SP Parcels'!K29*'New BPM SP Parcels Prices'!K17</f>
        <v>203109.98088629037</v>
      </c>
    </row>
    <row r="19" spans="1:10" ht="15.75">
      <c r="A19" s="5"/>
      <c r="B19" s="75"/>
      <c r="C19" s="73" t="s">
        <v>31</v>
      </c>
      <c r="D19" s="274">
        <f>+'FY2007 BDs BPM SP Parcels'!E30*'New BPM SP Parcels Prices'!E18</f>
        <v>425389.65228004294</v>
      </c>
      <c r="E19" s="274">
        <f>+'FY2007 BDs BPM SP Parcels'!F30*'New BPM SP Parcels Prices'!F18</f>
        <v>209216.02794971265</v>
      </c>
      <c r="F19" s="274">
        <f>+'FY2007 BDs BPM SP Parcels'!G30*'New BPM SP Parcels Prices'!G18</f>
        <v>271402.26803676574</v>
      </c>
      <c r="G19" s="274">
        <f>+'FY2007 BDs BPM SP Parcels'!H30*'New BPM SP Parcels Prices'!H18</f>
        <v>243757.592155458</v>
      </c>
      <c r="H19" s="274">
        <f>+'FY2007 BDs BPM SP Parcels'!I30*'New BPM SP Parcels Prices'!I18</f>
        <v>170896.52893125662</v>
      </c>
      <c r="I19" s="274">
        <f>+'FY2007 BDs BPM SP Parcels'!J30*'New BPM SP Parcels Prices'!J18</f>
        <v>101515.76629337526</v>
      </c>
      <c r="J19" s="275">
        <f>+'FY2007 BDs BPM SP Parcels'!K30*'New BPM SP Parcels Prices'!K18</f>
        <v>195414.80612203976</v>
      </c>
    </row>
    <row r="20" spans="1:10" ht="15.75">
      <c r="A20" s="5"/>
      <c r="B20" s="75"/>
      <c r="C20" s="73" t="s">
        <v>32</v>
      </c>
      <c r="D20" s="274">
        <f>+'FY2007 BDs BPM SP Parcels'!E31*'New BPM SP Parcels Prices'!E19</f>
        <v>323021.5440108183</v>
      </c>
      <c r="E20" s="274">
        <f>+'FY2007 BDs BPM SP Parcels'!F31*'New BPM SP Parcels Prices'!F19</f>
        <v>121576.05737863327</v>
      </c>
      <c r="F20" s="274">
        <f>+'FY2007 BDs BPM SP Parcels'!G31*'New BPM SP Parcels Prices'!G19</f>
        <v>168762.40679621362</v>
      </c>
      <c r="G20" s="274">
        <f>+'FY2007 BDs BPM SP Parcels'!H31*'New BPM SP Parcels Prices'!H19</f>
        <v>258257.33517424914</v>
      </c>
      <c r="H20" s="274">
        <f>+'FY2007 BDs BPM SP Parcels'!I31*'New BPM SP Parcels Prices'!I19</f>
        <v>168817.22722452154</v>
      </c>
      <c r="I20" s="274">
        <f>+'FY2007 BDs BPM SP Parcels'!J31*'New BPM SP Parcels Prices'!J19</f>
        <v>124179.5419469612</v>
      </c>
      <c r="J20" s="275">
        <f>+'FY2007 BDs BPM SP Parcels'!K31*'New BPM SP Parcels Prices'!K19</f>
        <v>121672.76090646132</v>
      </c>
    </row>
    <row r="21" spans="1:10" ht="15.75">
      <c r="A21" s="5"/>
      <c r="B21" s="75"/>
      <c r="C21" s="73" t="s">
        <v>33</v>
      </c>
      <c r="D21" s="274">
        <f>+'FY2007 BDs BPM SP Parcels'!E32*'New BPM SP Parcels Prices'!E20</f>
        <v>455660.60803440283</v>
      </c>
      <c r="E21" s="274">
        <f>+'FY2007 BDs BPM SP Parcels'!F32*'New BPM SP Parcels Prices'!F20</f>
        <v>219503.62955188775</v>
      </c>
      <c r="F21" s="274">
        <f>+'FY2007 BDs BPM SP Parcels'!G32*'New BPM SP Parcels Prices'!G20</f>
        <v>285995.1313255097</v>
      </c>
      <c r="G21" s="274">
        <f>+'FY2007 BDs BPM SP Parcels'!H32*'New BPM SP Parcels Prices'!H20</f>
        <v>332690.79702133336</v>
      </c>
      <c r="H21" s="274">
        <f>+'FY2007 BDs BPM SP Parcels'!I32*'New BPM SP Parcels Prices'!I20</f>
        <v>283265.6975102399</v>
      </c>
      <c r="I21" s="274">
        <f>+'FY2007 BDs BPM SP Parcels'!J32*'New BPM SP Parcels Prices'!J20</f>
        <v>124019.17961359977</v>
      </c>
      <c r="J21" s="275">
        <f>+'FY2007 BDs BPM SP Parcels'!K32*'New BPM SP Parcels Prices'!K20</f>
        <v>307097.0537018992</v>
      </c>
    </row>
    <row r="22" spans="1:10" ht="15.75">
      <c r="A22" s="5"/>
      <c r="B22" s="75"/>
      <c r="C22" s="73" t="s">
        <v>34</v>
      </c>
      <c r="D22" s="274">
        <f>+'FY2007 BDs BPM SP Parcels'!E33*'New BPM SP Parcels Prices'!E21</f>
        <v>335952.15465792874</v>
      </c>
      <c r="E22" s="274">
        <f>+'FY2007 BDs BPM SP Parcels'!F33*'New BPM SP Parcels Prices'!F21</f>
        <v>109135.8976513995</v>
      </c>
      <c r="F22" s="274">
        <f>+'FY2007 BDs BPM SP Parcels'!G33*'New BPM SP Parcels Prices'!G21</f>
        <v>206382.29420406735</v>
      </c>
      <c r="G22" s="274">
        <f>+'FY2007 BDs BPM SP Parcels'!H33*'New BPM SP Parcels Prices'!H21</f>
        <v>304204.4323743923</v>
      </c>
      <c r="H22" s="274">
        <f>+'FY2007 BDs BPM SP Parcels'!I33*'New BPM SP Parcels Prices'!I21</f>
        <v>245473.69014189608</v>
      </c>
      <c r="I22" s="274">
        <f>+'FY2007 BDs BPM SP Parcels'!J33*'New BPM SP Parcels Prices'!J21</f>
        <v>105051.94736435759</v>
      </c>
      <c r="J22" s="275">
        <f>+'FY2007 BDs BPM SP Parcels'!K33*'New BPM SP Parcels Prices'!K21</f>
        <v>220702.38317948976</v>
      </c>
    </row>
    <row r="23" spans="1:10" ht="15.75">
      <c r="A23" s="5"/>
      <c r="B23" s="75"/>
      <c r="C23" s="73" t="s">
        <v>35</v>
      </c>
      <c r="D23" s="274">
        <f>+'FY2007 BDs BPM SP Parcels'!E34*'New BPM SP Parcels Prices'!E22</f>
        <v>346444.6202570443</v>
      </c>
      <c r="E23" s="274">
        <f>+'FY2007 BDs BPM SP Parcels'!F34*'New BPM SP Parcels Prices'!F22</f>
        <v>82111.8350259953</v>
      </c>
      <c r="F23" s="274">
        <f>+'FY2007 BDs BPM SP Parcels'!G34*'New BPM SP Parcels Prices'!G22</f>
        <v>159081.00181174724</v>
      </c>
      <c r="G23" s="274">
        <f>+'FY2007 BDs BPM SP Parcels'!H34*'New BPM SP Parcels Prices'!H22</f>
        <v>204930.87278786476</v>
      </c>
      <c r="H23" s="274">
        <f>+'FY2007 BDs BPM SP Parcels'!I34*'New BPM SP Parcels Prices'!I22</f>
        <v>79435.63421639877</v>
      </c>
      <c r="I23" s="274">
        <f>+'FY2007 BDs BPM SP Parcels'!J34*'New BPM SP Parcels Prices'!J22</f>
        <v>57879.202277581455</v>
      </c>
      <c r="J23" s="275">
        <f>+'FY2007 BDs BPM SP Parcels'!K34*'New BPM SP Parcels Prices'!K22</f>
        <v>35998.31050437701</v>
      </c>
    </row>
    <row r="24" spans="1:10" ht="15.75">
      <c r="A24" s="5"/>
      <c r="B24" s="75"/>
      <c r="C24" s="73" t="s">
        <v>36</v>
      </c>
      <c r="D24" s="274">
        <f>+'FY2007 BDs BPM SP Parcels'!E35*'New BPM SP Parcels Prices'!E23</f>
        <v>143107.9928623375</v>
      </c>
      <c r="E24" s="274">
        <f>+'FY2007 BDs BPM SP Parcels'!F35*'New BPM SP Parcels Prices'!F23</f>
        <v>81867.02214786006</v>
      </c>
      <c r="F24" s="274">
        <f>+'FY2007 BDs BPM SP Parcels'!G35*'New BPM SP Parcels Prices'!G23</f>
        <v>98825.94144634217</v>
      </c>
      <c r="G24" s="274">
        <f>+'FY2007 BDs BPM SP Parcels'!H35*'New BPM SP Parcels Prices'!H23</f>
        <v>52822.834251549786</v>
      </c>
      <c r="H24" s="274">
        <f>+'FY2007 BDs BPM SP Parcels'!I35*'New BPM SP Parcels Prices'!I23</f>
        <v>89547.04142800957</v>
      </c>
      <c r="I24" s="274">
        <f>+'FY2007 BDs BPM SP Parcels'!J35*'New BPM SP Parcels Prices'!J23</f>
        <v>57279.01981602903</v>
      </c>
      <c r="J24" s="275">
        <f>+'FY2007 BDs BPM SP Parcels'!K35*'New BPM SP Parcels Prices'!K23</f>
        <v>39714.27443024694</v>
      </c>
    </row>
    <row r="25" spans="1:10" ht="15.75">
      <c r="A25" s="5"/>
      <c r="B25" s="75"/>
      <c r="C25" s="73" t="s">
        <v>37</v>
      </c>
      <c r="D25" s="274">
        <f>+'FY2007 BDs BPM SP Parcels'!E36*'New BPM SP Parcels Prices'!E24</f>
        <v>128350.84747659726</v>
      </c>
      <c r="E25" s="274">
        <f>+'FY2007 BDs BPM SP Parcels'!F36*'New BPM SP Parcels Prices'!F24</f>
        <v>77301.91380597599</v>
      </c>
      <c r="F25" s="274">
        <f>+'FY2007 BDs BPM SP Parcels'!G36*'New BPM SP Parcels Prices'!G24</f>
        <v>63217.79726722831</v>
      </c>
      <c r="G25" s="274">
        <f>+'FY2007 BDs BPM SP Parcels'!H36*'New BPM SP Parcels Prices'!H24</f>
        <v>104336.1710924836</v>
      </c>
      <c r="H25" s="274">
        <f>+'FY2007 BDs BPM SP Parcels'!I36*'New BPM SP Parcels Prices'!I24</f>
        <v>14980.870157546724</v>
      </c>
      <c r="I25" s="274">
        <f>+'FY2007 BDs BPM SP Parcels'!J36*'New BPM SP Parcels Prices'!J24</f>
        <v>18752.798852159816</v>
      </c>
      <c r="J25" s="275">
        <f>+'FY2007 BDs BPM SP Parcels'!K36*'New BPM SP Parcels Prices'!K24</f>
        <v>92185.6729582292</v>
      </c>
    </row>
    <row r="26" spans="1:11" ht="15.75">
      <c r="A26" s="5"/>
      <c r="B26" s="75"/>
      <c r="C26" s="73" t="s">
        <v>38</v>
      </c>
      <c r="D26" s="274">
        <f>+'FY2007 BDs BPM SP Parcels'!E37*'New BPM SP Parcels Prices'!E25</f>
        <v>112433.31173621152</v>
      </c>
      <c r="E26" s="274">
        <f>+'FY2007 BDs BPM SP Parcels'!F37*'New BPM SP Parcels Prices'!F25</f>
        <v>23771.59745987661</v>
      </c>
      <c r="F26" s="274">
        <f>+'FY2007 BDs BPM SP Parcels'!G37*'New BPM SP Parcels Prices'!G25</f>
        <v>38942.22246053414</v>
      </c>
      <c r="G26" s="274">
        <f>+'FY2007 BDs BPM SP Parcels'!H37*'New BPM SP Parcels Prices'!H25</f>
        <v>96436.91823369247</v>
      </c>
      <c r="H26" s="274">
        <f>+'FY2007 BDs BPM SP Parcels'!I37*'New BPM SP Parcels Prices'!I25</f>
        <v>17328.868834679768</v>
      </c>
      <c r="I26" s="274">
        <f>+'FY2007 BDs BPM SP Parcels'!J37*'New BPM SP Parcels Prices'!J25</f>
        <v>18443.671015509866</v>
      </c>
      <c r="J26" s="275">
        <f>+'FY2007 BDs BPM SP Parcels'!K37*'New BPM SP Parcels Prices'!K25</f>
        <v>42701.48212389616</v>
      </c>
      <c r="K26" s="276"/>
    </row>
    <row r="27" spans="1:11" ht="15.75">
      <c r="A27" s="5"/>
      <c r="B27" s="75"/>
      <c r="C27" s="73" t="s">
        <v>39</v>
      </c>
      <c r="D27" s="274">
        <f>+'FY2007 BDs BPM SP Parcels'!E38*'New BPM SP Parcels Prices'!E26</f>
        <v>97368.90492766039</v>
      </c>
      <c r="E27" s="274">
        <f>+'FY2007 BDs BPM SP Parcels'!F38*'New BPM SP Parcels Prices'!F26</f>
        <v>19165.196132486468</v>
      </c>
      <c r="F27" s="274">
        <f>+'FY2007 BDs BPM SP Parcels'!G38*'New BPM SP Parcels Prices'!G26</f>
        <v>21766.721962763968</v>
      </c>
      <c r="G27" s="274">
        <f>+'FY2007 BDs BPM SP Parcels'!H38*'New BPM SP Parcels Prices'!H26</f>
        <v>27098.271247151013</v>
      </c>
      <c r="H27" s="274">
        <f>+'FY2007 BDs BPM SP Parcels'!I38*'New BPM SP Parcels Prices'!I26</f>
        <v>37591.32559624329</v>
      </c>
      <c r="I27" s="274">
        <f>+'FY2007 BDs BPM SP Parcels'!J38*'New BPM SP Parcels Prices'!J26</f>
        <v>3201.284829959454</v>
      </c>
      <c r="J27" s="275">
        <f>+'FY2007 BDs BPM SP Parcels'!K38*'New BPM SP Parcels Prices'!K26</f>
        <v>6296.062967874829</v>
      </c>
      <c r="K27" s="276"/>
    </row>
    <row r="28" spans="1:11" ht="15.75">
      <c r="A28" s="5"/>
      <c r="B28" s="75"/>
      <c r="C28" s="73" t="s">
        <v>40</v>
      </c>
      <c r="D28" s="274">
        <f>+'FY2007 BDs BPM SP Parcels'!E39*'New BPM SP Parcels Prices'!E27</f>
        <v>29248.09421885776</v>
      </c>
      <c r="E28" s="274">
        <f>+'FY2007 BDs BPM SP Parcels'!F39*'New BPM SP Parcels Prices'!F27</f>
        <v>50043.994758618945</v>
      </c>
      <c r="F28" s="274">
        <f>+'FY2007 BDs BPM SP Parcels'!G39*'New BPM SP Parcels Prices'!G27</f>
        <v>34172.65771891765</v>
      </c>
      <c r="G28" s="274">
        <f>+'FY2007 BDs BPM SP Parcels'!H39*'New BPM SP Parcels Prices'!H27</f>
        <v>47182.460433859545</v>
      </c>
      <c r="H28" s="274">
        <f>+'FY2007 BDs BPM SP Parcels'!I39*'New BPM SP Parcels Prices'!I27</f>
        <v>9985.442435432433</v>
      </c>
      <c r="I28" s="274">
        <f>+'FY2007 BDs BPM SP Parcels'!J39*'New BPM SP Parcels Prices'!J27</f>
        <v>19222.276631104174</v>
      </c>
      <c r="J28" s="275">
        <f>+'FY2007 BDs BPM SP Parcels'!K39*'New BPM SP Parcels Prices'!K27</f>
        <v>22661.51278940071</v>
      </c>
      <c r="K28" s="276"/>
    </row>
    <row r="29" spans="1:11" ht="15.75">
      <c r="A29" s="5"/>
      <c r="B29" s="75"/>
      <c r="C29" s="73" t="s">
        <v>41</v>
      </c>
      <c r="D29" s="274">
        <f>+'FY2007 BDs BPM SP Parcels'!E40*'New BPM SP Parcels Prices'!E28</f>
        <v>48655.89841879716</v>
      </c>
      <c r="E29" s="274">
        <f>+'FY2007 BDs BPM SP Parcels'!F40*'New BPM SP Parcels Prices'!F28</f>
        <v>8007.687407320335</v>
      </c>
      <c r="F29" s="274">
        <f>+'FY2007 BDs BPM SP Parcels'!G40*'New BPM SP Parcels Prices'!G28</f>
        <v>27924.53854320625</v>
      </c>
      <c r="G29" s="274">
        <f>+'FY2007 BDs BPM SP Parcels'!H40*'New BPM SP Parcels Prices'!H28</f>
        <v>54667.27993172468</v>
      </c>
      <c r="H29" s="274">
        <f>+'FY2007 BDs BPM SP Parcels'!I40*'New BPM SP Parcels Prices'!I28</f>
        <v>44298.3139831268</v>
      </c>
      <c r="I29" s="274">
        <f>+'FY2007 BDs BPM SP Parcels'!J40*'New BPM SP Parcels Prices'!J28</f>
        <v>29562.604929677287</v>
      </c>
      <c r="J29" s="275">
        <f>+'FY2007 BDs BPM SP Parcels'!K40*'New BPM SP Parcels Prices'!K28</f>
        <v>14544.634282986324</v>
      </c>
      <c r="K29" s="276"/>
    </row>
    <row r="30" spans="1:11" ht="15.75">
      <c r="A30" s="5"/>
      <c r="B30" s="75"/>
      <c r="C30" s="73" t="s">
        <v>42</v>
      </c>
      <c r="D30" s="274">
        <f>+'FY2007 BDs BPM SP Parcels'!E41*'New BPM SP Parcels Prices'!E29</f>
        <v>37164.37603099178</v>
      </c>
      <c r="E30" s="274">
        <f>+'FY2007 BDs BPM SP Parcels'!F41*'New BPM SP Parcels Prices'!F29</f>
        <v>72058.81890004352</v>
      </c>
      <c r="F30" s="274">
        <f>+'FY2007 BDs BPM SP Parcels'!G41*'New BPM SP Parcels Prices'!G29</f>
        <v>16010.849711468927</v>
      </c>
      <c r="G30" s="274">
        <f>+'FY2007 BDs BPM SP Parcels'!H41*'New BPM SP Parcels Prices'!H29</f>
        <v>96228.13351362606</v>
      </c>
      <c r="H30" s="274">
        <f>+'FY2007 BDs BPM SP Parcels'!I41*'New BPM SP Parcels Prices'!I29</f>
        <v>14246.618373285297</v>
      </c>
      <c r="I30" s="274">
        <f>+'FY2007 BDs BPM SP Parcels'!J41*'New BPM SP Parcels Prices'!J29</f>
        <v>26873.480871593543</v>
      </c>
      <c r="J30" s="275">
        <f>+'FY2007 BDs BPM SP Parcels'!K41*'New BPM SP Parcels Prices'!K29</f>
        <v>0</v>
      </c>
      <c r="K30" s="276"/>
    </row>
    <row r="31" spans="1:11" ht="15.75">
      <c r="A31" s="5"/>
      <c r="B31" s="75"/>
      <c r="C31" s="277"/>
      <c r="D31" s="278"/>
      <c r="E31" s="278"/>
      <c r="F31" s="278"/>
      <c r="G31" s="278"/>
      <c r="H31" s="278"/>
      <c r="I31" s="278"/>
      <c r="J31" s="279"/>
      <c r="K31" s="276"/>
    </row>
    <row r="32" spans="1:10" ht="15.75">
      <c r="A32" s="5"/>
      <c r="B32" s="235"/>
      <c r="C32" s="73"/>
      <c r="D32" s="280"/>
      <c r="E32" s="280"/>
      <c r="F32" s="280"/>
      <c r="G32" s="280"/>
      <c r="H32" s="280"/>
      <c r="I32" s="280"/>
      <c r="J32" s="223"/>
    </row>
    <row r="33" spans="1:10" ht="18.75">
      <c r="A33" s="5"/>
      <c r="B33" s="235"/>
      <c r="C33" s="218" t="s">
        <v>102</v>
      </c>
      <c r="D33" s="280"/>
      <c r="E33" s="280"/>
      <c r="F33" s="281">
        <f>SUM(D12:J30)</f>
        <v>38606825.77896557</v>
      </c>
      <c r="G33" s="280"/>
      <c r="H33" s="280"/>
      <c r="I33" s="280"/>
      <c r="J33" s="223"/>
    </row>
    <row r="34" spans="1:10" ht="15.75">
      <c r="A34" s="5"/>
      <c r="B34" s="235"/>
      <c r="C34" s="73"/>
      <c r="D34" s="280"/>
      <c r="E34" s="280"/>
      <c r="F34" s="281"/>
      <c r="G34" s="280"/>
      <c r="H34" s="280"/>
      <c r="I34" s="280"/>
      <c r="J34" s="223"/>
    </row>
    <row r="35" spans="1:10" ht="15.75">
      <c r="A35" s="5"/>
      <c r="B35" s="235"/>
      <c r="C35" s="218" t="s">
        <v>88</v>
      </c>
      <c r="D35" s="280"/>
      <c r="E35" s="280"/>
      <c r="F35" s="281">
        <f>-'FY2007 BDs BPM SP Parcels'!E47*'New BPM SP Parcels Prices'!F36</f>
        <v>-39760.26</v>
      </c>
      <c r="G35" s="280"/>
      <c r="H35" s="280"/>
      <c r="I35" s="280"/>
      <c r="J35" s="223"/>
    </row>
    <row r="36" spans="1:10" ht="15.75">
      <c r="A36" s="5"/>
      <c r="B36" s="235"/>
      <c r="C36" s="218"/>
      <c r="D36" s="280"/>
      <c r="E36" s="280"/>
      <c r="F36" s="281"/>
      <c r="G36" s="280"/>
      <c r="H36" s="280"/>
      <c r="I36" s="280"/>
      <c r="J36" s="223"/>
    </row>
    <row r="37" spans="1:10" ht="18.75">
      <c r="A37" s="5"/>
      <c r="B37" s="235"/>
      <c r="C37" s="218" t="s">
        <v>103</v>
      </c>
      <c r="D37" s="280"/>
      <c r="E37" s="280"/>
      <c r="F37" s="281">
        <f>SUM(F33,F35)</f>
        <v>38567065.51896557</v>
      </c>
      <c r="G37" s="280"/>
      <c r="H37" s="280"/>
      <c r="I37" s="280"/>
      <c r="J37" s="223"/>
    </row>
    <row r="38" spans="1:10" ht="15.75">
      <c r="A38" s="5"/>
      <c r="B38" s="235"/>
      <c r="C38" s="73"/>
      <c r="D38" s="280"/>
      <c r="E38" s="280"/>
      <c r="F38" s="281"/>
      <c r="G38" s="280"/>
      <c r="H38" s="280"/>
      <c r="I38" s="280"/>
      <c r="J38" s="223"/>
    </row>
    <row r="39" spans="1:10" ht="16.5" thickBot="1">
      <c r="A39" s="81"/>
      <c r="B39" s="224"/>
      <c r="C39" s="181"/>
      <c r="D39" s="282"/>
      <c r="E39" s="282"/>
      <c r="F39" s="282"/>
      <c r="G39" s="282"/>
      <c r="H39" s="282"/>
      <c r="I39" s="282"/>
      <c r="J39" s="229"/>
    </row>
    <row r="40" spans="1:10" ht="15.75">
      <c r="A40" s="2"/>
      <c r="B40" s="283"/>
      <c r="C40" s="142"/>
      <c r="D40" s="143"/>
      <c r="E40" s="118"/>
      <c r="F40" s="118"/>
      <c r="G40" s="284"/>
      <c r="H40" s="285"/>
      <c r="I40" s="286"/>
      <c r="J40" s="287"/>
    </row>
    <row r="41" spans="1:10" ht="15.75">
      <c r="A41" s="5"/>
      <c r="B41" s="235"/>
      <c r="C41" s="19" t="s">
        <v>104</v>
      </c>
      <c r="D41" s="104"/>
      <c r="E41" s="20"/>
      <c r="F41" s="20"/>
      <c r="G41" s="121"/>
      <c r="H41" s="121"/>
      <c r="I41" s="121"/>
      <c r="J41" s="122"/>
    </row>
    <row r="42" spans="1:10" ht="16.5" thickBot="1">
      <c r="A42" s="5"/>
      <c r="B42" s="288"/>
      <c r="C42" s="58"/>
      <c r="D42" s="105"/>
      <c r="E42" s="23"/>
      <c r="F42" s="23"/>
      <c r="G42" s="123"/>
      <c r="H42" s="123"/>
      <c r="I42" s="123"/>
      <c r="J42" s="124"/>
    </row>
    <row r="43" spans="1:10" ht="16.5" thickTop="1">
      <c r="A43" s="5"/>
      <c r="B43" s="288"/>
      <c r="C43" s="19"/>
      <c r="D43" s="289"/>
      <c r="E43" s="20"/>
      <c r="F43" s="20"/>
      <c r="G43" s="290"/>
      <c r="H43" s="121"/>
      <c r="I43" s="121"/>
      <c r="J43" s="291"/>
    </row>
    <row r="44" spans="1:10" ht="15.75">
      <c r="A44" s="5"/>
      <c r="B44" s="288"/>
      <c r="C44" s="19"/>
      <c r="D44" s="519" t="s">
        <v>105</v>
      </c>
      <c r="E44" s="520"/>
      <c r="F44" s="518"/>
      <c r="G44" s="519" t="s">
        <v>106</v>
      </c>
      <c r="H44" s="520"/>
      <c r="I44" s="518"/>
      <c r="J44" s="232" t="s">
        <v>23</v>
      </c>
    </row>
    <row r="45" spans="1:10" ht="15.75">
      <c r="A45" s="5"/>
      <c r="B45" s="292"/>
      <c r="C45" s="61"/>
      <c r="D45" s="128"/>
      <c r="E45" s="63"/>
      <c r="F45" s="170"/>
      <c r="G45" s="62"/>
      <c r="H45" s="63"/>
      <c r="I45" s="63"/>
      <c r="J45" s="232" t="s">
        <v>107</v>
      </c>
    </row>
    <row r="46" spans="1:10" ht="18.75">
      <c r="A46" s="227"/>
      <c r="B46" s="235"/>
      <c r="C46" s="31"/>
      <c r="D46" s="65" t="s">
        <v>23</v>
      </c>
      <c r="E46" s="65" t="s">
        <v>107</v>
      </c>
      <c r="F46" s="231"/>
      <c r="G46" s="65" t="s">
        <v>23</v>
      </c>
      <c r="H46" s="65" t="s">
        <v>107</v>
      </c>
      <c r="I46" s="32"/>
      <c r="J46" s="232" t="s">
        <v>108</v>
      </c>
    </row>
    <row r="47" spans="1:10" ht="15.75">
      <c r="A47" s="227"/>
      <c r="B47" s="235"/>
      <c r="C47" s="31"/>
      <c r="D47" s="65" t="s">
        <v>2</v>
      </c>
      <c r="E47" s="65" t="s">
        <v>81</v>
      </c>
      <c r="F47" s="231" t="s">
        <v>109</v>
      </c>
      <c r="G47" s="65" t="s">
        <v>2</v>
      </c>
      <c r="H47" s="65" t="s">
        <v>81</v>
      </c>
      <c r="I47" s="231" t="s">
        <v>109</v>
      </c>
      <c r="J47" s="232"/>
    </row>
    <row r="48" spans="1:10" ht="15.75">
      <c r="A48" s="227"/>
      <c r="B48" s="235"/>
      <c r="C48" s="67" t="s">
        <v>110</v>
      </c>
      <c r="D48" s="206" t="s">
        <v>70</v>
      </c>
      <c r="E48" s="68" t="s">
        <v>6</v>
      </c>
      <c r="F48" s="128" t="s">
        <v>7</v>
      </c>
      <c r="G48" s="128" t="s">
        <v>8</v>
      </c>
      <c r="H48" s="128" t="s">
        <v>9</v>
      </c>
      <c r="I48" s="128" t="s">
        <v>10</v>
      </c>
      <c r="J48" s="69" t="s">
        <v>11</v>
      </c>
    </row>
    <row r="49" spans="1:10" ht="15.75">
      <c r="A49" s="227"/>
      <c r="B49" s="235"/>
      <c r="C49" s="293"/>
      <c r="D49" s="294"/>
      <c r="E49" s="139"/>
      <c r="F49" s="295"/>
      <c r="G49" s="249"/>
      <c r="H49" s="295"/>
      <c r="I49" s="295"/>
      <c r="J49" s="296"/>
    </row>
    <row r="50" spans="1:10" ht="15.75">
      <c r="A50" s="227"/>
      <c r="B50" s="235"/>
      <c r="C50" s="297" t="s">
        <v>111</v>
      </c>
      <c r="D50" s="298"/>
      <c r="E50" s="299"/>
      <c r="F50" s="300"/>
      <c r="G50" s="301"/>
      <c r="H50" s="302"/>
      <c r="I50" s="300"/>
      <c r="J50" s="303"/>
    </row>
    <row r="51" spans="1:10" ht="15.75">
      <c r="A51" s="227"/>
      <c r="B51" s="235"/>
      <c r="C51" s="73" t="s">
        <v>61</v>
      </c>
      <c r="D51" s="298">
        <f>+'FY2007 BDs BPM Presort Parcels'!D24</f>
        <v>7682869.047874989</v>
      </c>
      <c r="E51" s="304">
        <f>+'New BPM Presort Parcels Prices'!$D$15</f>
        <v>1.413</v>
      </c>
      <c r="F51" s="300">
        <f aca="true" t="shared" si="0" ref="F51:F57">+D51*E51</f>
        <v>10855893.96464736</v>
      </c>
      <c r="G51" s="301">
        <f>+'FY2007 BDs BPM Presort Parcels'!I24</f>
        <v>207454.06510091227</v>
      </c>
      <c r="H51" s="302">
        <f>+'New BPM Presort Parcels Prices'!$D$24</f>
        <v>1.306</v>
      </c>
      <c r="I51" s="300">
        <f aca="true" t="shared" si="1" ref="I51:I57">+G51*H51</f>
        <v>270935.00902179145</v>
      </c>
      <c r="J51" s="303">
        <f aca="true" t="shared" si="2" ref="J51:J57">+F51+I51</f>
        <v>11126828.97366915</v>
      </c>
    </row>
    <row r="52" spans="1:10" ht="15.75">
      <c r="A52" s="227"/>
      <c r="B52" s="235"/>
      <c r="C52" s="73">
        <v>3</v>
      </c>
      <c r="D52" s="298">
        <f>+'FY2007 BDs BPM Presort Parcels'!D25</f>
        <v>5505289.589858582</v>
      </c>
      <c r="E52" s="304">
        <f>+'New BPM Presort Parcels Prices'!$D$15</f>
        <v>1.413</v>
      </c>
      <c r="F52" s="300">
        <f t="shared" si="0"/>
        <v>7778974.190470177</v>
      </c>
      <c r="G52" s="301">
        <f>+'FY2007 BDs BPM Presort Parcels'!I25</f>
        <v>97597.03235352034</v>
      </c>
      <c r="H52" s="302">
        <f>+'New BPM Presort Parcels Prices'!$D$24</f>
        <v>1.306</v>
      </c>
      <c r="I52" s="300">
        <f t="shared" si="1"/>
        <v>127461.72425369757</v>
      </c>
      <c r="J52" s="303">
        <f t="shared" si="2"/>
        <v>7906435.914723874</v>
      </c>
    </row>
    <row r="53" spans="1:10" ht="15.75">
      <c r="A53" s="227"/>
      <c r="B53" s="235"/>
      <c r="C53" s="73">
        <v>4</v>
      </c>
      <c r="D53" s="298">
        <f>+'FY2007 BDs BPM Presort Parcels'!D26</f>
        <v>9217202.766236443</v>
      </c>
      <c r="E53" s="304">
        <f>+'New BPM Presort Parcels Prices'!$D$15</f>
        <v>1.413</v>
      </c>
      <c r="F53" s="300">
        <f t="shared" si="0"/>
        <v>13023907.508692095</v>
      </c>
      <c r="G53" s="301">
        <f>+'FY2007 BDs BPM Presort Parcels'!I26</f>
        <v>96233.35583250664</v>
      </c>
      <c r="H53" s="302">
        <f>+'New BPM Presort Parcels Prices'!$D$24</f>
        <v>1.306</v>
      </c>
      <c r="I53" s="300">
        <f t="shared" si="1"/>
        <v>125680.76271725367</v>
      </c>
      <c r="J53" s="303">
        <f t="shared" si="2"/>
        <v>13149588.27140935</v>
      </c>
    </row>
    <row r="54" spans="1:10" ht="15.75">
      <c r="A54" s="227"/>
      <c r="B54" s="235"/>
      <c r="C54" s="73">
        <v>5</v>
      </c>
      <c r="D54" s="298">
        <f>+'FY2007 BDs BPM Presort Parcels'!D27</f>
        <v>8799804.52080369</v>
      </c>
      <c r="E54" s="304">
        <f>+'New BPM Presort Parcels Prices'!$D$15</f>
        <v>1.413</v>
      </c>
      <c r="F54" s="300">
        <f t="shared" si="0"/>
        <v>12434123.787895614</v>
      </c>
      <c r="G54" s="301">
        <f>+'FY2007 BDs BPM Presort Parcels'!I27</f>
        <v>105693.29124520568</v>
      </c>
      <c r="H54" s="302">
        <f>+'New BPM Presort Parcels Prices'!$D$24</f>
        <v>1.306</v>
      </c>
      <c r="I54" s="300">
        <f t="shared" si="1"/>
        <v>138035.4383662386</v>
      </c>
      <c r="J54" s="303">
        <f t="shared" si="2"/>
        <v>12572159.226261852</v>
      </c>
    </row>
    <row r="55" spans="1:10" ht="15.75">
      <c r="A55" s="227"/>
      <c r="B55" s="235"/>
      <c r="C55" s="73">
        <v>6</v>
      </c>
      <c r="D55" s="298">
        <f>+'FY2007 BDs BPM Presort Parcels'!D28</f>
        <v>4262822.087549431</v>
      </c>
      <c r="E55" s="304">
        <f>+'New BPM Presort Parcels Prices'!$D$15</f>
        <v>1.413</v>
      </c>
      <c r="F55" s="300">
        <f t="shared" si="0"/>
        <v>6023367.609707346</v>
      </c>
      <c r="G55" s="301">
        <f>+'FY2007 BDs BPM Presort Parcels'!I28</f>
        <v>43143.62046123665</v>
      </c>
      <c r="H55" s="302">
        <f>+'New BPM Presort Parcels Prices'!$D$24</f>
        <v>1.306</v>
      </c>
      <c r="I55" s="300">
        <f t="shared" si="1"/>
        <v>56345.56832237507</v>
      </c>
      <c r="J55" s="303">
        <f t="shared" si="2"/>
        <v>6079713.178029722</v>
      </c>
    </row>
    <row r="56" spans="1:10" ht="15.75">
      <c r="A56" s="227"/>
      <c r="B56" s="235"/>
      <c r="C56" s="73">
        <v>7</v>
      </c>
      <c r="D56" s="298">
        <f>+'FY2007 BDs BPM Presort Parcels'!D29</f>
        <v>2950390.591993199</v>
      </c>
      <c r="E56" s="304">
        <f>+'New BPM Presort Parcels Prices'!$D$15</f>
        <v>1.413</v>
      </c>
      <c r="F56" s="300">
        <f t="shared" si="0"/>
        <v>4168901.9064863906</v>
      </c>
      <c r="G56" s="301">
        <f>+'FY2007 BDs BPM Presort Parcels'!I29</f>
        <v>45931.954943085024</v>
      </c>
      <c r="H56" s="302">
        <f>+'New BPM Presort Parcels Prices'!$D$24</f>
        <v>1.306</v>
      </c>
      <c r="I56" s="300">
        <f t="shared" si="1"/>
        <v>59987.13315566904</v>
      </c>
      <c r="J56" s="303">
        <f t="shared" si="2"/>
        <v>4228889.039642059</v>
      </c>
    </row>
    <row r="57" spans="1:10" ht="15.75">
      <c r="A57" s="227"/>
      <c r="B57" s="235"/>
      <c r="C57" s="73">
        <v>8</v>
      </c>
      <c r="D57" s="298">
        <f>+'FY2007 BDs BPM Presort Parcels'!D30</f>
        <v>4674193.395683666</v>
      </c>
      <c r="E57" s="304">
        <f>+'New BPM Presort Parcels Prices'!$D$15</f>
        <v>1.413</v>
      </c>
      <c r="F57" s="300">
        <f t="shared" si="0"/>
        <v>6604635.26810102</v>
      </c>
      <c r="G57" s="301">
        <f>+'FY2007 BDs BPM Presort Parcels'!I30</f>
        <v>119712.68006353335</v>
      </c>
      <c r="H57" s="302">
        <f>+'New BPM Presort Parcels Prices'!$D$24</f>
        <v>1.306</v>
      </c>
      <c r="I57" s="300">
        <f t="shared" si="1"/>
        <v>156344.76016297456</v>
      </c>
      <c r="J57" s="303">
        <f t="shared" si="2"/>
        <v>6760980.0282639945</v>
      </c>
    </row>
    <row r="58" spans="1:10" ht="15.75">
      <c r="A58" s="227"/>
      <c r="B58" s="235"/>
      <c r="C58" s="73"/>
      <c r="D58" s="301"/>
      <c r="E58" s="305"/>
      <c r="F58" s="306"/>
      <c r="G58" s="301"/>
      <c r="H58" s="302"/>
      <c r="I58" s="306"/>
      <c r="J58" s="303"/>
    </row>
    <row r="59" spans="1:11" ht="15.75">
      <c r="A59" s="227"/>
      <c r="B59" s="235"/>
      <c r="C59" s="73" t="s">
        <v>23</v>
      </c>
      <c r="D59" s="301">
        <f>SUM(D51:D57)</f>
        <v>43092572</v>
      </c>
      <c r="E59" s="305"/>
      <c r="F59" s="306">
        <f>SUM(F51:F57)</f>
        <v>60889804.23600001</v>
      </c>
      <c r="G59" s="301">
        <f>SUM(G51:G57)</f>
        <v>715766</v>
      </c>
      <c r="H59" s="302"/>
      <c r="I59" s="306">
        <f>SUM(I51:I57)</f>
        <v>934790.3960000001</v>
      </c>
      <c r="J59" s="303">
        <f>SUM(J51:J57)</f>
        <v>61824594.63200001</v>
      </c>
      <c r="K59" s="276"/>
    </row>
    <row r="60" spans="1:11" ht="15.75">
      <c r="A60" s="227"/>
      <c r="B60" s="235"/>
      <c r="C60" s="73"/>
      <c r="D60" s="301"/>
      <c r="E60" s="305"/>
      <c r="F60" s="306"/>
      <c r="G60" s="301"/>
      <c r="H60" s="302"/>
      <c r="I60" s="306"/>
      <c r="J60" s="303"/>
      <c r="K60" s="276"/>
    </row>
    <row r="61" spans="1:11" ht="15.75">
      <c r="A61" s="227"/>
      <c r="B61" s="235"/>
      <c r="C61" s="297" t="s">
        <v>112</v>
      </c>
      <c r="D61" s="301"/>
      <c r="E61" s="305"/>
      <c r="F61" s="306"/>
      <c r="G61" s="301"/>
      <c r="H61" s="302"/>
      <c r="I61" s="306"/>
      <c r="J61" s="303"/>
      <c r="K61" s="276"/>
    </row>
    <row r="62" spans="1:11" ht="15.75">
      <c r="A62" s="227"/>
      <c r="B62" s="235"/>
      <c r="C62" s="218" t="s">
        <v>97</v>
      </c>
      <c r="D62" s="301"/>
      <c r="E62" s="305"/>
      <c r="F62" s="306"/>
      <c r="G62" s="301"/>
      <c r="H62" s="302"/>
      <c r="I62" s="306"/>
      <c r="J62" s="303"/>
      <c r="K62" s="276"/>
    </row>
    <row r="63" spans="1:11" ht="15.75">
      <c r="A63" s="227"/>
      <c r="B63" s="235"/>
      <c r="C63" s="73" t="s">
        <v>61</v>
      </c>
      <c r="D63" s="301">
        <f>+'FY2007 BDs BPM Presort Parcels'!E24</f>
        <v>132787405.63952443</v>
      </c>
      <c r="E63" s="307">
        <f>+'New BPM Presort Parcels Prices'!$D$17</f>
        <v>1.139</v>
      </c>
      <c r="F63" s="300">
        <f aca="true" t="shared" si="3" ref="F63:F68">+D63*E63</f>
        <v>151244855.02341834</v>
      </c>
      <c r="G63" s="301">
        <f>+'FY2007 BDs BPM Presort Parcels'!J24</f>
        <v>2040474.6477739606</v>
      </c>
      <c r="H63" s="302">
        <f>+'New BPM Presort Parcels Prices'!$D$26</f>
        <v>1.032</v>
      </c>
      <c r="I63" s="300">
        <f aca="true" t="shared" si="4" ref="I63:I68">+G63*H63</f>
        <v>2105769.8365027276</v>
      </c>
      <c r="J63" s="303">
        <f aca="true" t="shared" si="5" ref="J63:J68">+F63+I63</f>
        <v>153350624.85992107</v>
      </c>
      <c r="K63" s="276"/>
    </row>
    <row r="64" spans="1:11" ht="15.75">
      <c r="A64" s="227"/>
      <c r="B64" s="235"/>
      <c r="C64" s="73">
        <v>3</v>
      </c>
      <c r="D64" s="301">
        <f>+'FY2007 BDs BPM Presort Parcels'!E25</f>
        <v>26648427.60037315</v>
      </c>
      <c r="E64" s="307">
        <f>+'New BPM Presort Parcels Prices'!$D$17</f>
        <v>1.139</v>
      </c>
      <c r="F64" s="300">
        <f t="shared" si="3"/>
        <v>30352559.036825016</v>
      </c>
      <c r="G64" s="301">
        <f>+'FY2007 BDs BPM Presort Parcels'!J25</f>
        <v>442057.392806898</v>
      </c>
      <c r="H64" s="302">
        <f>+'New BPM Presort Parcels Prices'!$D$26</f>
        <v>1.032</v>
      </c>
      <c r="I64" s="300">
        <f t="shared" si="4"/>
        <v>456203.22937671875</v>
      </c>
      <c r="J64" s="303">
        <f t="shared" si="5"/>
        <v>30808762.266201735</v>
      </c>
      <c r="K64" s="276"/>
    </row>
    <row r="65" spans="1:11" ht="15.75">
      <c r="A65" s="227"/>
      <c r="B65" s="235"/>
      <c r="C65" s="73">
        <v>4</v>
      </c>
      <c r="D65" s="301">
        <f>+'FY2007 BDs BPM Presort Parcels'!E26</f>
        <v>5710377.384959144</v>
      </c>
      <c r="E65" s="307">
        <f>+'New BPM Presort Parcels Prices'!$D$17</f>
        <v>1.139</v>
      </c>
      <c r="F65" s="300">
        <f t="shared" si="3"/>
        <v>6504119.841468465</v>
      </c>
      <c r="G65" s="301">
        <f>+'FY2007 BDs BPM Presort Parcels'!J26</f>
        <v>104219.62192414698</v>
      </c>
      <c r="H65" s="302">
        <f>+'New BPM Presort Parcels Prices'!$D$26</f>
        <v>1.032</v>
      </c>
      <c r="I65" s="300">
        <f t="shared" si="4"/>
        <v>107554.64982571968</v>
      </c>
      <c r="J65" s="303">
        <f t="shared" si="5"/>
        <v>6611674.491294185</v>
      </c>
      <c r="K65" s="276"/>
    </row>
    <row r="66" spans="1:11" ht="15.75">
      <c r="A66" s="227"/>
      <c r="B66" s="235"/>
      <c r="C66" s="73">
        <v>5</v>
      </c>
      <c r="D66" s="301">
        <f>+'FY2007 BDs BPM Presort Parcels'!E27</f>
        <v>55778.375143284095</v>
      </c>
      <c r="E66" s="307">
        <f>+'New BPM Presort Parcels Prices'!$D$17</f>
        <v>1.139</v>
      </c>
      <c r="F66" s="300">
        <f t="shared" si="3"/>
        <v>63531.56928820058</v>
      </c>
      <c r="G66" s="301">
        <f>+'FY2007 BDs BPM Presort Parcels'!J27</f>
        <v>3235.33749499466</v>
      </c>
      <c r="H66" s="302">
        <f>+'New BPM Presort Parcels Prices'!$D$26</f>
        <v>1.032</v>
      </c>
      <c r="I66" s="300">
        <f t="shared" si="4"/>
        <v>3338.8682948344895</v>
      </c>
      <c r="J66" s="303">
        <f t="shared" si="5"/>
        <v>66870.43758303508</v>
      </c>
      <c r="K66" s="276"/>
    </row>
    <row r="67" spans="1:11" ht="15.75">
      <c r="A67" s="227"/>
      <c r="B67" s="235"/>
      <c r="C67" s="218" t="s">
        <v>98</v>
      </c>
      <c r="D67" s="301">
        <f>+'FY2007 BDs BPM Presort Parcels'!F23</f>
        <v>33352915</v>
      </c>
      <c r="E67" s="307">
        <f>+'New BPM Presort Parcels Prices'!D19</f>
        <v>0.765</v>
      </c>
      <c r="F67" s="300">
        <f t="shared" si="3"/>
        <v>25514979.975</v>
      </c>
      <c r="G67" s="301">
        <f>+'FY2007 BDs BPM Presort Parcels'!K23</f>
        <v>22391565</v>
      </c>
      <c r="H67" s="302">
        <f>+'New BPM Presort Parcels Prices'!D28</f>
        <v>0.658</v>
      </c>
      <c r="I67" s="300">
        <f t="shared" si="4"/>
        <v>14733649.770000001</v>
      </c>
      <c r="J67" s="303">
        <f t="shared" si="5"/>
        <v>40248629.745000005</v>
      </c>
      <c r="K67" s="276"/>
    </row>
    <row r="68" spans="1:11" ht="15.75">
      <c r="A68" s="227"/>
      <c r="B68" s="235"/>
      <c r="C68" s="218" t="s">
        <v>99</v>
      </c>
      <c r="D68" s="301">
        <f>+'FY2007 BDs BPM Presort Parcels'!G23</f>
        <v>4547274</v>
      </c>
      <c r="E68" s="307">
        <f>+'New BPM Presort Parcels Prices'!D21</f>
        <v>0.594</v>
      </c>
      <c r="F68" s="300">
        <f t="shared" si="3"/>
        <v>2701080.756</v>
      </c>
      <c r="G68" s="301">
        <f>+'FY2007 BDs BPM Presort Parcels'!L23</f>
        <v>30806652</v>
      </c>
      <c r="H68" s="302">
        <f>+'New BPM Presort Parcels Prices'!D30</f>
        <v>0.487</v>
      </c>
      <c r="I68" s="300">
        <f t="shared" si="4"/>
        <v>15002839.524</v>
      </c>
      <c r="J68" s="303">
        <f t="shared" si="5"/>
        <v>17703920.28</v>
      </c>
      <c r="K68" s="276"/>
    </row>
    <row r="69" spans="1:11" ht="15.75">
      <c r="A69" s="227"/>
      <c r="B69" s="235"/>
      <c r="C69" s="73"/>
      <c r="D69" s="301"/>
      <c r="E69" s="307"/>
      <c r="F69" s="306"/>
      <c r="G69" s="301"/>
      <c r="H69" s="302"/>
      <c r="I69" s="306"/>
      <c r="J69" s="303"/>
      <c r="K69" s="276"/>
    </row>
    <row r="70" spans="1:11" ht="15.75">
      <c r="A70" s="227"/>
      <c r="B70" s="235"/>
      <c r="C70" s="73" t="s">
        <v>23</v>
      </c>
      <c r="D70" s="301">
        <f>SUM(D63:D68)</f>
        <v>203102178</v>
      </c>
      <c r="E70" s="307"/>
      <c r="F70" s="300">
        <f>SUM(F63:F68)</f>
        <v>216381126.20200002</v>
      </c>
      <c r="G70" s="301">
        <f>SUM(G63:G68)</f>
        <v>55788204</v>
      </c>
      <c r="H70" s="302"/>
      <c r="I70" s="300">
        <f>SUM(I63:I68)</f>
        <v>32409355.878000002</v>
      </c>
      <c r="J70" s="303">
        <f>SUM(J63:J68)</f>
        <v>248790482.08</v>
      </c>
      <c r="K70" s="276"/>
    </row>
    <row r="71" spans="1:11" ht="16.5" thickBot="1">
      <c r="A71" s="227"/>
      <c r="B71" s="235"/>
      <c r="C71" s="277"/>
      <c r="D71" s="308"/>
      <c r="E71" s="309"/>
      <c r="F71" s="310"/>
      <c r="G71" s="308"/>
      <c r="H71" s="311"/>
      <c r="I71" s="310"/>
      <c r="J71" s="312"/>
      <c r="K71" s="276"/>
    </row>
    <row r="72" spans="1:11" ht="15.75">
      <c r="A72" s="227"/>
      <c r="B72" s="235"/>
      <c r="C72" s="142"/>
      <c r="D72" s="143"/>
      <c r="E72" s="118"/>
      <c r="F72" s="118"/>
      <c r="G72" s="284"/>
      <c r="H72" s="285"/>
      <c r="I72" s="286"/>
      <c r="J72" s="287"/>
      <c r="K72" s="276"/>
    </row>
    <row r="73" spans="1:11" ht="15.75">
      <c r="A73" s="227"/>
      <c r="B73" s="235"/>
      <c r="C73" s="19" t="s">
        <v>113</v>
      </c>
      <c r="D73" s="104"/>
      <c r="E73" s="20"/>
      <c r="F73" s="20"/>
      <c r="G73" s="121"/>
      <c r="H73" s="121"/>
      <c r="I73" s="121"/>
      <c r="J73" s="122"/>
      <c r="K73" s="276"/>
    </row>
    <row r="74" spans="1:11" ht="16.5" thickBot="1">
      <c r="A74" s="227"/>
      <c r="B74" s="288"/>
      <c r="C74" s="58"/>
      <c r="D74" s="105"/>
      <c r="E74" s="23"/>
      <c r="F74" s="23"/>
      <c r="G74" s="123"/>
      <c r="H74" s="123"/>
      <c r="I74" s="123"/>
      <c r="J74" s="124"/>
      <c r="K74" s="276"/>
    </row>
    <row r="75" spans="1:11" ht="16.5" thickTop="1">
      <c r="A75" s="227"/>
      <c r="B75" s="288"/>
      <c r="C75" s="19"/>
      <c r="D75" s="289"/>
      <c r="E75" s="20"/>
      <c r="F75" s="20"/>
      <c r="G75" s="290"/>
      <c r="H75" s="121"/>
      <c r="I75" s="121"/>
      <c r="J75" s="291"/>
      <c r="K75" s="276"/>
    </row>
    <row r="76" spans="1:11" ht="15.75">
      <c r="A76" s="227"/>
      <c r="B76" s="288"/>
      <c r="C76" s="19"/>
      <c r="D76" s="519" t="s">
        <v>114</v>
      </c>
      <c r="E76" s="520"/>
      <c r="F76" s="518"/>
      <c r="G76" s="527"/>
      <c r="H76" s="528"/>
      <c r="I76" s="529"/>
      <c r="J76" s="313"/>
      <c r="K76" s="276"/>
    </row>
    <row r="77" spans="1:11" ht="15.75">
      <c r="A77" s="227"/>
      <c r="B77" s="292"/>
      <c r="C77" s="61"/>
      <c r="D77" s="128"/>
      <c r="E77" s="63"/>
      <c r="F77" s="170"/>
      <c r="G77" s="62"/>
      <c r="H77" s="63"/>
      <c r="I77" s="63"/>
      <c r="J77" s="232" t="s">
        <v>23</v>
      </c>
      <c r="K77" s="276"/>
    </row>
    <row r="78" spans="1:11" ht="18.75">
      <c r="A78" s="227"/>
      <c r="B78" s="235"/>
      <c r="C78" s="31"/>
      <c r="D78" s="65" t="s">
        <v>23</v>
      </c>
      <c r="E78" s="65" t="s">
        <v>115</v>
      </c>
      <c r="F78" s="231" t="s">
        <v>115</v>
      </c>
      <c r="G78" s="231"/>
      <c r="H78" s="65"/>
      <c r="I78" s="32"/>
      <c r="J78" s="232" t="s">
        <v>108</v>
      </c>
      <c r="K78" s="276"/>
    </row>
    <row r="79" spans="1:11" ht="15.75">
      <c r="A79" s="227"/>
      <c r="B79" s="235"/>
      <c r="C79" s="31"/>
      <c r="D79" s="65" t="s">
        <v>3</v>
      </c>
      <c r="E79" s="32" t="s">
        <v>81</v>
      </c>
      <c r="F79" s="231" t="s">
        <v>109</v>
      </c>
      <c r="G79" s="231"/>
      <c r="H79" s="32"/>
      <c r="I79" s="231"/>
      <c r="J79" s="232"/>
      <c r="K79" s="276"/>
    </row>
    <row r="80" spans="1:11" ht="15.75">
      <c r="A80" s="227"/>
      <c r="B80" s="235"/>
      <c r="C80" s="67" t="s">
        <v>110</v>
      </c>
      <c r="D80" s="206" t="s">
        <v>70</v>
      </c>
      <c r="E80" s="68" t="s">
        <v>6</v>
      </c>
      <c r="F80" s="128" t="s">
        <v>7</v>
      </c>
      <c r="G80" s="128"/>
      <c r="H80" s="128"/>
      <c r="I80" s="128"/>
      <c r="J80" s="69" t="s">
        <v>11</v>
      </c>
      <c r="K80" s="276"/>
    </row>
    <row r="81" spans="1:11" ht="15.75">
      <c r="A81" s="227"/>
      <c r="B81" s="235"/>
      <c r="C81" s="293"/>
      <c r="D81" s="294"/>
      <c r="E81" s="139"/>
      <c r="F81" s="295"/>
      <c r="G81" s="249"/>
      <c r="H81" s="295"/>
      <c r="I81" s="295"/>
      <c r="J81" s="296"/>
      <c r="K81" s="276"/>
    </row>
    <row r="82" spans="1:11" ht="15.75">
      <c r="A82" s="227"/>
      <c r="B82" s="235"/>
      <c r="C82" s="297" t="s">
        <v>111</v>
      </c>
      <c r="D82" s="298"/>
      <c r="E82" s="299"/>
      <c r="F82" s="300"/>
      <c r="G82" s="301"/>
      <c r="H82" s="302"/>
      <c r="I82" s="300"/>
      <c r="J82" s="303"/>
      <c r="K82" s="276"/>
    </row>
    <row r="83" spans="1:11" ht="15.75">
      <c r="A83" s="227"/>
      <c r="B83" s="235"/>
      <c r="C83" s="73" t="s">
        <v>61</v>
      </c>
      <c r="D83" s="298">
        <f>+'FY2007 BDs BPM Presort Parcels'!D52</f>
        <v>23837641.256782766</v>
      </c>
      <c r="E83" s="304">
        <f>+'New BPM Presort Parcels Prices'!E15</f>
        <v>0.137</v>
      </c>
      <c r="F83" s="300">
        <f aca="true" t="shared" si="6" ref="F83:F89">+D83*E83</f>
        <v>3265756.852179239</v>
      </c>
      <c r="G83" s="301"/>
      <c r="H83" s="302"/>
      <c r="I83" s="300"/>
      <c r="J83" s="303">
        <f aca="true" t="shared" si="7" ref="J83:J89">+J51+F83</f>
        <v>14392585.82584839</v>
      </c>
      <c r="K83" s="276"/>
    </row>
    <row r="84" spans="1:11" ht="15.75">
      <c r="A84" s="227"/>
      <c r="B84" s="235"/>
      <c r="C84" s="73">
        <v>3</v>
      </c>
      <c r="D84" s="298">
        <f>+'FY2007 BDs BPM Presort Parcels'!D53</f>
        <v>16498810.119155247</v>
      </c>
      <c r="E84" s="304">
        <f>+'New BPM Presort Parcels Prices'!F15</f>
        <v>0.17</v>
      </c>
      <c r="F84" s="300">
        <f t="shared" si="6"/>
        <v>2804797.7202563924</v>
      </c>
      <c r="G84" s="301"/>
      <c r="H84" s="302"/>
      <c r="I84" s="300"/>
      <c r="J84" s="303">
        <f t="shared" si="7"/>
        <v>10711233.634980267</v>
      </c>
      <c r="K84" s="276"/>
    </row>
    <row r="85" spans="1:11" ht="15.75">
      <c r="A85" s="227"/>
      <c r="B85" s="235"/>
      <c r="C85" s="73">
        <v>4</v>
      </c>
      <c r="D85" s="298">
        <f>+'FY2007 BDs BPM Presort Parcels'!D54</f>
        <v>25488517.084264167</v>
      </c>
      <c r="E85" s="304">
        <f>+'New BPM Presort Parcels Prices'!G15</f>
        <v>0.21</v>
      </c>
      <c r="F85" s="300">
        <f t="shared" si="6"/>
        <v>5352588.587695475</v>
      </c>
      <c r="G85" s="301"/>
      <c r="H85" s="302"/>
      <c r="I85" s="300"/>
      <c r="J85" s="303">
        <f t="shared" si="7"/>
        <v>18502176.859104823</v>
      </c>
      <c r="K85" s="276"/>
    </row>
    <row r="86" spans="1:11" ht="15.75">
      <c r="A86" s="227"/>
      <c r="B86" s="235"/>
      <c r="C86" s="73">
        <v>5</v>
      </c>
      <c r="D86" s="298">
        <f>+'FY2007 BDs BPM Presort Parcels'!D55</f>
        <v>23548502.43999891</v>
      </c>
      <c r="E86" s="304">
        <f>+'New BPM Presort Parcels Prices'!H15</f>
        <v>0.269</v>
      </c>
      <c r="F86" s="300">
        <f t="shared" si="6"/>
        <v>6334547.156359707</v>
      </c>
      <c r="G86" s="301"/>
      <c r="H86" s="302"/>
      <c r="I86" s="300"/>
      <c r="J86" s="303">
        <f t="shared" si="7"/>
        <v>18906706.38262156</v>
      </c>
      <c r="K86" s="276"/>
    </row>
    <row r="87" spans="1:11" ht="15.75">
      <c r="A87" s="227"/>
      <c r="B87" s="235"/>
      <c r="C87" s="73">
        <v>6</v>
      </c>
      <c r="D87" s="298">
        <f>+'FY2007 BDs BPM Presort Parcels'!D56</f>
        <v>11708013.824083673</v>
      </c>
      <c r="E87" s="304">
        <f>+'New BPM Presort Parcels Prices'!I15</f>
        <v>0.338</v>
      </c>
      <c r="F87" s="300">
        <f t="shared" si="6"/>
        <v>3957308.672540282</v>
      </c>
      <c r="G87" s="301"/>
      <c r="H87" s="302"/>
      <c r="I87" s="300"/>
      <c r="J87" s="303">
        <f t="shared" si="7"/>
        <v>10037021.850570004</v>
      </c>
      <c r="K87" s="276"/>
    </row>
    <row r="88" spans="1:11" ht="15.75">
      <c r="A88" s="227"/>
      <c r="B88" s="235"/>
      <c r="C88" s="73">
        <v>7</v>
      </c>
      <c r="D88" s="298">
        <f>+'FY2007 BDs BPM Presort Parcels'!D57</f>
        <v>8140788.461193055</v>
      </c>
      <c r="E88" s="304">
        <f>+'New BPM Presort Parcels Prices'!J15</f>
        <v>0.381</v>
      </c>
      <c r="F88" s="300">
        <f t="shared" si="6"/>
        <v>3101640.403714554</v>
      </c>
      <c r="G88" s="301"/>
      <c r="H88" s="302"/>
      <c r="I88" s="300"/>
      <c r="J88" s="303">
        <f t="shared" si="7"/>
        <v>7330529.443356613</v>
      </c>
      <c r="K88" s="276"/>
    </row>
    <row r="89" spans="1:11" ht="15.75">
      <c r="A89" s="227"/>
      <c r="B89" s="235"/>
      <c r="C89" s="73">
        <v>8</v>
      </c>
      <c r="D89" s="298">
        <f>+'FY2007 BDs BPM Presort Parcels'!D58</f>
        <v>12740560.814522194</v>
      </c>
      <c r="E89" s="304">
        <f>+'New BPM Presort Parcels Prices'!K15</f>
        <v>0.508</v>
      </c>
      <c r="F89" s="300">
        <f t="shared" si="6"/>
        <v>6472204.8937772745</v>
      </c>
      <c r="G89" s="301"/>
      <c r="H89" s="302"/>
      <c r="I89" s="300"/>
      <c r="J89" s="303">
        <f t="shared" si="7"/>
        <v>13233184.922041269</v>
      </c>
      <c r="K89" s="276"/>
    </row>
    <row r="90" spans="1:11" ht="15.75">
      <c r="A90" s="227"/>
      <c r="B90" s="235"/>
      <c r="C90" s="73"/>
      <c r="D90" s="301"/>
      <c r="E90" s="305"/>
      <c r="F90" s="306"/>
      <c r="G90" s="301"/>
      <c r="H90" s="302"/>
      <c r="I90" s="306"/>
      <c r="J90" s="303"/>
      <c r="K90" s="276"/>
    </row>
    <row r="91" spans="1:11" ht="15.75">
      <c r="A91" s="227"/>
      <c r="B91" s="235"/>
      <c r="C91" s="73" t="s">
        <v>23</v>
      </c>
      <c r="D91" s="301">
        <f>SUM(D83:D89)</f>
        <v>121962834</v>
      </c>
      <c r="E91" s="305"/>
      <c r="F91" s="306">
        <f>SUM(F83:F89)</f>
        <v>31288844.28652292</v>
      </c>
      <c r="G91" s="301"/>
      <c r="H91" s="302"/>
      <c r="I91" s="306"/>
      <c r="J91" s="303">
        <f>SUM(J83:J89)</f>
        <v>93113438.91852292</v>
      </c>
      <c r="K91" s="276"/>
    </row>
    <row r="92" spans="1:11" ht="15.75">
      <c r="A92" s="227"/>
      <c r="B92" s="235"/>
      <c r="C92" s="73"/>
      <c r="D92" s="301"/>
      <c r="E92" s="305"/>
      <c r="F92" s="306"/>
      <c r="G92" s="301"/>
      <c r="H92" s="302"/>
      <c r="I92" s="306"/>
      <c r="J92" s="303"/>
      <c r="K92" s="276"/>
    </row>
    <row r="93" spans="1:11" ht="15.75">
      <c r="A93" s="227"/>
      <c r="B93" s="235"/>
      <c r="C93" s="297" t="s">
        <v>112</v>
      </c>
      <c r="D93" s="301"/>
      <c r="E93" s="305"/>
      <c r="F93" s="306"/>
      <c r="G93" s="301"/>
      <c r="H93" s="302"/>
      <c r="I93" s="306"/>
      <c r="J93" s="303"/>
      <c r="K93" s="276"/>
    </row>
    <row r="94" spans="1:11" ht="15.75">
      <c r="A94" s="227"/>
      <c r="B94" s="235"/>
      <c r="C94" s="218" t="s">
        <v>97</v>
      </c>
      <c r="D94" s="301"/>
      <c r="E94" s="305"/>
      <c r="F94" s="306"/>
      <c r="G94" s="301"/>
      <c r="H94" s="302"/>
      <c r="I94" s="306"/>
      <c r="J94" s="303"/>
      <c r="K94" s="276"/>
    </row>
    <row r="95" spans="1:11" ht="15.75">
      <c r="A95" s="227"/>
      <c r="B95" s="235"/>
      <c r="C95" s="73" t="s">
        <v>61</v>
      </c>
      <c r="D95" s="301">
        <f>+'FY2007 BDs BPM Presort Parcels'!E52</f>
        <v>431460834.74727863</v>
      </c>
      <c r="E95" s="307">
        <f>+'New BPM Presort Parcels Prices'!E17</f>
        <v>0.099</v>
      </c>
      <c r="F95" s="300">
        <f aca="true" t="shared" si="8" ref="F95:F100">+D95*E95</f>
        <v>42714622.639980584</v>
      </c>
      <c r="G95" s="301"/>
      <c r="H95" s="302"/>
      <c r="I95" s="300"/>
      <c r="J95" s="303">
        <f aca="true" t="shared" si="9" ref="J95:J100">+J63+F95</f>
        <v>196065247.49990165</v>
      </c>
      <c r="K95" s="276"/>
    </row>
    <row r="96" spans="1:11" ht="15.75">
      <c r="A96" s="227"/>
      <c r="B96" s="235"/>
      <c r="C96" s="73">
        <v>3</v>
      </c>
      <c r="D96" s="301">
        <f>+'FY2007 BDs BPM Presort Parcels'!E53</f>
        <v>85912006.63959551</v>
      </c>
      <c r="E96" s="307">
        <f>+'New BPM Presort Parcels Prices'!F17</f>
        <v>0.127</v>
      </c>
      <c r="F96" s="300">
        <f t="shared" si="8"/>
        <v>10910824.843228629</v>
      </c>
      <c r="G96" s="301"/>
      <c r="H96" s="302"/>
      <c r="I96" s="300"/>
      <c r="J96" s="303">
        <f t="shared" si="9"/>
        <v>41719587.109430365</v>
      </c>
      <c r="K96" s="276"/>
    </row>
    <row r="97" spans="1:11" ht="15.75">
      <c r="A97" s="227"/>
      <c r="B97" s="235"/>
      <c r="C97" s="73">
        <v>4</v>
      </c>
      <c r="D97" s="301">
        <f>+'FY2007 BDs BPM Presort Parcels'!E54</f>
        <v>18808180.58338446</v>
      </c>
      <c r="E97" s="307">
        <f>+'New BPM Presort Parcels Prices'!G17</f>
        <v>0.175</v>
      </c>
      <c r="F97" s="300">
        <f t="shared" si="8"/>
        <v>3291431.6020922805</v>
      </c>
      <c r="G97" s="301"/>
      <c r="H97" s="302"/>
      <c r="I97" s="300"/>
      <c r="J97" s="303">
        <f t="shared" si="9"/>
        <v>9903106.093386466</v>
      </c>
      <c r="K97" s="276"/>
    </row>
    <row r="98" spans="1:11" ht="15.75">
      <c r="A98" s="227"/>
      <c r="B98" s="235"/>
      <c r="C98" s="73">
        <v>5</v>
      </c>
      <c r="D98" s="301">
        <f>+'FY2007 BDs BPM Presort Parcels'!E55</f>
        <v>175585.02974138843</v>
      </c>
      <c r="E98" s="307">
        <f>+'New BPM Presort Parcels Prices'!H17</f>
        <v>0.234</v>
      </c>
      <c r="F98" s="300">
        <f t="shared" si="8"/>
        <v>41086.8969594849</v>
      </c>
      <c r="G98" s="301"/>
      <c r="H98" s="302"/>
      <c r="I98" s="300"/>
      <c r="J98" s="303">
        <f t="shared" si="9"/>
        <v>107957.33454251997</v>
      </c>
      <c r="K98" s="276"/>
    </row>
    <row r="99" spans="1:11" ht="15.75">
      <c r="A99" s="227"/>
      <c r="B99" s="235"/>
      <c r="C99" s="218" t="s">
        <v>98</v>
      </c>
      <c r="D99" s="301">
        <f>+'FY2007 BDs BPM Presort Parcels'!F51</f>
        <v>180950716</v>
      </c>
      <c r="E99" s="307">
        <f>+'New BPM Presort Parcels Prices'!E19</f>
        <v>0.089</v>
      </c>
      <c r="F99" s="300">
        <f t="shared" si="8"/>
        <v>16104613.724</v>
      </c>
      <c r="G99" s="301"/>
      <c r="H99" s="302"/>
      <c r="I99" s="300"/>
      <c r="J99" s="303">
        <f t="shared" si="9"/>
        <v>56353243.469000004</v>
      </c>
      <c r="K99" s="276"/>
    </row>
    <row r="100" spans="1:11" ht="15.75">
      <c r="A100" s="227"/>
      <c r="B100" s="235"/>
      <c r="C100" s="218" t="s">
        <v>99</v>
      </c>
      <c r="D100" s="301">
        <f>+'FY2007 BDs BPM Presort Parcels'!G51</f>
        <v>93759874</v>
      </c>
      <c r="E100" s="307">
        <f>+'New BPM Presort Parcels Prices'!E21</f>
        <v>0.039</v>
      </c>
      <c r="F100" s="300">
        <f t="shared" si="8"/>
        <v>3656635.086</v>
      </c>
      <c r="G100" s="301"/>
      <c r="H100" s="302"/>
      <c r="I100" s="300"/>
      <c r="J100" s="303">
        <f t="shared" si="9"/>
        <v>21360555.366</v>
      </c>
      <c r="K100" s="276"/>
    </row>
    <row r="101" spans="1:11" ht="15.75">
      <c r="A101" s="227"/>
      <c r="B101" s="235"/>
      <c r="C101" s="73"/>
      <c r="D101" s="301"/>
      <c r="E101" s="307"/>
      <c r="F101" s="306"/>
      <c r="G101" s="301"/>
      <c r="H101" s="302"/>
      <c r="I101" s="306"/>
      <c r="J101" s="303"/>
      <c r="K101" s="276"/>
    </row>
    <row r="102" spans="1:11" ht="15.75">
      <c r="A102" s="227"/>
      <c r="B102" s="235"/>
      <c r="C102" s="73" t="s">
        <v>23</v>
      </c>
      <c r="D102" s="301">
        <f>SUM(D95:D100)</f>
        <v>811067197</v>
      </c>
      <c r="E102" s="307"/>
      <c r="F102" s="300">
        <f>SUM(F95:F100)</f>
        <v>76719214.79226097</v>
      </c>
      <c r="G102" s="301"/>
      <c r="H102" s="302"/>
      <c r="I102" s="300"/>
      <c r="J102" s="303">
        <f>SUM(J95:J100)</f>
        <v>325509696.872261</v>
      </c>
      <c r="K102" s="276"/>
    </row>
    <row r="103" spans="1:11" ht="15.75">
      <c r="A103" s="227"/>
      <c r="B103" s="235"/>
      <c r="C103" s="277"/>
      <c r="D103" s="308"/>
      <c r="E103" s="309"/>
      <c r="F103" s="310"/>
      <c r="G103" s="308"/>
      <c r="H103" s="311"/>
      <c r="I103" s="310"/>
      <c r="J103" s="312"/>
      <c r="K103" s="276"/>
    </row>
    <row r="104" spans="1:11" ht="15.75">
      <c r="A104" s="227"/>
      <c r="B104" s="235"/>
      <c r="C104" s="73"/>
      <c r="D104" s="314"/>
      <c r="E104" s="315"/>
      <c r="F104" s="316"/>
      <c r="G104" s="314"/>
      <c r="H104" s="317"/>
      <c r="I104" s="316"/>
      <c r="J104" s="318"/>
      <c r="K104" s="276"/>
    </row>
    <row r="105" spans="1:11" ht="15.75">
      <c r="A105" s="227"/>
      <c r="B105" s="235"/>
      <c r="C105" s="73"/>
      <c r="D105" s="314"/>
      <c r="E105" s="315"/>
      <c r="F105" s="316"/>
      <c r="G105" s="314"/>
      <c r="H105" s="317"/>
      <c r="I105" s="316"/>
      <c r="J105" s="318"/>
      <c r="K105" s="276"/>
    </row>
    <row r="106" spans="1:11" ht="18.75">
      <c r="A106" s="227"/>
      <c r="B106" s="235"/>
      <c r="C106" s="218" t="s">
        <v>116</v>
      </c>
      <c r="D106" s="314"/>
      <c r="E106" s="314"/>
      <c r="F106" s="319">
        <f>SUM(J91,J102)</f>
        <v>418623135.7907839</v>
      </c>
      <c r="G106" s="314"/>
      <c r="H106" s="314"/>
      <c r="I106" s="314"/>
      <c r="J106" s="318"/>
      <c r="K106" s="276"/>
    </row>
    <row r="107" spans="1:11" ht="15.75">
      <c r="A107" s="227"/>
      <c r="B107" s="235"/>
      <c r="C107" s="73"/>
      <c r="D107" s="314"/>
      <c r="E107" s="314"/>
      <c r="F107" s="319"/>
      <c r="G107" s="314"/>
      <c r="H107" s="314"/>
      <c r="I107" s="314"/>
      <c r="J107" s="318"/>
      <c r="K107" s="276"/>
    </row>
    <row r="108" spans="1:11" ht="15.75">
      <c r="A108" s="227"/>
      <c r="B108" s="235"/>
      <c r="C108" s="218" t="s">
        <v>88</v>
      </c>
      <c r="D108" s="314"/>
      <c r="E108" s="314"/>
      <c r="F108" s="319">
        <f>-'FY2007 BDs BPM Presort Parcels'!J64/'Curr. BPM Prsrt. Parcels Prices'!D35*'New BPM Presort Parcels Prices'!D36</f>
        <v>-4734376.77</v>
      </c>
      <c r="G108" s="314"/>
      <c r="H108" s="314"/>
      <c r="I108" s="314"/>
      <c r="J108" s="318"/>
      <c r="K108" s="276"/>
    </row>
    <row r="109" spans="1:11" ht="15.75">
      <c r="A109" s="227"/>
      <c r="B109" s="235"/>
      <c r="C109" s="218"/>
      <c r="D109" s="314"/>
      <c r="E109" s="314"/>
      <c r="F109" s="319"/>
      <c r="G109" s="314"/>
      <c r="H109" s="314"/>
      <c r="I109" s="314"/>
      <c r="J109" s="318"/>
      <c r="K109" s="276"/>
    </row>
    <row r="110" spans="1:11" ht="18.75">
      <c r="A110" s="227"/>
      <c r="B110" s="235"/>
      <c r="C110" s="218" t="s">
        <v>117</v>
      </c>
      <c r="D110" s="314"/>
      <c r="E110" s="314"/>
      <c r="F110" s="319">
        <f>SUM(F106,F108)</f>
        <v>413888759.0207839</v>
      </c>
      <c r="G110" s="314"/>
      <c r="H110" s="314"/>
      <c r="I110" s="314"/>
      <c r="J110" s="318"/>
      <c r="K110" s="276"/>
    </row>
    <row r="111" spans="1:11" ht="16.5" thickBot="1">
      <c r="A111" s="227"/>
      <c r="B111" s="235"/>
      <c r="C111" s="258"/>
      <c r="D111" s="320"/>
      <c r="E111" s="320"/>
      <c r="F111" s="321"/>
      <c r="G111" s="320"/>
      <c r="H111" s="320"/>
      <c r="I111" s="320"/>
      <c r="J111" s="322"/>
      <c r="K111" s="276"/>
    </row>
    <row r="112" spans="1:11" ht="15.75">
      <c r="A112" s="227"/>
      <c r="B112" s="235"/>
      <c r="C112" s="218"/>
      <c r="D112" s="314"/>
      <c r="E112" s="314"/>
      <c r="F112" s="319"/>
      <c r="G112" s="314"/>
      <c r="H112" s="314"/>
      <c r="I112" s="314"/>
      <c r="J112" s="318"/>
      <c r="K112" s="276"/>
    </row>
    <row r="113" spans="1:11" ht="15.75">
      <c r="A113" s="227"/>
      <c r="B113" s="235"/>
      <c r="C113" s="297" t="s">
        <v>118</v>
      </c>
      <c r="D113" s="314"/>
      <c r="E113" s="314"/>
      <c r="F113" s="319"/>
      <c r="G113" s="314"/>
      <c r="H113" s="314"/>
      <c r="I113" s="314"/>
      <c r="J113" s="318"/>
      <c r="K113" s="276"/>
    </row>
    <row r="114" spans="1:11" ht="16.5" thickBot="1">
      <c r="A114" s="227"/>
      <c r="B114" s="235"/>
      <c r="C114" s="323"/>
      <c r="D114" s="324"/>
      <c r="E114" s="324"/>
      <c r="F114" s="325"/>
      <c r="G114" s="324"/>
      <c r="H114" s="324"/>
      <c r="I114" s="324"/>
      <c r="J114" s="326"/>
      <c r="K114" s="276"/>
    </row>
    <row r="115" spans="1:11" ht="16.5" thickTop="1">
      <c r="A115" s="227"/>
      <c r="B115" s="235"/>
      <c r="C115" s="218"/>
      <c r="D115" s="314"/>
      <c r="E115" s="314"/>
      <c r="F115" s="319"/>
      <c r="G115" s="314"/>
      <c r="H115" s="314"/>
      <c r="I115" s="314"/>
      <c r="J115" s="318"/>
      <c r="K115" s="276"/>
    </row>
    <row r="116" spans="1:11" ht="15.75">
      <c r="A116" s="227"/>
      <c r="B116" s="235"/>
      <c r="C116" s="218" t="s">
        <v>127</v>
      </c>
      <c r="D116" s="314"/>
      <c r="E116" s="314"/>
      <c r="F116" s="477">
        <f>+F110+F37</f>
        <v>452455824.5397495</v>
      </c>
      <c r="G116" s="314"/>
      <c r="H116" s="314" t="s">
        <v>188</v>
      </c>
      <c r="I116" s="478">
        <f>+F116/'BPM Parcels Revs.@Curr. Prices'!F116-1</f>
        <v>0.021014823008170813</v>
      </c>
      <c r="J116" s="318"/>
      <c r="K116" s="276"/>
    </row>
    <row r="117" spans="1:11" ht="15.75">
      <c r="A117" s="227"/>
      <c r="B117" s="235"/>
      <c r="C117" s="218"/>
      <c r="D117" s="314"/>
      <c r="E117" s="314"/>
      <c r="F117" s="319"/>
      <c r="G117" s="314"/>
      <c r="H117" s="314"/>
      <c r="I117" s="314"/>
      <c r="J117" s="318"/>
      <c r="K117" s="276"/>
    </row>
    <row r="118" spans="1:10" ht="16.5" thickBot="1">
      <c r="A118" s="228"/>
      <c r="B118" s="236"/>
      <c r="C118" s="258"/>
      <c r="D118" s="320"/>
      <c r="E118" s="320"/>
      <c r="F118" s="320"/>
      <c r="G118" s="320"/>
      <c r="H118" s="320"/>
      <c r="I118" s="320"/>
      <c r="J118" s="322"/>
    </row>
    <row r="121" ht="12.75">
      <c r="A121" t="s">
        <v>256</v>
      </c>
    </row>
    <row r="122" ht="12.75">
      <c r="B122" t="s">
        <v>258</v>
      </c>
    </row>
  </sheetData>
  <mergeCells count="4">
    <mergeCell ref="D44:F44"/>
    <mergeCell ref="G44:I44"/>
    <mergeCell ref="D76:F76"/>
    <mergeCell ref="G76:I76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71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</cols>
  <sheetData>
    <row r="1" ht="12.75">
      <c r="A1" s="479" t="s">
        <v>259</v>
      </c>
    </row>
    <row r="4" spans="1:2" ht="12.75">
      <c r="A4" s="330">
        <v>1</v>
      </c>
      <c r="B4" t="s">
        <v>260</v>
      </c>
    </row>
    <row r="5" spans="1:2" ht="12.75">
      <c r="A5" s="330"/>
      <c r="B5" t="s">
        <v>261</v>
      </c>
    </row>
    <row r="6" spans="1:2" ht="12.75">
      <c r="A6" s="330">
        <v>2</v>
      </c>
      <c r="B6" t="s">
        <v>264</v>
      </c>
    </row>
    <row r="7" spans="1:2" ht="12.75">
      <c r="A7" s="330"/>
      <c r="B7" t="s">
        <v>265</v>
      </c>
    </row>
    <row r="8" spans="1:2" ht="12.75">
      <c r="A8" s="499">
        <v>3</v>
      </c>
      <c r="B8" t="s">
        <v>268</v>
      </c>
    </row>
    <row r="9" spans="1:2" ht="12.75">
      <c r="A9" s="499"/>
      <c r="B9" t="s">
        <v>269</v>
      </c>
    </row>
    <row r="10" spans="1:2" ht="12.75">
      <c r="A10" s="499">
        <v>4</v>
      </c>
      <c r="B10" t="s">
        <v>270</v>
      </c>
    </row>
    <row r="11" spans="1:2" ht="12.75">
      <c r="A11" s="499"/>
      <c r="B11" t="s">
        <v>271</v>
      </c>
    </row>
    <row r="12" spans="1:2" ht="12.75">
      <c r="A12" s="499"/>
      <c r="B12" t="s">
        <v>272</v>
      </c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1"/>
  </sheetPr>
  <dimension ref="A1:N6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155" customWidth="1"/>
    <col min="2" max="2" width="11.57421875" style="155" customWidth="1"/>
    <col min="3" max="3" width="5.8515625" style="155" customWidth="1"/>
    <col min="4" max="4" width="5.421875" style="155" customWidth="1"/>
    <col min="5" max="5" width="39.8515625" style="155" customWidth="1"/>
    <col min="6" max="6" width="16.00390625" style="155" customWidth="1"/>
    <col min="7" max="7" width="18.28125" style="155" customWidth="1"/>
    <col min="8" max="9" width="10.57421875" style="155" customWidth="1"/>
    <col min="10" max="10" width="19.57421875" style="155" customWidth="1"/>
    <col min="11" max="11" width="6.00390625" style="155" customWidth="1"/>
    <col min="12" max="12" width="9.28125" style="155" customWidth="1"/>
    <col min="13" max="13" width="6.140625" style="155" customWidth="1"/>
    <col min="14" max="14" width="18.28125" style="155" customWidth="1"/>
    <col min="15" max="16384" width="9.140625" style="155" customWidth="1"/>
  </cols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4"/>
      <c r="K1" s="332"/>
      <c r="L1" s="332"/>
      <c r="M1" s="332"/>
      <c r="N1" s="332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8"/>
      <c r="K2" s="332"/>
      <c r="L2" s="332"/>
      <c r="M2" s="332"/>
      <c r="N2" s="332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8"/>
      <c r="K3" s="332"/>
      <c r="L3" s="332"/>
      <c r="M3" s="332"/>
      <c r="N3" s="332"/>
    </row>
    <row r="4" spans="1:14" ht="18">
      <c r="A4" s="522" t="s">
        <v>131</v>
      </c>
      <c r="B4" s="523"/>
      <c r="C4" s="523"/>
      <c r="D4" s="523"/>
      <c r="E4" s="523"/>
      <c r="F4" s="523"/>
      <c r="G4" s="523"/>
      <c r="H4" s="523"/>
      <c r="I4" s="523"/>
      <c r="J4" s="524"/>
      <c r="K4" s="157"/>
      <c r="L4" s="157"/>
      <c r="M4" s="157"/>
      <c r="N4" s="157"/>
    </row>
    <row r="5" spans="1:14" ht="15.75" thickBot="1">
      <c r="A5" s="12"/>
      <c r="B5" s="13"/>
      <c r="C5" s="13"/>
      <c r="D5" s="13"/>
      <c r="E5" s="13"/>
      <c r="F5" s="13"/>
      <c r="G5" s="103"/>
      <c r="H5" s="13"/>
      <c r="I5" s="13"/>
      <c r="J5" s="14"/>
      <c r="K5" s="157"/>
      <c r="L5" s="157"/>
      <c r="M5" s="157"/>
      <c r="N5" s="157"/>
    </row>
    <row r="6" spans="1:14" ht="15.75" thickTop="1">
      <c r="A6" s="5"/>
      <c r="B6" s="15"/>
      <c r="C6" s="25"/>
      <c r="D6" s="20"/>
      <c r="E6" s="20"/>
      <c r="F6" s="27"/>
      <c r="G6" s="333"/>
      <c r="H6" s="27"/>
      <c r="I6" s="20"/>
      <c r="J6" s="22"/>
      <c r="K6" s="157"/>
      <c r="L6" s="157"/>
      <c r="M6" s="157"/>
      <c r="N6" s="157"/>
    </row>
    <row r="7" spans="1:14" ht="15.75">
      <c r="A7" s="5"/>
      <c r="B7" s="15"/>
      <c r="C7" s="19" t="s">
        <v>1</v>
      </c>
      <c r="D7" s="20"/>
      <c r="E7" s="20"/>
      <c r="F7" s="290"/>
      <c r="G7" s="35"/>
      <c r="H7" s="111"/>
      <c r="I7" s="41"/>
      <c r="J7" s="112"/>
      <c r="K7" s="157"/>
      <c r="L7" s="157"/>
      <c r="M7" s="157"/>
      <c r="N7" s="157"/>
    </row>
    <row r="8" spans="1:14" ht="15.75">
      <c r="A8" s="5"/>
      <c r="B8" s="15"/>
      <c r="C8" s="25"/>
      <c r="D8" s="20"/>
      <c r="E8" s="20"/>
      <c r="F8" s="109"/>
      <c r="G8" s="109"/>
      <c r="H8" s="32"/>
      <c r="I8" s="136"/>
      <c r="J8" s="59" t="s">
        <v>132</v>
      </c>
      <c r="K8" s="334"/>
      <c r="L8" s="334"/>
      <c r="M8" s="334"/>
      <c r="N8" s="334"/>
    </row>
    <row r="9" spans="1:14" ht="15.75">
      <c r="A9" s="5"/>
      <c r="B9" s="15"/>
      <c r="C9" s="70"/>
      <c r="D9" s="36"/>
      <c r="E9" s="36"/>
      <c r="F9" s="32" t="s">
        <v>2</v>
      </c>
      <c r="G9" s="32" t="s">
        <v>3</v>
      </c>
      <c r="H9" s="231"/>
      <c r="I9" s="335"/>
      <c r="J9" s="336" t="s">
        <v>64</v>
      </c>
      <c r="K9" s="157"/>
      <c r="L9" s="157"/>
      <c r="M9" s="157"/>
      <c r="N9" s="157"/>
    </row>
    <row r="10" spans="1:14" ht="15">
      <c r="A10" s="5"/>
      <c r="B10" s="15"/>
      <c r="C10" s="25"/>
      <c r="D10" s="20"/>
      <c r="E10" s="20"/>
      <c r="F10" s="38"/>
      <c r="G10" s="111"/>
      <c r="H10" s="40"/>
      <c r="I10" s="337"/>
      <c r="J10" s="112"/>
      <c r="K10" s="338"/>
      <c r="L10" s="334"/>
      <c r="M10" s="338"/>
      <c r="N10" s="334"/>
    </row>
    <row r="11" spans="1:14" ht="15.75">
      <c r="A11" s="5"/>
      <c r="B11" s="60" t="s">
        <v>133</v>
      </c>
      <c r="C11" s="25"/>
      <c r="D11" s="20"/>
      <c r="E11" s="20"/>
      <c r="F11" s="178">
        <v>130327186</v>
      </c>
      <c r="G11" s="339">
        <v>259813286</v>
      </c>
      <c r="H11" s="178"/>
      <c r="I11" s="148"/>
      <c r="J11" s="177">
        <v>310581377</v>
      </c>
      <c r="K11" s="157"/>
      <c r="L11" s="340"/>
      <c r="M11" s="157"/>
      <c r="N11" s="341"/>
    </row>
    <row r="12" spans="1:14" ht="16.5" thickBot="1">
      <c r="A12" s="5"/>
      <c r="B12" s="60" t="s">
        <v>80</v>
      </c>
      <c r="C12" s="48"/>
      <c r="D12" s="54"/>
      <c r="E12" s="54"/>
      <c r="F12" s="50"/>
      <c r="G12" s="115"/>
      <c r="H12" s="50"/>
      <c r="I12" s="152"/>
      <c r="J12" s="116"/>
      <c r="K12" s="157"/>
      <c r="L12" s="340"/>
      <c r="M12" s="157"/>
      <c r="N12" s="341"/>
    </row>
    <row r="13" spans="1:14" ht="15.75">
      <c r="A13" s="5"/>
      <c r="B13" s="60" t="s">
        <v>134</v>
      </c>
      <c r="C13" s="25"/>
      <c r="D13" s="20"/>
      <c r="E13" s="20"/>
      <c r="F13" s="342"/>
      <c r="G13" s="343"/>
      <c r="H13" s="327"/>
      <c r="I13" s="342"/>
      <c r="J13" s="230"/>
      <c r="K13" s="157"/>
      <c r="L13" s="340"/>
      <c r="M13" s="157"/>
      <c r="N13" s="341"/>
    </row>
    <row r="14" spans="1:14" ht="15.75">
      <c r="A14" s="5"/>
      <c r="B14" s="60" t="s">
        <v>135</v>
      </c>
      <c r="C14" s="19" t="s">
        <v>5</v>
      </c>
      <c r="D14" s="20"/>
      <c r="E14" s="20"/>
      <c r="F14" s="38"/>
      <c r="G14" s="35"/>
      <c r="H14" s="200"/>
      <c r="I14" s="290"/>
      <c r="J14" s="201"/>
      <c r="K14" s="157"/>
      <c r="L14" s="202"/>
      <c r="M14" s="157"/>
      <c r="N14" s="344"/>
    </row>
    <row r="15" spans="1:11" ht="15.75">
      <c r="A15" s="5"/>
      <c r="B15" s="60"/>
      <c r="C15" s="70"/>
      <c r="D15" s="20"/>
      <c r="E15" s="20"/>
      <c r="F15" s="172"/>
      <c r="G15" s="172" t="s">
        <v>136</v>
      </c>
      <c r="H15" s="65" t="s">
        <v>137</v>
      </c>
      <c r="I15" s="32" t="s">
        <v>138</v>
      </c>
      <c r="J15" s="66" t="s">
        <v>132</v>
      </c>
      <c r="K15" s="157"/>
    </row>
    <row r="16" spans="1:11" ht="15.75">
      <c r="A16" s="5"/>
      <c r="B16" s="60"/>
      <c r="C16" s="25"/>
      <c r="D16" s="20"/>
      <c r="E16" s="20"/>
      <c r="F16" s="32" t="s">
        <v>2</v>
      </c>
      <c r="G16" s="32" t="s">
        <v>3</v>
      </c>
      <c r="H16" s="65" t="s">
        <v>139</v>
      </c>
      <c r="I16" s="65" t="s">
        <v>139</v>
      </c>
      <c r="J16" s="232" t="s">
        <v>64</v>
      </c>
      <c r="K16" s="157"/>
    </row>
    <row r="17" spans="1:11" ht="15">
      <c r="A17" s="5"/>
      <c r="B17" s="15"/>
      <c r="C17" s="70"/>
      <c r="D17" s="36"/>
      <c r="E17" s="36"/>
      <c r="F17" s="35"/>
      <c r="G17" s="35"/>
      <c r="H17" s="71"/>
      <c r="I17" s="35"/>
      <c r="J17" s="72"/>
      <c r="K17" s="157"/>
    </row>
    <row r="18" spans="1:11" ht="15">
      <c r="A18" s="5"/>
      <c r="B18" s="15"/>
      <c r="C18" s="70"/>
      <c r="D18" s="20" t="s">
        <v>140</v>
      </c>
      <c r="E18" s="20"/>
      <c r="F18" s="178">
        <v>53713716</v>
      </c>
      <c r="G18" s="178"/>
      <c r="H18" s="345"/>
      <c r="I18" s="179"/>
      <c r="J18" s="346"/>
      <c r="K18" s="157"/>
    </row>
    <row r="19" spans="1:11" ht="15">
      <c r="A19" s="5"/>
      <c r="B19" s="15"/>
      <c r="C19" s="70"/>
      <c r="D19" s="20"/>
      <c r="E19" s="20" t="s">
        <v>141</v>
      </c>
      <c r="F19" s="347" t="s">
        <v>142</v>
      </c>
      <c r="G19" s="178">
        <v>8107535</v>
      </c>
      <c r="H19" s="345">
        <v>1.56</v>
      </c>
      <c r="I19" s="376">
        <v>2.1</v>
      </c>
      <c r="J19" s="346">
        <v>13866226.8</v>
      </c>
      <c r="K19" s="157"/>
    </row>
    <row r="20" spans="1:11" ht="15">
      <c r="A20" s="5"/>
      <c r="B20" s="15"/>
      <c r="C20" s="70"/>
      <c r="D20" s="20"/>
      <c r="E20" s="20" t="s">
        <v>143</v>
      </c>
      <c r="F20" s="347" t="s">
        <v>142</v>
      </c>
      <c r="G20" s="178">
        <v>122219651</v>
      </c>
      <c r="H20" s="345">
        <v>1.59</v>
      </c>
      <c r="I20" s="376">
        <v>2.13</v>
      </c>
      <c r="J20" s="346">
        <v>218669671.65</v>
      </c>
      <c r="K20" s="157"/>
    </row>
    <row r="21" spans="1:11" ht="15">
      <c r="A21" s="5"/>
      <c r="B21" s="15"/>
      <c r="C21" s="70"/>
      <c r="D21" s="20" t="s">
        <v>144</v>
      </c>
      <c r="E21" s="20"/>
      <c r="F21" s="178">
        <v>73238302</v>
      </c>
      <c r="G21" s="178">
        <v>152061062</v>
      </c>
      <c r="H21" s="345">
        <v>0.48</v>
      </c>
      <c r="I21" s="376">
        <v>0.34</v>
      </c>
      <c r="J21" s="346">
        <v>64500272.28</v>
      </c>
      <c r="K21" s="157"/>
    </row>
    <row r="22" spans="1:11" ht="15">
      <c r="A22" s="5"/>
      <c r="B22" s="85"/>
      <c r="C22" s="70"/>
      <c r="D22" s="20" t="s">
        <v>145</v>
      </c>
      <c r="E22" s="20"/>
      <c r="F22" s="178">
        <v>3375169</v>
      </c>
      <c r="G22" s="178">
        <v>18609177.548689038</v>
      </c>
      <c r="H22" s="345">
        <v>0.34</v>
      </c>
      <c r="I22" s="376">
        <v>0.34</v>
      </c>
      <c r="J22" s="346">
        <v>6327120.366554273</v>
      </c>
      <c r="K22" s="157"/>
    </row>
    <row r="23" spans="1:13" ht="15">
      <c r="A23" s="5"/>
      <c r="B23" s="85"/>
      <c r="C23" s="25"/>
      <c r="D23" s="20" t="s">
        <v>23</v>
      </c>
      <c r="E23" s="20"/>
      <c r="F23" s="348">
        <f>SUM(F18:F22)</f>
        <v>130327187</v>
      </c>
      <c r="G23" s="348">
        <f>SUM(G18:G22)</f>
        <v>300997425.548689</v>
      </c>
      <c r="H23" s="349"/>
      <c r="I23" s="176"/>
      <c r="J23" s="350">
        <f>SUM(J18:J22)</f>
        <v>303363291.0965543</v>
      </c>
      <c r="K23" s="157"/>
      <c r="L23" s="157"/>
      <c r="M23" s="157"/>
    </row>
    <row r="24" spans="1:13" ht="15.75" thickBot="1">
      <c r="A24" s="5"/>
      <c r="B24" s="85"/>
      <c r="C24" s="25"/>
      <c r="D24" s="20"/>
      <c r="E24" s="20"/>
      <c r="F24" s="50"/>
      <c r="G24" s="351"/>
      <c r="H24" s="83"/>
      <c r="I24" s="53"/>
      <c r="J24" s="354"/>
      <c r="K24" s="157"/>
      <c r="L24" s="157"/>
      <c r="M24" s="157"/>
    </row>
    <row r="25" spans="1:14" ht="15">
      <c r="A25" s="5"/>
      <c r="B25" s="85"/>
      <c r="C25" s="117"/>
      <c r="D25" s="56"/>
      <c r="E25" s="56"/>
      <c r="F25" s="56"/>
      <c r="G25" s="56"/>
      <c r="H25" s="56"/>
      <c r="I25" s="56"/>
      <c r="J25" s="57"/>
      <c r="K25" s="157"/>
      <c r="L25" s="157"/>
      <c r="M25" s="157"/>
      <c r="N25" s="157"/>
    </row>
    <row r="26" spans="1:14" ht="15.75">
      <c r="A26" s="5"/>
      <c r="B26" s="85"/>
      <c r="C26" s="19" t="s">
        <v>146</v>
      </c>
      <c r="D26" s="20"/>
      <c r="E26" s="20"/>
      <c r="F26" s="20"/>
      <c r="G26" s="20"/>
      <c r="H26" s="20"/>
      <c r="I26" s="20"/>
      <c r="J26" s="355">
        <f>+J11/J23</f>
        <v>1.0237935376998146</v>
      </c>
      <c r="K26" s="157"/>
      <c r="L26" s="157"/>
      <c r="M26" s="157"/>
      <c r="N26" s="157"/>
    </row>
    <row r="27" spans="1:14" ht="15.75" thickBot="1">
      <c r="A27" s="81"/>
      <c r="B27" s="82"/>
      <c r="C27" s="25"/>
      <c r="D27" s="20"/>
      <c r="E27" s="20"/>
      <c r="F27" s="20"/>
      <c r="G27" s="20"/>
      <c r="H27" s="20"/>
      <c r="I27" s="20"/>
      <c r="J27" s="22"/>
      <c r="K27" s="157"/>
      <c r="L27" s="157"/>
      <c r="M27" s="157"/>
      <c r="N27" s="157"/>
    </row>
    <row r="28" spans="1:14" ht="15">
      <c r="A28" s="2"/>
      <c r="B28" s="356"/>
      <c r="C28" s="117"/>
      <c r="D28" s="56"/>
      <c r="E28" s="56"/>
      <c r="F28" s="159"/>
      <c r="G28" s="159"/>
      <c r="H28" s="159"/>
      <c r="I28" s="56"/>
      <c r="J28" s="57"/>
      <c r="K28" s="157"/>
      <c r="L28" s="157"/>
      <c r="M28" s="157"/>
      <c r="N28" s="157"/>
    </row>
    <row r="29" spans="1:14" ht="15.75">
      <c r="A29" s="5"/>
      <c r="B29" s="15"/>
      <c r="C29" s="19" t="s">
        <v>1</v>
      </c>
      <c r="D29" s="20"/>
      <c r="E29" s="20"/>
      <c r="F29" s="290"/>
      <c r="G29" s="35"/>
      <c r="H29" s="111"/>
      <c r="I29" s="41"/>
      <c r="J29" s="112"/>
      <c r="K29" s="357"/>
      <c r="L29" s="357"/>
      <c r="M29" s="357"/>
      <c r="N29" s="357"/>
    </row>
    <row r="30" spans="1:14" ht="15.75">
      <c r="A30" s="5"/>
      <c r="B30" s="15"/>
      <c r="C30" s="25"/>
      <c r="D30" s="20"/>
      <c r="E30" s="20"/>
      <c r="F30" s="109"/>
      <c r="G30" s="109"/>
      <c r="H30" s="32"/>
      <c r="I30" s="136"/>
      <c r="J30" s="59" t="s">
        <v>132</v>
      </c>
      <c r="K30" s="358"/>
      <c r="L30" s="358"/>
      <c r="M30" s="358"/>
      <c r="N30" s="358"/>
    </row>
    <row r="31" spans="1:14" ht="15.75">
      <c r="A31" s="5"/>
      <c r="B31" s="15"/>
      <c r="C31" s="70"/>
      <c r="D31" s="36"/>
      <c r="E31" s="36"/>
      <c r="F31" s="32" t="s">
        <v>2</v>
      </c>
      <c r="G31" s="32" t="s">
        <v>3</v>
      </c>
      <c r="H31" s="231"/>
      <c r="I31" s="335"/>
      <c r="J31" s="336" t="s">
        <v>64</v>
      </c>
      <c r="K31" s="357"/>
      <c r="L31" s="357"/>
      <c r="M31" s="357"/>
      <c r="N31" s="357"/>
    </row>
    <row r="32" spans="1:14" ht="15">
      <c r="A32" s="5"/>
      <c r="B32" s="15"/>
      <c r="C32" s="25"/>
      <c r="D32" s="20"/>
      <c r="E32" s="20"/>
      <c r="F32" s="38"/>
      <c r="G32" s="359"/>
      <c r="H32" s="38"/>
      <c r="I32" s="20"/>
      <c r="J32" s="22"/>
      <c r="K32" s="157"/>
      <c r="L32" s="157"/>
      <c r="M32" s="157"/>
      <c r="N32" s="157"/>
    </row>
    <row r="33" spans="1:14" ht="15">
      <c r="A33" s="5"/>
      <c r="B33" s="15"/>
      <c r="C33" s="25"/>
      <c r="D33" s="20"/>
      <c r="E33" s="20"/>
      <c r="F33" s="178">
        <v>33760855</v>
      </c>
      <c r="G33" s="339">
        <v>79142148</v>
      </c>
      <c r="H33" s="176"/>
      <c r="I33" s="360"/>
      <c r="J33" s="177">
        <v>67426452</v>
      </c>
      <c r="K33" s="157"/>
      <c r="L33" s="157"/>
      <c r="M33" s="157"/>
      <c r="N33" s="157"/>
    </row>
    <row r="34" spans="1:14" ht="15.75" thickBot="1">
      <c r="A34" s="5"/>
      <c r="B34" s="15"/>
      <c r="C34" s="48"/>
      <c r="D34" s="54"/>
      <c r="E34" s="54"/>
      <c r="F34" s="50"/>
      <c r="G34" s="115"/>
      <c r="H34" s="53"/>
      <c r="I34" s="54"/>
      <c r="J34" s="116"/>
      <c r="K34" s="157"/>
      <c r="L34" s="157"/>
      <c r="M34" s="157"/>
      <c r="N34" s="157"/>
    </row>
    <row r="35" spans="1:14" ht="15.75">
      <c r="A35" s="5"/>
      <c r="B35" s="75" t="s">
        <v>56</v>
      </c>
      <c r="C35" s="20"/>
      <c r="D35" s="20"/>
      <c r="E35" s="20"/>
      <c r="F35" s="38"/>
      <c r="G35" s="38"/>
      <c r="H35" s="38"/>
      <c r="I35" s="38"/>
      <c r="J35" s="80"/>
      <c r="K35" s="157"/>
      <c r="L35" s="157"/>
      <c r="M35" s="157"/>
      <c r="N35" s="157"/>
    </row>
    <row r="36" spans="1:14" ht="15.75">
      <c r="A36" s="5"/>
      <c r="B36" s="60" t="s">
        <v>134</v>
      </c>
      <c r="C36" s="361" t="s">
        <v>5</v>
      </c>
      <c r="D36" s="20"/>
      <c r="E36" s="20"/>
      <c r="F36" s="35"/>
      <c r="G36" s="168"/>
      <c r="H36" s="168"/>
      <c r="I36" s="168"/>
      <c r="J36" s="362"/>
      <c r="K36" s="363"/>
      <c r="L36" s="363"/>
      <c r="M36" s="363"/>
      <c r="N36" s="363"/>
    </row>
    <row r="37" spans="1:14" ht="15.75">
      <c r="A37" s="5"/>
      <c r="B37" s="60" t="s">
        <v>135</v>
      </c>
      <c r="C37" s="20"/>
      <c r="D37" s="20"/>
      <c r="E37" s="20"/>
      <c r="F37" s="289"/>
      <c r="G37" s="172" t="s">
        <v>136</v>
      </c>
      <c r="H37" s="65" t="s">
        <v>137</v>
      </c>
      <c r="I37" s="32" t="s">
        <v>138</v>
      </c>
      <c r="J37" s="66" t="s">
        <v>132</v>
      </c>
      <c r="K37" s="357"/>
      <c r="L37" s="364"/>
      <c r="M37" s="357"/>
      <c r="N37" s="365"/>
    </row>
    <row r="38" spans="1:13" ht="15.75">
      <c r="A38" s="5"/>
      <c r="B38" s="60"/>
      <c r="C38" s="20"/>
      <c r="D38" s="20"/>
      <c r="E38" s="20"/>
      <c r="F38" s="172" t="s">
        <v>2</v>
      </c>
      <c r="G38" s="172" t="s">
        <v>3</v>
      </c>
      <c r="H38" s="65" t="s">
        <v>139</v>
      </c>
      <c r="I38" s="65" t="s">
        <v>139</v>
      </c>
      <c r="J38" s="232" t="s">
        <v>64</v>
      </c>
      <c r="K38" s="357"/>
      <c r="M38" s="357"/>
    </row>
    <row r="39" spans="1:13" ht="15">
      <c r="A39" s="5"/>
      <c r="B39" s="15"/>
      <c r="C39" s="36"/>
      <c r="D39" s="36"/>
      <c r="E39" s="36"/>
      <c r="F39" s="35"/>
      <c r="G39" s="35"/>
      <c r="H39" s="35"/>
      <c r="I39" s="35"/>
      <c r="J39" s="72"/>
      <c r="K39" s="366"/>
      <c r="M39" s="366"/>
    </row>
    <row r="40" spans="1:13" ht="15">
      <c r="A40" s="5"/>
      <c r="B40" s="15"/>
      <c r="C40" s="36"/>
      <c r="D40" s="20" t="s">
        <v>140</v>
      </c>
      <c r="E40" s="20"/>
      <c r="F40" s="178">
        <v>11616548</v>
      </c>
      <c r="G40" s="178"/>
      <c r="H40" s="178"/>
      <c r="I40" s="178"/>
      <c r="J40" s="367"/>
      <c r="K40" s="366"/>
      <c r="M40" s="366"/>
    </row>
    <row r="41" spans="1:13" ht="15">
      <c r="A41" s="5"/>
      <c r="B41" s="15"/>
      <c r="C41" s="36"/>
      <c r="D41" s="20"/>
      <c r="E41" s="20" t="s">
        <v>147</v>
      </c>
      <c r="F41" s="368" t="s">
        <v>148</v>
      </c>
      <c r="G41" s="178">
        <v>485544</v>
      </c>
      <c r="H41" s="179">
        <v>0.9</v>
      </c>
      <c r="I41" s="376">
        <v>1.3</v>
      </c>
      <c r="J41" s="346">
        <v>517506</v>
      </c>
      <c r="K41" s="366"/>
      <c r="M41" s="366"/>
    </row>
    <row r="42" spans="1:13" ht="15">
      <c r="A42" s="5"/>
      <c r="B42" s="15"/>
      <c r="C42" s="36"/>
      <c r="D42" s="20"/>
      <c r="E42" s="20" t="s">
        <v>149</v>
      </c>
      <c r="F42" s="368" t="s">
        <v>148</v>
      </c>
      <c r="G42" s="178" t="s">
        <v>148</v>
      </c>
      <c r="H42" s="369"/>
      <c r="I42" s="377"/>
      <c r="J42" s="370" t="s">
        <v>148</v>
      </c>
      <c r="K42" s="366"/>
      <c r="M42" s="366"/>
    </row>
    <row r="43" spans="1:13" ht="15">
      <c r="A43" s="5"/>
      <c r="B43" s="15"/>
      <c r="C43" s="36"/>
      <c r="D43" s="20"/>
      <c r="E43" s="20" t="s">
        <v>150</v>
      </c>
      <c r="F43" s="368" t="s">
        <v>148</v>
      </c>
      <c r="G43" s="178">
        <v>29416308</v>
      </c>
      <c r="H43" s="179">
        <v>1.23</v>
      </c>
      <c r="I43" s="376">
        <v>1.77</v>
      </c>
      <c r="J43" s="346">
        <v>41428209</v>
      </c>
      <c r="K43" s="366"/>
      <c r="M43" s="366"/>
    </row>
    <row r="44" spans="1:13" ht="15">
      <c r="A44" s="5"/>
      <c r="B44" s="15"/>
      <c r="C44" s="36"/>
      <c r="D44" s="20"/>
      <c r="E44" s="20" t="s">
        <v>151</v>
      </c>
      <c r="F44" s="368" t="s">
        <v>148</v>
      </c>
      <c r="G44" s="178">
        <v>3859003</v>
      </c>
      <c r="H44" s="179">
        <v>1.26</v>
      </c>
      <c r="I44" s="376">
        <v>1.8</v>
      </c>
      <c r="J44" s="346">
        <v>5436586</v>
      </c>
      <c r="K44" s="366"/>
      <c r="M44" s="366"/>
    </row>
    <row r="45" spans="1:13" ht="15">
      <c r="A45" s="5"/>
      <c r="B45" s="15"/>
      <c r="C45" s="36"/>
      <c r="D45" s="20" t="s">
        <v>144</v>
      </c>
      <c r="E45" s="20"/>
      <c r="F45" s="178">
        <v>21447858</v>
      </c>
      <c r="G45" s="178">
        <v>42355155</v>
      </c>
      <c r="H45" s="179">
        <v>0.48</v>
      </c>
      <c r="I45" s="376">
        <v>0.34</v>
      </c>
      <c r="J45" s="346">
        <v>18256361</v>
      </c>
      <c r="K45" s="366"/>
      <c r="M45" s="366"/>
    </row>
    <row r="46" spans="1:13" ht="15">
      <c r="A46" s="5"/>
      <c r="B46" s="15"/>
      <c r="C46" s="36"/>
      <c r="D46" s="20" t="s">
        <v>145</v>
      </c>
      <c r="E46" s="20"/>
      <c r="F46" s="178">
        <v>696448</v>
      </c>
      <c r="G46" s="178">
        <v>3283342.120084939</v>
      </c>
      <c r="H46" s="179">
        <v>0.34</v>
      </c>
      <c r="I46" s="376">
        <v>0.34</v>
      </c>
      <c r="J46" s="346">
        <v>1116336</v>
      </c>
      <c r="K46" s="366"/>
      <c r="L46" s="366"/>
      <c r="M46" s="366"/>
    </row>
    <row r="47" spans="1:14" ht="15">
      <c r="A47" s="5"/>
      <c r="B47" s="85"/>
      <c r="C47" s="20"/>
      <c r="D47" s="20"/>
      <c r="E47" s="20" t="s">
        <v>23</v>
      </c>
      <c r="F47" s="348">
        <f>SUM(F40,F45,F46)</f>
        <v>33760854</v>
      </c>
      <c r="G47" s="348">
        <f>SUM(G41,G43:G46)</f>
        <v>79399352.12008494</v>
      </c>
      <c r="H47" s="348"/>
      <c r="I47" s="348"/>
      <c r="J47" s="350">
        <f>SUM(J41,J43:J46)</f>
        <v>66754998</v>
      </c>
      <c r="K47" s="157"/>
      <c r="L47" s="157"/>
      <c r="M47" s="157"/>
      <c r="N47" s="157"/>
    </row>
    <row r="48" spans="1:14" ht="15.75" thickBot="1">
      <c r="A48" s="5"/>
      <c r="B48" s="85"/>
      <c r="C48" s="20"/>
      <c r="D48" s="20"/>
      <c r="E48" s="20"/>
      <c r="F48" s="50"/>
      <c r="G48" s="50"/>
      <c r="H48" s="50"/>
      <c r="I48" s="50"/>
      <c r="J48" s="354"/>
      <c r="K48" s="157"/>
      <c r="L48" s="157"/>
      <c r="M48" s="157"/>
      <c r="N48" s="157"/>
    </row>
    <row r="49" spans="1:14" ht="15">
      <c r="A49" s="5"/>
      <c r="B49" s="85"/>
      <c r="C49" s="117"/>
      <c r="D49" s="56"/>
      <c r="E49" s="56"/>
      <c r="F49" s="56"/>
      <c r="G49" s="56"/>
      <c r="H49" s="56"/>
      <c r="I49" s="56"/>
      <c r="J49" s="57"/>
      <c r="K49" s="157"/>
      <c r="L49" s="157"/>
      <c r="M49" s="157"/>
      <c r="N49" s="157"/>
    </row>
    <row r="50" spans="1:14" ht="15.75">
      <c r="A50" s="5"/>
      <c r="B50" s="85"/>
      <c r="C50" s="19" t="s">
        <v>146</v>
      </c>
      <c r="D50" s="20"/>
      <c r="E50" s="20"/>
      <c r="F50" s="20"/>
      <c r="G50" s="20"/>
      <c r="H50" s="20"/>
      <c r="I50" s="20"/>
      <c r="J50" s="355">
        <f>+J33/J47</f>
        <v>1.0100584828120285</v>
      </c>
      <c r="K50" s="157"/>
      <c r="L50" s="157"/>
      <c r="M50" s="157"/>
      <c r="N50" s="157"/>
    </row>
    <row r="51" spans="1:14" ht="15.75" thickBot="1">
      <c r="A51" s="12"/>
      <c r="B51" s="14"/>
      <c r="C51" s="371"/>
      <c r="D51" s="23"/>
      <c r="E51" s="23"/>
      <c r="F51" s="23"/>
      <c r="G51" s="23"/>
      <c r="H51" s="23"/>
      <c r="I51" s="23"/>
      <c r="J51" s="24"/>
      <c r="K51" s="157"/>
      <c r="L51" s="157"/>
      <c r="M51" s="157"/>
      <c r="N51" s="157"/>
    </row>
    <row r="52" spans="1:14" ht="15.75" thickTop="1">
      <c r="A52" s="5"/>
      <c r="B52" s="15"/>
      <c r="C52" s="25"/>
      <c r="D52" s="20"/>
      <c r="E52" s="20"/>
      <c r="F52" s="38"/>
      <c r="G52" s="35"/>
      <c r="H52" s="38"/>
      <c r="I52" s="20"/>
      <c r="J52" s="22"/>
      <c r="K52" s="372"/>
      <c r="L52" s="157"/>
      <c r="M52" s="157"/>
      <c r="N52" s="157"/>
    </row>
    <row r="53" spans="1:14" ht="15.75">
      <c r="A53" s="5"/>
      <c r="B53" s="15"/>
      <c r="C53" s="19" t="s">
        <v>1</v>
      </c>
      <c r="D53" s="20"/>
      <c r="E53" s="20"/>
      <c r="F53" s="290"/>
      <c r="G53" s="35"/>
      <c r="H53" s="111"/>
      <c r="I53" s="41"/>
      <c r="J53" s="112"/>
      <c r="K53" s="157"/>
      <c r="L53" s="157"/>
      <c r="M53" s="157"/>
      <c r="N53" s="157"/>
    </row>
    <row r="54" spans="1:14" ht="15.75">
      <c r="A54" s="5"/>
      <c r="B54" s="15"/>
      <c r="C54" s="25"/>
      <c r="D54" s="20"/>
      <c r="E54" s="20"/>
      <c r="F54" s="109"/>
      <c r="G54" s="109"/>
      <c r="H54" s="32"/>
      <c r="I54" s="136"/>
      <c r="J54" s="59" t="s">
        <v>132</v>
      </c>
      <c r="K54" s="157"/>
      <c r="L54" s="157"/>
      <c r="M54" s="157"/>
      <c r="N54" s="157"/>
    </row>
    <row r="55" spans="1:14" ht="15.75">
      <c r="A55" s="5"/>
      <c r="B55" s="15"/>
      <c r="C55" s="70"/>
      <c r="D55" s="36"/>
      <c r="E55" s="36"/>
      <c r="F55" s="32" t="s">
        <v>2</v>
      </c>
      <c r="G55" s="32" t="s">
        <v>3</v>
      </c>
      <c r="H55" s="231"/>
      <c r="I55" s="335"/>
      <c r="J55" s="336" t="s">
        <v>64</v>
      </c>
      <c r="K55" s="157"/>
      <c r="L55" s="157"/>
      <c r="M55" s="157"/>
      <c r="N55" s="157"/>
    </row>
    <row r="56" spans="1:14" ht="15">
      <c r="A56" s="5"/>
      <c r="B56" s="15"/>
      <c r="C56" s="25"/>
      <c r="D56" s="20"/>
      <c r="E56" s="20"/>
      <c r="F56" s="38"/>
      <c r="G56" s="111"/>
      <c r="H56" s="40"/>
      <c r="I56" s="337"/>
      <c r="J56" s="112"/>
      <c r="K56" s="157"/>
      <c r="L56" s="157"/>
      <c r="M56" s="157"/>
      <c r="N56" s="157"/>
    </row>
    <row r="57" spans="1:14" ht="15.75">
      <c r="A57" s="5"/>
      <c r="B57" s="60" t="s">
        <v>133</v>
      </c>
      <c r="C57" s="25"/>
      <c r="D57" s="20"/>
      <c r="E57" s="20"/>
      <c r="F57" s="178">
        <v>11421998</v>
      </c>
      <c r="G57" s="339">
        <v>24128903</v>
      </c>
      <c r="H57" s="178"/>
      <c r="I57" s="148"/>
      <c r="J57" s="177">
        <v>26390905</v>
      </c>
      <c r="K57" s="157"/>
      <c r="L57" s="157"/>
      <c r="M57" s="157"/>
      <c r="N57" s="157"/>
    </row>
    <row r="58" spans="1:14" ht="16.5" thickBot="1">
      <c r="A58" s="5"/>
      <c r="B58" s="60" t="s">
        <v>80</v>
      </c>
      <c r="C58" s="48"/>
      <c r="D58" s="54"/>
      <c r="E58" s="54"/>
      <c r="F58" s="50"/>
      <c r="G58" s="115"/>
      <c r="H58" s="50"/>
      <c r="I58" s="152"/>
      <c r="J58" s="116"/>
      <c r="K58" s="157"/>
      <c r="L58" s="157"/>
      <c r="M58" s="157"/>
      <c r="N58" s="157"/>
    </row>
    <row r="59" spans="1:14" ht="15.75">
      <c r="A59" s="5"/>
      <c r="B59" s="60" t="s">
        <v>152</v>
      </c>
      <c r="C59" s="25"/>
      <c r="D59" s="20"/>
      <c r="E59" s="20"/>
      <c r="F59" s="342"/>
      <c r="G59" s="343"/>
      <c r="H59" s="327"/>
      <c r="I59" s="342"/>
      <c r="J59" s="230"/>
      <c r="K59" s="157"/>
      <c r="L59" s="157"/>
      <c r="M59" s="157"/>
      <c r="N59" s="157"/>
    </row>
    <row r="60" spans="1:14" ht="15.75">
      <c r="A60" s="5"/>
      <c r="B60" s="60" t="s">
        <v>135</v>
      </c>
      <c r="C60" s="19" t="s">
        <v>5</v>
      </c>
      <c r="D60" s="20"/>
      <c r="E60" s="20"/>
      <c r="F60" s="38"/>
      <c r="G60" s="35"/>
      <c r="H60" s="200"/>
      <c r="I60" s="290"/>
      <c r="J60" s="201"/>
      <c r="K60" s="157"/>
      <c r="L60" s="157"/>
      <c r="M60" s="157"/>
      <c r="N60" s="157"/>
    </row>
    <row r="61" spans="1:14" ht="15.75">
      <c r="A61" s="5"/>
      <c r="B61" s="60"/>
      <c r="C61" s="70"/>
      <c r="D61" s="20"/>
      <c r="E61" s="20"/>
      <c r="F61" s="172"/>
      <c r="G61" s="172" t="s">
        <v>136</v>
      </c>
      <c r="H61" s="65" t="s">
        <v>137</v>
      </c>
      <c r="I61" s="32" t="s">
        <v>138</v>
      </c>
      <c r="J61" s="66" t="s">
        <v>132</v>
      </c>
      <c r="K61" s="157"/>
      <c r="L61" s="157"/>
      <c r="M61" s="157"/>
      <c r="N61" s="157"/>
    </row>
    <row r="62" spans="1:14" ht="15.75">
      <c r="A62" s="5"/>
      <c r="B62" s="60"/>
      <c r="C62" s="25"/>
      <c r="D62" s="20"/>
      <c r="E62" s="20"/>
      <c r="F62" s="32" t="s">
        <v>2</v>
      </c>
      <c r="G62" s="32" t="s">
        <v>3</v>
      </c>
      <c r="H62" s="65" t="s">
        <v>139</v>
      </c>
      <c r="I62" s="65" t="s">
        <v>139</v>
      </c>
      <c r="J62" s="232" t="s">
        <v>64</v>
      </c>
      <c r="K62" s="157"/>
      <c r="L62" s="157"/>
      <c r="M62" s="157"/>
      <c r="N62" s="157"/>
    </row>
    <row r="63" spans="1:14" ht="15">
      <c r="A63" s="5"/>
      <c r="B63" s="15"/>
      <c r="C63" s="70"/>
      <c r="D63" s="36"/>
      <c r="E63" s="36"/>
      <c r="F63" s="35"/>
      <c r="G63" s="35"/>
      <c r="H63" s="71"/>
      <c r="I63" s="35"/>
      <c r="J63" s="72"/>
      <c r="K63" s="157"/>
      <c r="L63" s="157"/>
      <c r="M63" s="157"/>
      <c r="N63" s="157"/>
    </row>
    <row r="64" spans="1:14" ht="15">
      <c r="A64" s="5"/>
      <c r="B64" s="15"/>
      <c r="C64" s="70"/>
      <c r="D64" s="20" t="s">
        <v>140</v>
      </c>
      <c r="E64" s="20"/>
      <c r="F64" s="178">
        <v>4562824</v>
      </c>
      <c r="G64" s="178"/>
      <c r="H64" s="345"/>
      <c r="I64" s="179"/>
      <c r="J64" s="346"/>
      <c r="K64" s="157"/>
      <c r="L64" s="157"/>
      <c r="M64" s="157"/>
      <c r="N64" s="157"/>
    </row>
    <row r="65" spans="1:14" ht="15">
      <c r="A65" s="5"/>
      <c r="B65" s="15"/>
      <c r="C65" s="70"/>
      <c r="D65" s="20"/>
      <c r="E65" s="20" t="s">
        <v>141</v>
      </c>
      <c r="F65" s="368" t="s">
        <v>142</v>
      </c>
      <c r="G65" s="178">
        <v>978890</v>
      </c>
      <c r="H65" s="345">
        <v>1.48</v>
      </c>
      <c r="I65" s="376">
        <v>1.99</v>
      </c>
      <c r="J65" s="346">
        <v>1565956.73</v>
      </c>
      <c r="K65" s="157"/>
      <c r="L65" s="157"/>
      <c r="M65" s="157"/>
      <c r="N65" s="157"/>
    </row>
    <row r="66" spans="1:14" ht="15">
      <c r="A66" s="5"/>
      <c r="B66" s="15"/>
      <c r="C66" s="70"/>
      <c r="D66" s="20"/>
      <c r="E66" s="20" t="s">
        <v>143</v>
      </c>
      <c r="F66" s="368" t="s">
        <v>142</v>
      </c>
      <c r="G66" s="178">
        <v>10443108</v>
      </c>
      <c r="H66" s="345">
        <v>1.51</v>
      </c>
      <c r="I66" s="376">
        <v>2.02</v>
      </c>
      <c r="J66" s="346">
        <v>17619230.79</v>
      </c>
      <c r="K66" s="157"/>
      <c r="L66" s="157"/>
      <c r="M66" s="157"/>
      <c r="N66" s="157"/>
    </row>
    <row r="67" spans="1:14" ht="15">
      <c r="A67" s="5"/>
      <c r="B67" s="15"/>
      <c r="C67" s="70"/>
      <c r="D67" s="20" t="s">
        <v>144</v>
      </c>
      <c r="E67" s="20"/>
      <c r="F67" s="178">
        <v>6524771</v>
      </c>
      <c r="G67" s="178">
        <v>13650674</v>
      </c>
      <c r="H67" s="345">
        <v>0.46</v>
      </c>
      <c r="I67" s="376">
        <v>0.32</v>
      </c>
      <c r="J67" s="346">
        <v>5609527.220000001</v>
      </c>
      <c r="K67" s="157"/>
      <c r="L67" s="157"/>
      <c r="M67" s="157"/>
      <c r="N67" s="157"/>
    </row>
    <row r="68" spans="1:14" ht="15">
      <c r="A68" s="5"/>
      <c r="B68" s="85"/>
      <c r="C68" s="70"/>
      <c r="D68" s="20" t="s">
        <v>145</v>
      </c>
      <c r="E68" s="20"/>
      <c r="F68" s="178">
        <v>334402</v>
      </c>
      <c r="G68" s="178">
        <v>1601456.9640344116</v>
      </c>
      <c r="H68" s="345">
        <v>0.32</v>
      </c>
      <c r="I68" s="376">
        <v>0.32</v>
      </c>
      <c r="J68" s="346">
        <v>512466.2284910118</v>
      </c>
      <c r="K68" s="157"/>
      <c r="L68" s="157"/>
      <c r="M68" s="157"/>
      <c r="N68" s="157"/>
    </row>
    <row r="69" spans="1:14" ht="15">
      <c r="A69" s="5"/>
      <c r="B69" s="85"/>
      <c r="C69" s="25"/>
      <c r="D69" s="20" t="s">
        <v>23</v>
      </c>
      <c r="E69" s="20"/>
      <c r="F69" s="348">
        <f>SUM(F64,F67:F68)</f>
        <v>11421997</v>
      </c>
      <c r="G69" s="373">
        <f>SUM(G65:G68)</f>
        <v>26674128.964034412</v>
      </c>
      <c r="H69" s="71"/>
      <c r="I69" s="35"/>
      <c r="J69" s="350">
        <f>SUM(J65:J68)</f>
        <v>25307180.968491014</v>
      </c>
      <c r="K69" s="157"/>
      <c r="L69" s="157"/>
      <c r="M69" s="157"/>
      <c r="N69" s="157"/>
    </row>
    <row r="70" spans="1:14" ht="15.75" thickBot="1">
      <c r="A70" s="5"/>
      <c r="B70" s="85"/>
      <c r="C70" s="25"/>
      <c r="D70" s="20"/>
      <c r="E70" s="20"/>
      <c r="F70" s="50"/>
      <c r="G70" s="351"/>
      <c r="H70" s="83"/>
      <c r="I70" s="53"/>
      <c r="J70" s="354"/>
      <c r="K70" s="157"/>
      <c r="L70" s="157"/>
      <c r="M70" s="157"/>
      <c r="N70" s="157"/>
    </row>
    <row r="71" spans="1:14" ht="15">
      <c r="A71" s="5"/>
      <c r="B71" s="85"/>
      <c r="C71" s="117"/>
      <c r="D71" s="56"/>
      <c r="E71" s="56"/>
      <c r="F71" s="56"/>
      <c r="G71" s="56"/>
      <c r="H71" s="56"/>
      <c r="I71" s="56"/>
      <c r="J71" s="57"/>
      <c r="K71" s="157"/>
      <c r="L71" s="157"/>
      <c r="M71" s="157"/>
      <c r="N71" s="157"/>
    </row>
    <row r="72" spans="1:14" ht="15.75">
      <c r="A72" s="5"/>
      <c r="B72" s="85"/>
      <c r="C72" s="19" t="s">
        <v>146</v>
      </c>
      <c r="D72" s="20"/>
      <c r="E72" s="20"/>
      <c r="F72" s="20"/>
      <c r="G72" s="20"/>
      <c r="H72" s="20"/>
      <c r="I72" s="20"/>
      <c r="J72" s="374">
        <f>+J57/J69</f>
        <v>1.0428227874474951</v>
      </c>
      <c r="K72" s="157"/>
      <c r="L72" s="157"/>
      <c r="M72" s="157"/>
      <c r="N72" s="157"/>
    </row>
    <row r="73" spans="1:14" ht="15.75" thickBot="1">
      <c r="A73" s="81"/>
      <c r="B73" s="82"/>
      <c r="C73" s="25"/>
      <c r="D73" s="20"/>
      <c r="E73" s="20"/>
      <c r="F73" s="20"/>
      <c r="G73" s="20"/>
      <c r="H73" s="20"/>
      <c r="I73" s="20"/>
      <c r="J73" s="22"/>
      <c r="K73" s="157"/>
      <c r="L73" s="157"/>
      <c r="M73" s="157"/>
      <c r="N73" s="157"/>
    </row>
    <row r="74" spans="1:14" ht="15">
      <c r="A74" s="2"/>
      <c r="B74" s="356"/>
      <c r="C74" s="117"/>
      <c r="D74" s="56"/>
      <c r="E74" s="56"/>
      <c r="F74" s="159"/>
      <c r="G74" s="159"/>
      <c r="H74" s="159"/>
      <c r="I74" s="56"/>
      <c r="J74" s="57"/>
      <c r="K74" s="157"/>
      <c r="L74" s="157"/>
      <c r="M74" s="157"/>
      <c r="N74" s="157"/>
    </row>
    <row r="75" spans="1:14" ht="15.75">
      <c r="A75" s="5"/>
      <c r="B75" s="15"/>
      <c r="C75" s="19" t="s">
        <v>1</v>
      </c>
      <c r="D75" s="20"/>
      <c r="E75" s="20"/>
      <c r="F75" s="290"/>
      <c r="G75" s="35"/>
      <c r="H75" s="111"/>
      <c r="I75" s="41"/>
      <c r="J75" s="112"/>
      <c r="K75" s="157"/>
      <c r="L75" s="157"/>
      <c r="M75" s="157"/>
      <c r="N75" s="157"/>
    </row>
    <row r="76" spans="1:14" ht="15.75">
      <c r="A76" s="5"/>
      <c r="B76" s="15"/>
      <c r="C76" s="25"/>
      <c r="D76" s="20"/>
      <c r="E76" s="20"/>
      <c r="F76" s="109"/>
      <c r="G76" s="109"/>
      <c r="H76" s="32"/>
      <c r="I76" s="136"/>
      <c r="J76" s="59" t="s">
        <v>132</v>
      </c>
      <c r="K76" s="157"/>
      <c r="L76" s="157"/>
      <c r="M76" s="157"/>
      <c r="N76" s="157"/>
    </row>
    <row r="77" spans="1:14" ht="15.75">
      <c r="A77" s="5"/>
      <c r="B77" s="15"/>
      <c r="C77" s="70"/>
      <c r="D77" s="36"/>
      <c r="E77" s="36"/>
      <c r="F77" s="32" t="s">
        <v>2</v>
      </c>
      <c r="G77" s="32" t="s">
        <v>3</v>
      </c>
      <c r="H77" s="231"/>
      <c r="I77" s="335"/>
      <c r="J77" s="336" t="s">
        <v>64</v>
      </c>
      <c r="K77" s="157"/>
      <c r="L77" s="157"/>
      <c r="M77" s="157"/>
      <c r="N77" s="157"/>
    </row>
    <row r="78" spans="1:14" ht="15">
      <c r="A78" s="5"/>
      <c r="B78" s="15"/>
      <c r="C78" s="25"/>
      <c r="D78" s="20"/>
      <c r="E78" s="20"/>
      <c r="F78" s="38"/>
      <c r="G78" s="359"/>
      <c r="H78" s="38"/>
      <c r="I78" s="20"/>
      <c r="J78" s="22"/>
      <c r="K78" s="157"/>
      <c r="L78" s="157"/>
      <c r="M78" s="157"/>
      <c r="N78" s="157"/>
    </row>
    <row r="79" spans="1:14" ht="15">
      <c r="A79" s="5"/>
      <c r="B79" s="15"/>
      <c r="C79" s="25"/>
      <c r="D79" s="20"/>
      <c r="E79" s="20"/>
      <c r="F79" s="178">
        <v>1105184</v>
      </c>
      <c r="G79" s="339">
        <v>2021919</v>
      </c>
      <c r="H79" s="176"/>
      <c r="I79" s="360"/>
      <c r="J79" s="177">
        <v>1901395</v>
      </c>
      <c r="K79" s="157"/>
      <c r="L79" s="157"/>
      <c r="M79" s="157"/>
      <c r="N79" s="157"/>
    </row>
    <row r="80" spans="1:14" ht="15.75" thickBot="1">
      <c r="A80" s="5"/>
      <c r="B80" s="15"/>
      <c r="C80" s="48"/>
      <c r="D80" s="54"/>
      <c r="E80" s="54"/>
      <c r="F80" s="50"/>
      <c r="G80" s="115"/>
      <c r="H80" s="53"/>
      <c r="I80" s="54"/>
      <c r="J80" s="116"/>
      <c r="K80" s="157"/>
      <c r="L80" s="157"/>
      <c r="M80" s="157"/>
      <c r="N80" s="157"/>
    </row>
    <row r="81" spans="1:14" ht="15.75">
      <c r="A81" s="5"/>
      <c r="B81" s="75" t="s">
        <v>56</v>
      </c>
      <c r="C81" s="20"/>
      <c r="D81" s="20"/>
      <c r="E81" s="20"/>
      <c r="F81" s="38"/>
      <c r="G81" s="38"/>
      <c r="H81" s="38"/>
      <c r="I81" s="38"/>
      <c r="J81" s="80"/>
      <c r="K81" s="157"/>
      <c r="L81" s="157"/>
      <c r="M81" s="157"/>
      <c r="N81" s="157"/>
    </row>
    <row r="82" spans="1:14" ht="15.75">
      <c r="A82" s="5"/>
      <c r="B82" s="60" t="s">
        <v>152</v>
      </c>
      <c r="C82" s="361" t="s">
        <v>5</v>
      </c>
      <c r="D82" s="20"/>
      <c r="E82" s="20"/>
      <c r="F82" s="35"/>
      <c r="G82" s="168"/>
      <c r="H82" s="168"/>
      <c r="I82" s="168"/>
      <c r="J82" s="362"/>
      <c r="K82" s="157"/>
      <c r="L82" s="157"/>
      <c r="M82" s="157"/>
      <c r="N82" s="157"/>
    </row>
    <row r="83" spans="1:14" ht="15.75">
      <c r="A83" s="5"/>
      <c r="B83" s="60" t="s">
        <v>135</v>
      </c>
      <c r="C83" s="20"/>
      <c r="D83" s="20"/>
      <c r="E83" s="20"/>
      <c r="F83" s="289"/>
      <c r="G83" s="172" t="s">
        <v>136</v>
      </c>
      <c r="H83" s="65" t="s">
        <v>137</v>
      </c>
      <c r="I83" s="32" t="s">
        <v>138</v>
      </c>
      <c r="J83" s="66" t="s">
        <v>132</v>
      </c>
      <c r="K83" s="157"/>
      <c r="L83" s="157"/>
      <c r="M83" s="157"/>
      <c r="N83" s="157"/>
    </row>
    <row r="84" spans="1:14" ht="15.75">
      <c r="A84" s="5"/>
      <c r="B84" s="60"/>
      <c r="C84" s="20"/>
      <c r="D84" s="20"/>
      <c r="E84" s="20"/>
      <c r="F84" s="172" t="s">
        <v>2</v>
      </c>
      <c r="G84" s="172" t="s">
        <v>3</v>
      </c>
      <c r="H84" s="65" t="s">
        <v>139</v>
      </c>
      <c r="I84" s="65" t="s">
        <v>139</v>
      </c>
      <c r="J84" s="232" t="s">
        <v>64</v>
      </c>
      <c r="K84" s="157"/>
      <c r="L84" s="157"/>
      <c r="M84" s="157"/>
      <c r="N84" s="157"/>
    </row>
    <row r="85" spans="1:14" ht="15">
      <c r="A85" s="5"/>
      <c r="B85" s="15"/>
      <c r="C85" s="36"/>
      <c r="D85" s="36"/>
      <c r="E85" s="36"/>
      <c r="F85" s="35"/>
      <c r="G85" s="35"/>
      <c r="H85" s="35"/>
      <c r="I85" s="35"/>
      <c r="J85" s="72"/>
      <c r="K85" s="157"/>
      <c r="L85" s="157"/>
      <c r="M85" s="157"/>
      <c r="N85" s="157"/>
    </row>
    <row r="86" spans="1:14" ht="15">
      <c r="A86" s="5"/>
      <c r="B86" s="15"/>
      <c r="C86" s="36"/>
      <c r="D86" s="20" t="s">
        <v>140</v>
      </c>
      <c r="E86" s="20"/>
      <c r="F86" s="178">
        <v>387553</v>
      </c>
      <c r="G86" s="178"/>
      <c r="H86" s="178"/>
      <c r="I86" s="178"/>
      <c r="J86" s="367"/>
      <c r="K86" s="157"/>
      <c r="L86" s="157"/>
      <c r="M86" s="157"/>
      <c r="N86" s="157"/>
    </row>
    <row r="87" spans="1:14" ht="15">
      <c r="A87" s="5"/>
      <c r="B87" s="15"/>
      <c r="C87" s="36"/>
      <c r="D87" s="20"/>
      <c r="E87" s="20" t="s">
        <v>153</v>
      </c>
      <c r="F87" s="368" t="s">
        <v>148</v>
      </c>
      <c r="G87" s="178">
        <v>121004</v>
      </c>
      <c r="H87" s="179">
        <v>0.86</v>
      </c>
      <c r="I87" s="376">
        <v>1.24</v>
      </c>
      <c r="J87" s="346">
        <v>131025</v>
      </c>
      <c r="K87" s="157"/>
      <c r="L87" s="157"/>
      <c r="M87" s="157"/>
      <c r="N87" s="157"/>
    </row>
    <row r="88" spans="1:14" ht="15">
      <c r="A88" s="5"/>
      <c r="B88" s="15"/>
      <c r="C88" s="36"/>
      <c r="D88" s="20"/>
      <c r="E88" s="20" t="s">
        <v>154</v>
      </c>
      <c r="F88" s="368" t="s">
        <v>148</v>
      </c>
      <c r="G88" s="368" t="s">
        <v>148</v>
      </c>
      <c r="H88" s="369"/>
      <c r="I88" s="377"/>
      <c r="J88" s="370" t="s">
        <v>148</v>
      </c>
      <c r="K88" s="157"/>
      <c r="L88" s="157"/>
      <c r="M88" s="157"/>
      <c r="N88" s="157"/>
    </row>
    <row r="89" spans="1:14" ht="15">
      <c r="A89" s="5"/>
      <c r="B89" s="15"/>
      <c r="C89" s="36"/>
      <c r="D89" s="20"/>
      <c r="E89" s="20" t="s">
        <v>150</v>
      </c>
      <c r="F89" s="368" t="s">
        <v>148</v>
      </c>
      <c r="G89" s="178">
        <v>756996</v>
      </c>
      <c r="H89" s="179">
        <v>1.17</v>
      </c>
      <c r="I89" s="376">
        <v>1.68</v>
      </c>
      <c r="J89" s="346">
        <v>1046572</v>
      </c>
      <c r="K89" s="157"/>
      <c r="L89" s="157"/>
      <c r="M89" s="157"/>
      <c r="N89" s="157"/>
    </row>
    <row r="90" spans="1:14" ht="15">
      <c r="A90" s="5"/>
      <c r="B90" s="15"/>
      <c r="C90" s="36"/>
      <c r="D90" s="20"/>
      <c r="E90" s="20" t="s">
        <v>151</v>
      </c>
      <c r="F90" s="368" t="s">
        <v>148</v>
      </c>
      <c r="G90" s="178">
        <v>227184</v>
      </c>
      <c r="H90" s="179">
        <v>1.2</v>
      </c>
      <c r="I90" s="376">
        <v>1.71</v>
      </c>
      <c r="J90" s="346">
        <v>316831</v>
      </c>
      <c r="K90" s="157"/>
      <c r="L90" s="157"/>
      <c r="M90" s="157"/>
      <c r="N90" s="157"/>
    </row>
    <row r="91" spans="1:14" ht="15">
      <c r="A91" s="5"/>
      <c r="B91" s="15"/>
      <c r="C91" s="36"/>
      <c r="D91" s="20" t="s">
        <v>144</v>
      </c>
      <c r="E91" s="20"/>
      <c r="F91" s="178">
        <v>668168</v>
      </c>
      <c r="G91" s="178">
        <v>1658078</v>
      </c>
      <c r="H91" s="179">
        <v>0.46</v>
      </c>
      <c r="I91" s="376">
        <v>0.32</v>
      </c>
      <c r="J91" s="346">
        <v>676409</v>
      </c>
      <c r="K91" s="157"/>
      <c r="L91" s="157"/>
      <c r="M91" s="157"/>
      <c r="N91" s="157"/>
    </row>
    <row r="92" spans="1:14" ht="15">
      <c r="A92" s="5"/>
      <c r="B92" s="15"/>
      <c r="C92" s="36"/>
      <c r="D92" s="20" t="s">
        <v>145</v>
      </c>
      <c r="E92" s="20"/>
      <c r="F92" s="178">
        <v>49462</v>
      </c>
      <c r="G92" s="178">
        <v>237857.47224697072</v>
      </c>
      <c r="H92" s="179">
        <v>0.32</v>
      </c>
      <c r="I92" s="376">
        <v>0.32</v>
      </c>
      <c r="J92" s="346">
        <v>76114</v>
      </c>
      <c r="K92" s="157"/>
      <c r="L92" s="157"/>
      <c r="M92" s="157"/>
      <c r="N92" s="157"/>
    </row>
    <row r="93" spans="1:14" ht="15">
      <c r="A93" s="5"/>
      <c r="B93" s="85"/>
      <c r="C93" s="20"/>
      <c r="D93" s="20"/>
      <c r="E93" s="20" t="s">
        <v>23</v>
      </c>
      <c r="F93" s="348">
        <f>SUM(F86,F91:F92)</f>
        <v>1105183</v>
      </c>
      <c r="G93" s="348">
        <f>SUM(G87,G89:G92)</f>
        <v>3001119.4722469705</v>
      </c>
      <c r="H93" s="348"/>
      <c r="I93" s="348"/>
      <c r="J93" s="350">
        <f>SUM(J87,J89:J92)</f>
        <v>2246951</v>
      </c>
      <c r="K93" s="157"/>
      <c r="L93" s="157"/>
      <c r="M93" s="157"/>
      <c r="N93" s="157"/>
    </row>
    <row r="94" spans="1:14" ht="15.75" thickBot="1">
      <c r="A94" s="5"/>
      <c r="B94" s="85"/>
      <c r="C94" s="20"/>
      <c r="D94" s="20"/>
      <c r="E94" s="20"/>
      <c r="F94" s="50"/>
      <c r="G94" s="50"/>
      <c r="H94" s="50"/>
      <c r="I94" s="50"/>
      <c r="J94" s="354"/>
      <c r="K94" s="157"/>
      <c r="L94" s="157"/>
      <c r="M94" s="157"/>
      <c r="N94" s="157"/>
    </row>
    <row r="95" spans="1:14" ht="15">
      <c r="A95" s="5"/>
      <c r="B95" s="85"/>
      <c r="C95" s="117"/>
      <c r="D95" s="56"/>
      <c r="E95" s="56"/>
      <c r="F95" s="56"/>
      <c r="G95" s="56"/>
      <c r="H95" s="56"/>
      <c r="I95" s="56"/>
      <c r="J95" s="57"/>
      <c r="K95" s="157"/>
      <c r="L95" s="157"/>
      <c r="M95" s="157"/>
      <c r="N95" s="157"/>
    </row>
    <row r="96" spans="1:14" ht="15.75">
      <c r="A96" s="5"/>
      <c r="B96" s="85"/>
      <c r="C96" s="19" t="s">
        <v>146</v>
      </c>
      <c r="D96" s="20"/>
      <c r="E96" s="20"/>
      <c r="F96" s="20"/>
      <c r="G96" s="20"/>
      <c r="H96" s="20"/>
      <c r="I96" s="20"/>
      <c r="J96" s="374">
        <f>+J79/J93</f>
        <v>0.8462111545823652</v>
      </c>
      <c r="K96" s="157"/>
      <c r="L96" s="157"/>
      <c r="M96" s="157"/>
      <c r="N96" s="157"/>
    </row>
    <row r="97" spans="1:14" ht="15.75" thickBot="1">
      <c r="A97" s="81"/>
      <c r="B97" s="82"/>
      <c r="C97" s="48"/>
      <c r="D97" s="54"/>
      <c r="E97" s="54"/>
      <c r="F97" s="54"/>
      <c r="G97" s="54"/>
      <c r="H97" s="54"/>
      <c r="I97" s="54"/>
      <c r="J97" s="55"/>
      <c r="K97" s="157"/>
      <c r="L97" s="157"/>
      <c r="M97" s="157"/>
      <c r="N97" s="157"/>
    </row>
    <row r="98" spans="2:14" ht="15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</row>
    <row r="99" spans="2:14" ht="15">
      <c r="B99" s="157"/>
      <c r="C99" s="157"/>
      <c r="D99" s="157"/>
      <c r="E99" s="157"/>
      <c r="F99" s="157"/>
      <c r="G99" s="366"/>
      <c r="H99" s="157"/>
      <c r="I99" s="157"/>
      <c r="J99" s="157"/>
      <c r="K99" s="157"/>
      <c r="L99" s="157"/>
      <c r="M99" s="157"/>
      <c r="N99" s="157"/>
    </row>
    <row r="100" spans="1:14" ht="15">
      <c r="A100" s="155" t="s">
        <v>273</v>
      </c>
      <c r="B100" s="157"/>
      <c r="C100" s="157"/>
      <c r="D100" s="157"/>
      <c r="E100" s="157"/>
      <c r="F100" s="157"/>
      <c r="G100" s="366"/>
      <c r="H100" s="157"/>
      <c r="I100" s="157"/>
      <c r="J100" s="157"/>
      <c r="K100" s="157"/>
      <c r="L100" s="157"/>
      <c r="M100" s="157"/>
      <c r="N100" s="157"/>
    </row>
    <row r="101" spans="2:14" ht="15">
      <c r="B101" s="157"/>
      <c r="C101" s="157"/>
      <c r="D101" s="157"/>
      <c r="E101" s="157"/>
      <c r="F101" s="157"/>
      <c r="G101" s="366"/>
      <c r="H101" s="157"/>
      <c r="I101" s="157"/>
      <c r="J101" s="157"/>
      <c r="K101" s="157"/>
      <c r="L101" s="157"/>
      <c r="M101" s="157"/>
      <c r="N101" s="157"/>
    </row>
    <row r="102" spans="2:14" ht="15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</row>
    <row r="103" spans="2:14" ht="15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2:14" ht="15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</row>
    <row r="105" spans="2:14" ht="15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2:14" ht="15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spans="2:14" ht="15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</row>
    <row r="108" spans="2:14" ht="15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</row>
    <row r="109" spans="2:14" ht="15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</row>
    <row r="110" spans="2:14" ht="15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</row>
    <row r="111" spans="2:14" ht="15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2:14" ht="15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</row>
    <row r="113" spans="2:14" ht="15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</row>
    <row r="114" spans="2:14" ht="15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2:14" ht="15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</row>
    <row r="116" spans="2:14" ht="15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</row>
    <row r="117" spans="2:14" ht="15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</row>
    <row r="118" spans="2:14" ht="15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</row>
    <row r="119" spans="2:14" ht="15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</row>
    <row r="120" spans="2:14" ht="15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2:14" ht="15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</row>
    <row r="122" spans="2:14" ht="15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2:14" ht="15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2:14" ht="15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</row>
    <row r="125" spans="2:14" ht="15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</row>
    <row r="126" spans="2:14" ht="15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2:14" ht="15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2:14" ht="15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</row>
    <row r="129" spans="2:14" ht="15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2:14" ht="15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</row>
    <row r="131" spans="2:14" ht="15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2:14" ht="15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2:14" ht="15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</row>
    <row r="134" spans="2:14" ht="15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</row>
    <row r="135" spans="2:14" ht="15">
      <c r="B135" s="375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</row>
    <row r="136" spans="2:14" ht="15">
      <c r="B136" s="375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</row>
    <row r="137" spans="2:14" ht="15">
      <c r="B137" s="375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</row>
    <row r="138" spans="2:14" ht="15">
      <c r="B138" s="375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</row>
    <row r="139" spans="2:14" ht="15">
      <c r="B139" s="375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</row>
    <row r="140" spans="2:14" ht="15">
      <c r="B140" s="375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</row>
    <row r="141" spans="2:14" ht="15">
      <c r="B141" s="375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</row>
    <row r="142" spans="2:14" ht="15">
      <c r="B142" s="375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</row>
    <row r="143" spans="2:14" ht="15"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</row>
    <row r="144" spans="2:14" ht="15">
      <c r="B144" s="375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</row>
    <row r="145" spans="2:14" ht="15">
      <c r="B145" s="375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</row>
    <row r="146" spans="2:14" ht="15">
      <c r="B146" s="375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</row>
    <row r="147" spans="2:14" ht="15">
      <c r="B147" s="375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</row>
    <row r="148" spans="2:14" ht="15">
      <c r="B148" s="375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</row>
    <row r="149" spans="2:14" ht="15"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</row>
    <row r="150" spans="2:14" ht="15">
      <c r="B150" s="375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</row>
    <row r="151" spans="2:14" ht="15">
      <c r="B151" s="375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</row>
    <row r="152" spans="2:14" ht="15">
      <c r="B152" s="375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</row>
    <row r="153" spans="2:14" ht="15">
      <c r="B153" s="375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</row>
    <row r="154" spans="2:14" ht="15">
      <c r="B154" s="375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</row>
    <row r="155" spans="2:14" ht="15">
      <c r="B155" s="375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</row>
    <row r="156" spans="2:14" ht="15">
      <c r="B156" s="375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</row>
    <row r="157" spans="2:14" ht="15">
      <c r="B157" s="375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</row>
    <row r="158" spans="2:14" ht="15">
      <c r="B158" s="375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</row>
    <row r="159" spans="2:14" ht="15">
      <c r="B159" s="375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</row>
    <row r="160" spans="2:14" ht="15">
      <c r="B160" s="375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</row>
    <row r="161" spans="2:14" ht="15">
      <c r="B161" s="375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</row>
    <row r="162" spans="2:14" ht="15">
      <c r="B162" s="375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</row>
    <row r="163" spans="2:14" ht="15">
      <c r="B163" s="375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</row>
    <row r="164" spans="2:14" ht="15">
      <c r="B164" s="375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</row>
    <row r="165" spans="2:14" ht="15">
      <c r="B165" s="375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</row>
    <row r="166" spans="2:14" ht="15">
      <c r="B166" s="375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</row>
    <row r="167" spans="2:14" ht="15">
      <c r="B167" s="375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</row>
    <row r="168" spans="2:14" ht="15">
      <c r="B168" s="375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</row>
    <row r="169" spans="2:14" ht="15">
      <c r="B169" s="375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</row>
    <row r="170" spans="2:14" ht="15">
      <c r="B170" s="375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</row>
    <row r="171" spans="2:14" ht="15">
      <c r="B171" s="375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</row>
    <row r="172" spans="2:14" ht="15">
      <c r="B172" s="375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</row>
    <row r="173" spans="2:14" ht="15">
      <c r="B173" s="375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</row>
    <row r="174" spans="2:14" ht="15">
      <c r="B174" s="375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</row>
    <row r="175" spans="2:14" ht="15">
      <c r="B175" s="375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</row>
    <row r="176" spans="2:14" ht="15">
      <c r="B176" s="375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</row>
    <row r="177" spans="2:14" ht="15">
      <c r="B177" s="375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</row>
    <row r="178" spans="2:14" ht="15"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</row>
    <row r="179" spans="2:14" ht="15"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</row>
    <row r="180" spans="2:14" ht="15">
      <c r="B180" s="375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</row>
    <row r="181" spans="2:14" ht="15">
      <c r="B181" s="375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</row>
    <row r="182" spans="2:14" ht="15">
      <c r="B182" s="375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</row>
    <row r="183" spans="2:14" ht="15">
      <c r="B183" s="375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</row>
    <row r="184" spans="2:14" ht="15">
      <c r="B184" s="375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</row>
    <row r="185" spans="2:14" ht="15">
      <c r="B185" s="375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</row>
    <row r="186" spans="2:14" ht="15">
      <c r="B186" s="375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</row>
    <row r="187" spans="2:14" ht="15">
      <c r="B187" s="375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</row>
    <row r="188" spans="2:14" ht="15">
      <c r="B188" s="375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</row>
    <row r="189" spans="2:14" ht="15">
      <c r="B189" s="375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</row>
    <row r="190" spans="2:14" ht="15">
      <c r="B190" s="375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</row>
    <row r="191" spans="2:14" ht="15">
      <c r="B191" s="375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</row>
    <row r="192" spans="2:14" ht="15">
      <c r="B192" s="375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</row>
    <row r="193" spans="2:14" ht="15">
      <c r="B193" s="375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</row>
    <row r="194" spans="2:14" ht="15">
      <c r="B194" s="375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</row>
    <row r="195" spans="2:14" ht="15">
      <c r="B195" s="375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</row>
    <row r="196" spans="2:14" ht="15">
      <c r="B196" s="375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</row>
    <row r="197" spans="2:14" ht="15">
      <c r="B197" s="375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</row>
    <row r="198" spans="2:14" ht="15">
      <c r="B198" s="375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</row>
    <row r="199" spans="2:14" ht="15">
      <c r="B199" s="375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</row>
    <row r="200" spans="2:14" ht="15">
      <c r="B200" s="375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</row>
    <row r="201" spans="2:14" ht="15">
      <c r="B201" s="375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</row>
    <row r="202" spans="2:14" ht="15">
      <c r="B202" s="375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</row>
    <row r="203" spans="2:14" ht="15">
      <c r="B203" s="375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</row>
    <row r="204" spans="2:14" ht="15"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</row>
    <row r="205" spans="2:14" ht="15">
      <c r="B205" s="375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</row>
    <row r="206" spans="2:14" ht="15">
      <c r="B206" s="375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</row>
    <row r="207" spans="2:14" ht="15">
      <c r="B207" s="375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</row>
    <row r="208" spans="2:14" ht="15">
      <c r="B208" s="375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</row>
    <row r="209" spans="2:14" ht="15"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</row>
    <row r="210" spans="2:14" ht="15">
      <c r="B210" s="375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</row>
    <row r="211" spans="2:14" ht="15">
      <c r="B211" s="375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</row>
    <row r="212" spans="2:14" ht="15">
      <c r="B212" s="375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</row>
    <row r="213" spans="2:14" ht="15">
      <c r="B213" s="375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</row>
    <row r="214" spans="2:14" ht="15">
      <c r="B214" s="375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</row>
    <row r="215" spans="2:14" ht="15">
      <c r="B215" s="375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</row>
    <row r="216" spans="2:14" ht="15">
      <c r="B216" s="375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</row>
    <row r="217" spans="2:14" ht="15">
      <c r="B217" s="375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</row>
    <row r="218" spans="2:14" ht="15">
      <c r="B218" s="375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</row>
    <row r="219" spans="2:14" ht="15"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</row>
    <row r="220" spans="2:14" ht="15">
      <c r="B220" s="375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</row>
    <row r="221" spans="2:14" ht="15"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</row>
    <row r="222" spans="2:14" ht="15">
      <c r="B222" s="375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</row>
    <row r="223" spans="2:14" ht="15">
      <c r="B223" s="375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</row>
    <row r="224" spans="2:14" ht="15">
      <c r="B224" s="375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</row>
    <row r="225" spans="2:14" ht="15">
      <c r="B225" s="375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</row>
    <row r="226" spans="2:14" ht="15">
      <c r="B226" s="375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</row>
    <row r="227" spans="2:14" ht="15">
      <c r="B227" s="375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</row>
    <row r="228" spans="2:14" ht="15">
      <c r="B228" s="375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</row>
    <row r="229" spans="2:14" ht="15">
      <c r="B229" s="375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</row>
    <row r="230" spans="2:14" ht="15">
      <c r="B230" s="375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</row>
    <row r="231" spans="2:14" ht="15">
      <c r="B231" s="375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</row>
    <row r="232" spans="2:14" ht="15">
      <c r="B232" s="375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</row>
    <row r="233" spans="2:14" ht="15">
      <c r="B233" s="375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</row>
    <row r="234" spans="2:14" ht="15">
      <c r="B234" s="375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</row>
    <row r="235" spans="2:14" ht="15">
      <c r="B235" s="375"/>
      <c r="C235" s="375"/>
      <c r="D235" s="375"/>
      <c r="E235" s="375"/>
      <c r="F235" s="375"/>
      <c r="G235" s="375"/>
      <c r="H235" s="375"/>
      <c r="I235" s="375"/>
      <c r="J235" s="375"/>
      <c r="K235" s="375"/>
      <c r="L235" s="375"/>
      <c r="M235" s="375"/>
      <c r="N235" s="375"/>
    </row>
    <row r="236" spans="2:14" ht="15">
      <c r="B236" s="375"/>
      <c r="C236" s="375"/>
      <c r="D236" s="375"/>
      <c r="E236" s="375"/>
      <c r="F236" s="375"/>
      <c r="G236" s="375"/>
      <c r="H236" s="375"/>
      <c r="I236" s="375"/>
      <c r="J236" s="375"/>
      <c r="K236" s="375"/>
      <c r="L236" s="375"/>
      <c r="M236" s="375"/>
      <c r="N236" s="375"/>
    </row>
    <row r="237" spans="2:14" ht="15">
      <c r="B237" s="375"/>
      <c r="C237" s="375"/>
      <c r="D237" s="375"/>
      <c r="E237" s="375"/>
      <c r="F237" s="375"/>
      <c r="G237" s="375"/>
      <c r="H237" s="375"/>
      <c r="I237" s="375"/>
      <c r="J237" s="375"/>
      <c r="K237" s="375"/>
      <c r="L237" s="375"/>
      <c r="M237" s="375"/>
      <c r="N237" s="375"/>
    </row>
    <row r="238" spans="2:14" ht="15">
      <c r="B238" s="375"/>
      <c r="C238" s="375"/>
      <c r="D238" s="375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</row>
    <row r="239" spans="2:14" ht="15">
      <c r="B239" s="375"/>
      <c r="C239" s="375"/>
      <c r="D239" s="375"/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</row>
    <row r="240" spans="2:14" ht="15">
      <c r="B240" s="375"/>
      <c r="C240" s="375"/>
      <c r="D240" s="375"/>
      <c r="E240" s="375"/>
      <c r="F240" s="375"/>
      <c r="G240" s="375"/>
      <c r="H240" s="375"/>
      <c r="I240" s="375"/>
      <c r="J240" s="375"/>
      <c r="K240" s="375"/>
      <c r="L240" s="375"/>
      <c r="M240" s="375"/>
      <c r="N240" s="375"/>
    </row>
    <row r="241" spans="2:14" ht="15">
      <c r="B241" s="375"/>
      <c r="C241" s="375"/>
      <c r="D241" s="375"/>
      <c r="E241" s="375"/>
      <c r="F241" s="375"/>
      <c r="G241" s="375"/>
      <c r="H241" s="375"/>
      <c r="I241" s="375"/>
      <c r="J241" s="375"/>
      <c r="K241" s="375"/>
      <c r="L241" s="375"/>
      <c r="M241" s="375"/>
      <c r="N241" s="375"/>
    </row>
    <row r="242" spans="2:14" ht="15">
      <c r="B242" s="375"/>
      <c r="C242" s="375"/>
      <c r="D242" s="375"/>
      <c r="E242" s="375"/>
      <c r="F242" s="375"/>
      <c r="G242" s="375"/>
      <c r="H242" s="375"/>
      <c r="I242" s="375"/>
      <c r="J242" s="375"/>
      <c r="K242" s="375"/>
      <c r="L242" s="375"/>
      <c r="M242" s="375"/>
      <c r="N242" s="375"/>
    </row>
    <row r="243" spans="2:14" ht="15">
      <c r="B243" s="375"/>
      <c r="C243" s="375"/>
      <c r="D243" s="375"/>
      <c r="E243" s="375"/>
      <c r="F243" s="375"/>
      <c r="G243" s="375"/>
      <c r="H243" s="375"/>
      <c r="I243" s="375"/>
      <c r="J243" s="375"/>
      <c r="K243" s="375"/>
      <c r="L243" s="375"/>
      <c r="M243" s="375"/>
      <c r="N243" s="375"/>
    </row>
    <row r="244" spans="2:14" ht="15">
      <c r="B244" s="375"/>
      <c r="C244" s="375"/>
      <c r="D244" s="375"/>
      <c r="E244" s="375"/>
      <c r="F244" s="375"/>
      <c r="G244" s="375"/>
      <c r="H244" s="375"/>
      <c r="I244" s="375"/>
      <c r="J244" s="375"/>
      <c r="K244" s="375"/>
      <c r="L244" s="375"/>
      <c r="M244" s="375"/>
      <c r="N244" s="375"/>
    </row>
    <row r="245" spans="2:14" ht="15">
      <c r="B245" s="375"/>
      <c r="C245" s="375"/>
      <c r="D245" s="375"/>
      <c r="E245" s="375"/>
      <c r="F245" s="375"/>
      <c r="G245" s="375"/>
      <c r="H245" s="375"/>
      <c r="I245" s="375"/>
      <c r="J245" s="375"/>
      <c r="K245" s="375"/>
      <c r="L245" s="375"/>
      <c r="M245" s="375"/>
      <c r="N245" s="375"/>
    </row>
    <row r="246" spans="2:14" ht="15">
      <c r="B246" s="375"/>
      <c r="C246" s="375"/>
      <c r="D246" s="375"/>
      <c r="E246" s="375"/>
      <c r="F246" s="375"/>
      <c r="G246" s="375"/>
      <c r="H246" s="375"/>
      <c r="I246" s="375"/>
      <c r="J246" s="375"/>
      <c r="K246" s="375"/>
      <c r="L246" s="375"/>
      <c r="M246" s="375"/>
      <c r="N246" s="375"/>
    </row>
    <row r="247" spans="2:14" ht="15">
      <c r="B247" s="375"/>
      <c r="C247" s="375"/>
      <c r="D247" s="375"/>
      <c r="E247" s="375"/>
      <c r="F247" s="375"/>
      <c r="G247" s="375"/>
      <c r="H247" s="375"/>
      <c r="I247" s="375"/>
      <c r="J247" s="375"/>
      <c r="K247" s="375"/>
      <c r="L247" s="375"/>
      <c r="M247" s="375"/>
      <c r="N247" s="375"/>
    </row>
    <row r="248" spans="2:14" ht="15">
      <c r="B248" s="375"/>
      <c r="C248" s="375"/>
      <c r="D248" s="375"/>
      <c r="E248" s="375"/>
      <c r="F248" s="375"/>
      <c r="G248" s="375"/>
      <c r="H248" s="375"/>
      <c r="I248" s="375"/>
      <c r="J248" s="375"/>
      <c r="K248" s="375"/>
      <c r="L248" s="375"/>
      <c r="M248" s="375"/>
      <c r="N248" s="375"/>
    </row>
    <row r="249" spans="2:14" ht="15">
      <c r="B249" s="375"/>
      <c r="C249" s="375"/>
      <c r="D249" s="375"/>
      <c r="E249" s="375"/>
      <c r="F249" s="375"/>
      <c r="G249" s="375"/>
      <c r="H249" s="375"/>
      <c r="I249" s="375"/>
      <c r="J249" s="375"/>
      <c r="K249" s="375"/>
      <c r="L249" s="375"/>
      <c r="M249" s="375"/>
      <c r="N249" s="375"/>
    </row>
    <row r="250" spans="2:14" ht="15">
      <c r="B250" s="375"/>
      <c r="C250" s="375"/>
      <c r="D250" s="375"/>
      <c r="E250" s="375"/>
      <c r="F250" s="375"/>
      <c r="G250" s="375"/>
      <c r="H250" s="375"/>
      <c r="I250" s="375"/>
      <c r="J250" s="375"/>
      <c r="K250" s="375"/>
      <c r="L250" s="375"/>
      <c r="M250" s="375"/>
      <c r="N250" s="375"/>
    </row>
    <row r="251" spans="2:14" ht="15">
      <c r="B251" s="375"/>
      <c r="C251" s="375"/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</row>
    <row r="252" spans="2:14" ht="15">
      <c r="B252" s="375"/>
      <c r="C252" s="375"/>
      <c r="D252" s="375"/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</row>
    <row r="253" spans="2:14" ht="15">
      <c r="B253" s="375"/>
      <c r="C253" s="375"/>
      <c r="D253" s="375"/>
      <c r="E253" s="375"/>
      <c r="F253" s="375"/>
      <c r="G253" s="375"/>
      <c r="H253" s="375"/>
      <c r="I253" s="375"/>
      <c r="J253" s="375"/>
      <c r="K253" s="375"/>
      <c r="L253" s="375"/>
      <c r="M253" s="375"/>
      <c r="N253" s="375"/>
    </row>
    <row r="254" spans="2:14" ht="15">
      <c r="B254" s="375"/>
      <c r="C254" s="375"/>
      <c r="D254" s="375"/>
      <c r="E254" s="375"/>
      <c r="F254" s="375"/>
      <c r="G254" s="375"/>
      <c r="H254" s="375"/>
      <c r="I254" s="375"/>
      <c r="J254" s="375"/>
      <c r="K254" s="375"/>
      <c r="L254" s="375"/>
      <c r="M254" s="375"/>
      <c r="N254" s="375"/>
    </row>
    <row r="255" spans="2:14" ht="15">
      <c r="B255" s="375"/>
      <c r="C255" s="375"/>
      <c r="D255" s="375"/>
      <c r="E255" s="375"/>
      <c r="F255" s="375"/>
      <c r="G255" s="375"/>
      <c r="H255" s="375"/>
      <c r="I255" s="375"/>
      <c r="J255" s="375"/>
      <c r="K255" s="375"/>
      <c r="L255" s="375"/>
      <c r="M255" s="375"/>
      <c r="N255" s="375"/>
    </row>
    <row r="256" spans="2:14" ht="15">
      <c r="B256" s="375"/>
      <c r="C256" s="375"/>
      <c r="D256" s="375"/>
      <c r="E256" s="375"/>
      <c r="F256" s="375"/>
      <c r="G256" s="375"/>
      <c r="H256" s="375"/>
      <c r="I256" s="375"/>
      <c r="J256" s="375"/>
      <c r="K256" s="375"/>
      <c r="L256" s="375"/>
      <c r="M256" s="375"/>
      <c r="N256" s="375"/>
    </row>
    <row r="257" spans="2:14" ht="15">
      <c r="B257" s="375"/>
      <c r="C257" s="375"/>
      <c r="D257" s="375"/>
      <c r="E257" s="375"/>
      <c r="F257" s="375"/>
      <c r="G257" s="375"/>
      <c r="H257" s="375"/>
      <c r="I257" s="375"/>
      <c r="J257" s="375"/>
      <c r="K257" s="375"/>
      <c r="L257" s="375"/>
      <c r="M257" s="375"/>
      <c r="N257" s="375"/>
    </row>
    <row r="258" spans="2:14" ht="15">
      <c r="B258" s="375"/>
      <c r="C258" s="375"/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</row>
    <row r="259" spans="2:14" ht="15">
      <c r="B259" s="375"/>
      <c r="C259" s="375"/>
      <c r="D259" s="375"/>
      <c r="E259" s="375"/>
      <c r="F259" s="375"/>
      <c r="G259" s="375"/>
      <c r="H259" s="375"/>
      <c r="I259" s="375"/>
      <c r="J259" s="375"/>
      <c r="K259" s="375"/>
      <c r="L259" s="375"/>
      <c r="M259" s="375"/>
      <c r="N259" s="375"/>
    </row>
    <row r="260" spans="2:14" ht="15">
      <c r="B260" s="375"/>
      <c r="C260" s="375"/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</row>
    <row r="261" spans="2:14" ht="15">
      <c r="B261" s="375"/>
      <c r="C261" s="375"/>
      <c r="D261" s="375"/>
      <c r="E261" s="375"/>
      <c r="F261" s="375"/>
      <c r="G261" s="375"/>
      <c r="H261" s="375"/>
      <c r="I261" s="375"/>
      <c r="J261" s="375"/>
      <c r="K261" s="375"/>
      <c r="L261" s="375"/>
      <c r="M261" s="375"/>
      <c r="N261" s="375"/>
    </row>
    <row r="262" spans="2:14" ht="15">
      <c r="B262" s="375"/>
      <c r="C262" s="375"/>
      <c r="D262" s="375"/>
      <c r="E262" s="375"/>
      <c r="F262" s="375"/>
      <c r="G262" s="375"/>
      <c r="H262" s="375"/>
      <c r="I262" s="375"/>
      <c r="J262" s="375"/>
      <c r="K262" s="375"/>
      <c r="L262" s="375"/>
      <c r="M262" s="375"/>
      <c r="N262" s="375"/>
    </row>
    <row r="263" spans="2:14" ht="15">
      <c r="B263" s="375"/>
      <c r="C263" s="375"/>
      <c r="D263" s="375"/>
      <c r="E263" s="375"/>
      <c r="F263" s="375"/>
      <c r="G263" s="375"/>
      <c r="H263" s="375"/>
      <c r="I263" s="375"/>
      <c r="J263" s="375"/>
      <c r="K263" s="375"/>
      <c r="L263" s="375"/>
      <c r="M263" s="375"/>
      <c r="N263" s="375"/>
    </row>
    <row r="264" spans="2:14" ht="15">
      <c r="B264" s="375"/>
      <c r="C264" s="375"/>
      <c r="D264" s="375"/>
      <c r="E264" s="375"/>
      <c r="F264" s="375"/>
      <c r="G264" s="375"/>
      <c r="H264" s="375"/>
      <c r="I264" s="375"/>
      <c r="J264" s="375"/>
      <c r="K264" s="375"/>
      <c r="L264" s="375"/>
      <c r="M264" s="375"/>
      <c r="N264" s="375"/>
    </row>
    <row r="265" spans="2:14" ht="15">
      <c r="B265" s="375"/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  <c r="M265" s="375"/>
      <c r="N265" s="375"/>
    </row>
    <row r="266" spans="2:14" ht="15">
      <c r="B266" s="375"/>
      <c r="C266" s="375"/>
      <c r="D266" s="375"/>
      <c r="E266" s="375"/>
      <c r="F266" s="375"/>
      <c r="G266" s="375"/>
      <c r="H266" s="375"/>
      <c r="I266" s="375"/>
      <c r="J266" s="375"/>
      <c r="K266" s="375"/>
      <c r="L266" s="375"/>
      <c r="M266" s="375"/>
      <c r="N266" s="375"/>
    </row>
    <row r="267" spans="2:14" ht="15">
      <c r="B267" s="375"/>
      <c r="C267" s="375"/>
      <c r="D267" s="375"/>
      <c r="E267" s="375"/>
      <c r="F267" s="375"/>
      <c r="G267" s="375"/>
      <c r="H267" s="375"/>
      <c r="I267" s="375"/>
      <c r="J267" s="375"/>
      <c r="K267" s="375"/>
      <c r="L267" s="375"/>
      <c r="M267" s="375"/>
      <c r="N267" s="375"/>
    </row>
    <row r="268" spans="2:14" ht="15">
      <c r="B268" s="375"/>
      <c r="C268" s="375"/>
      <c r="D268" s="375"/>
      <c r="E268" s="375"/>
      <c r="F268" s="375"/>
      <c r="G268" s="375"/>
      <c r="H268" s="375"/>
      <c r="I268" s="375"/>
      <c r="J268" s="375"/>
      <c r="K268" s="375"/>
      <c r="L268" s="375"/>
      <c r="M268" s="375"/>
      <c r="N268" s="375"/>
    </row>
    <row r="269" spans="2:14" ht="15">
      <c r="B269" s="375"/>
      <c r="C269" s="375"/>
      <c r="D269" s="375"/>
      <c r="E269" s="375"/>
      <c r="F269" s="375"/>
      <c r="G269" s="375"/>
      <c r="H269" s="375"/>
      <c r="I269" s="375"/>
      <c r="J269" s="375"/>
      <c r="K269" s="375"/>
      <c r="L269" s="375"/>
      <c r="M269" s="375"/>
      <c r="N269" s="375"/>
    </row>
    <row r="270" spans="2:14" ht="15">
      <c r="B270" s="375"/>
      <c r="C270" s="375"/>
      <c r="D270" s="375"/>
      <c r="E270" s="375"/>
      <c r="F270" s="375"/>
      <c r="G270" s="375"/>
      <c r="H270" s="375"/>
      <c r="I270" s="375"/>
      <c r="J270" s="375"/>
      <c r="K270" s="375"/>
      <c r="L270" s="375"/>
      <c r="M270" s="375"/>
      <c r="N270" s="375"/>
    </row>
    <row r="271" spans="2:14" ht="15">
      <c r="B271" s="375"/>
      <c r="C271" s="375"/>
      <c r="D271" s="375"/>
      <c r="E271" s="375"/>
      <c r="F271" s="375"/>
      <c r="G271" s="375"/>
      <c r="H271" s="375"/>
      <c r="I271" s="375"/>
      <c r="J271" s="375"/>
      <c r="K271" s="375"/>
      <c r="L271" s="375"/>
      <c r="M271" s="375"/>
      <c r="N271" s="375"/>
    </row>
    <row r="272" spans="2:14" ht="15">
      <c r="B272" s="375"/>
      <c r="C272" s="375"/>
      <c r="D272" s="375"/>
      <c r="E272" s="375"/>
      <c r="F272" s="375"/>
      <c r="G272" s="375"/>
      <c r="H272" s="375"/>
      <c r="I272" s="375"/>
      <c r="J272" s="375"/>
      <c r="K272" s="375"/>
      <c r="L272" s="375"/>
      <c r="M272" s="375"/>
      <c r="N272" s="375"/>
    </row>
    <row r="273" spans="2:14" ht="15">
      <c r="B273" s="375"/>
      <c r="C273" s="375"/>
      <c r="D273" s="375"/>
      <c r="E273" s="375"/>
      <c r="F273" s="375"/>
      <c r="G273" s="375"/>
      <c r="H273" s="375"/>
      <c r="I273" s="375"/>
      <c r="J273" s="375"/>
      <c r="K273" s="375"/>
      <c r="L273" s="375"/>
      <c r="M273" s="375"/>
      <c r="N273" s="375"/>
    </row>
    <row r="274" spans="2:14" ht="15">
      <c r="B274" s="375"/>
      <c r="C274" s="375"/>
      <c r="D274" s="375"/>
      <c r="E274" s="375"/>
      <c r="F274" s="375"/>
      <c r="G274" s="375"/>
      <c r="H274" s="375"/>
      <c r="I274" s="375"/>
      <c r="J274" s="375"/>
      <c r="K274" s="375"/>
      <c r="L274" s="375"/>
      <c r="M274" s="375"/>
      <c r="N274" s="375"/>
    </row>
    <row r="275" spans="2:14" ht="15">
      <c r="B275" s="375"/>
      <c r="C275" s="375"/>
      <c r="D275" s="375"/>
      <c r="E275" s="375"/>
      <c r="F275" s="375"/>
      <c r="G275" s="375"/>
      <c r="H275" s="375"/>
      <c r="I275" s="375"/>
      <c r="J275" s="375"/>
      <c r="K275" s="375"/>
      <c r="L275" s="375"/>
      <c r="M275" s="375"/>
      <c r="N275" s="375"/>
    </row>
    <row r="276" spans="2:14" ht="15">
      <c r="B276" s="375"/>
      <c r="C276" s="375"/>
      <c r="D276" s="375"/>
      <c r="E276" s="375"/>
      <c r="F276" s="375"/>
      <c r="G276" s="375"/>
      <c r="H276" s="375"/>
      <c r="I276" s="375"/>
      <c r="J276" s="375"/>
      <c r="K276" s="375"/>
      <c r="L276" s="375"/>
      <c r="M276" s="375"/>
      <c r="N276" s="375"/>
    </row>
    <row r="277" spans="2:14" ht="15">
      <c r="B277" s="375"/>
      <c r="C277" s="375"/>
      <c r="D277" s="375"/>
      <c r="E277" s="375"/>
      <c r="F277" s="375"/>
      <c r="G277" s="375"/>
      <c r="H277" s="375"/>
      <c r="I277" s="375"/>
      <c r="J277" s="375"/>
      <c r="K277" s="375"/>
      <c r="L277" s="375"/>
      <c r="M277" s="375"/>
      <c r="N277" s="375"/>
    </row>
    <row r="278" spans="2:14" ht="15">
      <c r="B278" s="375"/>
      <c r="C278" s="375"/>
      <c r="D278" s="375"/>
      <c r="E278" s="375"/>
      <c r="F278" s="375"/>
      <c r="G278" s="375"/>
      <c r="H278" s="375"/>
      <c r="I278" s="375"/>
      <c r="J278" s="375"/>
      <c r="K278" s="375"/>
      <c r="L278" s="375"/>
      <c r="M278" s="375"/>
      <c r="N278" s="375"/>
    </row>
    <row r="279" spans="2:14" ht="15">
      <c r="B279" s="375"/>
      <c r="C279" s="375"/>
      <c r="D279" s="375"/>
      <c r="E279" s="375"/>
      <c r="F279" s="375"/>
      <c r="G279" s="375"/>
      <c r="H279" s="375"/>
      <c r="I279" s="375"/>
      <c r="J279" s="375"/>
      <c r="K279" s="375"/>
      <c r="L279" s="375"/>
      <c r="M279" s="375"/>
      <c r="N279" s="375"/>
    </row>
    <row r="280" spans="2:14" ht="15">
      <c r="B280" s="375"/>
      <c r="C280" s="375"/>
      <c r="D280" s="375"/>
      <c r="E280" s="375"/>
      <c r="F280" s="375"/>
      <c r="G280" s="375"/>
      <c r="H280" s="375"/>
      <c r="I280" s="375"/>
      <c r="J280" s="375"/>
      <c r="K280" s="375"/>
      <c r="L280" s="375"/>
      <c r="M280" s="375"/>
      <c r="N280" s="375"/>
    </row>
    <row r="281" spans="2:14" ht="15">
      <c r="B281" s="375"/>
      <c r="C281" s="375"/>
      <c r="D281" s="375"/>
      <c r="E281" s="375"/>
      <c r="F281" s="375"/>
      <c r="G281" s="375"/>
      <c r="H281" s="375"/>
      <c r="I281" s="375"/>
      <c r="J281" s="375"/>
      <c r="K281" s="375"/>
      <c r="L281" s="375"/>
      <c r="M281" s="375"/>
      <c r="N281" s="375"/>
    </row>
    <row r="282" spans="2:14" ht="15">
      <c r="B282" s="375"/>
      <c r="C282" s="375"/>
      <c r="D282" s="375"/>
      <c r="E282" s="375"/>
      <c r="F282" s="375"/>
      <c r="G282" s="375"/>
      <c r="H282" s="375"/>
      <c r="I282" s="375"/>
      <c r="J282" s="375"/>
      <c r="K282" s="375"/>
      <c r="L282" s="375"/>
      <c r="M282" s="375"/>
      <c r="N282" s="375"/>
    </row>
    <row r="283" spans="2:14" ht="15">
      <c r="B283" s="375"/>
      <c r="C283" s="375"/>
      <c r="D283" s="375"/>
      <c r="E283" s="375"/>
      <c r="F283" s="375"/>
      <c r="G283" s="375"/>
      <c r="H283" s="375"/>
      <c r="I283" s="375"/>
      <c r="J283" s="375"/>
      <c r="K283" s="375"/>
      <c r="L283" s="375"/>
      <c r="M283" s="375"/>
      <c r="N283" s="375"/>
    </row>
    <row r="284" spans="2:14" ht="15">
      <c r="B284" s="375"/>
      <c r="C284" s="375"/>
      <c r="D284" s="375"/>
      <c r="E284" s="375"/>
      <c r="F284" s="375"/>
      <c r="G284" s="375"/>
      <c r="H284" s="375"/>
      <c r="I284" s="375"/>
      <c r="J284" s="375"/>
      <c r="K284" s="375"/>
      <c r="L284" s="375"/>
      <c r="M284" s="375"/>
      <c r="N284" s="375"/>
    </row>
    <row r="285" spans="2:14" ht="15">
      <c r="B285" s="375"/>
      <c r="C285" s="375"/>
      <c r="D285" s="375"/>
      <c r="E285" s="375"/>
      <c r="F285" s="375"/>
      <c r="G285" s="375"/>
      <c r="H285" s="375"/>
      <c r="I285" s="375"/>
      <c r="J285" s="375"/>
      <c r="K285" s="375"/>
      <c r="L285" s="375"/>
      <c r="M285" s="375"/>
      <c r="N285" s="375"/>
    </row>
    <row r="286" spans="2:14" ht="15">
      <c r="B286" s="375"/>
      <c r="C286" s="375"/>
      <c r="D286" s="375"/>
      <c r="E286" s="375"/>
      <c r="F286" s="375"/>
      <c r="G286" s="375"/>
      <c r="H286" s="375"/>
      <c r="I286" s="375"/>
      <c r="J286" s="375"/>
      <c r="K286" s="375"/>
      <c r="L286" s="375"/>
      <c r="M286" s="375"/>
      <c r="N286" s="375"/>
    </row>
    <row r="287" spans="2:14" ht="15">
      <c r="B287" s="375"/>
      <c r="C287" s="375"/>
      <c r="D287" s="375"/>
      <c r="E287" s="375"/>
      <c r="F287" s="375"/>
      <c r="G287" s="375"/>
      <c r="H287" s="375"/>
      <c r="I287" s="375"/>
      <c r="J287" s="375"/>
      <c r="K287" s="375"/>
      <c r="L287" s="375"/>
      <c r="M287" s="375"/>
      <c r="N287" s="375"/>
    </row>
    <row r="288" spans="2:14" ht="15">
      <c r="B288" s="375"/>
      <c r="C288" s="375"/>
      <c r="D288" s="375"/>
      <c r="E288" s="375"/>
      <c r="F288" s="375"/>
      <c r="G288" s="375"/>
      <c r="H288" s="375"/>
      <c r="I288" s="375"/>
      <c r="J288" s="375"/>
      <c r="K288" s="375"/>
      <c r="L288" s="375"/>
      <c r="M288" s="375"/>
      <c r="N288" s="375"/>
    </row>
    <row r="289" spans="2:14" ht="15">
      <c r="B289" s="375"/>
      <c r="C289" s="375"/>
      <c r="D289" s="375"/>
      <c r="E289" s="375"/>
      <c r="F289" s="375"/>
      <c r="G289" s="375"/>
      <c r="H289" s="375"/>
      <c r="I289" s="375"/>
      <c r="J289" s="375"/>
      <c r="K289" s="375"/>
      <c r="L289" s="375"/>
      <c r="M289" s="375"/>
      <c r="N289" s="375"/>
    </row>
    <row r="290" spans="2:14" ht="15">
      <c r="B290" s="375"/>
      <c r="C290" s="375"/>
      <c r="D290" s="375"/>
      <c r="E290" s="375"/>
      <c r="F290" s="375"/>
      <c r="G290" s="375"/>
      <c r="H290" s="375"/>
      <c r="I290" s="375"/>
      <c r="J290" s="375"/>
      <c r="K290" s="375"/>
      <c r="L290" s="375"/>
      <c r="M290" s="375"/>
      <c r="N290" s="375"/>
    </row>
    <row r="291" spans="2:14" ht="15">
      <c r="B291" s="375"/>
      <c r="C291" s="375"/>
      <c r="D291" s="375"/>
      <c r="E291" s="375"/>
      <c r="F291" s="375"/>
      <c r="G291" s="375"/>
      <c r="H291" s="375"/>
      <c r="I291" s="375"/>
      <c r="J291" s="375"/>
      <c r="K291" s="375"/>
      <c r="L291" s="375"/>
      <c r="M291" s="375"/>
      <c r="N291" s="375"/>
    </row>
    <row r="292" spans="2:14" ht="15">
      <c r="B292" s="375"/>
      <c r="C292" s="375"/>
      <c r="D292" s="375"/>
      <c r="E292" s="375"/>
      <c r="F292" s="375"/>
      <c r="G292" s="375"/>
      <c r="H292" s="375"/>
      <c r="I292" s="375"/>
      <c r="J292" s="375"/>
      <c r="K292" s="375"/>
      <c r="L292" s="375"/>
      <c r="M292" s="375"/>
      <c r="N292" s="375"/>
    </row>
    <row r="293" spans="2:14" ht="15">
      <c r="B293" s="375"/>
      <c r="C293" s="375"/>
      <c r="D293" s="375"/>
      <c r="E293" s="375"/>
      <c r="F293" s="375"/>
      <c r="G293" s="375"/>
      <c r="H293" s="375"/>
      <c r="I293" s="375"/>
      <c r="J293" s="375"/>
      <c r="K293" s="375"/>
      <c r="L293" s="375"/>
      <c r="M293" s="375"/>
      <c r="N293" s="375"/>
    </row>
    <row r="294" spans="2:14" ht="15">
      <c r="B294" s="375"/>
      <c r="C294" s="375"/>
      <c r="D294" s="375"/>
      <c r="E294" s="375"/>
      <c r="F294" s="375"/>
      <c r="G294" s="375"/>
      <c r="H294" s="375"/>
      <c r="I294" s="375"/>
      <c r="J294" s="375"/>
      <c r="K294" s="375"/>
      <c r="L294" s="375"/>
      <c r="M294" s="375"/>
      <c r="N294" s="375"/>
    </row>
    <row r="295" spans="2:14" ht="15">
      <c r="B295" s="375"/>
      <c r="C295" s="375"/>
      <c r="D295" s="375"/>
      <c r="E295" s="375"/>
      <c r="F295" s="375"/>
      <c r="G295" s="375"/>
      <c r="H295" s="375"/>
      <c r="I295" s="375"/>
      <c r="J295" s="375"/>
      <c r="K295" s="375"/>
      <c r="L295" s="375"/>
      <c r="M295" s="375"/>
      <c r="N295" s="375"/>
    </row>
    <row r="296" spans="2:14" ht="15">
      <c r="B296" s="375"/>
      <c r="C296" s="375"/>
      <c r="D296" s="375"/>
      <c r="E296" s="375"/>
      <c r="F296" s="375"/>
      <c r="G296" s="375"/>
      <c r="H296" s="375"/>
      <c r="I296" s="375"/>
      <c r="J296" s="375"/>
      <c r="K296" s="375"/>
      <c r="L296" s="375"/>
      <c r="M296" s="375"/>
      <c r="N296" s="375"/>
    </row>
    <row r="297" spans="2:14" ht="15">
      <c r="B297" s="375"/>
      <c r="C297" s="375"/>
      <c r="D297" s="375"/>
      <c r="E297" s="375"/>
      <c r="F297" s="375"/>
      <c r="G297" s="375"/>
      <c r="H297" s="375"/>
      <c r="I297" s="375"/>
      <c r="J297" s="375"/>
      <c r="K297" s="375"/>
      <c r="L297" s="375"/>
      <c r="M297" s="375"/>
      <c r="N297" s="375"/>
    </row>
    <row r="298" spans="2:14" ht="15">
      <c r="B298" s="375"/>
      <c r="C298" s="375"/>
      <c r="D298" s="375"/>
      <c r="E298" s="375"/>
      <c r="F298" s="375"/>
      <c r="G298" s="375"/>
      <c r="H298" s="375"/>
      <c r="I298" s="375"/>
      <c r="J298" s="375"/>
      <c r="K298" s="375"/>
      <c r="L298" s="375"/>
      <c r="M298" s="375"/>
      <c r="N298" s="375"/>
    </row>
    <row r="299" spans="2:14" ht="15">
      <c r="B299" s="375"/>
      <c r="C299" s="375"/>
      <c r="D299" s="375"/>
      <c r="E299" s="375"/>
      <c r="F299" s="375"/>
      <c r="G299" s="375"/>
      <c r="H299" s="375"/>
      <c r="I299" s="375"/>
      <c r="J299" s="375"/>
      <c r="K299" s="375"/>
      <c r="L299" s="375"/>
      <c r="M299" s="375"/>
      <c r="N299" s="375"/>
    </row>
    <row r="300" spans="2:14" ht="15">
      <c r="B300" s="375"/>
      <c r="C300" s="375"/>
      <c r="D300" s="375"/>
      <c r="E300" s="375"/>
      <c r="F300" s="375"/>
      <c r="G300" s="375"/>
      <c r="H300" s="375"/>
      <c r="I300" s="375"/>
      <c r="J300" s="375"/>
      <c r="K300" s="375"/>
      <c r="L300" s="375"/>
      <c r="M300" s="375"/>
      <c r="N300" s="375"/>
    </row>
    <row r="301" spans="2:14" ht="15">
      <c r="B301" s="375"/>
      <c r="C301" s="375"/>
      <c r="D301" s="375"/>
      <c r="E301" s="375"/>
      <c r="F301" s="375"/>
      <c r="G301" s="375"/>
      <c r="H301" s="375"/>
      <c r="I301" s="375"/>
      <c r="J301" s="375"/>
      <c r="K301" s="375"/>
      <c r="L301" s="375"/>
      <c r="M301" s="375"/>
      <c r="N301" s="375"/>
    </row>
    <row r="302" spans="2:14" ht="15">
      <c r="B302" s="375"/>
      <c r="C302" s="375"/>
      <c r="D302" s="375"/>
      <c r="E302" s="375"/>
      <c r="F302" s="375"/>
      <c r="G302" s="375"/>
      <c r="H302" s="375"/>
      <c r="I302" s="375"/>
      <c r="J302" s="375"/>
      <c r="K302" s="375"/>
      <c r="L302" s="375"/>
      <c r="M302" s="375"/>
      <c r="N302" s="375"/>
    </row>
    <row r="303" spans="2:14" ht="15">
      <c r="B303" s="375"/>
      <c r="C303" s="375"/>
      <c r="D303" s="375"/>
      <c r="E303" s="375"/>
      <c r="F303" s="375"/>
      <c r="G303" s="375"/>
      <c r="H303" s="375"/>
      <c r="I303" s="375"/>
      <c r="J303" s="375"/>
      <c r="K303" s="375"/>
      <c r="L303" s="375"/>
      <c r="M303" s="375"/>
      <c r="N303" s="375"/>
    </row>
    <row r="304" spans="2:14" ht="15">
      <c r="B304" s="375"/>
      <c r="C304" s="375"/>
      <c r="D304" s="375"/>
      <c r="E304" s="375"/>
      <c r="F304" s="375"/>
      <c r="G304" s="375"/>
      <c r="H304" s="375"/>
      <c r="I304" s="375"/>
      <c r="J304" s="375"/>
      <c r="K304" s="375"/>
      <c r="L304" s="375"/>
      <c r="M304" s="375"/>
      <c r="N304" s="375"/>
    </row>
    <row r="305" spans="2:14" ht="15">
      <c r="B305" s="375"/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</row>
    <row r="306" spans="2:14" ht="15">
      <c r="B306" s="375"/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</row>
    <row r="307" spans="2:14" ht="15">
      <c r="B307" s="375"/>
      <c r="C307" s="375"/>
      <c r="D307" s="375"/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</row>
    <row r="308" spans="2:14" ht="15">
      <c r="B308" s="375"/>
      <c r="C308" s="375"/>
      <c r="D308" s="375"/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</row>
    <row r="309" spans="2:14" ht="15">
      <c r="B309" s="375"/>
      <c r="C309" s="375"/>
      <c r="D309" s="375"/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</row>
    <row r="310" spans="2:14" ht="15">
      <c r="B310" s="375"/>
      <c r="C310" s="375"/>
      <c r="D310" s="375"/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</row>
    <row r="311" spans="2:14" ht="15">
      <c r="B311" s="375"/>
      <c r="C311" s="375"/>
      <c r="D311" s="375"/>
      <c r="E311" s="375"/>
      <c r="F311" s="375"/>
      <c r="G311" s="375"/>
      <c r="H311" s="375"/>
      <c r="I311" s="375"/>
      <c r="J311" s="375"/>
      <c r="K311" s="375"/>
      <c r="L311" s="375"/>
      <c r="M311" s="375"/>
      <c r="N311" s="375"/>
    </row>
    <row r="312" spans="2:14" ht="15">
      <c r="B312" s="375"/>
      <c r="C312" s="375"/>
      <c r="D312" s="375"/>
      <c r="E312" s="375"/>
      <c r="F312" s="375"/>
      <c r="G312" s="375"/>
      <c r="H312" s="375"/>
      <c r="I312" s="375"/>
      <c r="J312" s="375"/>
      <c r="K312" s="375"/>
      <c r="L312" s="375"/>
      <c r="M312" s="375"/>
      <c r="N312" s="375"/>
    </row>
    <row r="313" spans="2:14" ht="15">
      <c r="B313" s="375"/>
      <c r="C313" s="375"/>
      <c r="D313" s="375"/>
      <c r="E313" s="375"/>
      <c r="F313" s="375"/>
      <c r="G313" s="375"/>
      <c r="H313" s="375"/>
      <c r="I313" s="375"/>
      <c r="J313" s="375"/>
      <c r="K313" s="375"/>
      <c r="L313" s="375"/>
      <c r="M313" s="375"/>
      <c r="N313" s="375"/>
    </row>
    <row r="314" spans="2:14" ht="15">
      <c r="B314" s="375"/>
      <c r="C314" s="375"/>
      <c r="D314" s="375"/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</row>
    <row r="315" spans="2:14" ht="15">
      <c r="B315" s="375"/>
      <c r="C315" s="375"/>
      <c r="D315" s="375"/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</row>
    <row r="316" spans="2:14" ht="15">
      <c r="B316" s="375"/>
      <c r="C316" s="375"/>
      <c r="D316" s="375"/>
      <c r="E316" s="375"/>
      <c r="F316" s="375"/>
      <c r="G316" s="375"/>
      <c r="H316" s="375"/>
      <c r="I316" s="375"/>
      <c r="J316" s="375"/>
      <c r="K316" s="375"/>
      <c r="L316" s="375"/>
      <c r="M316" s="375"/>
      <c r="N316" s="375"/>
    </row>
    <row r="317" spans="2:14" ht="15">
      <c r="B317" s="375"/>
      <c r="C317" s="375"/>
      <c r="D317" s="375"/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</row>
    <row r="318" spans="2:14" ht="15">
      <c r="B318" s="375"/>
      <c r="C318" s="375"/>
      <c r="D318" s="375"/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</row>
    <row r="319" spans="2:14" ht="15">
      <c r="B319" s="375"/>
      <c r="C319" s="375"/>
      <c r="D319" s="375"/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</row>
    <row r="320" spans="2:14" ht="15">
      <c r="B320" s="375"/>
      <c r="C320" s="375"/>
      <c r="D320" s="375"/>
      <c r="E320" s="375"/>
      <c r="F320" s="375"/>
      <c r="G320" s="375"/>
      <c r="H320" s="375"/>
      <c r="I320" s="375"/>
      <c r="J320" s="375"/>
      <c r="K320" s="375"/>
      <c r="L320" s="375"/>
      <c r="M320" s="375"/>
      <c r="N320" s="375"/>
    </row>
    <row r="321" spans="2:14" ht="15">
      <c r="B321" s="375"/>
      <c r="C321" s="375"/>
      <c r="D321" s="375"/>
      <c r="E321" s="375"/>
      <c r="F321" s="375"/>
      <c r="G321" s="375"/>
      <c r="H321" s="375"/>
      <c r="I321" s="375"/>
      <c r="J321" s="375"/>
      <c r="K321" s="375"/>
      <c r="L321" s="375"/>
      <c r="M321" s="375"/>
      <c r="N321" s="375"/>
    </row>
    <row r="322" spans="2:14" ht="15">
      <c r="B322" s="375"/>
      <c r="C322" s="375"/>
      <c r="D322" s="375"/>
      <c r="E322" s="375"/>
      <c r="F322" s="375"/>
      <c r="G322" s="375"/>
      <c r="H322" s="375"/>
      <c r="I322" s="375"/>
      <c r="J322" s="375"/>
      <c r="K322" s="375"/>
      <c r="L322" s="375"/>
      <c r="M322" s="375"/>
      <c r="N322" s="375"/>
    </row>
    <row r="323" spans="2:14" ht="15">
      <c r="B323" s="375"/>
      <c r="C323" s="375"/>
      <c r="D323" s="375"/>
      <c r="E323" s="375"/>
      <c r="F323" s="375"/>
      <c r="G323" s="375"/>
      <c r="H323" s="375"/>
      <c r="I323" s="375"/>
      <c r="J323" s="375"/>
      <c r="K323" s="375"/>
      <c r="L323" s="375"/>
      <c r="M323" s="375"/>
      <c r="N323" s="375"/>
    </row>
    <row r="324" spans="2:14" ht="15">
      <c r="B324" s="375"/>
      <c r="C324" s="375"/>
      <c r="D324" s="375"/>
      <c r="E324" s="375"/>
      <c r="F324" s="375"/>
      <c r="G324" s="375"/>
      <c r="H324" s="375"/>
      <c r="I324" s="375"/>
      <c r="J324" s="375"/>
      <c r="K324" s="375"/>
      <c r="L324" s="375"/>
      <c r="M324" s="375"/>
      <c r="N324" s="375"/>
    </row>
    <row r="325" spans="2:14" ht="15">
      <c r="B325" s="375"/>
      <c r="C325" s="375"/>
      <c r="D325" s="375"/>
      <c r="E325" s="375"/>
      <c r="F325" s="375"/>
      <c r="G325" s="375"/>
      <c r="H325" s="375"/>
      <c r="I325" s="375"/>
      <c r="J325" s="375"/>
      <c r="K325" s="375"/>
      <c r="L325" s="375"/>
      <c r="M325" s="375"/>
      <c r="N325" s="375"/>
    </row>
    <row r="326" spans="2:14" ht="15">
      <c r="B326" s="375"/>
      <c r="C326" s="375"/>
      <c r="D326" s="375"/>
      <c r="E326" s="375"/>
      <c r="F326" s="375"/>
      <c r="G326" s="375"/>
      <c r="H326" s="375"/>
      <c r="I326" s="375"/>
      <c r="J326" s="375"/>
      <c r="K326" s="375"/>
      <c r="L326" s="375"/>
      <c r="M326" s="375"/>
      <c r="N326" s="375"/>
    </row>
    <row r="327" spans="2:14" ht="15">
      <c r="B327" s="375"/>
      <c r="C327" s="375"/>
      <c r="D327" s="375"/>
      <c r="E327" s="375"/>
      <c r="F327" s="375"/>
      <c r="G327" s="375"/>
      <c r="H327" s="375"/>
      <c r="I327" s="375"/>
      <c r="J327" s="375"/>
      <c r="K327" s="375"/>
      <c r="L327" s="375"/>
      <c r="M327" s="375"/>
      <c r="N327" s="375"/>
    </row>
    <row r="328" spans="2:14" ht="15">
      <c r="B328" s="375"/>
      <c r="C328" s="375"/>
      <c r="D328" s="375"/>
      <c r="E328" s="375"/>
      <c r="F328" s="375"/>
      <c r="G328" s="375"/>
      <c r="H328" s="375"/>
      <c r="I328" s="375"/>
      <c r="J328" s="375"/>
      <c r="K328" s="375"/>
      <c r="L328" s="375"/>
      <c r="M328" s="375"/>
      <c r="N328" s="375"/>
    </row>
    <row r="329" spans="2:14" ht="15">
      <c r="B329" s="375"/>
      <c r="C329" s="375"/>
      <c r="D329" s="375"/>
      <c r="E329" s="375"/>
      <c r="F329" s="375"/>
      <c r="G329" s="375"/>
      <c r="H329" s="375"/>
      <c r="I329" s="375"/>
      <c r="J329" s="375"/>
      <c r="K329" s="375"/>
      <c r="L329" s="375"/>
      <c r="M329" s="375"/>
      <c r="N329" s="375"/>
    </row>
    <row r="330" spans="2:14" ht="15">
      <c r="B330" s="375"/>
      <c r="C330" s="375"/>
      <c r="D330" s="375"/>
      <c r="E330" s="375"/>
      <c r="F330" s="375"/>
      <c r="G330" s="375"/>
      <c r="H330" s="375"/>
      <c r="I330" s="375"/>
      <c r="J330" s="375"/>
      <c r="K330" s="375"/>
      <c r="L330" s="375"/>
      <c r="M330" s="375"/>
      <c r="N330" s="375"/>
    </row>
    <row r="331" spans="2:14" ht="15">
      <c r="B331" s="375"/>
      <c r="C331" s="375"/>
      <c r="D331" s="375"/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</row>
    <row r="332" spans="2:14" ht="15">
      <c r="B332" s="375"/>
      <c r="C332" s="375"/>
      <c r="D332" s="375"/>
      <c r="E332" s="375"/>
      <c r="F332" s="375"/>
      <c r="G332" s="375"/>
      <c r="H332" s="375"/>
      <c r="I332" s="375"/>
      <c r="J332" s="375"/>
      <c r="K332" s="375"/>
      <c r="L332" s="375"/>
      <c r="M332" s="375"/>
      <c r="N332" s="375"/>
    </row>
    <row r="333" spans="2:14" ht="15">
      <c r="B333" s="375"/>
      <c r="C333" s="375"/>
      <c r="D333" s="375"/>
      <c r="E333" s="375"/>
      <c r="F333" s="375"/>
      <c r="G333" s="375"/>
      <c r="H333" s="375"/>
      <c r="I333" s="375"/>
      <c r="J333" s="375"/>
      <c r="K333" s="375"/>
      <c r="L333" s="375"/>
      <c r="M333" s="375"/>
      <c r="N333" s="375"/>
    </row>
    <row r="334" spans="2:14" ht="15">
      <c r="B334" s="375"/>
      <c r="C334" s="375"/>
      <c r="D334" s="375"/>
      <c r="E334" s="375"/>
      <c r="F334" s="375"/>
      <c r="G334" s="375"/>
      <c r="H334" s="375"/>
      <c r="I334" s="375"/>
      <c r="J334" s="375"/>
      <c r="K334" s="375"/>
      <c r="L334" s="375"/>
      <c r="M334" s="375"/>
      <c r="N334" s="375"/>
    </row>
    <row r="335" spans="2:14" ht="15">
      <c r="B335" s="375"/>
      <c r="C335" s="375"/>
      <c r="D335" s="375"/>
      <c r="E335" s="375"/>
      <c r="F335" s="375"/>
      <c r="G335" s="375"/>
      <c r="H335" s="375"/>
      <c r="I335" s="375"/>
      <c r="J335" s="375"/>
      <c r="K335" s="375"/>
      <c r="L335" s="375"/>
      <c r="M335" s="375"/>
      <c r="N335" s="375"/>
    </row>
    <row r="336" spans="2:14" ht="15">
      <c r="B336" s="375"/>
      <c r="C336" s="375"/>
      <c r="D336" s="375"/>
      <c r="E336" s="375"/>
      <c r="F336" s="375"/>
      <c r="G336" s="375"/>
      <c r="H336" s="375"/>
      <c r="I336" s="375"/>
      <c r="J336" s="375"/>
      <c r="K336" s="375"/>
      <c r="L336" s="375"/>
      <c r="M336" s="375"/>
      <c r="N336" s="375"/>
    </row>
    <row r="337" spans="2:14" ht="15">
      <c r="B337" s="375"/>
      <c r="C337" s="375"/>
      <c r="D337" s="375"/>
      <c r="E337" s="375"/>
      <c r="F337" s="375"/>
      <c r="G337" s="375"/>
      <c r="H337" s="375"/>
      <c r="I337" s="375"/>
      <c r="J337" s="375"/>
      <c r="K337" s="375"/>
      <c r="L337" s="375"/>
      <c r="M337" s="375"/>
      <c r="N337" s="375"/>
    </row>
    <row r="338" spans="2:14" ht="15">
      <c r="B338" s="375"/>
      <c r="C338" s="375"/>
      <c r="D338" s="375"/>
      <c r="E338" s="375"/>
      <c r="F338" s="375"/>
      <c r="G338" s="375"/>
      <c r="H338" s="375"/>
      <c r="I338" s="375"/>
      <c r="J338" s="375"/>
      <c r="K338" s="375"/>
      <c r="L338" s="375"/>
      <c r="M338" s="375"/>
      <c r="N338" s="375"/>
    </row>
    <row r="339" spans="2:14" ht="15">
      <c r="B339" s="375"/>
      <c r="C339" s="375"/>
      <c r="D339" s="375"/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</row>
    <row r="340" spans="2:14" ht="15">
      <c r="B340" s="375"/>
      <c r="C340" s="375"/>
      <c r="D340" s="375"/>
      <c r="E340" s="375"/>
      <c r="F340" s="375"/>
      <c r="G340" s="375"/>
      <c r="H340" s="375"/>
      <c r="I340" s="375"/>
      <c r="J340" s="375"/>
      <c r="K340" s="375"/>
      <c r="L340" s="375"/>
      <c r="M340" s="375"/>
      <c r="N340" s="375"/>
    </row>
    <row r="341" spans="2:14" ht="15">
      <c r="B341" s="375"/>
      <c r="C341" s="375"/>
      <c r="D341" s="375"/>
      <c r="E341" s="375"/>
      <c r="F341" s="375"/>
      <c r="G341" s="375"/>
      <c r="H341" s="375"/>
      <c r="I341" s="375"/>
      <c r="J341" s="375"/>
      <c r="K341" s="375"/>
      <c r="L341" s="375"/>
      <c r="M341" s="375"/>
      <c r="N341" s="375"/>
    </row>
    <row r="342" spans="2:14" ht="15">
      <c r="B342" s="375"/>
      <c r="C342" s="375"/>
      <c r="D342" s="375"/>
      <c r="E342" s="375"/>
      <c r="F342" s="375"/>
      <c r="G342" s="375"/>
      <c r="H342" s="375"/>
      <c r="I342" s="375"/>
      <c r="J342" s="375"/>
      <c r="K342" s="375"/>
      <c r="L342" s="375"/>
      <c r="M342" s="375"/>
      <c r="N342" s="375"/>
    </row>
    <row r="343" spans="2:14" ht="15">
      <c r="B343" s="375"/>
      <c r="C343" s="375"/>
      <c r="D343" s="375"/>
      <c r="E343" s="375"/>
      <c r="F343" s="375"/>
      <c r="G343" s="375"/>
      <c r="H343" s="375"/>
      <c r="I343" s="375"/>
      <c r="J343" s="375"/>
      <c r="K343" s="375"/>
      <c r="L343" s="375"/>
      <c r="M343" s="375"/>
      <c r="N343" s="375"/>
    </row>
    <row r="344" spans="2:14" ht="15">
      <c r="B344" s="375"/>
      <c r="C344" s="375"/>
      <c r="D344" s="375"/>
      <c r="E344" s="375"/>
      <c r="F344" s="375"/>
      <c r="G344" s="375"/>
      <c r="H344" s="375"/>
      <c r="I344" s="375"/>
      <c r="J344" s="375"/>
      <c r="K344" s="375"/>
      <c r="L344" s="375"/>
      <c r="M344" s="375"/>
      <c r="N344" s="375"/>
    </row>
    <row r="345" spans="2:14" ht="15">
      <c r="B345" s="375"/>
      <c r="C345" s="375"/>
      <c r="D345" s="375"/>
      <c r="E345" s="375"/>
      <c r="F345" s="375"/>
      <c r="G345" s="375"/>
      <c r="H345" s="375"/>
      <c r="I345" s="375"/>
      <c r="J345" s="375"/>
      <c r="K345" s="375"/>
      <c r="L345" s="375"/>
      <c r="M345" s="375"/>
      <c r="N345" s="375"/>
    </row>
    <row r="346" spans="2:14" ht="15">
      <c r="B346" s="375"/>
      <c r="C346" s="375"/>
      <c r="D346" s="375"/>
      <c r="E346" s="375"/>
      <c r="F346" s="375"/>
      <c r="G346" s="375"/>
      <c r="H346" s="375"/>
      <c r="I346" s="375"/>
      <c r="J346" s="375"/>
      <c r="K346" s="375"/>
      <c r="L346" s="375"/>
      <c r="M346" s="375"/>
      <c r="N346" s="375"/>
    </row>
    <row r="347" spans="2:14" ht="15">
      <c r="B347" s="375"/>
      <c r="C347" s="375"/>
      <c r="D347" s="375"/>
      <c r="E347" s="375"/>
      <c r="F347" s="375"/>
      <c r="G347" s="375"/>
      <c r="H347" s="375"/>
      <c r="I347" s="375"/>
      <c r="J347" s="375"/>
      <c r="K347" s="375"/>
      <c r="L347" s="375"/>
      <c r="M347" s="375"/>
      <c r="N347" s="375"/>
    </row>
    <row r="348" spans="2:14" ht="15">
      <c r="B348" s="375"/>
      <c r="C348" s="375"/>
      <c r="D348" s="375"/>
      <c r="E348" s="375"/>
      <c r="F348" s="375"/>
      <c r="G348" s="375"/>
      <c r="H348" s="375"/>
      <c r="I348" s="375"/>
      <c r="J348" s="375"/>
      <c r="K348" s="375"/>
      <c r="L348" s="375"/>
      <c r="M348" s="375"/>
      <c r="N348" s="375"/>
    </row>
    <row r="349" spans="2:14" ht="15">
      <c r="B349" s="375"/>
      <c r="C349" s="375"/>
      <c r="D349" s="375"/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</row>
    <row r="350" spans="2:14" ht="15"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</row>
    <row r="351" spans="2:14" ht="15">
      <c r="B351" s="375"/>
      <c r="C351" s="375"/>
      <c r="D351" s="375"/>
      <c r="E351" s="375"/>
      <c r="F351" s="375"/>
      <c r="G351" s="375"/>
      <c r="H351" s="375"/>
      <c r="I351" s="375"/>
      <c r="J351" s="375"/>
      <c r="K351" s="375"/>
      <c r="L351" s="375"/>
      <c r="M351" s="375"/>
      <c r="N351" s="375"/>
    </row>
    <row r="352" spans="2:14" ht="15">
      <c r="B352" s="375"/>
      <c r="C352" s="375"/>
      <c r="D352" s="375"/>
      <c r="E352" s="375"/>
      <c r="F352" s="375"/>
      <c r="G352" s="375"/>
      <c r="H352" s="375"/>
      <c r="I352" s="375"/>
      <c r="J352" s="375"/>
      <c r="K352" s="375"/>
      <c r="L352" s="375"/>
      <c r="M352" s="375"/>
      <c r="N352" s="375"/>
    </row>
    <row r="353" spans="2:14" ht="15">
      <c r="B353" s="375"/>
      <c r="C353" s="375"/>
      <c r="D353" s="375"/>
      <c r="E353" s="375"/>
      <c r="F353" s="375"/>
      <c r="G353" s="375"/>
      <c r="H353" s="375"/>
      <c r="I353" s="375"/>
      <c r="J353" s="375"/>
      <c r="K353" s="375"/>
      <c r="L353" s="375"/>
      <c r="M353" s="375"/>
      <c r="N353" s="375"/>
    </row>
    <row r="354" spans="2:14" ht="15">
      <c r="B354" s="375"/>
      <c r="C354" s="375"/>
      <c r="D354" s="375"/>
      <c r="E354" s="375"/>
      <c r="F354" s="375"/>
      <c r="G354" s="375"/>
      <c r="H354" s="375"/>
      <c r="I354" s="375"/>
      <c r="J354" s="375"/>
      <c r="K354" s="375"/>
      <c r="L354" s="375"/>
      <c r="M354" s="375"/>
      <c r="N354" s="375"/>
    </row>
    <row r="355" spans="2:14" ht="15">
      <c r="B355" s="375"/>
      <c r="C355" s="375"/>
      <c r="D355" s="375"/>
      <c r="E355" s="375"/>
      <c r="F355" s="375"/>
      <c r="G355" s="375"/>
      <c r="H355" s="375"/>
      <c r="I355" s="375"/>
      <c r="J355" s="375"/>
      <c r="K355" s="375"/>
      <c r="L355" s="375"/>
      <c r="M355" s="375"/>
      <c r="N355" s="375"/>
    </row>
    <row r="356" spans="2:14" ht="15">
      <c r="B356" s="375"/>
      <c r="C356" s="375"/>
      <c r="D356" s="375"/>
      <c r="E356" s="375"/>
      <c r="F356" s="375"/>
      <c r="G356" s="375"/>
      <c r="H356" s="375"/>
      <c r="I356" s="375"/>
      <c r="J356" s="375"/>
      <c r="K356" s="375"/>
      <c r="L356" s="375"/>
      <c r="M356" s="375"/>
      <c r="N356" s="375"/>
    </row>
    <row r="357" spans="2:14" ht="15">
      <c r="B357" s="375"/>
      <c r="C357" s="375"/>
      <c r="D357" s="375"/>
      <c r="E357" s="375"/>
      <c r="F357" s="375"/>
      <c r="G357" s="375"/>
      <c r="H357" s="375"/>
      <c r="I357" s="375"/>
      <c r="J357" s="375"/>
      <c r="K357" s="375"/>
      <c r="L357" s="375"/>
      <c r="M357" s="375"/>
      <c r="N357" s="375"/>
    </row>
    <row r="358" spans="2:14" ht="15">
      <c r="B358" s="375"/>
      <c r="C358" s="375"/>
      <c r="D358" s="375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</row>
    <row r="359" spans="2:14" ht="15">
      <c r="B359" s="375"/>
      <c r="C359" s="375"/>
      <c r="D359" s="375"/>
      <c r="E359" s="375"/>
      <c r="F359" s="375"/>
      <c r="G359" s="375"/>
      <c r="H359" s="375"/>
      <c r="I359" s="375"/>
      <c r="J359" s="375"/>
      <c r="K359" s="375"/>
      <c r="L359" s="375"/>
      <c r="M359" s="375"/>
      <c r="N359" s="375"/>
    </row>
    <row r="360" spans="2:14" ht="15">
      <c r="B360" s="375"/>
      <c r="C360" s="375"/>
      <c r="D360" s="375"/>
      <c r="E360" s="375"/>
      <c r="F360" s="375"/>
      <c r="G360" s="375"/>
      <c r="H360" s="375"/>
      <c r="I360" s="375"/>
      <c r="J360" s="375"/>
      <c r="K360" s="375"/>
      <c r="L360" s="375"/>
      <c r="M360" s="375"/>
      <c r="N360" s="375"/>
    </row>
    <row r="361" spans="2:14" ht="15">
      <c r="B361" s="375"/>
      <c r="C361" s="375"/>
      <c r="D361" s="375"/>
      <c r="E361" s="375"/>
      <c r="F361" s="375"/>
      <c r="G361" s="375"/>
      <c r="H361" s="375"/>
      <c r="I361" s="375"/>
      <c r="J361" s="375"/>
      <c r="K361" s="375"/>
      <c r="L361" s="375"/>
      <c r="M361" s="375"/>
      <c r="N361" s="375"/>
    </row>
    <row r="362" spans="2:14" ht="15">
      <c r="B362" s="375"/>
      <c r="C362" s="375"/>
      <c r="D362" s="375"/>
      <c r="E362" s="375"/>
      <c r="F362" s="375"/>
      <c r="G362" s="375"/>
      <c r="H362" s="375"/>
      <c r="I362" s="375"/>
      <c r="J362" s="375"/>
      <c r="K362" s="375"/>
      <c r="L362" s="375"/>
      <c r="M362" s="375"/>
      <c r="N362" s="375"/>
    </row>
    <row r="363" spans="2:14" ht="15">
      <c r="B363" s="375"/>
      <c r="C363" s="375"/>
      <c r="D363" s="375"/>
      <c r="E363" s="375"/>
      <c r="F363" s="375"/>
      <c r="G363" s="375"/>
      <c r="H363" s="375"/>
      <c r="I363" s="375"/>
      <c r="J363" s="375"/>
      <c r="K363" s="375"/>
      <c r="L363" s="375"/>
      <c r="M363" s="375"/>
      <c r="N363" s="375"/>
    </row>
    <row r="364" spans="2:14" ht="15">
      <c r="B364" s="375"/>
      <c r="C364" s="375"/>
      <c r="D364" s="375"/>
      <c r="E364" s="375"/>
      <c r="F364" s="375"/>
      <c r="G364" s="375"/>
      <c r="H364" s="375"/>
      <c r="I364" s="375"/>
      <c r="J364" s="375"/>
      <c r="K364" s="375"/>
      <c r="L364" s="375"/>
      <c r="M364" s="375"/>
      <c r="N364" s="375"/>
    </row>
    <row r="365" spans="2:14" ht="15">
      <c r="B365" s="375"/>
      <c r="C365" s="375"/>
      <c r="D365" s="375"/>
      <c r="E365" s="375"/>
      <c r="F365" s="375"/>
      <c r="G365" s="375"/>
      <c r="H365" s="375"/>
      <c r="I365" s="375"/>
      <c r="J365" s="375"/>
      <c r="K365" s="375"/>
      <c r="L365" s="375"/>
      <c r="M365" s="375"/>
      <c r="N365" s="375"/>
    </row>
    <row r="366" spans="2:14" ht="15">
      <c r="B366" s="375"/>
      <c r="C366" s="375"/>
      <c r="D366" s="375"/>
      <c r="E366" s="375"/>
      <c r="F366" s="375"/>
      <c r="G366" s="375"/>
      <c r="H366" s="375"/>
      <c r="I366" s="375"/>
      <c r="J366" s="375"/>
      <c r="K366" s="375"/>
      <c r="L366" s="375"/>
      <c r="M366" s="375"/>
      <c r="N366" s="375"/>
    </row>
    <row r="367" spans="2:14" ht="15">
      <c r="B367" s="375"/>
      <c r="C367" s="375"/>
      <c r="D367" s="375"/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</row>
    <row r="368" spans="2:14" ht="15">
      <c r="B368" s="375"/>
      <c r="C368" s="375"/>
      <c r="D368" s="375"/>
      <c r="E368" s="375"/>
      <c r="F368" s="375"/>
      <c r="G368" s="375"/>
      <c r="H368" s="375"/>
      <c r="I368" s="375"/>
      <c r="J368" s="375"/>
      <c r="K368" s="375"/>
      <c r="L368" s="375"/>
      <c r="M368" s="375"/>
      <c r="N368" s="375"/>
    </row>
    <row r="369" spans="2:14" ht="15">
      <c r="B369" s="375"/>
      <c r="C369" s="375"/>
      <c r="D369" s="375"/>
      <c r="E369" s="375"/>
      <c r="F369" s="375"/>
      <c r="G369" s="375"/>
      <c r="H369" s="375"/>
      <c r="I369" s="375"/>
      <c r="J369" s="375"/>
      <c r="K369" s="375"/>
      <c r="L369" s="375"/>
      <c r="M369" s="375"/>
      <c r="N369" s="375"/>
    </row>
    <row r="370" spans="2:14" ht="15">
      <c r="B370" s="375"/>
      <c r="C370" s="375"/>
      <c r="D370" s="375"/>
      <c r="E370" s="375"/>
      <c r="F370" s="375"/>
      <c r="G370" s="375"/>
      <c r="H370" s="375"/>
      <c r="I370" s="375"/>
      <c r="J370" s="375"/>
      <c r="K370" s="375"/>
      <c r="L370" s="375"/>
      <c r="M370" s="375"/>
      <c r="N370" s="375"/>
    </row>
    <row r="371" spans="2:14" ht="15">
      <c r="B371" s="375"/>
      <c r="C371" s="375"/>
      <c r="D371" s="375"/>
      <c r="E371" s="375"/>
      <c r="F371" s="375"/>
      <c r="G371" s="375"/>
      <c r="H371" s="375"/>
      <c r="I371" s="375"/>
      <c r="J371" s="375"/>
      <c r="K371" s="375"/>
      <c r="L371" s="375"/>
      <c r="M371" s="375"/>
      <c r="N371" s="375"/>
    </row>
    <row r="372" spans="2:14" ht="15">
      <c r="B372" s="375"/>
      <c r="C372" s="375"/>
      <c r="D372" s="375"/>
      <c r="E372" s="375"/>
      <c r="F372" s="375"/>
      <c r="G372" s="375"/>
      <c r="H372" s="375"/>
      <c r="I372" s="375"/>
      <c r="J372" s="375"/>
      <c r="K372" s="375"/>
      <c r="L372" s="375"/>
      <c r="M372" s="375"/>
      <c r="N372" s="375"/>
    </row>
    <row r="373" spans="2:14" ht="15">
      <c r="B373" s="375"/>
      <c r="C373" s="375"/>
      <c r="D373" s="375"/>
      <c r="E373" s="375"/>
      <c r="F373" s="375"/>
      <c r="G373" s="375"/>
      <c r="H373" s="375"/>
      <c r="I373" s="375"/>
      <c r="J373" s="375"/>
      <c r="K373" s="375"/>
      <c r="L373" s="375"/>
      <c r="M373" s="375"/>
      <c r="N373" s="375"/>
    </row>
    <row r="374" spans="2:14" ht="15">
      <c r="B374" s="375"/>
      <c r="C374" s="375"/>
      <c r="D374" s="375"/>
      <c r="E374" s="375"/>
      <c r="F374" s="375"/>
      <c r="G374" s="375"/>
      <c r="H374" s="375"/>
      <c r="I374" s="375"/>
      <c r="J374" s="375"/>
      <c r="K374" s="375"/>
      <c r="L374" s="375"/>
      <c r="M374" s="375"/>
      <c r="N374" s="375"/>
    </row>
    <row r="375" spans="2:14" ht="15">
      <c r="B375" s="375"/>
      <c r="C375" s="375"/>
      <c r="D375" s="375"/>
      <c r="E375" s="375"/>
      <c r="F375" s="375"/>
      <c r="G375" s="375"/>
      <c r="H375" s="375"/>
      <c r="I375" s="375"/>
      <c r="J375" s="375"/>
      <c r="K375" s="375"/>
      <c r="L375" s="375"/>
      <c r="M375" s="375"/>
      <c r="N375" s="375"/>
    </row>
    <row r="376" spans="2:14" ht="15">
      <c r="B376" s="375"/>
      <c r="C376" s="375"/>
      <c r="D376" s="375"/>
      <c r="E376" s="375"/>
      <c r="F376" s="375"/>
      <c r="G376" s="375"/>
      <c r="H376" s="375"/>
      <c r="I376" s="375"/>
      <c r="J376" s="375"/>
      <c r="K376" s="375"/>
      <c r="L376" s="375"/>
      <c r="M376" s="375"/>
      <c r="N376" s="375"/>
    </row>
    <row r="377" spans="2:14" ht="15">
      <c r="B377" s="375"/>
      <c r="C377" s="375"/>
      <c r="D377" s="375"/>
      <c r="E377" s="375"/>
      <c r="F377" s="375"/>
      <c r="G377" s="375"/>
      <c r="H377" s="375"/>
      <c r="I377" s="375"/>
      <c r="J377" s="375"/>
      <c r="K377" s="375"/>
      <c r="L377" s="375"/>
      <c r="M377" s="375"/>
      <c r="N377" s="375"/>
    </row>
    <row r="378" spans="2:14" ht="15">
      <c r="B378" s="375"/>
      <c r="C378" s="375"/>
      <c r="D378" s="375"/>
      <c r="E378" s="375"/>
      <c r="F378" s="375"/>
      <c r="G378" s="375"/>
      <c r="H378" s="375"/>
      <c r="I378" s="375"/>
      <c r="J378" s="375"/>
      <c r="K378" s="375"/>
      <c r="L378" s="375"/>
      <c r="M378" s="375"/>
      <c r="N378" s="375"/>
    </row>
    <row r="379" spans="2:14" ht="15">
      <c r="B379" s="375"/>
      <c r="C379" s="375"/>
      <c r="D379" s="375"/>
      <c r="E379" s="375"/>
      <c r="F379" s="375"/>
      <c r="G379" s="375"/>
      <c r="H379" s="375"/>
      <c r="I379" s="375"/>
      <c r="J379" s="375"/>
      <c r="K379" s="375"/>
      <c r="L379" s="375"/>
      <c r="M379" s="375"/>
      <c r="N379" s="375"/>
    </row>
    <row r="380" spans="2:14" ht="15">
      <c r="B380" s="375"/>
      <c r="C380" s="375"/>
      <c r="D380" s="375"/>
      <c r="E380" s="375"/>
      <c r="F380" s="375"/>
      <c r="G380" s="375"/>
      <c r="H380" s="375"/>
      <c r="I380" s="375"/>
      <c r="J380" s="375"/>
      <c r="K380" s="375"/>
      <c r="L380" s="375"/>
      <c r="M380" s="375"/>
      <c r="N380" s="375"/>
    </row>
    <row r="381" spans="2:14" ht="15">
      <c r="B381" s="375"/>
      <c r="C381" s="375"/>
      <c r="D381" s="375"/>
      <c r="E381" s="375"/>
      <c r="F381" s="375"/>
      <c r="G381" s="375"/>
      <c r="H381" s="375"/>
      <c r="I381" s="375"/>
      <c r="J381" s="375"/>
      <c r="K381" s="375"/>
      <c r="L381" s="375"/>
      <c r="M381" s="375"/>
      <c r="N381" s="375"/>
    </row>
    <row r="382" spans="2:14" ht="15">
      <c r="B382" s="375"/>
      <c r="C382" s="375"/>
      <c r="D382" s="375"/>
      <c r="E382" s="375"/>
      <c r="F382" s="375"/>
      <c r="G382" s="375"/>
      <c r="H382" s="375"/>
      <c r="I382" s="375"/>
      <c r="J382" s="375"/>
      <c r="K382" s="375"/>
      <c r="L382" s="375"/>
      <c r="M382" s="375"/>
      <c r="N382" s="375"/>
    </row>
    <row r="383" spans="2:14" ht="15">
      <c r="B383" s="375"/>
      <c r="C383" s="375"/>
      <c r="D383" s="375"/>
      <c r="E383" s="375"/>
      <c r="F383" s="375"/>
      <c r="G383" s="375"/>
      <c r="H383" s="375"/>
      <c r="I383" s="375"/>
      <c r="J383" s="375"/>
      <c r="K383" s="375"/>
      <c r="L383" s="375"/>
      <c r="M383" s="375"/>
      <c r="N383" s="375"/>
    </row>
    <row r="384" spans="2:14" ht="15">
      <c r="B384" s="375"/>
      <c r="C384" s="375"/>
      <c r="D384" s="375"/>
      <c r="E384" s="375"/>
      <c r="F384" s="375"/>
      <c r="G384" s="375"/>
      <c r="H384" s="375"/>
      <c r="I384" s="375"/>
      <c r="J384" s="375"/>
      <c r="K384" s="375"/>
      <c r="L384" s="375"/>
      <c r="M384" s="375"/>
      <c r="N384" s="375"/>
    </row>
    <row r="385" spans="2:14" ht="15">
      <c r="B385" s="375"/>
      <c r="C385" s="375"/>
      <c r="D385" s="375"/>
      <c r="E385" s="375"/>
      <c r="F385" s="375"/>
      <c r="G385" s="375"/>
      <c r="H385" s="375"/>
      <c r="I385" s="375"/>
      <c r="J385" s="375"/>
      <c r="K385" s="375"/>
      <c r="L385" s="375"/>
      <c r="M385" s="375"/>
      <c r="N385" s="375"/>
    </row>
    <row r="386" spans="2:14" ht="15">
      <c r="B386" s="375"/>
      <c r="C386" s="375"/>
      <c r="D386" s="375"/>
      <c r="E386" s="375"/>
      <c r="F386" s="375"/>
      <c r="G386" s="375"/>
      <c r="H386" s="375"/>
      <c r="I386" s="375"/>
      <c r="J386" s="375"/>
      <c r="K386" s="375"/>
      <c r="L386" s="375"/>
      <c r="M386" s="375"/>
      <c r="N386" s="375"/>
    </row>
    <row r="387" spans="2:14" ht="15">
      <c r="B387" s="375"/>
      <c r="C387" s="375"/>
      <c r="D387" s="375"/>
      <c r="E387" s="375"/>
      <c r="F387" s="375"/>
      <c r="G387" s="375"/>
      <c r="H387" s="375"/>
      <c r="I387" s="375"/>
      <c r="J387" s="375"/>
      <c r="K387" s="375"/>
      <c r="L387" s="375"/>
      <c r="M387" s="375"/>
      <c r="N387" s="375"/>
    </row>
    <row r="388" spans="2:14" ht="15">
      <c r="B388" s="375"/>
      <c r="C388" s="375"/>
      <c r="D388" s="375"/>
      <c r="E388" s="375"/>
      <c r="F388" s="375"/>
      <c r="G388" s="375"/>
      <c r="H388" s="375"/>
      <c r="I388" s="375"/>
      <c r="J388" s="375"/>
      <c r="K388" s="375"/>
      <c r="L388" s="375"/>
      <c r="M388" s="375"/>
      <c r="N388" s="375"/>
    </row>
    <row r="389" spans="2:14" ht="15">
      <c r="B389" s="375"/>
      <c r="C389" s="375"/>
      <c r="D389" s="375"/>
      <c r="E389" s="375"/>
      <c r="F389" s="375"/>
      <c r="G389" s="375"/>
      <c r="H389" s="375"/>
      <c r="I389" s="375"/>
      <c r="J389" s="375"/>
      <c r="K389" s="375"/>
      <c r="L389" s="375"/>
      <c r="M389" s="375"/>
      <c r="N389" s="375"/>
    </row>
    <row r="390" spans="2:14" ht="15">
      <c r="B390" s="375"/>
      <c r="C390" s="375"/>
      <c r="D390" s="375"/>
      <c r="E390" s="375"/>
      <c r="F390" s="375"/>
      <c r="G390" s="375"/>
      <c r="H390" s="375"/>
      <c r="I390" s="375"/>
      <c r="J390" s="375"/>
      <c r="K390" s="375"/>
      <c r="L390" s="375"/>
      <c r="M390" s="375"/>
      <c r="N390" s="375"/>
    </row>
    <row r="391" spans="2:14" ht="15">
      <c r="B391" s="375"/>
      <c r="C391" s="375"/>
      <c r="D391" s="375"/>
      <c r="E391" s="375"/>
      <c r="F391" s="375"/>
      <c r="G391" s="375"/>
      <c r="H391" s="375"/>
      <c r="I391" s="375"/>
      <c r="J391" s="375"/>
      <c r="K391" s="375"/>
      <c r="L391" s="375"/>
      <c r="M391" s="375"/>
      <c r="N391" s="375"/>
    </row>
    <row r="392" spans="2:14" ht="15">
      <c r="B392" s="375"/>
      <c r="C392" s="375"/>
      <c r="D392" s="375"/>
      <c r="E392" s="375"/>
      <c r="F392" s="375"/>
      <c r="G392" s="375"/>
      <c r="H392" s="375"/>
      <c r="I392" s="375"/>
      <c r="J392" s="375"/>
      <c r="K392" s="375"/>
      <c r="L392" s="375"/>
      <c r="M392" s="375"/>
      <c r="N392" s="375"/>
    </row>
    <row r="393" spans="2:14" ht="15">
      <c r="B393" s="375"/>
      <c r="C393" s="375"/>
      <c r="D393" s="375"/>
      <c r="E393" s="375"/>
      <c r="F393" s="375"/>
      <c r="G393" s="375"/>
      <c r="H393" s="375"/>
      <c r="I393" s="375"/>
      <c r="J393" s="375"/>
      <c r="K393" s="375"/>
      <c r="L393" s="375"/>
      <c r="M393" s="375"/>
      <c r="N393" s="375"/>
    </row>
    <row r="394" spans="2:14" ht="15">
      <c r="B394" s="375"/>
      <c r="C394" s="375"/>
      <c r="D394" s="375"/>
      <c r="E394" s="375"/>
      <c r="F394" s="375"/>
      <c r="G394" s="375"/>
      <c r="H394" s="375"/>
      <c r="I394" s="375"/>
      <c r="J394" s="375"/>
      <c r="K394" s="375"/>
      <c r="L394" s="375"/>
      <c r="M394" s="375"/>
      <c r="N394" s="375"/>
    </row>
    <row r="395" spans="2:14" ht="15">
      <c r="B395" s="375"/>
      <c r="C395" s="375"/>
      <c r="D395" s="375"/>
      <c r="E395" s="375"/>
      <c r="F395" s="375"/>
      <c r="G395" s="375"/>
      <c r="H395" s="375"/>
      <c r="I395" s="375"/>
      <c r="J395" s="375"/>
      <c r="K395" s="375"/>
      <c r="L395" s="375"/>
      <c r="M395" s="375"/>
      <c r="N395" s="375"/>
    </row>
    <row r="396" spans="2:14" ht="15">
      <c r="B396" s="375"/>
      <c r="C396" s="375"/>
      <c r="D396" s="375"/>
      <c r="E396" s="375"/>
      <c r="F396" s="375"/>
      <c r="G396" s="375"/>
      <c r="H396" s="375"/>
      <c r="I396" s="375"/>
      <c r="J396" s="375"/>
      <c r="K396" s="375"/>
      <c r="L396" s="375"/>
      <c r="M396" s="375"/>
      <c r="N396" s="375"/>
    </row>
    <row r="397" spans="2:14" ht="15">
      <c r="B397" s="375"/>
      <c r="C397" s="375"/>
      <c r="D397" s="375"/>
      <c r="E397" s="375"/>
      <c r="F397" s="375"/>
      <c r="G397" s="375"/>
      <c r="H397" s="375"/>
      <c r="I397" s="375"/>
      <c r="J397" s="375"/>
      <c r="K397" s="375"/>
      <c r="L397" s="375"/>
      <c r="M397" s="375"/>
      <c r="N397" s="375"/>
    </row>
    <row r="398" spans="2:14" ht="15">
      <c r="B398" s="375"/>
      <c r="C398" s="375"/>
      <c r="D398" s="375"/>
      <c r="E398" s="375"/>
      <c r="F398" s="375"/>
      <c r="G398" s="375"/>
      <c r="H398" s="375"/>
      <c r="I398" s="375"/>
      <c r="J398" s="375"/>
      <c r="K398" s="375"/>
      <c r="L398" s="375"/>
      <c r="M398" s="375"/>
      <c r="N398" s="375"/>
    </row>
    <row r="399" spans="2:14" ht="15">
      <c r="B399" s="375"/>
      <c r="C399" s="375"/>
      <c r="D399" s="375"/>
      <c r="E399" s="375"/>
      <c r="F399" s="375"/>
      <c r="G399" s="375"/>
      <c r="H399" s="375"/>
      <c r="I399" s="375"/>
      <c r="J399" s="375"/>
      <c r="K399" s="375"/>
      <c r="L399" s="375"/>
      <c r="M399" s="375"/>
      <c r="N399" s="375"/>
    </row>
    <row r="400" spans="2:14" ht="15">
      <c r="B400" s="375"/>
      <c r="C400" s="375"/>
      <c r="D400" s="375"/>
      <c r="E400" s="375"/>
      <c r="F400" s="375"/>
      <c r="G400" s="375"/>
      <c r="H400" s="375"/>
      <c r="I400" s="375"/>
      <c r="J400" s="375"/>
      <c r="K400" s="375"/>
      <c r="L400" s="375"/>
      <c r="M400" s="375"/>
      <c r="N400" s="375"/>
    </row>
    <row r="401" spans="2:14" ht="15">
      <c r="B401" s="375"/>
      <c r="C401" s="375"/>
      <c r="D401" s="375"/>
      <c r="E401" s="375"/>
      <c r="F401" s="375"/>
      <c r="G401" s="375"/>
      <c r="H401" s="375"/>
      <c r="I401" s="375"/>
      <c r="J401" s="375"/>
      <c r="K401" s="375"/>
      <c r="L401" s="375"/>
      <c r="M401" s="375"/>
      <c r="N401" s="375"/>
    </row>
    <row r="402" spans="2:14" ht="15">
      <c r="B402" s="375"/>
      <c r="C402" s="375"/>
      <c r="D402" s="375"/>
      <c r="E402" s="375"/>
      <c r="F402" s="375"/>
      <c r="G402" s="375"/>
      <c r="H402" s="375"/>
      <c r="I402" s="375"/>
      <c r="J402" s="375"/>
      <c r="K402" s="375"/>
      <c r="L402" s="375"/>
      <c r="M402" s="375"/>
      <c r="N402" s="375"/>
    </row>
    <row r="403" spans="2:14" ht="15">
      <c r="B403" s="375"/>
      <c r="C403" s="375"/>
      <c r="D403" s="375"/>
      <c r="E403" s="375"/>
      <c r="F403" s="375"/>
      <c r="G403" s="375"/>
      <c r="H403" s="375"/>
      <c r="I403" s="375"/>
      <c r="J403" s="375"/>
      <c r="K403" s="375"/>
      <c r="L403" s="375"/>
      <c r="M403" s="375"/>
      <c r="N403" s="375"/>
    </row>
    <row r="404" spans="2:14" ht="15">
      <c r="B404" s="375"/>
      <c r="C404" s="375"/>
      <c r="D404" s="375"/>
      <c r="E404" s="375"/>
      <c r="F404" s="375"/>
      <c r="G404" s="375"/>
      <c r="H404" s="375"/>
      <c r="I404" s="375"/>
      <c r="J404" s="375"/>
      <c r="K404" s="375"/>
      <c r="L404" s="375"/>
      <c r="M404" s="375"/>
      <c r="N404" s="375"/>
    </row>
    <row r="405" spans="2:14" ht="15">
      <c r="B405" s="375"/>
      <c r="C405" s="375"/>
      <c r="D405" s="375"/>
      <c r="E405" s="375"/>
      <c r="F405" s="375"/>
      <c r="G405" s="375"/>
      <c r="H405" s="375"/>
      <c r="I405" s="375"/>
      <c r="J405" s="375"/>
      <c r="K405" s="375"/>
      <c r="L405" s="375"/>
      <c r="M405" s="375"/>
      <c r="N405" s="375"/>
    </row>
    <row r="406" spans="2:14" ht="15">
      <c r="B406" s="375"/>
      <c r="C406" s="375"/>
      <c r="D406" s="375"/>
      <c r="E406" s="375"/>
      <c r="F406" s="375"/>
      <c r="G406" s="375"/>
      <c r="H406" s="375"/>
      <c r="I406" s="375"/>
      <c r="J406" s="375"/>
      <c r="K406" s="375"/>
      <c r="L406" s="375"/>
      <c r="M406" s="375"/>
      <c r="N406" s="375"/>
    </row>
    <row r="407" spans="2:14" ht="15">
      <c r="B407" s="375"/>
      <c r="C407" s="375"/>
      <c r="D407" s="375"/>
      <c r="E407" s="375"/>
      <c r="F407" s="375"/>
      <c r="G407" s="375"/>
      <c r="H407" s="375"/>
      <c r="I407" s="375"/>
      <c r="J407" s="375"/>
      <c r="K407" s="375"/>
      <c r="L407" s="375"/>
      <c r="M407" s="375"/>
      <c r="N407" s="375"/>
    </row>
    <row r="408" spans="2:14" ht="15">
      <c r="B408" s="375"/>
      <c r="C408" s="375"/>
      <c r="D408" s="375"/>
      <c r="E408" s="375"/>
      <c r="F408" s="375"/>
      <c r="G408" s="375"/>
      <c r="H408" s="375"/>
      <c r="I408" s="375"/>
      <c r="J408" s="375"/>
      <c r="K408" s="375"/>
      <c r="L408" s="375"/>
      <c r="M408" s="375"/>
      <c r="N408" s="375"/>
    </row>
    <row r="409" spans="2:14" ht="15">
      <c r="B409" s="375"/>
      <c r="C409" s="375"/>
      <c r="D409" s="375"/>
      <c r="E409" s="375"/>
      <c r="F409" s="375"/>
      <c r="G409" s="375"/>
      <c r="H409" s="375"/>
      <c r="I409" s="375"/>
      <c r="J409" s="375"/>
      <c r="K409" s="375"/>
      <c r="L409" s="375"/>
      <c r="M409" s="375"/>
      <c r="N409" s="375"/>
    </row>
    <row r="410" spans="2:14" ht="15">
      <c r="B410" s="375"/>
      <c r="C410" s="375"/>
      <c r="D410" s="375"/>
      <c r="E410" s="375"/>
      <c r="F410" s="375"/>
      <c r="G410" s="375"/>
      <c r="H410" s="375"/>
      <c r="I410" s="375"/>
      <c r="J410" s="375"/>
      <c r="K410" s="375"/>
      <c r="L410" s="375"/>
      <c r="M410" s="375"/>
      <c r="N410" s="375"/>
    </row>
    <row r="411" spans="2:14" ht="15">
      <c r="B411" s="375"/>
      <c r="C411" s="375"/>
      <c r="D411" s="375"/>
      <c r="E411" s="375"/>
      <c r="F411" s="375"/>
      <c r="G411" s="375"/>
      <c r="H411" s="375"/>
      <c r="I411" s="375"/>
      <c r="J411" s="375"/>
      <c r="K411" s="375"/>
      <c r="L411" s="375"/>
      <c r="M411" s="375"/>
      <c r="N411" s="375"/>
    </row>
    <row r="412" spans="2:14" ht="15">
      <c r="B412" s="375"/>
      <c r="C412" s="375"/>
      <c r="D412" s="375"/>
      <c r="E412" s="375"/>
      <c r="F412" s="375"/>
      <c r="G412" s="375"/>
      <c r="H412" s="375"/>
      <c r="I412" s="375"/>
      <c r="J412" s="375"/>
      <c r="K412" s="375"/>
      <c r="L412" s="375"/>
      <c r="M412" s="375"/>
      <c r="N412" s="375"/>
    </row>
    <row r="413" spans="2:14" ht="15">
      <c r="B413" s="375"/>
      <c r="C413" s="375"/>
      <c r="D413" s="375"/>
      <c r="E413" s="375"/>
      <c r="F413" s="375"/>
      <c r="G413" s="375"/>
      <c r="H413" s="375"/>
      <c r="I413" s="375"/>
      <c r="J413" s="375"/>
      <c r="K413" s="375"/>
      <c r="L413" s="375"/>
      <c r="M413" s="375"/>
      <c r="N413" s="375"/>
    </row>
    <row r="414" spans="2:14" ht="15">
      <c r="B414" s="375"/>
      <c r="C414" s="375"/>
      <c r="D414" s="375"/>
      <c r="E414" s="375"/>
      <c r="F414" s="375"/>
      <c r="G414" s="375"/>
      <c r="H414" s="375"/>
      <c r="I414" s="375"/>
      <c r="J414" s="375"/>
      <c r="K414" s="375"/>
      <c r="L414" s="375"/>
      <c r="M414" s="375"/>
      <c r="N414" s="375"/>
    </row>
    <row r="415" spans="2:14" ht="15">
      <c r="B415" s="375"/>
      <c r="C415" s="375"/>
      <c r="D415" s="375"/>
      <c r="E415" s="375"/>
      <c r="F415" s="375"/>
      <c r="G415" s="375"/>
      <c r="H415" s="375"/>
      <c r="I415" s="375"/>
      <c r="J415" s="375"/>
      <c r="K415" s="375"/>
      <c r="L415" s="375"/>
      <c r="M415" s="375"/>
      <c r="N415" s="375"/>
    </row>
    <row r="416" spans="2:14" ht="15">
      <c r="B416" s="375"/>
      <c r="C416" s="375"/>
      <c r="D416" s="375"/>
      <c r="E416" s="375"/>
      <c r="F416" s="375"/>
      <c r="G416" s="375"/>
      <c r="H416" s="375"/>
      <c r="I416" s="375"/>
      <c r="J416" s="375"/>
      <c r="K416" s="375"/>
      <c r="L416" s="375"/>
      <c r="M416" s="375"/>
      <c r="N416" s="375"/>
    </row>
    <row r="417" spans="2:14" ht="15">
      <c r="B417" s="375"/>
      <c r="C417" s="375"/>
      <c r="D417" s="375"/>
      <c r="E417" s="375"/>
      <c r="F417" s="375"/>
      <c r="G417" s="375"/>
      <c r="H417" s="375"/>
      <c r="I417" s="375"/>
      <c r="J417" s="375"/>
      <c r="K417" s="375"/>
      <c r="L417" s="375"/>
      <c r="M417" s="375"/>
      <c r="N417" s="375"/>
    </row>
    <row r="418" spans="2:14" ht="15">
      <c r="B418" s="375"/>
      <c r="C418" s="375"/>
      <c r="D418" s="375"/>
      <c r="E418" s="375"/>
      <c r="F418" s="375"/>
      <c r="G418" s="375"/>
      <c r="H418" s="375"/>
      <c r="I418" s="375"/>
      <c r="J418" s="375"/>
      <c r="K418" s="375"/>
      <c r="L418" s="375"/>
      <c r="M418" s="375"/>
      <c r="N418" s="375"/>
    </row>
    <row r="419" spans="2:14" ht="15">
      <c r="B419" s="375"/>
      <c r="C419" s="375"/>
      <c r="D419" s="375"/>
      <c r="E419" s="375"/>
      <c r="F419" s="375"/>
      <c r="G419" s="375"/>
      <c r="H419" s="375"/>
      <c r="I419" s="375"/>
      <c r="J419" s="375"/>
      <c r="K419" s="375"/>
      <c r="L419" s="375"/>
      <c r="M419" s="375"/>
      <c r="N419" s="375"/>
    </row>
    <row r="420" spans="2:14" ht="15">
      <c r="B420" s="375"/>
      <c r="C420" s="375"/>
      <c r="D420" s="375"/>
      <c r="E420" s="375"/>
      <c r="F420" s="375"/>
      <c r="G420" s="375"/>
      <c r="H420" s="375"/>
      <c r="I420" s="375"/>
      <c r="J420" s="375"/>
      <c r="K420" s="375"/>
      <c r="L420" s="375"/>
      <c r="M420" s="375"/>
      <c r="N420" s="375"/>
    </row>
    <row r="421" spans="2:14" ht="15">
      <c r="B421" s="375"/>
      <c r="C421" s="375"/>
      <c r="D421" s="375"/>
      <c r="E421" s="375"/>
      <c r="F421" s="375"/>
      <c r="G421" s="375"/>
      <c r="H421" s="375"/>
      <c r="I421" s="375"/>
      <c r="J421" s="375"/>
      <c r="K421" s="375"/>
      <c r="L421" s="375"/>
      <c r="M421" s="375"/>
      <c r="N421" s="375"/>
    </row>
    <row r="422" spans="2:14" ht="15">
      <c r="B422" s="375"/>
      <c r="C422" s="375"/>
      <c r="D422" s="375"/>
      <c r="E422" s="375"/>
      <c r="F422" s="375"/>
      <c r="G422" s="375"/>
      <c r="H422" s="375"/>
      <c r="I422" s="375"/>
      <c r="J422" s="375"/>
      <c r="K422" s="375"/>
      <c r="L422" s="375"/>
      <c r="M422" s="375"/>
      <c r="N422" s="375"/>
    </row>
    <row r="423" spans="2:14" ht="15">
      <c r="B423" s="375"/>
      <c r="C423" s="375"/>
      <c r="D423" s="375"/>
      <c r="E423" s="375"/>
      <c r="F423" s="375"/>
      <c r="G423" s="375"/>
      <c r="H423" s="375"/>
      <c r="I423" s="375"/>
      <c r="J423" s="375"/>
      <c r="K423" s="375"/>
      <c r="L423" s="375"/>
      <c r="M423" s="375"/>
      <c r="N423" s="375"/>
    </row>
    <row r="424" spans="2:14" ht="15">
      <c r="B424" s="375"/>
      <c r="C424" s="375"/>
      <c r="D424" s="375"/>
      <c r="E424" s="375"/>
      <c r="F424" s="375"/>
      <c r="G424" s="375"/>
      <c r="H424" s="375"/>
      <c r="I424" s="375"/>
      <c r="J424" s="375"/>
      <c r="K424" s="375"/>
      <c r="L424" s="375"/>
      <c r="M424" s="375"/>
      <c r="N424" s="375"/>
    </row>
    <row r="425" spans="2:14" ht="15">
      <c r="B425" s="375"/>
      <c r="C425" s="375"/>
      <c r="D425" s="375"/>
      <c r="E425" s="375"/>
      <c r="F425" s="375"/>
      <c r="G425" s="375"/>
      <c r="H425" s="375"/>
      <c r="I425" s="375"/>
      <c r="J425" s="375"/>
      <c r="K425" s="375"/>
      <c r="L425" s="375"/>
      <c r="M425" s="375"/>
      <c r="N425" s="375"/>
    </row>
    <row r="426" spans="2:14" ht="15">
      <c r="B426" s="375"/>
      <c r="C426" s="375"/>
      <c r="D426" s="375"/>
      <c r="E426" s="375"/>
      <c r="F426" s="375"/>
      <c r="G426" s="375"/>
      <c r="H426" s="375"/>
      <c r="I426" s="375"/>
      <c r="J426" s="375"/>
      <c r="K426" s="375"/>
      <c r="L426" s="375"/>
      <c r="M426" s="375"/>
      <c r="N426" s="375"/>
    </row>
    <row r="427" spans="2:14" ht="15">
      <c r="B427" s="375"/>
      <c r="C427" s="375"/>
      <c r="D427" s="375"/>
      <c r="E427" s="375"/>
      <c r="F427" s="375"/>
      <c r="G427" s="375"/>
      <c r="H427" s="375"/>
      <c r="I427" s="375"/>
      <c r="J427" s="375"/>
      <c r="K427" s="375"/>
      <c r="L427" s="375"/>
      <c r="M427" s="375"/>
      <c r="N427" s="375"/>
    </row>
    <row r="428" spans="2:14" ht="15">
      <c r="B428" s="375"/>
      <c r="C428" s="375"/>
      <c r="D428" s="375"/>
      <c r="E428" s="375"/>
      <c r="F428" s="375"/>
      <c r="G428" s="375"/>
      <c r="H428" s="375"/>
      <c r="I428" s="375"/>
      <c r="J428" s="375"/>
      <c r="K428" s="375"/>
      <c r="L428" s="375"/>
      <c r="M428" s="375"/>
      <c r="N428" s="375"/>
    </row>
    <row r="429" spans="2:14" ht="15">
      <c r="B429" s="375"/>
      <c r="C429" s="375"/>
      <c r="D429" s="375"/>
      <c r="E429" s="375"/>
      <c r="F429" s="375"/>
      <c r="G429" s="375"/>
      <c r="H429" s="375"/>
      <c r="I429" s="375"/>
      <c r="J429" s="375"/>
      <c r="K429" s="375"/>
      <c r="L429" s="375"/>
      <c r="M429" s="375"/>
      <c r="N429" s="375"/>
    </row>
    <row r="430" spans="2:14" ht="15">
      <c r="B430" s="375"/>
      <c r="C430" s="375"/>
      <c r="D430" s="375"/>
      <c r="E430" s="375"/>
      <c r="F430" s="375"/>
      <c r="G430" s="375"/>
      <c r="H430" s="375"/>
      <c r="I430" s="375"/>
      <c r="J430" s="375"/>
      <c r="K430" s="375"/>
      <c r="L430" s="375"/>
      <c r="M430" s="375"/>
      <c r="N430" s="375"/>
    </row>
    <row r="431" spans="2:14" ht="15">
      <c r="B431" s="375"/>
      <c r="C431" s="375"/>
      <c r="D431" s="375"/>
      <c r="E431" s="375"/>
      <c r="F431" s="375"/>
      <c r="G431" s="375"/>
      <c r="H431" s="375"/>
      <c r="I431" s="375"/>
      <c r="J431" s="375"/>
      <c r="K431" s="375"/>
      <c r="L431" s="375"/>
      <c r="M431" s="375"/>
      <c r="N431" s="375"/>
    </row>
    <row r="432" spans="2:14" ht="15">
      <c r="B432" s="375"/>
      <c r="C432" s="375"/>
      <c r="D432" s="375"/>
      <c r="E432" s="375"/>
      <c r="F432" s="375"/>
      <c r="G432" s="375"/>
      <c r="H432" s="375"/>
      <c r="I432" s="375"/>
      <c r="J432" s="375"/>
      <c r="K432" s="375"/>
      <c r="L432" s="375"/>
      <c r="M432" s="375"/>
      <c r="N432" s="375"/>
    </row>
    <row r="433" spans="2:14" ht="15">
      <c r="B433" s="375"/>
      <c r="C433" s="375"/>
      <c r="D433" s="375"/>
      <c r="E433" s="375"/>
      <c r="F433" s="375"/>
      <c r="G433" s="375"/>
      <c r="H433" s="375"/>
      <c r="I433" s="375"/>
      <c r="J433" s="375"/>
      <c r="K433" s="375"/>
      <c r="L433" s="375"/>
      <c r="M433" s="375"/>
      <c r="N433" s="375"/>
    </row>
    <row r="434" spans="2:14" ht="15">
      <c r="B434" s="375"/>
      <c r="C434" s="375"/>
      <c r="D434" s="375"/>
      <c r="E434" s="375"/>
      <c r="F434" s="375"/>
      <c r="G434" s="375"/>
      <c r="H434" s="375"/>
      <c r="I434" s="375"/>
      <c r="J434" s="375"/>
      <c r="K434" s="375"/>
      <c r="L434" s="375"/>
      <c r="M434" s="375"/>
      <c r="N434" s="375"/>
    </row>
    <row r="435" spans="2:14" ht="15">
      <c r="B435" s="375"/>
      <c r="C435" s="375"/>
      <c r="D435" s="375"/>
      <c r="E435" s="375"/>
      <c r="F435" s="375"/>
      <c r="G435" s="375"/>
      <c r="H435" s="375"/>
      <c r="I435" s="375"/>
      <c r="J435" s="375"/>
      <c r="K435" s="375"/>
      <c r="L435" s="375"/>
      <c r="M435" s="375"/>
      <c r="N435" s="375"/>
    </row>
    <row r="436" spans="2:14" ht="15">
      <c r="B436" s="375"/>
      <c r="C436" s="375"/>
      <c r="D436" s="375"/>
      <c r="E436" s="375"/>
      <c r="F436" s="375"/>
      <c r="G436" s="375"/>
      <c r="H436" s="375"/>
      <c r="I436" s="375"/>
      <c r="J436" s="375"/>
      <c r="K436" s="375"/>
      <c r="L436" s="375"/>
      <c r="M436" s="375"/>
      <c r="N436" s="375"/>
    </row>
    <row r="437" spans="2:14" ht="15">
      <c r="B437" s="375"/>
      <c r="C437" s="375"/>
      <c r="D437" s="375"/>
      <c r="E437" s="375"/>
      <c r="F437" s="375"/>
      <c r="G437" s="375"/>
      <c r="H437" s="375"/>
      <c r="I437" s="375"/>
      <c r="J437" s="375"/>
      <c r="K437" s="375"/>
      <c r="L437" s="375"/>
      <c r="M437" s="375"/>
      <c r="N437" s="375"/>
    </row>
    <row r="438" spans="2:14" ht="15">
      <c r="B438" s="375"/>
      <c r="C438" s="375"/>
      <c r="D438" s="375"/>
      <c r="E438" s="375"/>
      <c r="F438" s="375"/>
      <c r="G438" s="375"/>
      <c r="H438" s="375"/>
      <c r="I438" s="375"/>
      <c r="J438" s="375"/>
      <c r="K438" s="375"/>
      <c r="L438" s="375"/>
      <c r="M438" s="375"/>
      <c r="N438" s="375"/>
    </row>
    <row r="439" spans="2:14" ht="15">
      <c r="B439" s="375"/>
      <c r="C439" s="375"/>
      <c r="D439" s="375"/>
      <c r="E439" s="375"/>
      <c r="F439" s="375"/>
      <c r="G439" s="375"/>
      <c r="H439" s="375"/>
      <c r="I439" s="375"/>
      <c r="J439" s="375"/>
      <c r="K439" s="375"/>
      <c r="L439" s="375"/>
      <c r="M439" s="375"/>
      <c r="N439" s="375"/>
    </row>
    <row r="440" spans="2:14" ht="15">
      <c r="B440" s="375"/>
      <c r="C440" s="375"/>
      <c r="D440" s="375"/>
      <c r="E440" s="375"/>
      <c r="F440" s="375"/>
      <c r="G440" s="375"/>
      <c r="H440" s="375"/>
      <c r="I440" s="375"/>
      <c r="J440" s="375"/>
      <c r="K440" s="375"/>
      <c r="L440" s="375"/>
      <c r="M440" s="375"/>
      <c r="N440" s="375"/>
    </row>
    <row r="441" spans="2:14" ht="15">
      <c r="B441" s="375"/>
      <c r="C441" s="375"/>
      <c r="D441" s="375"/>
      <c r="E441" s="375"/>
      <c r="F441" s="375"/>
      <c r="G441" s="375"/>
      <c r="H441" s="375"/>
      <c r="I441" s="375"/>
      <c r="J441" s="375"/>
      <c r="K441" s="375"/>
      <c r="L441" s="375"/>
      <c r="M441" s="375"/>
      <c r="N441" s="375"/>
    </row>
    <row r="442" spans="2:14" ht="15">
      <c r="B442" s="375"/>
      <c r="C442" s="375"/>
      <c r="D442" s="375"/>
      <c r="E442" s="375"/>
      <c r="F442" s="375"/>
      <c r="G442" s="375"/>
      <c r="H442" s="375"/>
      <c r="I442" s="375"/>
      <c r="J442" s="375"/>
      <c r="K442" s="375"/>
      <c r="L442" s="375"/>
      <c r="M442" s="375"/>
      <c r="N442" s="375"/>
    </row>
    <row r="443" spans="2:14" ht="15">
      <c r="B443" s="375"/>
      <c r="C443" s="375"/>
      <c r="D443" s="375"/>
      <c r="E443" s="375"/>
      <c r="F443" s="375"/>
      <c r="G443" s="375"/>
      <c r="H443" s="375"/>
      <c r="I443" s="375"/>
      <c r="J443" s="375"/>
      <c r="K443" s="375"/>
      <c r="L443" s="375"/>
      <c r="M443" s="375"/>
      <c r="N443" s="375"/>
    </row>
    <row r="444" spans="2:14" ht="15">
      <c r="B444" s="375"/>
      <c r="C444" s="375"/>
      <c r="D444" s="375"/>
      <c r="E444" s="375"/>
      <c r="F444" s="375"/>
      <c r="G444" s="375"/>
      <c r="H444" s="375"/>
      <c r="I444" s="375"/>
      <c r="J444" s="375"/>
      <c r="K444" s="375"/>
      <c r="L444" s="375"/>
      <c r="M444" s="375"/>
      <c r="N444" s="375"/>
    </row>
    <row r="445" spans="2:14" ht="15">
      <c r="B445" s="375"/>
      <c r="C445" s="375"/>
      <c r="D445" s="375"/>
      <c r="E445" s="375"/>
      <c r="F445" s="375"/>
      <c r="G445" s="375"/>
      <c r="H445" s="375"/>
      <c r="I445" s="375"/>
      <c r="J445" s="375"/>
      <c r="K445" s="375"/>
      <c r="L445" s="375"/>
      <c r="M445" s="375"/>
      <c r="N445" s="375"/>
    </row>
    <row r="446" spans="2:14" ht="15">
      <c r="B446" s="375"/>
      <c r="C446" s="375"/>
      <c r="D446" s="375"/>
      <c r="E446" s="375"/>
      <c r="F446" s="375"/>
      <c r="G446" s="375"/>
      <c r="H446" s="375"/>
      <c r="I446" s="375"/>
      <c r="J446" s="375"/>
      <c r="K446" s="375"/>
      <c r="L446" s="375"/>
      <c r="M446" s="375"/>
      <c r="N446" s="375"/>
    </row>
    <row r="447" spans="2:14" ht="15">
      <c r="B447" s="375"/>
      <c r="C447" s="375"/>
      <c r="D447" s="375"/>
      <c r="E447" s="375"/>
      <c r="F447" s="375"/>
      <c r="G447" s="375"/>
      <c r="H447" s="375"/>
      <c r="I447" s="375"/>
      <c r="J447" s="375"/>
      <c r="K447" s="375"/>
      <c r="L447" s="375"/>
      <c r="M447" s="375"/>
      <c r="N447" s="375"/>
    </row>
    <row r="448" spans="2:14" ht="15">
      <c r="B448" s="375"/>
      <c r="C448" s="375"/>
      <c r="D448" s="375"/>
      <c r="E448" s="375"/>
      <c r="F448" s="375"/>
      <c r="G448" s="375"/>
      <c r="H448" s="375"/>
      <c r="I448" s="375"/>
      <c r="J448" s="375"/>
      <c r="K448" s="375"/>
      <c r="L448" s="375"/>
      <c r="M448" s="375"/>
      <c r="N448" s="375"/>
    </row>
    <row r="449" spans="2:14" ht="15">
      <c r="B449" s="375"/>
      <c r="C449" s="375"/>
      <c r="D449" s="375"/>
      <c r="E449" s="375"/>
      <c r="F449" s="375"/>
      <c r="G449" s="375"/>
      <c r="H449" s="375"/>
      <c r="I449" s="375"/>
      <c r="J449" s="375"/>
      <c r="K449" s="375"/>
      <c r="L449" s="375"/>
      <c r="M449" s="375"/>
      <c r="N449" s="375"/>
    </row>
    <row r="450" spans="2:14" ht="15">
      <c r="B450" s="375"/>
      <c r="C450" s="375"/>
      <c r="D450" s="375"/>
      <c r="E450" s="375"/>
      <c r="F450" s="375"/>
      <c r="G450" s="375"/>
      <c r="H450" s="375"/>
      <c r="I450" s="375"/>
      <c r="J450" s="375"/>
      <c r="K450" s="375"/>
      <c r="L450" s="375"/>
      <c r="M450" s="375"/>
      <c r="N450" s="375"/>
    </row>
    <row r="451" spans="2:14" ht="15">
      <c r="B451" s="375"/>
      <c r="C451" s="375"/>
      <c r="D451" s="375"/>
      <c r="E451" s="375"/>
      <c r="F451" s="375"/>
      <c r="G451" s="375"/>
      <c r="H451" s="375"/>
      <c r="I451" s="375"/>
      <c r="J451" s="375"/>
      <c r="K451" s="375"/>
      <c r="L451" s="375"/>
      <c r="M451" s="375"/>
      <c r="N451" s="375"/>
    </row>
    <row r="452" spans="2:14" ht="15">
      <c r="B452" s="375"/>
      <c r="C452" s="375"/>
      <c r="D452" s="375"/>
      <c r="E452" s="375"/>
      <c r="F452" s="375"/>
      <c r="G452" s="375"/>
      <c r="H452" s="375"/>
      <c r="I452" s="375"/>
      <c r="J452" s="375"/>
      <c r="K452" s="375"/>
      <c r="L452" s="375"/>
      <c r="M452" s="375"/>
      <c r="N452" s="375"/>
    </row>
    <row r="453" spans="2:14" ht="15">
      <c r="B453" s="375"/>
      <c r="C453" s="375"/>
      <c r="D453" s="375"/>
      <c r="E453" s="375"/>
      <c r="F453" s="375"/>
      <c r="G453" s="375"/>
      <c r="H453" s="375"/>
      <c r="I453" s="375"/>
      <c r="J453" s="375"/>
      <c r="K453" s="375"/>
      <c r="L453" s="375"/>
      <c r="M453" s="375"/>
      <c r="N453" s="375"/>
    </row>
    <row r="454" spans="2:14" ht="15">
      <c r="B454" s="375"/>
      <c r="C454" s="375"/>
      <c r="D454" s="375"/>
      <c r="E454" s="375"/>
      <c r="F454" s="375"/>
      <c r="G454" s="375"/>
      <c r="H454" s="375"/>
      <c r="I454" s="375"/>
      <c r="J454" s="375"/>
      <c r="K454" s="375"/>
      <c r="L454" s="375"/>
      <c r="M454" s="375"/>
      <c r="N454" s="375"/>
    </row>
    <row r="455" spans="2:14" ht="15">
      <c r="B455" s="375"/>
      <c r="C455" s="375"/>
      <c r="D455" s="375"/>
      <c r="E455" s="375"/>
      <c r="F455" s="375"/>
      <c r="G455" s="375"/>
      <c r="H455" s="375"/>
      <c r="I455" s="375"/>
      <c r="J455" s="375"/>
      <c r="K455" s="375"/>
      <c r="L455" s="375"/>
      <c r="M455" s="375"/>
      <c r="N455" s="375"/>
    </row>
    <row r="456" spans="2:14" ht="15">
      <c r="B456" s="375"/>
      <c r="C456" s="375"/>
      <c r="D456" s="375"/>
      <c r="E456" s="375"/>
      <c r="F456" s="375"/>
      <c r="G456" s="375"/>
      <c r="H456" s="375"/>
      <c r="I456" s="375"/>
      <c r="J456" s="375"/>
      <c r="K456" s="375"/>
      <c r="L456" s="375"/>
      <c r="M456" s="375"/>
      <c r="N456" s="375"/>
    </row>
    <row r="457" spans="2:14" ht="15">
      <c r="B457" s="375"/>
      <c r="C457" s="375"/>
      <c r="D457" s="375"/>
      <c r="E457" s="375"/>
      <c r="F457" s="375"/>
      <c r="G457" s="375"/>
      <c r="H457" s="375"/>
      <c r="I457" s="375"/>
      <c r="J457" s="375"/>
      <c r="K457" s="375"/>
      <c r="L457" s="375"/>
      <c r="M457" s="375"/>
      <c r="N457" s="375"/>
    </row>
    <row r="458" spans="2:14" ht="15">
      <c r="B458" s="375"/>
      <c r="C458" s="375"/>
      <c r="D458" s="375"/>
      <c r="E458" s="375"/>
      <c r="F458" s="375"/>
      <c r="G458" s="375"/>
      <c r="H458" s="375"/>
      <c r="I458" s="375"/>
      <c r="J458" s="375"/>
      <c r="K458" s="375"/>
      <c r="L458" s="375"/>
      <c r="M458" s="375"/>
      <c r="N458" s="375"/>
    </row>
    <row r="459" spans="2:14" ht="15">
      <c r="B459" s="375"/>
      <c r="C459" s="375"/>
      <c r="D459" s="375"/>
      <c r="E459" s="375"/>
      <c r="F459" s="375"/>
      <c r="G459" s="375"/>
      <c r="H459" s="375"/>
      <c r="I459" s="375"/>
      <c r="J459" s="375"/>
      <c r="K459" s="375"/>
      <c r="L459" s="375"/>
      <c r="M459" s="375"/>
      <c r="N459" s="375"/>
    </row>
    <row r="460" spans="2:14" ht="15">
      <c r="B460" s="375"/>
      <c r="C460" s="375"/>
      <c r="D460" s="375"/>
      <c r="E460" s="375"/>
      <c r="F460" s="375"/>
      <c r="G460" s="375"/>
      <c r="H460" s="375"/>
      <c r="I460" s="375"/>
      <c r="J460" s="375"/>
      <c r="K460" s="375"/>
      <c r="L460" s="375"/>
      <c r="M460" s="375"/>
      <c r="N460" s="375"/>
    </row>
    <row r="461" spans="2:14" ht="15">
      <c r="B461" s="375"/>
      <c r="C461" s="375"/>
      <c r="D461" s="375"/>
      <c r="E461" s="375"/>
      <c r="F461" s="375"/>
      <c r="G461" s="375"/>
      <c r="H461" s="375"/>
      <c r="I461" s="375"/>
      <c r="J461" s="375"/>
      <c r="K461" s="375"/>
      <c r="L461" s="375"/>
      <c r="M461" s="375"/>
      <c r="N461" s="375"/>
    </row>
    <row r="462" spans="2:14" ht="15">
      <c r="B462" s="375"/>
      <c r="C462" s="375"/>
      <c r="D462" s="375"/>
      <c r="E462" s="375"/>
      <c r="F462" s="375"/>
      <c r="G462" s="375"/>
      <c r="H462" s="375"/>
      <c r="I462" s="375"/>
      <c r="J462" s="375"/>
      <c r="K462" s="375"/>
      <c r="L462" s="375"/>
      <c r="M462" s="375"/>
      <c r="N462" s="375"/>
    </row>
    <row r="463" spans="2:14" ht="15">
      <c r="B463" s="375"/>
      <c r="C463" s="375"/>
      <c r="D463" s="375"/>
      <c r="E463" s="375"/>
      <c r="F463" s="375"/>
      <c r="G463" s="375"/>
      <c r="H463" s="375"/>
      <c r="I463" s="375"/>
      <c r="J463" s="375"/>
      <c r="K463" s="375"/>
      <c r="L463" s="375"/>
      <c r="M463" s="375"/>
      <c r="N463" s="375"/>
    </row>
    <row r="464" spans="2:14" ht="15">
      <c r="B464" s="375"/>
      <c r="C464" s="375"/>
      <c r="D464" s="375"/>
      <c r="E464" s="375"/>
      <c r="F464" s="375"/>
      <c r="G464" s="375"/>
      <c r="H464" s="375"/>
      <c r="I464" s="375"/>
      <c r="J464" s="375"/>
      <c r="K464" s="375"/>
      <c r="L464" s="375"/>
      <c r="M464" s="375"/>
      <c r="N464" s="375"/>
    </row>
    <row r="465" spans="2:14" ht="15">
      <c r="B465" s="375"/>
      <c r="C465" s="375"/>
      <c r="D465" s="375"/>
      <c r="E465" s="375"/>
      <c r="F465" s="375"/>
      <c r="G465" s="375"/>
      <c r="H465" s="375"/>
      <c r="I465" s="375"/>
      <c r="J465" s="375"/>
      <c r="K465" s="375"/>
      <c r="L465" s="375"/>
      <c r="M465" s="375"/>
      <c r="N465" s="375"/>
    </row>
    <row r="466" spans="2:14" ht="15">
      <c r="B466" s="375"/>
      <c r="C466" s="375"/>
      <c r="D466" s="375"/>
      <c r="E466" s="375"/>
      <c r="F466" s="375"/>
      <c r="G466" s="375"/>
      <c r="H466" s="375"/>
      <c r="I466" s="375"/>
      <c r="J466" s="375"/>
      <c r="K466" s="375"/>
      <c r="L466" s="375"/>
      <c r="M466" s="375"/>
      <c r="N466" s="375"/>
    </row>
    <row r="467" spans="2:14" ht="15">
      <c r="B467" s="375"/>
      <c r="C467" s="375"/>
      <c r="D467" s="375"/>
      <c r="E467" s="375"/>
      <c r="F467" s="375"/>
      <c r="G467" s="375"/>
      <c r="H467" s="375"/>
      <c r="I467" s="375"/>
      <c r="J467" s="375"/>
      <c r="K467" s="375"/>
      <c r="L467" s="375"/>
      <c r="M467" s="375"/>
      <c r="N467" s="375"/>
    </row>
    <row r="468" spans="2:14" ht="15">
      <c r="B468" s="375"/>
      <c r="C468" s="375"/>
      <c r="D468" s="375"/>
      <c r="E468" s="375"/>
      <c r="F468" s="375"/>
      <c r="G468" s="375"/>
      <c r="H468" s="375"/>
      <c r="I468" s="375"/>
      <c r="J468" s="375"/>
      <c r="K468" s="375"/>
      <c r="L468" s="375"/>
      <c r="M468" s="375"/>
      <c r="N468" s="375"/>
    </row>
    <row r="469" spans="2:14" ht="15">
      <c r="B469" s="375"/>
      <c r="C469" s="375"/>
      <c r="D469" s="375"/>
      <c r="E469" s="375"/>
      <c r="F469" s="375"/>
      <c r="G469" s="375"/>
      <c r="H469" s="375"/>
      <c r="I469" s="375"/>
      <c r="J469" s="375"/>
      <c r="K469" s="375"/>
      <c r="L469" s="375"/>
      <c r="M469" s="375"/>
      <c r="N469" s="375"/>
    </row>
    <row r="470" spans="2:14" ht="15">
      <c r="B470" s="375"/>
      <c r="C470" s="375"/>
      <c r="D470" s="375"/>
      <c r="E470" s="375"/>
      <c r="F470" s="375"/>
      <c r="G470" s="375"/>
      <c r="H470" s="375"/>
      <c r="I470" s="375"/>
      <c r="J470" s="375"/>
      <c r="K470" s="375"/>
      <c r="L470" s="375"/>
      <c r="M470" s="375"/>
      <c r="N470" s="375"/>
    </row>
    <row r="471" spans="2:14" ht="15">
      <c r="B471" s="375"/>
      <c r="C471" s="375"/>
      <c r="D471" s="375"/>
      <c r="E471" s="375"/>
      <c r="F471" s="375"/>
      <c r="G471" s="375"/>
      <c r="H471" s="375"/>
      <c r="I471" s="375"/>
      <c r="J471" s="375"/>
      <c r="K471" s="375"/>
      <c r="L471" s="375"/>
      <c r="M471" s="375"/>
      <c r="N471" s="375"/>
    </row>
    <row r="472" spans="2:14" ht="15">
      <c r="B472" s="375"/>
      <c r="C472" s="375"/>
      <c r="D472" s="375"/>
      <c r="E472" s="375"/>
      <c r="F472" s="375"/>
      <c r="G472" s="375"/>
      <c r="H472" s="375"/>
      <c r="I472" s="375"/>
      <c r="J472" s="375"/>
      <c r="K472" s="375"/>
      <c r="L472" s="375"/>
      <c r="M472" s="375"/>
      <c r="N472" s="375"/>
    </row>
    <row r="473" spans="2:14" ht="15">
      <c r="B473" s="375"/>
      <c r="C473" s="375"/>
      <c r="D473" s="375"/>
      <c r="E473" s="375"/>
      <c r="F473" s="375"/>
      <c r="G473" s="375"/>
      <c r="H473" s="375"/>
      <c r="I473" s="375"/>
      <c r="J473" s="375"/>
      <c r="K473" s="375"/>
      <c r="L473" s="375"/>
      <c r="M473" s="375"/>
      <c r="N473" s="375"/>
    </row>
    <row r="474" spans="2:14" ht="15">
      <c r="B474" s="375"/>
      <c r="C474" s="375"/>
      <c r="D474" s="375"/>
      <c r="E474" s="375"/>
      <c r="F474" s="375"/>
      <c r="G474" s="375"/>
      <c r="H474" s="375"/>
      <c r="I474" s="375"/>
      <c r="J474" s="375"/>
      <c r="K474" s="375"/>
      <c r="L474" s="375"/>
      <c r="M474" s="375"/>
      <c r="N474" s="375"/>
    </row>
    <row r="475" spans="2:14" ht="15">
      <c r="B475" s="375"/>
      <c r="C475" s="375"/>
      <c r="D475" s="375"/>
      <c r="E475" s="375"/>
      <c r="F475" s="375"/>
      <c r="G475" s="375"/>
      <c r="H475" s="375"/>
      <c r="I475" s="375"/>
      <c r="J475" s="375"/>
      <c r="K475" s="375"/>
      <c r="L475" s="375"/>
      <c r="M475" s="375"/>
      <c r="N475" s="375"/>
    </row>
    <row r="476" spans="2:14" ht="15">
      <c r="B476" s="375"/>
      <c r="C476" s="375"/>
      <c r="D476" s="375"/>
      <c r="E476" s="375"/>
      <c r="F476" s="375"/>
      <c r="G476" s="375"/>
      <c r="H476" s="375"/>
      <c r="I476" s="375"/>
      <c r="J476" s="375"/>
      <c r="K476" s="375"/>
      <c r="L476" s="375"/>
      <c r="M476" s="375"/>
      <c r="N476" s="375"/>
    </row>
    <row r="477" spans="2:14" ht="15">
      <c r="B477" s="375"/>
      <c r="C477" s="375"/>
      <c r="D477" s="375"/>
      <c r="E477" s="375"/>
      <c r="F477" s="375"/>
      <c r="G477" s="375"/>
      <c r="H477" s="375"/>
      <c r="I477" s="375"/>
      <c r="J477" s="375"/>
      <c r="K477" s="375"/>
      <c r="L477" s="375"/>
      <c r="M477" s="375"/>
      <c r="N477" s="375"/>
    </row>
    <row r="478" spans="2:14" ht="15">
      <c r="B478" s="375"/>
      <c r="C478" s="375"/>
      <c r="D478" s="375"/>
      <c r="E478" s="375"/>
      <c r="F478" s="375"/>
      <c r="G478" s="375"/>
      <c r="H478" s="375"/>
      <c r="I478" s="375"/>
      <c r="J478" s="375"/>
      <c r="K478" s="375"/>
      <c r="L478" s="375"/>
      <c r="M478" s="375"/>
      <c r="N478" s="375"/>
    </row>
    <row r="479" spans="2:14" ht="15">
      <c r="B479" s="375"/>
      <c r="C479" s="375"/>
      <c r="D479" s="375"/>
      <c r="E479" s="375"/>
      <c r="F479" s="375"/>
      <c r="G479" s="375"/>
      <c r="H479" s="375"/>
      <c r="I479" s="375"/>
      <c r="J479" s="375"/>
      <c r="K479" s="375"/>
      <c r="L479" s="375"/>
      <c r="M479" s="375"/>
      <c r="N479" s="375"/>
    </row>
    <row r="480" spans="2:14" ht="15">
      <c r="B480" s="375"/>
      <c r="C480" s="375"/>
      <c r="D480" s="375"/>
      <c r="E480" s="375"/>
      <c r="F480" s="375"/>
      <c r="G480" s="375"/>
      <c r="H480" s="375"/>
      <c r="I480" s="375"/>
      <c r="J480" s="375"/>
      <c r="K480" s="375"/>
      <c r="L480" s="375"/>
      <c r="M480" s="375"/>
      <c r="N480" s="375"/>
    </row>
    <row r="481" spans="2:14" ht="15">
      <c r="B481" s="375"/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</row>
    <row r="482" spans="2:14" ht="15">
      <c r="B482" s="375"/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</row>
    <row r="483" spans="2:14" ht="15">
      <c r="B483" s="375"/>
      <c r="C483" s="375"/>
      <c r="D483" s="375"/>
      <c r="E483" s="375"/>
      <c r="F483" s="375"/>
      <c r="G483" s="375"/>
      <c r="H483" s="375"/>
      <c r="I483" s="375"/>
      <c r="J483" s="375"/>
      <c r="K483" s="375"/>
      <c r="L483" s="375"/>
      <c r="M483" s="375"/>
      <c r="N483" s="375"/>
    </row>
    <row r="484" spans="2:14" ht="15">
      <c r="B484" s="375"/>
      <c r="C484" s="375"/>
      <c r="D484" s="375"/>
      <c r="E484" s="375"/>
      <c r="F484" s="375"/>
      <c r="G484" s="375"/>
      <c r="H484" s="375"/>
      <c r="I484" s="375"/>
      <c r="J484" s="375"/>
      <c r="K484" s="375"/>
      <c r="L484" s="375"/>
      <c r="M484" s="375"/>
      <c r="N484" s="375"/>
    </row>
    <row r="485" spans="2:14" ht="15">
      <c r="B485" s="375"/>
      <c r="C485" s="375"/>
      <c r="D485" s="375"/>
      <c r="E485" s="375"/>
      <c r="F485" s="375"/>
      <c r="G485" s="375"/>
      <c r="H485" s="375"/>
      <c r="I485" s="375"/>
      <c r="J485" s="375"/>
      <c r="K485" s="375"/>
      <c r="L485" s="375"/>
      <c r="M485" s="375"/>
      <c r="N485" s="375"/>
    </row>
    <row r="486" spans="2:14" ht="15">
      <c r="B486" s="375"/>
      <c r="C486" s="375"/>
      <c r="D486" s="375"/>
      <c r="E486" s="375"/>
      <c r="F486" s="375"/>
      <c r="G486" s="375"/>
      <c r="H486" s="375"/>
      <c r="I486" s="375"/>
      <c r="J486" s="375"/>
      <c r="K486" s="375"/>
      <c r="L486" s="375"/>
      <c r="M486" s="375"/>
      <c r="N486" s="375"/>
    </row>
    <row r="487" spans="2:14" ht="15">
      <c r="B487" s="375"/>
      <c r="C487" s="375"/>
      <c r="D487" s="375"/>
      <c r="E487" s="375"/>
      <c r="F487" s="375"/>
      <c r="G487" s="375"/>
      <c r="H487" s="375"/>
      <c r="I487" s="375"/>
      <c r="J487" s="375"/>
      <c r="K487" s="375"/>
      <c r="L487" s="375"/>
      <c r="M487" s="375"/>
      <c r="N487" s="375"/>
    </row>
    <row r="488" spans="2:14" ht="15">
      <c r="B488" s="375"/>
      <c r="C488" s="375"/>
      <c r="D488" s="375"/>
      <c r="E488" s="375"/>
      <c r="F488" s="375"/>
      <c r="G488" s="375"/>
      <c r="H488" s="375"/>
      <c r="I488" s="375"/>
      <c r="J488" s="375"/>
      <c r="K488" s="375"/>
      <c r="L488" s="375"/>
      <c r="M488" s="375"/>
      <c r="N488" s="375"/>
    </row>
    <row r="489" spans="2:14" ht="15">
      <c r="B489" s="375"/>
      <c r="C489" s="375"/>
      <c r="D489" s="375"/>
      <c r="E489" s="375"/>
      <c r="F489" s="375"/>
      <c r="G489" s="375"/>
      <c r="H489" s="375"/>
      <c r="I489" s="375"/>
      <c r="J489" s="375"/>
      <c r="K489" s="375"/>
      <c r="L489" s="375"/>
      <c r="M489" s="375"/>
      <c r="N489" s="375"/>
    </row>
    <row r="490" spans="2:14" ht="15">
      <c r="B490" s="375"/>
      <c r="C490" s="375"/>
      <c r="D490" s="375"/>
      <c r="E490" s="375"/>
      <c r="F490" s="375"/>
      <c r="G490" s="375"/>
      <c r="H490" s="375"/>
      <c r="I490" s="375"/>
      <c r="J490" s="375"/>
      <c r="K490" s="375"/>
      <c r="L490" s="375"/>
      <c r="M490" s="375"/>
      <c r="N490" s="375"/>
    </row>
    <row r="491" spans="2:14" ht="15">
      <c r="B491" s="375"/>
      <c r="C491" s="375"/>
      <c r="D491" s="375"/>
      <c r="E491" s="375"/>
      <c r="F491" s="375"/>
      <c r="G491" s="375"/>
      <c r="H491" s="375"/>
      <c r="I491" s="375"/>
      <c r="J491" s="375"/>
      <c r="K491" s="375"/>
      <c r="L491" s="375"/>
      <c r="M491" s="375"/>
      <c r="N491" s="375"/>
    </row>
    <row r="492" spans="2:14" ht="15">
      <c r="B492" s="375"/>
      <c r="C492" s="375"/>
      <c r="D492" s="375"/>
      <c r="E492" s="375"/>
      <c r="F492" s="375"/>
      <c r="G492" s="375"/>
      <c r="H492" s="375"/>
      <c r="I492" s="375"/>
      <c r="J492" s="375"/>
      <c r="K492" s="375"/>
      <c r="L492" s="375"/>
      <c r="M492" s="375"/>
      <c r="N492" s="375"/>
    </row>
    <row r="493" spans="2:14" ht="15">
      <c r="B493" s="375"/>
      <c r="C493" s="375"/>
      <c r="D493" s="375"/>
      <c r="E493" s="375"/>
      <c r="F493" s="375"/>
      <c r="G493" s="375"/>
      <c r="H493" s="375"/>
      <c r="I493" s="375"/>
      <c r="J493" s="375"/>
      <c r="K493" s="375"/>
      <c r="L493" s="375"/>
      <c r="M493" s="375"/>
      <c r="N493" s="375"/>
    </row>
    <row r="494" spans="2:14" ht="15">
      <c r="B494" s="375"/>
      <c r="C494" s="375"/>
      <c r="D494" s="375"/>
      <c r="E494" s="375"/>
      <c r="F494" s="375"/>
      <c r="G494" s="375"/>
      <c r="H494" s="375"/>
      <c r="I494" s="375"/>
      <c r="J494" s="375"/>
      <c r="K494" s="375"/>
      <c r="L494" s="375"/>
      <c r="M494" s="375"/>
      <c r="N494" s="375"/>
    </row>
    <row r="495" spans="2:14" ht="15">
      <c r="B495" s="375"/>
      <c r="C495" s="375"/>
      <c r="D495" s="375"/>
      <c r="E495" s="375"/>
      <c r="F495" s="375"/>
      <c r="G495" s="375"/>
      <c r="H495" s="375"/>
      <c r="I495" s="375"/>
      <c r="J495" s="375"/>
      <c r="K495" s="375"/>
      <c r="L495" s="375"/>
      <c r="M495" s="375"/>
      <c r="N495" s="375"/>
    </row>
    <row r="496" spans="2:14" ht="15">
      <c r="B496" s="375"/>
      <c r="C496" s="375"/>
      <c r="D496" s="375"/>
      <c r="E496" s="375"/>
      <c r="F496" s="375"/>
      <c r="G496" s="375"/>
      <c r="H496" s="375"/>
      <c r="I496" s="375"/>
      <c r="J496" s="375"/>
      <c r="K496" s="375"/>
      <c r="L496" s="375"/>
      <c r="M496" s="375"/>
      <c r="N496" s="375"/>
    </row>
    <row r="497" spans="2:14" ht="15">
      <c r="B497" s="375"/>
      <c r="C497" s="375"/>
      <c r="D497" s="375"/>
      <c r="E497" s="375"/>
      <c r="F497" s="375"/>
      <c r="G497" s="375"/>
      <c r="H497" s="375"/>
      <c r="I497" s="375"/>
      <c r="J497" s="375"/>
      <c r="K497" s="375"/>
      <c r="L497" s="375"/>
      <c r="M497" s="375"/>
      <c r="N497" s="375"/>
    </row>
    <row r="498" spans="2:14" ht="15">
      <c r="B498" s="375"/>
      <c r="C498" s="375"/>
      <c r="D498" s="375"/>
      <c r="E498" s="375"/>
      <c r="F498" s="375"/>
      <c r="G498" s="375"/>
      <c r="H498" s="375"/>
      <c r="I498" s="375"/>
      <c r="J498" s="375"/>
      <c r="K498" s="375"/>
      <c r="L498" s="375"/>
      <c r="M498" s="375"/>
      <c r="N498" s="375"/>
    </row>
    <row r="499" spans="2:14" ht="15">
      <c r="B499" s="375"/>
      <c r="C499" s="375"/>
      <c r="D499" s="375"/>
      <c r="E499" s="375"/>
      <c r="F499" s="375"/>
      <c r="G499" s="375"/>
      <c r="H499" s="375"/>
      <c r="I499" s="375"/>
      <c r="J499" s="375"/>
      <c r="K499" s="375"/>
      <c r="L499" s="375"/>
      <c r="M499" s="375"/>
      <c r="N499" s="375"/>
    </row>
    <row r="500" spans="2:14" ht="15">
      <c r="B500" s="375"/>
      <c r="C500" s="375"/>
      <c r="D500" s="375"/>
      <c r="E500" s="375"/>
      <c r="F500" s="375"/>
      <c r="G500" s="375"/>
      <c r="H500" s="375"/>
      <c r="I500" s="375"/>
      <c r="J500" s="375"/>
      <c r="K500" s="375"/>
      <c r="L500" s="375"/>
      <c r="M500" s="375"/>
      <c r="N500" s="375"/>
    </row>
    <row r="501" spans="2:14" ht="15">
      <c r="B501" s="375"/>
      <c r="C501" s="375"/>
      <c r="D501" s="375"/>
      <c r="E501" s="375"/>
      <c r="F501" s="375"/>
      <c r="G501" s="375"/>
      <c r="H501" s="375"/>
      <c r="I501" s="375"/>
      <c r="J501" s="375"/>
      <c r="K501" s="375"/>
      <c r="L501" s="375"/>
      <c r="M501" s="375"/>
      <c r="N501" s="375"/>
    </row>
    <row r="502" spans="2:14" ht="15">
      <c r="B502" s="375"/>
      <c r="C502" s="375"/>
      <c r="D502" s="375"/>
      <c r="E502" s="375"/>
      <c r="F502" s="375"/>
      <c r="G502" s="375"/>
      <c r="H502" s="375"/>
      <c r="I502" s="375"/>
      <c r="J502" s="375"/>
      <c r="K502" s="375"/>
      <c r="L502" s="375"/>
      <c r="M502" s="375"/>
      <c r="N502" s="375"/>
    </row>
    <row r="503" spans="2:14" ht="15">
      <c r="B503" s="375"/>
      <c r="C503" s="375"/>
      <c r="D503" s="375"/>
      <c r="E503" s="375"/>
      <c r="F503" s="375"/>
      <c r="G503" s="375"/>
      <c r="H503" s="375"/>
      <c r="I503" s="375"/>
      <c r="J503" s="375"/>
      <c r="K503" s="375"/>
      <c r="L503" s="375"/>
      <c r="M503" s="375"/>
      <c r="N503" s="375"/>
    </row>
    <row r="504" spans="2:14" ht="15">
      <c r="B504" s="375"/>
      <c r="C504" s="375"/>
      <c r="D504" s="375"/>
      <c r="E504" s="375"/>
      <c r="F504" s="375"/>
      <c r="G504" s="375"/>
      <c r="H504" s="375"/>
      <c r="I504" s="375"/>
      <c r="J504" s="375"/>
      <c r="K504" s="375"/>
      <c r="L504" s="375"/>
      <c r="M504" s="375"/>
      <c r="N504" s="375"/>
    </row>
    <row r="505" spans="2:14" ht="15">
      <c r="B505" s="375"/>
      <c r="C505" s="375"/>
      <c r="D505" s="375"/>
      <c r="E505" s="375"/>
      <c r="F505" s="375"/>
      <c r="G505" s="375"/>
      <c r="H505" s="375"/>
      <c r="I505" s="375"/>
      <c r="J505" s="375"/>
      <c r="K505" s="375"/>
      <c r="L505" s="375"/>
      <c r="M505" s="375"/>
      <c r="N505" s="375"/>
    </row>
    <row r="506" spans="2:14" ht="15">
      <c r="B506" s="375"/>
      <c r="C506" s="375"/>
      <c r="D506" s="375"/>
      <c r="E506" s="375"/>
      <c r="F506" s="375"/>
      <c r="G506" s="375"/>
      <c r="H506" s="375"/>
      <c r="I506" s="375"/>
      <c r="J506" s="375"/>
      <c r="K506" s="375"/>
      <c r="L506" s="375"/>
      <c r="M506" s="375"/>
      <c r="N506" s="375"/>
    </row>
    <row r="507" spans="2:14" ht="15">
      <c r="B507" s="375"/>
      <c r="C507" s="375"/>
      <c r="D507" s="375"/>
      <c r="E507" s="375"/>
      <c r="F507" s="375"/>
      <c r="G507" s="375"/>
      <c r="H507" s="375"/>
      <c r="I507" s="375"/>
      <c r="J507" s="375"/>
      <c r="K507" s="375"/>
      <c r="L507" s="375"/>
      <c r="M507" s="375"/>
      <c r="N507" s="375"/>
    </row>
    <row r="508" spans="2:14" ht="15">
      <c r="B508" s="375"/>
      <c r="C508" s="375"/>
      <c r="D508" s="375"/>
      <c r="E508" s="375"/>
      <c r="F508" s="375"/>
      <c r="G508" s="375"/>
      <c r="H508" s="375"/>
      <c r="I508" s="375"/>
      <c r="J508" s="375"/>
      <c r="K508" s="375"/>
      <c r="L508" s="375"/>
      <c r="M508" s="375"/>
      <c r="N508" s="375"/>
    </row>
    <row r="509" spans="2:14" ht="15">
      <c r="B509" s="375"/>
      <c r="C509" s="375"/>
      <c r="D509" s="375"/>
      <c r="E509" s="375"/>
      <c r="F509" s="375"/>
      <c r="G509" s="375"/>
      <c r="H509" s="375"/>
      <c r="I509" s="375"/>
      <c r="J509" s="375"/>
      <c r="K509" s="375"/>
      <c r="L509" s="375"/>
      <c r="M509" s="375"/>
      <c r="N509" s="375"/>
    </row>
    <row r="510" spans="2:14" ht="15">
      <c r="B510" s="375"/>
      <c r="C510" s="375"/>
      <c r="D510" s="375"/>
      <c r="E510" s="375"/>
      <c r="F510" s="375"/>
      <c r="G510" s="375"/>
      <c r="H510" s="375"/>
      <c r="I510" s="375"/>
      <c r="J510" s="375"/>
      <c r="K510" s="375"/>
      <c r="L510" s="375"/>
      <c r="M510" s="375"/>
      <c r="N510" s="375"/>
    </row>
    <row r="511" spans="2:14" ht="15">
      <c r="B511" s="375"/>
      <c r="C511" s="375"/>
      <c r="D511" s="375"/>
      <c r="E511" s="375"/>
      <c r="F511" s="375"/>
      <c r="G511" s="375"/>
      <c r="H511" s="375"/>
      <c r="I511" s="375"/>
      <c r="J511" s="375"/>
      <c r="K511" s="375"/>
      <c r="L511" s="375"/>
      <c r="M511" s="375"/>
      <c r="N511" s="375"/>
    </row>
    <row r="512" spans="2:14" ht="15">
      <c r="B512" s="375"/>
      <c r="C512" s="375"/>
      <c r="D512" s="375"/>
      <c r="E512" s="375"/>
      <c r="F512" s="375"/>
      <c r="G512" s="375"/>
      <c r="H512" s="375"/>
      <c r="I512" s="375"/>
      <c r="J512" s="375"/>
      <c r="K512" s="375"/>
      <c r="L512" s="375"/>
      <c r="M512" s="375"/>
      <c r="N512" s="375"/>
    </row>
    <row r="513" spans="2:14" ht="15">
      <c r="B513" s="375"/>
      <c r="C513" s="375"/>
      <c r="D513" s="375"/>
      <c r="E513" s="375"/>
      <c r="F513" s="375"/>
      <c r="G513" s="375"/>
      <c r="H513" s="375"/>
      <c r="I513" s="375"/>
      <c r="J513" s="375"/>
      <c r="K513" s="375"/>
      <c r="L513" s="375"/>
      <c r="M513" s="375"/>
      <c r="N513" s="375"/>
    </row>
    <row r="514" spans="2:14" ht="15">
      <c r="B514" s="375"/>
      <c r="C514" s="375"/>
      <c r="D514" s="375"/>
      <c r="E514" s="375"/>
      <c r="F514" s="375"/>
      <c r="G514" s="375"/>
      <c r="H514" s="375"/>
      <c r="I514" s="375"/>
      <c r="J514" s="375"/>
      <c r="K514" s="375"/>
      <c r="L514" s="375"/>
      <c r="M514" s="375"/>
      <c r="N514" s="375"/>
    </row>
    <row r="515" spans="2:14" ht="15">
      <c r="B515" s="375"/>
      <c r="C515" s="375"/>
      <c r="D515" s="375"/>
      <c r="E515" s="375"/>
      <c r="F515" s="375"/>
      <c r="G515" s="375"/>
      <c r="H515" s="375"/>
      <c r="I515" s="375"/>
      <c r="J515" s="375"/>
      <c r="K515" s="375"/>
      <c r="L515" s="375"/>
      <c r="M515" s="375"/>
      <c r="N515" s="375"/>
    </row>
    <row r="516" spans="2:14" ht="15">
      <c r="B516" s="375"/>
      <c r="C516" s="375"/>
      <c r="D516" s="375"/>
      <c r="E516" s="375"/>
      <c r="F516" s="375"/>
      <c r="G516" s="375"/>
      <c r="H516" s="375"/>
      <c r="I516" s="375"/>
      <c r="J516" s="375"/>
      <c r="K516" s="375"/>
      <c r="L516" s="375"/>
      <c r="M516" s="375"/>
      <c r="N516" s="375"/>
    </row>
    <row r="517" spans="2:14" ht="15">
      <c r="B517" s="375"/>
      <c r="C517" s="375"/>
      <c r="D517" s="375"/>
      <c r="E517" s="375"/>
      <c r="F517" s="375"/>
      <c r="G517" s="375"/>
      <c r="H517" s="375"/>
      <c r="I517" s="375"/>
      <c r="J517" s="375"/>
      <c r="K517" s="375"/>
      <c r="L517" s="375"/>
      <c r="M517" s="375"/>
      <c r="N517" s="375"/>
    </row>
    <row r="518" spans="2:14" ht="15">
      <c r="B518" s="375"/>
      <c r="C518" s="375"/>
      <c r="D518" s="375"/>
      <c r="E518" s="375"/>
      <c r="F518" s="375"/>
      <c r="G518" s="375"/>
      <c r="H518" s="375"/>
      <c r="I518" s="375"/>
      <c r="J518" s="375"/>
      <c r="K518" s="375"/>
      <c r="L518" s="375"/>
      <c r="M518" s="375"/>
      <c r="N518" s="375"/>
    </row>
    <row r="519" spans="2:14" ht="15">
      <c r="B519" s="375"/>
      <c r="C519" s="375"/>
      <c r="D519" s="375"/>
      <c r="E519" s="375"/>
      <c r="F519" s="375"/>
      <c r="G519" s="375"/>
      <c r="H519" s="375"/>
      <c r="I519" s="375"/>
      <c r="J519" s="375"/>
      <c r="K519" s="375"/>
      <c r="L519" s="375"/>
      <c r="M519" s="375"/>
      <c r="N519" s="375"/>
    </row>
    <row r="520" spans="2:14" ht="15">
      <c r="B520" s="375"/>
      <c r="C520" s="375"/>
      <c r="D520" s="375"/>
      <c r="E520" s="375"/>
      <c r="F520" s="375"/>
      <c r="G520" s="375"/>
      <c r="H520" s="375"/>
      <c r="I520" s="375"/>
      <c r="J520" s="375"/>
      <c r="K520" s="375"/>
      <c r="L520" s="375"/>
      <c r="M520" s="375"/>
      <c r="N520" s="375"/>
    </row>
    <row r="521" spans="2:14" ht="15">
      <c r="B521" s="375"/>
      <c r="C521" s="375"/>
      <c r="D521" s="375"/>
      <c r="E521" s="375"/>
      <c r="F521" s="375"/>
      <c r="G521" s="375"/>
      <c r="H521" s="375"/>
      <c r="I521" s="375"/>
      <c r="J521" s="375"/>
      <c r="K521" s="375"/>
      <c r="L521" s="375"/>
      <c r="M521" s="375"/>
      <c r="N521" s="375"/>
    </row>
    <row r="522" spans="2:14" ht="15">
      <c r="B522" s="375"/>
      <c r="C522" s="375"/>
      <c r="D522" s="375"/>
      <c r="E522" s="375"/>
      <c r="F522" s="375"/>
      <c r="G522" s="375"/>
      <c r="H522" s="375"/>
      <c r="I522" s="375"/>
      <c r="J522" s="375"/>
      <c r="K522" s="375"/>
      <c r="L522" s="375"/>
      <c r="M522" s="375"/>
      <c r="N522" s="375"/>
    </row>
    <row r="523" spans="2:14" ht="15">
      <c r="B523" s="375"/>
      <c r="C523" s="375"/>
      <c r="D523" s="375"/>
      <c r="E523" s="375"/>
      <c r="F523" s="375"/>
      <c r="G523" s="375"/>
      <c r="H523" s="375"/>
      <c r="I523" s="375"/>
      <c r="J523" s="375"/>
      <c r="K523" s="375"/>
      <c r="L523" s="375"/>
      <c r="M523" s="375"/>
      <c r="N523" s="375"/>
    </row>
    <row r="524" spans="2:14" ht="15">
      <c r="B524" s="375"/>
      <c r="C524" s="375"/>
      <c r="D524" s="375"/>
      <c r="E524" s="375"/>
      <c r="F524" s="375"/>
      <c r="G524" s="375"/>
      <c r="H524" s="375"/>
      <c r="I524" s="375"/>
      <c r="J524" s="375"/>
      <c r="K524" s="375"/>
      <c r="L524" s="375"/>
      <c r="M524" s="375"/>
      <c r="N524" s="375"/>
    </row>
    <row r="525" spans="2:14" ht="15">
      <c r="B525" s="375"/>
      <c r="C525" s="375"/>
      <c r="D525" s="375"/>
      <c r="E525" s="375"/>
      <c r="F525" s="375"/>
      <c r="G525" s="375"/>
      <c r="H525" s="375"/>
      <c r="I525" s="375"/>
      <c r="J525" s="375"/>
      <c r="K525" s="375"/>
      <c r="L525" s="375"/>
      <c r="M525" s="375"/>
      <c r="N525" s="375"/>
    </row>
    <row r="526" spans="2:14" ht="15">
      <c r="B526" s="375"/>
      <c r="C526" s="375"/>
      <c r="D526" s="375"/>
      <c r="E526" s="375"/>
      <c r="F526" s="375"/>
      <c r="G526" s="375"/>
      <c r="H526" s="375"/>
      <c r="I526" s="375"/>
      <c r="J526" s="375"/>
      <c r="K526" s="375"/>
      <c r="L526" s="375"/>
      <c r="M526" s="375"/>
      <c r="N526" s="375"/>
    </row>
    <row r="527" spans="2:14" ht="15">
      <c r="B527" s="375"/>
      <c r="C527" s="375"/>
      <c r="D527" s="375"/>
      <c r="E527" s="375"/>
      <c r="F527" s="375"/>
      <c r="G527" s="375"/>
      <c r="H527" s="375"/>
      <c r="I527" s="375"/>
      <c r="J527" s="375"/>
      <c r="K527" s="375"/>
      <c r="L527" s="375"/>
      <c r="M527" s="375"/>
      <c r="N527" s="375"/>
    </row>
    <row r="528" spans="2:14" ht="15">
      <c r="B528" s="375"/>
      <c r="C528" s="375"/>
      <c r="D528" s="375"/>
      <c r="E528" s="375"/>
      <c r="F528" s="375"/>
      <c r="G528" s="375"/>
      <c r="H528" s="375"/>
      <c r="I528" s="375"/>
      <c r="J528" s="375"/>
      <c r="K528" s="375"/>
      <c r="L528" s="375"/>
      <c r="M528" s="375"/>
      <c r="N528" s="375"/>
    </row>
    <row r="529" spans="2:14" ht="15">
      <c r="B529" s="375"/>
      <c r="C529" s="375"/>
      <c r="D529" s="375"/>
      <c r="E529" s="375"/>
      <c r="F529" s="375"/>
      <c r="G529" s="375"/>
      <c r="H529" s="375"/>
      <c r="I529" s="375"/>
      <c r="J529" s="375"/>
      <c r="K529" s="375"/>
      <c r="L529" s="375"/>
      <c r="M529" s="375"/>
      <c r="N529" s="375"/>
    </row>
    <row r="530" spans="2:14" ht="15">
      <c r="B530" s="375"/>
      <c r="C530" s="375"/>
      <c r="D530" s="375"/>
      <c r="E530" s="375"/>
      <c r="F530" s="375"/>
      <c r="G530" s="375"/>
      <c r="H530" s="375"/>
      <c r="I530" s="375"/>
      <c r="J530" s="375"/>
      <c r="K530" s="375"/>
      <c r="L530" s="375"/>
      <c r="M530" s="375"/>
      <c r="N530" s="375"/>
    </row>
    <row r="531" spans="2:14" ht="15">
      <c r="B531" s="375"/>
      <c r="C531" s="375"/>
      <c r="D531" s="375"/>
      <c r="E531" s="375"/>
      <c r="F531" s="375"/>
      <c r="G531" s="375"/>
      <c r="H531" s="375"/>
      <c r="I531" s="375"/>
      <c r="J531" s="375"/>
      <c r="K531" s="375"/>
      <c r="L531" s="375"/>
      <c r="M531" s="375"/>
      <c r="N531" s="375"/>
    </row>
    <row r="532" spans="2:14" ht="15">
      <c r="B532" s="375"/>
      <c r="C532" s="375"/>
      <c r="D532" s="375"/>
      <c r="E532" s="375"/>
      <c r="F532" s="375"/>
      <c r="G532" s="375"/>
      <c r="H532" s="375"/>
      <c r="I532" s="375"/>
      <c r="J532" s="375"/>
      <c r="K532" s="375"/>
      <c r="L532" s="375"/>
      <c r="M532" s="375"/>
      <c r="N532" s="375"/>
    </row>
    <row r="533" spans="2:14" ht="15">
      <c r="B533" s="375"/>
      <c r="C533" s="375"/>
      <c r="D533" s="375"/>
      <c r="E533" s="375"/>
      <c r="F533" s="375"/>
      <c r="G533" s="375"/>
      <c r="H533" s="375"/>
      <c r="I533" s="375"/>
      <c r="J533" s="375"/>
      <c r="K533" s="375"/>
      <c r="L533" s="375"/>
      <c r="M533" s="375"/>
      <c r="N533" s="375"/>
    </row>
    <row r="534" spans="2:14" ht="15">
      <c r="B534" s="375"/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</row>
    <row r="535" spans="2:14" ht="15">
      <c r="B535" s="375"/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</row>
    <row r="536" spans="2:14" ht="15">
      <c r="B536" s="375"/>
      <c r="C536" s="375"/>
      <c r="D536" s="375"/>
      <c r="E536" s="375"/>
      <c r="F536" s="375"/>
      <c r="G536" s="375"/>
      <c r="H536" s="375"/>
      <c r="I536" s="375"/>
      <c r="J536" s="375"/>
      <c r="K536" s="375"/>
      <c r="L536" s="375"/>
      <c r="M536" s="375"/>
      <c r="N536" s="375"/>
    </row>
    <row r="537" spans="2:14" ht="15">
      <c r="B537" s="375"/>
      <c r="C537" s="375"/>
      <c r="D537" s="375"/>
      <c r="E537" s="375"/>
      <c r="F537" s="375"/>
      <c r="G537" s="375"/>
      <c r="H537" s="375"/>
      <c r="I537" s="375"/>
      <c r="J537" s="375"/>
      <c r="K537" s="375"/>
      <c r="L537" s="375"/>
      <c r="M537" s="375"/>
      <c r="N537" s="375"/>
    </row>
    <row r="538" spans="2:14" ht="15">
      <c r="B538" s="375"/>
      <c r="C538" s="375"/>
      <c r="D538" s="375"/>
      <c r="E538" s="375"/>
      <c r="F538" s="375"/>
      <c r="G538" s="375"/>
      <c r="H538" s="375"/>
      <c r="I538" s="375"/>
      <c r="J538" s="375"/>
      <c r="K538" s="375"/>
      <c r="L538" s="375"/>
      <c r="M538" s="375"/>
      <c r="N538" s="375"/>
    </row>
    <row r="539" spans="2:14" ht="15">
      <c r="B539" s="375"/>
      <c r="C539" s="375"/>
      <c r="D539" s="375"/>
      <c r="E539" s="375"/>
      <c r="F539" s="375"/>
      <c r="G539" s="375"/>
      <c r="H539" s="375"/>
      <c r="I539" s="375"/>
      <c r="J539" s="375"/>
      <c r="K539" s="375"/>
      <c r="L539" s="375"/>
      <c r="M539" s="375"/>
      <c r="N539" s="375"/>
    </row>
    <row r="540" spans="2:14" ht="15">
      <c r="B540" s="375"/>
      <c r="C540" s="375"/>
      <c r="D540" s="375"/>
      <c r="E540" s="375"/>
      <c r="F540" s="375"/>
      <c r="G540" s="375"/>
      <c r="H540" s="375"/>
      <c r="I540" s="375"/>
      <c r="J540" s="375"/>
      <c r="K540" s="375"/>
      <c r="L540" s="375"/>
      <c r="M540" s="375"/>
      <c r="N540" s="375"/>
    </row>
    <row r="541" spans="2:14" ht="15">
      <c r="B541" s="375"/>
      <c r="C541" s="375"/>
      <c r="D541" s="375"/>
      <c r="E541" s="375"/>
      <c r="F541" s="375"/>
      <c r="G541" s="375"/>
      <c r="H541" s="375"/>
      <c r="I541" s="375"/>
      <c r="J541" s="375"/>
      <c r="K541" s="375"/>
      <c r="L541" s="375"/>
      <c r="M541" s="375"/>
      <c r="N541" s="375"/>
    </row>
    <row r="542" spans="2:14" ht="15">
      <c r="B542" s="375"/>
      <c r="C542" s="375"/>
      <c r="D542" s="375"/>
      <c r="E542" s="375"/>
      <c r="F542" s="375"/>
      <c r="G542" s="375"/>
      <c r="H542" s="375"/>
      <c r="I542" s="375"/>
      <c r="J542" s="375"/>
      <c r="K542" s="375"/>
      <c r="L542" s="375"/>
      <c r="M542" s="375"/>
      <c r="N542" s="375"/>
    </row>
    <row r="543" spans="2:14" ht="15">
      <c r="B543" s="375"/>
      <c r="C543" s="375"/>
      <c r="D543" s="375"/>
      <c r="E543" s="375"/>
      <c r="F543" s="375"/>
      <c r="G543" s="375"/>
      <c r="H543" s="375"/>
      <c r="I543" s="375"/>
      <c r="J543" s="375"/>
      <c r="K543" s="375"/>
      <c r="L543" s="375"/>
      <c r="M543" s="375"/>
      <c r="N543" s="375"/>
    </row>
    <row r="544" spans="2:14" ht="15">
      <c r="B544" s="375"/>
      <c r="C544" s="375"/>
      <c r="D544" s="375"/>
      <c r="E544" s="375"/>
      <c r="F544" s="375"/>
      <c r="G544" s="375"/>
      <c r="H544" s="375"/>
      <c r="I544" s="375"/>
      <c r="J544" s="375"/>
      <c r="K544" s="375"/>
      <c r="L544" s="375"/>
      <c r="M544" s="375"/>
      <c r="N544" s="375"/>
    </row>
    <row r="545" spans="2:14" ht="15">
      <c r="B545" s="375"/>
      <c r="C545" s="375"/>
      <c r="D545" s="375"/>
      <c r="E545" s="375"/>
      <c r="F545" s="375"/>
      <c r="G545" s="375"/>
      <c r="H545" s="375"/>
      <c r="I545" s="375"/>
      <c r="J545" s="375"/>
      <c r="K545" s="375"/>
      <c r="L545" s="375"/>
      <c r="M545" s="375"/>
      <c r="N545" s="375"/>
    </row>
    <row r="546" spans="2:14" ht="15">
      <c r="B546" s="375"/>
      <c r="C546" s="375"/>
      <c r="D546" s="375"/>
      <c r="E546" s="375"/>
      <c r="F546" s="375"/>
      <c r="G546" s="375"/>
      <c r="H546" s="375"/>
      <c r="I546" s="375"/>
      <c r="J546" s="375"/>
      <c r="K546" s="375"/>
      <c r="L546" s="375"/>
      <c r="M546" s="375"/>
      <c r="N546" s="375"/>
    </row>
    <row r="547" spans="2:14" ht="15">
      <c r="B547" s="375"/>
      <c r="C547" s="375"/>
      <c r="D547" s="375"/>
      <c r="E547" s="375"/>
      <c r="F547" s="375"/>
      <c r="G547" s="375"/>
      <c r="H547" s="375"/>
      <c r="I547" s="375"/>
      <c r="J547" s="375"/>
      <c r="K547" s="375"/>
      <c r="L547" s="375"/>
      <c r="M547" s="375"/>
      <c r="N547" s="375"/>
    </row>
    <row r="548" spans="2:14" ht="15">
      <c r="B548" s="375"/>
      <c r="C548" s="375"/>
      <c r="D548" s="375"/>
      <c r="E548" s="375"/>
      <c r="F548" s="375"/>
      <c r="G548" s="375"/>
      <c r="H548" s="375"/>
      <c r="I548" s="375"/>
      <c r="J548" s="375"/>
      <c r="K548" s="375"/>
      <c r="L548" s="375"/>
      <c r="M548" s="375"/>
      <c r="N548" s="375"/>
    </row>
    <row r="549" spans="2:14" ht="15">
      <c r="B549" s="375"/>
      <c r="C549" s="375"/>
      <c r="D549" s="375"/>
      <c r="E549" s="375"/>
      <c r="F549" s="375"/>
      <c r="G549" s="375"/>
      <c r="H549" s="375"/>
      <c r="I549" s="375"/>
      <c r="J549" s="375"/>
      <c r="K549" s="375"/>
      <c r="L549" s="375"/>
      <c r="M549" s="375"/>
      <c r="N549" s="375"/>
    </row>
    <row r="550" spans="2:14" ht="15">
      <c r="B550" s="375"/>
      <c r="C550" s="375"/>
      <c r="D550" s="375"/>
      <c r="E550" s="375"/>
      <c r="F550" s="375"/>
      <c r="G550" s="375"/>
      <c r="H550" s="375"/>
      <c r="I550" s="375"/>
      <c r="J550" s="375"/>
      <c r="K550" s="375"/>
      <c r="L550" s="375"/>
      <c r="M550" s="375"/>
      <c r="N550" s="375"/>
    </row>
    <row r="551" spans="2:14" ht="15">
      <c r="B551" s="375"/>
      <c r="C551" s="375"/>
      <c r="D551" s="375"/>
      <c r="E551" s="375"/>
      <c r="F551" s="375"/>
      <c r="G551" s="375"/>
      <c r="H551" s="375"/>
      <c r="I551" s="375"/>
      <c r="J551" s="375"/>
      <c r="K551" s="375"/>
      <c r="L551" s="375"/>
      <c r="M551" s="375"/>
      <c r="N551" s="375"/>
    </row>
    <row r="552" spans="2:14" ht="15">
      <c r="B552" s="375"/>
      <c r="C552" s="375"/>
      <c r="D552" s="375"/>
      <c r="E552" s="375"/>
      <c r="F552" s="375"/>
      <c r="G552" s="375"/>
      <c r="H552" s="375"/>
      <c r="I552" s="375"/>
      <c r="J552" s="375"/>
      <c r="K552" s="375"/>
      <c r="L552" s="375"/>
      <c r="M552" s="375"/>
      <c r="N552" s="375"/>
    </row>
    <row r="553" spans="2:14" ht="15">
      <c r="B553" s="375"/>
      <c r="C553" s="375"/>
      <c r="D553" s="375"/>
      <c r="E553" s="375"/>
      <c r="F553" s="375"/>
      <c r="G553" s="375"/>
      <c r="H553" s="375"/>
      <c r="I553" s="375"/>
      <c r="J553" s="375"/>
      <c r="K553" s="375"/>
      <c r="L553" s="375"/>
      <c r="M553" s="375"/>
      <c r="N553" s="375"/>
    </row>
    <row r="554" spans="2:14" ht="15">
      <c r="B554" s="375"/>
      <c r="C554" s="375"/>
      <c r="D554" s="375"/>
      <c r="E554" s="375"/>
      <c r="F554" s="375"/>
      <c r="G554" s="375"/>
      <c r="H554" s="375"/>
      <c r="I554" s="375"/>
      <c r="J554" s="375"/>
      <c r="K554" s="375"/>
      <c r="L554" s="375"/>
      <c r="M554" s="375"/>
      <c r="N554" s="375"/>
    </row>
    <row r="555" spans="2:14" ht="15">
      <c r="B555" s="375"/>
      <c r="C555" s="375"/>
      <c r="D555" s="375"/>
      <c r="E555" s="375"/>
      <c r="F555" s="375"/>
      <c r="G555" s="375"/>
      <c r="H555" s="375"/>
      <c r="I555" s="375"/>
      <c r="J555" s="375"/>
      <c r="K555" s="375"/>
      <c r="L555" s="375"/>
      <c r="M555" s="375"/>
      <c r="N555" s="375"/>
    </row>
    <row r="556" spans="2:14" ht="15">
      <c r="B556" s="375"/>
      <c r="C556" s="375"/>
      <c r="D556" s="375"/>
      <c r="E556" s="375"/>
      <c r="F556" s="375"/>
      <c r="G556" s="375"/>
      <c r="H556" s="375"/>
      <c r="I556" s="375"/>
      <c r="J556" s="375"/>
      <c r="K556" s="375"/>
      <c r="L556" s="375"/>
      <c r="M556" s="375"/>
      <c r="N556" s="375"/>
    </row>
    <row r="557" spans="2:14" ht="15">
      <c r="B557" s="375"/>
      <c r="C557" s="375"/>
      <c r="D557" s="375"/>
      <c r="E557" s="375"/>
      <c r="F557" s="375"/>
      <c r="G557" s="375"/>
      <c r="H557" s="375"/>
      <c r="I557" s="375"/>
      <c r="J557" s="375"/>
      <c r="K557" s="375"/>
      <c r="L557" s="375"/>
      <c r="M557" s="375"/>
      <c r="N557" s="375"/>
    </row>
    <row r="558" spans="2:14" ht="15">
      <c r="B558" s="375"/>
      <c r="C558" s="375"/>
      <c r="D558" s="375"/>
      <c r="E558" s="375"/>
      <c r="F558" s="375"/>
      <c r="G558" s="375"/>
      <c r="H558" s="375"/>
      <c r="I558" s="375"/>
      <c r="J558" s="375"/>
      <c r="K558" s="375"/>
      <c r="L558" s="375"/>
      <c r="M558" s="375"/>
      <c r="N558" s="375"/>
    </row>
    <row r="559" spans="2:14" ht="15">
      <c r="B559" s="375"/>
      <c r="C559" s="375"/>
      <c r="D559" s="375"/>
      <c r="E559" s="375"/>
      <c r="F559" s="375"/>
      <c r="G559" s="375"/>
      <c r="H559" s="375"/>
      <c r="I559" s="375"/>
      <c r="J559" s="375"/>
      <c r="K559" s="375"/>
      <c r="L559" s="375"/>
      <c r="M559" s="375"/>
      <c r="N559" s="375"/>
    </row>
    <row r="560" spans="2:14" ht="15">
      <c r="B560" s="375"/>
      <c r="C560" s="375"/>
      <c r="D560" s="375"/>
      <c r="E560" s="375"/>
      <c r="F560" s="375"/>
      <c r="G560" s="375"/>
      <c r="H560" s="375"/>
      <c r="I560" s="375"/>
      <c r="J560" s="375"/>
      <c r="K560" s="375"/>
      <c r="L560" s="375"/>
      <c r="M560" s="375"/>
      <c r="N560" s="375"/>
    </row>
    <row r="561" spans="2:14" ht="15">
      <c r="B561" s="375"/>
      <c r="C561" s="375"/>
      <c r="D561" s="375"/>
      <c r="E561" s="375"/>
      <c r="F561" s="375"/>
      <c r="G561" s="375"/>
      <c r="H561" s="375"/>
      <c r="I561" s="375"/>
      <c r="J561" s="375"/>
      <c r="K561" s="375"/>
      <c r="L561" s="375"/>
      <c r="M561" s="375"/>
      <c r="N561" s="375"/>
    </row>
    <row r="562" spans="2:14" ht="15">
      <c r="B562" s="375"/>
      <c r="C562" s="375"/>
      <c r="D562" s="375"/>
      <c r="E562" s="375"/>
      <c r="F562" s="375"/>
      <c r="G562" s="375"/>
      <c r="H562" s="375"/>
      <c r="I562" s="375"/>
      <c r="J562" s="375"/>
      <c r="K562" s="375"/>
      <c r="L562" s="375"/>
      <c r="M562" s="375"/>
      <c r="N562" s="375"/>
    </row>
    <row r="563" spans="2:14" ht="15">
      <c r="B563" s="375"/>
      <c r="C563" s="375"/>
      <c r="D563" s="375"/>
      <c r="E563" s="375"/>
      <c r="F563" s="375"/>
      <c r="G563" s="375"/>
      <c r="H563" s="375"/>
      <c r="I563" s="375"/>
      <c r="J563" s="375"/>
      <c r="K563" s="375"/>
      <c r="L563" s="375"/>
      <c r="M563" s="375"/>
      <c r="N563" s="375"/>
    </row>
    <row r="564" spans="2:14" ht="15">
      <c r="B564" s="375"/>
      <c r="C564" s="375"/>
      <c r="D564" s="375"/>
      <c r="E564" s="375"/>
      <c r="F564" s="375"/>
      <c r="G564" s="375"/>
      <c r="H564" s="375"/>
      <c r="I564" s="375"/>
      <c r="J564" s="375"/>
      <c r="K564" s="375"/>
      <c r="L564" s="375"/>
      <c r="M564" s="375"/>
      <c r="N564" s="375"/>
    </row>
    <row r="565" spans="2:14" ht="15">
      <c r="B565" s="375"/>
      <c r="C565" s="375"/>
      <c r="D565" s="375"/>
      <c r="E565" s="375"/>
      <c r="F565" s="375"/>
      <c r="G565" s="375"/>
      <c r="H565" s="375"/>
      <c r="I565" s="375"/>
      <c r="J565" s="375"/>
      <c r="K565" s="375"/>
      <c r="L565" s="375"/>
      <c r="M565" s="375"/>
      <c r="N565" s="375"/>
    </row>
    <row r="566" spans="2:14" ht="15">
      <c r="B566" s="375"/>
      <c r="C566" s="375"/>
      <c r="D566" s="375"/>
      <c r="E566" s="375"/>
      <c r="F566" s="375"/>
      <c r="G566" s="375"/>
      <c r="H566" s="375"/>
      <c r="I566" s="375"/>
      <c r="J566" s="375"/>
      <c r="K566" s="375"/>
      <c r="L566" s="375"/>
      <c r="M566" s="375"/>
      <c r="N566" s="375"/>
    </row>
    <row r="567" spans="2:14" ht="15">
      <c r="B567" s="375"/>
      <c r="C567" s="375"/>
      <c r="D567" s="375"/>
      <c r="E567" s="375"/>
      <c r="F567" s="375"/>
      <c r="G567" s="375"/>
      <c r="H567" s="375"/>
      <c r="I567" s="375"/>
      <c r="J567" s="375"/>
      <c r="K567" s="375"/>
      <c r="L567" s="375"/>
      <c r="M567" s="375"/>
      <c r="N567" s="375"/>
    </row>
    <row r="568" spans="2:14" ht="15">
      <c r="B568" s="375"/>
      <c r="C568" s="375"/>
      <c r="D568" s="375"/>
      <c r="E568" s="375"/>
      <c r="F568" s="375"/>
      <c r="G568" s="375"/>
      <c r="H568" s="375"/>
      <c r="I568" s="375"/>
      <c r="J568" s="375"/>
      <c r="K568" s="375"/>
      <c r="L568" s="375"/>
      <c r="M568" s="375"/>
      <c r="N568" s="375"/>
    </row>
    <row r="569" spans="2:14" ht="15">
      <c r="B569" s="375"/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</row>
    <row r="570" spans="2:14" ht="15">
      <c r="B570" s="375"/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</row>
    <row r="571" spans="2:14" ht="15">
      <c r="B571" s="375"/>
      <c r="C571" s="375"/>
      <c r="D571" s="375"/>
      <c r="E571" s="375"/>
      <c r="F571" s="375"/>
      <c r="G571" s="375"/>
      <c r="H571" s="375"/>
      <c r="I571" s="375"/>
      <c r="J571" s="375"/>
      <c r="K571" s="375"/>
      <c r="L571" s="375"/>
      <c r="M571" s="375"/>
      <c r="N571" s="375"/>
    </row>
    <row r="572" spans="2:14" ht="15">
      <c r="B572" s="375"/>
      <c r="C572" s="375"/>
      <c r="D572" s="375"/>
      <c r="E572" s="375"/>
      <c r="F572" s="375"/>
      <c r="G572" s="375"/>
      <c r="H572" s="375"/>
      <c r="I572" s="375"/>
      <c r="J572" s="375"/>
      <c r="K572" s="375"/>
      <c r="L572" s="375"/>
      <c r="M572" s="375"/>
      <c r="N572" s="375"/>
    </row>
    <row r="573" spans="2:14" ht="15">
      <c r="B573" s="375"/>
      <c r="C573" s="375"/>
      <c r="D573" s="375"/>
      <c r="E573" s="375"/>
      <c r="F573" s="375"/>
      <c r="G573" s="375"/>
      <c r="H573" s="375"/>
      <c r="I573" s="375"/>
      <c r="J573" s="375"/>
      <c r="K573" s="375"/>
      <c r="L573" s="375"/>
      <c r="M573" s="375"/>
      <c r="N573" s="375"/>
    </row>
    <row r="574" spans="2:14" ht="15">
      <c r="B574" s="375"/>
      <c r="C574" s="375"/>
      <c r="D574" s="375"/>
      <c r="E574" s="375"/>
      <c r="F574" s="375"/>
      <c r="G574" s="375"/>
      <c r="H574" s="375"/>
      <c r="I574" s="375"/>
      <c r="J574" s="375"/>
      <c r="K574" s="375"/>
      <c r="L574" s="375"/>
      <c r="M574" s="375"/>
      <c r="N574" s="375"/>
    </row>
    <row r="575" spans="2:14" ht="15">
      <c r="B575" s="375"/>
      <c r="C575" s="375"/>
      <c r="D575" s="375"/>
      <c r="E575" s="375"/>
      <c r="F575" s="375"/>
      <c r="G575" s="375"/>
      <c r="H575" s="375"/>
      <c r="I575" s="375"/>
      <c r="J575" s="375"/>
      <c r="K575" s="375"/>
      <c r="L575" s="375"/>
      <c r="M575" s="375"/>
      <c r="N575" s="375"/>
    </row>
    <row r="576" spans="2:14" ht="15">
      <c r="B576" s="375"/>
      <c r="C576" s="375"/>
      <c r="D576" s="375"/>
      <c r="E576" s="375"/>
      <c r="F576" s="375"/>
      <c r="G576" s="375"/>
      <c r="H576" s="375"/>
      <c r="I576" s="375"/>
      <c r="J576" s="375"/>
      <c r="K576" s="375"/>
      <c r="L576" s="375"/>
      <c r="M576" s="375"/>
      <c r="N576" s="375"/>
    </row>
    <row r="577" spans="2:14" ht="15">
      <c r="B577" s="375"/>
      <c r="C577" s="375"/>
      <c r="D577" s="375"/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</row>
    <row r="578" spans="2:14" ht="15">
      <c r="B578" s="375"/>
      <c r="C578" s="375"/>
      <c r="D578" s="375"/>
      <c r="E578" s="375"/>
      <c r="F578" s="375"/>
      <c r="G578" s="375"/>
      <c r="H578" s="375"/>
      <c r="I578" s="375"/>
      <c r="J578" s="375"/>
      <c r="K578" s="375"/>
      <c r="L578" s="375"/>
      <c r="M578" s="375"/>
      <c r="N578" s="375"/>
    </row>
    <row r="579" spans="2:14" ht="15">
      <c r="B579" s="375"/>
      <c r="C579" s="375"/>
      <c r="D579" s="375"/>
      <c r="E579" s="375"/>
      <c r="F579" s="375"/>
      <c r="G579" s="375"/>
      <c r="H579" s="375"/>
      <c r="I579" s="375"/>
      <c r="J579" s="375"/>
      <c r="K579" s="375"/>
      <c r="L579" s="375"/>
      <c r="M579" s="375"/>
      <c r="N579" s="375"/>
    </row>
    <row r="580" spans="2:14" ht="15">
      <c r="B580" s="375"/>
      <c r="C580" s="375"/>
      <c r="D580" s="375"/>
      <c r="E580" s="375"/>
      <c r="F580" s="375"/>
      <c r="G580" s="375"/>
      <c r="H580" s="375"/>
      <c r="I580" s="375"/>
      <c r="J580" s="375"/>
      <c r="K580" s="375"/>
      <c r="L580" s="375"/>
      <c r="M580" s="375"/>
      <c r="N580" s="375"/>
    </row>
    <row r="581" spans="2:14" ht="15">
      <c r="B581" s="375"/>
      <c r="C581" s="375"/>
      <c r="D581" s="375"/>
      <c r="E581" s="375"/>
      <c r="F581" s="375"/>
      <c r="G581" s="375"/>
      <c r="H581" s="375"/>
      <c r="I581" s="375"/>
      <c r="J581" s="375"/>
      <c r="K581" s="375"/>
      <c r="L581" s="375"/>
      <c r="M581" s="375"/>
      <c r="N581" s="375"/>
    </row>
    <row r="582" spans="2:14" ht="15">
      <c r="B582" s="375"/>
      <c r="C582" s="375"/>
      <c r="D582" s="375"/>
      <c r="E582" s="375"/>
      <c r="F582" s="375"/>
      <c r="G582" s="375"/>
      <c r="H582" s="375"/>
      <c r="I582" s="375"/>
      <c r="J582" s="375"/>
      <c r="K582" s="375"/>
      <c r="L582" s="375"/>
      <c r="M582" s="375"/>
      <c r="N582" s="375"/>
    </row>
    <row r="583" spans="2:14" ht="15">
      <c r="B583" s="375"/>
      <c r="C583" s="375"/>
      <c r="D583" s="375"/>
      <c r="E583" s="375"/>
      <c r="F583" s="375"/>
      <c r="G583" s="375"/>
      <c r="H583" s="375"/>
      <c r="I583" s="375"/>
      <c r="J583" s="375"/>
      <c r="K583" s="375"/>
      <c r="L583" s="375"/>
      <c r="M583" s="375"/>
      <c r="N583" s="375"/>
    </row>
    <row r="584" spans="2:14" ht="15">
      <c r="B584" s="375"/>
      <c r="C584" s="375"/>
      <c r="D584" s="375"/>
      <c r="E584" s="375"/>
      <c r="F584" s="375"/>
      <c r="G584" s="375"/>
      <c r="H584" s="375"/>
      <c r="I584" s="375"/>
      <c r="J584" s="375"/>
      <c r="K584" s="375"/>
      <c r="L584" s="375"/>
      <c r="M584" s="375"/>
      <c r="N584" s="375"/>
    </row>
    <row r="585" spans="2:14" ht="15">
      <c r="B585" s="375"/>
      <c r="C585" s="375"/>
      <c r="D585" s="375"/>
      <c r="E585" s="375"/>
      <c r="F585" s="375"/>
      <c r="G585" s="375"/>
      <c r="H585" s="375"/>
      <c r="I585" s="375"/>
      <c r="J585" s="375"/>
      <c r="K585" s="375"/>
      <c r="L585" s="375"/>
      <c r="M585" s="375"/>
      <c r="N585" s="375"/>
    </row>
    <row r="586" spans="2:14" ht="15">
      <c r="B586" s="375"/>
      <c r="C586" s="375"/>
      <c r="D586" s="375"/>
      <c r="E586" s="375"/>
      <c r="F586" s="375"/>
      <c r="G586" s="375"/>
      <c r="H586" s="375"/>
      <c r="I586" s="375"/>
      <c r="J586" s="375"/>
      <c r="K586" s="375"/>
      <c r="L586" s="375"/>
      <c r="M586" s="375"/>
      <c r="N586" s="375"/>
    </row>
    <row r="587" spans="2:14" ht="15">
      <c r="B587" s="375"/>
      <c r="C587" s="375"/>
      <c r="D587" s="375"/>
      <c r="E587" s="375"/>
      <c r="F587" s="375"/>
      <c r="G587" s="375"/>
      <c r="H587" s="375"/>
      <c r="I587" s="375"/>
      <c r="J587" s="375"/>
      <c r="K587" s="375"/>
      <c r="L587" s="375"/>
      <c r="M587" s="375"/>
      <c r="N587" s="375"/>
    </row>
    <row r="588" spans="2:14" ht="15">
      <c r="B588" s="375"/>
      <c r="C588" s="375"/>
      <c r="D588" s="375"/>
      <c r="E588" s="375"/>
      <c r="F588" s="375"/>
      <c r="G588" s="375"/>
      <c r="H588" s="375"/>
      <c r="I588" s="375"/>
      <c r="J588" s="375"/>
      <c r="K588" s="375"/>
      <c r="L588" s="375"/>
      <c r="M588" s="375"/>
      <c r="N588" s="375"/>
    </row>
    <row r="589" spans="2:14" ht="15">
      <c r="B589" s="375"/>
      <c r="C589" s="375"/>
      <c r="D589" s="375"/>
      <c r="E589" s="375"/>
      <c r="F589" s="375"/>
      <c r="G589" s="375"/>
      <c r="H589" s="375"/>
      <c r="I589" s="375"/>
      <c r="J589" s="375"/>
      <c r="K589" s="375"/>
      <c r="L589" s="375"/>
      <c r="M589" s="375"/>
      <c r="N589" s="375"/>
    </row>
    <row r="590" spans="2:14" ht="15">
      <c r="B590" s="375"/>
      <c r="C590" s="375"/>
      <c r="D590" s="375"/>
      <c r="E590" s="375"/>
      <c r="F590" s="375"/>
      <c r="G590" s="375"/>
      <c r="H590" s="375"/>
      <c r="I590" s="375"/>
      <c r="J590" s="375"/>
      <c r="K590" s="375"/>
      <c r="L590" s="375"/>
      <c r="M590" s="375"/>
      <c r="N590" s="375"/>
    </row>
    <row r="591" spans="2:14" ht="15">
      <c r="B591" s="375"/>
      <c r="C591" s="375"/>
      <c r="D591" s="375"/>
      <c r="E591" s="375"/>
      <c r="F591" s="375"/>
      <c r="G591" s="375"/>
      <c r="H591" s="375"/>
      <c r="I591" s="375"/>
      <c r="J591" s="375"/>
      <c r="K591" s="375"/>
      <c r="L591" s="375"/>
      <c r="M591" s="375"/>
      <c r="N591" s="375"/>
    </row>
    <row r="592" spans="2:14" ht="15">
      <c r="B592" s="375"/>
      <c r="C592" s="375"/>
      <c r="D592" s="375"/>
      <c r="E592" s="375"/>
      <c r="F592" s="375"/>
      <c r="G592" s="375"/>
      <c r="H592" s="375"/>
      <c r="I592" s="375"/>
      <c r="J592" s="375"/>
      <c r="K592" s="375"/>
      <c r="L592" s="375"/>
      <c r="M592" s="375"/>
      <c r="N592" s="375"/>
    </row>
    <row r="593" spans="2:14" ht="15">
      <c r="B593" s="375"/>
      <c r="C593" s="375"/>
      <c r="D593" s="375"/>
      <c r="E593" s="375"/>
      <c r="F593" s="375"/>
      <c r="G593" s="375"/>
      <c r="H593" s="375"/>
      <c r="I593" s="375"/>
      <c r="J593" s="375"/>
      <c r="K593" s="375"/>
      <c r="L593" s="375"/>
      <c r="M593" s="375"/>
      <c r="N593" s="375"/>
    </row>
    <row r="594" spans="2:14" ht="15">
      <c r="B594" s="375"/>
      <c r="C594" s="375"/>
      <c r="D594" s="375"/>
      <c r="E594" s="375"/>
      <c r="F594" s="375"/>
      <c r="G594" s="375"/>
      <c r="H594" s="375"/>
      <c r="I594" s="375"/>
      <c r="J594" s="375"/>
      <c r="K594" s="375"/>
      <c r="L594" s="375"/>
      <c r="M594" s="375"/>
      <c r="N594" s="375"/>
    </row>
    <row r="595" spans="2:14" ht="15">
      <c r="B595" s="375"/>
      <c r="C595" s="375"/>
      <c r="D595" s="375"/>
      <c r="E595" s="375"/>
      <c r="F595" s="375"/>
      <c r="G595" s="375"/>
      <c r="H595" s="375"/>
      <c r="I595" s="375"/>
      <c r="J595" s="375"/>
      <c r="K595" s="375"/>
      <c r="L595" s="375"/>
      <c r="M595" s="375"/>
      <c r="N595" s="375"/>
    </row>
    <row r="596" spans="2:14" ht="15">
      <c r="B596" s="375"/>
      <c r="C596" s="375"/>
      <c r="D596" s="375"/>
      <c r="E596" s="375"/>
      <c r="F596" s="375"/>
      <c r="G596" s="375"/>
      <c r="H596" s="375"/>
      <c r="I596" s="375"/>
      <c r="J596" s="375"/>
      <c r="K596" s="375"/>
      <c r="L596" s="375"/>
      <c r="M596" s="375"/>
      <c r="N596" s="375"/>
    </row>
    <row r="597" spans="2:14" ht="15">
      <c r="B597" s="375"/>
      <c r="C597" s="375"/>
      <c r="D597" s="375"/>
      <c r="E597" s="375"/>
      <c r="F597" s="375"/>
      <c r="G597" s="375"/>
      <c r="H597" s="375"/>
      <c r="I597" s="375"/>
      <c r="J597" s="375"/>
      <c r="K597" s="375"/>
      <c r="L597" s="375"/>
      <c r="M597" s="375"/>
      <c r="N597" s="375"/>
    </row>
    <row r="598" spans="2:14" ht="15">
      <c r="B598" s="375"/>
      <c r="C598" s="375"/>
      <c r="D598" s="375"/>
      <c r="E598" s="375"/>
      <c r="F598" s="375"/>
      <c r="G598" s="375"/>
      <c r="H598" s="375"/>
      <c r="I598" s="375"/>
      <c r="J598" s="375"/>
      <c r="K598" s="375"/>
      <c r="L598" s="375"/>
      <c r="M598" s="375"/>
      <c r="N598" s="375"/>
    </row>
    <row r="599" spans="2:14" ht="15">
      <c r="B599" s="375"/>
      <c r="C599" s="375"/>
      <c r="D599" s="375"/>
      <c r="E599" s="375"/>
      <c r="F599" s="375"/>
      <c r="G599" s="375"/>
      <c r="H599" s="375"/>
      <c r="I599" s="375"/>
      <c r="J599" s="375"/>
      <c r="K599" s="375"/>
      <c r="L599" s="375"/>
      <c r="M599" s="375"/>
      <c r="N599" s="375"/>
    </row>
    <row r="600" spans="2:14" ht="15">
      <c r="B600" s="375"/>
      <c r="C600" s="375"/>
      <c r="D600" s="375"/>
      <c r="E600" s="375"/>
      <c r="F600" s="375"/>
      <c r="G600" s="375"/>
      <c r="H600" s="375"/>
      <c r="I600" s="375"/>
      <c r="J600" s="375"/>
      <c r="K600" s="375"/>
      <c r="L600" s="375"/>
      <c r="M600" s="375"/>
      <c r="N600" s="375"/>
    </row>
    <row r="601" spans="2:14" ht="15">
      <c r="B601" s="375"/>
      <c r="C601" s="375"/>
      <c r="D601" s="375"/>
      <c r="E601" s="375"/>
      <c r="F601" s="375"/>
      <c r="G601" s="375"/>
      <c r="H601" s="375"/>
      <c r="I601" s="375"/>
      <c r="J601" s="375"/>
      <c r="K601" s="375"/>
      <c r="L601" s="375"/>
      <c r="M601" s="375"/>
      <c r="N601" s="375"/>
    </row>
    <row r="602" spans="2:14" ht="15">
      <c r="B602" s="375"/>
      <c r="C602" s="375"/>
      <c r="D602" s="375"/>
      <c r="E602" s="375"/>
      <c r="F602" s="375"/>
      <c r="G602" s="375"/>
      <c r="H602" s="375"/>
      <c r="I602" s="375"/>
      <c r="J602" s="375"/>
      <c r="K602" s="375"/>
      <c r="L602" s="375"/>
      <c r="M602" s="375"/>
      <c r="N602" s="375"/>
    </row>
    <row r="603" spans="2:14" ht="15">
      <c r="B603" s="375"/>
      <c r="C603" s="375"/>
      <c r="D603" s="375"/>
      <c r="E603" s="375"/>
      <c r="F603" s="375"/>
      <c r="G603" s="375"/>
      <c r="H603" s="375"/>
      <c r="I603" s="375"/>
      <c r="J603" s="375"/>
      <c r="K603" s="375"/>
      <c r="L603" s="375"/>
      <c r="M603" s="375"/>
      <c r="N603" s="375"/>
    </row>
    <row r="604" spans="2:14" ht="15">
      <c r="B604" s="375"/>
      <c r="C604" s="375"/>
      <c r="D604" s="375"/>
      <c r="E604" s="375"/>
      <c r="F604" s="375"/>
      <c r="G604" s="375"/>
      <c r="H604" s="375"/>
      <c r="I604" s="375"/>
      <c r="J604" s="375"/>
      <c r="K604" s="375"/>
      <c r="L604" s="375"/>
      <c r="M604" s="375"/>
      <c r="N604" s="375"/>
    </row>
    <row r="605" spans="2:14" ht="15">
      <c r="B605" s="375"/>
      <c r="C605" s="375"/>
      <c r="D605" s="375"/>
      <c r="E605" s="375"/>
      <c r="F605" s="375"/>
      <c r="G605" s="375"/>
      <c r="H605" s="375"/>
      <c r="I605" s="375"/>
      <c r="J605" s="375"/>
      <c r="K605" s="375"/>
      <c r="L605" s="375"/>
      <c r="M605" s="375"/>
      <c r="N605" s="375"/>
    </row>
    <row r="606" spans="2:14" ht="15">
      <c r="B606" s="375"/>
      <c r="C606" s="375"/>
      <c r="D606" s="375"/>
      <c r="E606" s="375"/>
      <c r="F606" s="375"/>
      <c r="G606" s="375"/>
      <c r="H606" s="375"/>
      <c r="I606" s="375"/>
      <c r="J606" s="375"/>
      <c r="K606" s="375"/>
      <c r="L606" s="375"/>
      <c r="M606" s="375"/>
      <c r="N606" s="375"/>
    </row>
    <row r="607" spans="2:14" ht="15">
      <c r="B607" s="375"/>
      <c r="C607" s="375"/>
      <c r="D607" s="375"/>
      <c r="E607" s="375"/>
      <c r="F607" s="375"/>
      <c r="G607" s="375"/>
      <c r="H607" s="375"/>
      <c r="I607" s="375"/>
      <c r="J607" s="375"/>
      <c r="K607" s="375"/>
      <c r="L607" s="375"/>
      <c r="M607" s="375"/>
      <c r="N607" s="375"/>
    </row>
    <row r="608" spans="2:14" ht="15">
      <c r="B608" s="375"/>
      <c r="C608" s="375"/>
      <c r="D608" s="375"/>
      <c r="E608" s="375"/>
      <c r="F608" s="375"/>
      <c r="G608" s="375"/>
      <c r="H608" s="375"/>
      <c r="I608" s="375"/>
      <c r="J608" s="375"/>
      <c r="K608" s="375"/>
      <c r="L608" s="375"/>
      <c r="M608" s="375"/>
      <c r="N608" s="375"/>
    </row>
    <row r="609" spans="2:14" ht="15">
      <c r="B609" s="375"/>
      <c r="C609" s="375"/>
      <c r="D609" s="375"/>
      <c r="E609" s="375"/>
      <c r="F609" s="375"/>
      <c r="G609" s="375"/>
      <c r="H609" s="375"/>
      <c r="I609" s="375"/>
      <c r="J609" s="375"/>
      <c r="K609" s="375"/>
      <c r="L609" s="375"/>
      <c r="M609" s="375"/>
      <c r="N609" s="375"/>
    </row>
    <row r="610" spans="2:14" ht="15">
      <c r="B610" s="375"/>
      <c r="C610" s="375"/>
      <c r="D610" s="375"/>
      <c r="E610" s="375"/>
      <c r="F610" s="375"/>
      <c r="G610" s="375"/>
      <c r="H610" s="375"/>
      <c r="I610" s="375"/>
      <c r="J610" s="375"/>
      <c r="K610" s="375"/>
      <c r="L610" s="375"/>
      <c r="M610" s="375"/>
      <c r="N610" s="375"/>
    </row>
    <row r="611" spans="2:14" ht="15">
      <c r="B611" s="375"/>
      <c r="C611" s="375"/>
      <c r="D611" s="375"/>
      <c r="E611" s="375"/>
      <c r="F611" s="375"/>
      <c r="G611" s="375"/>
      <c r="H611" s="375"/>
      <c r="I611" s="375"/>
      <c r="J611" s="375"/>
      <c r="K611" s="375"/>
      <c r="L611" s="375"/>
      <c r="M611" s="375"/>
      <c r="N611" s="375"/>
    </row>
    <row r="612" spans="2:14" ht="15">
      <c r="B612" s="375"/>
      <c r="C612" s="375"/>
      <c r="D612" s="375"/>
      <c r="E612" s="375"/>
      <c r="F612" s="375"/>
      <c r="G612" s="375"/>
      <c r="H612" s="375"/>
      <c r="I612" s="375"/>
      <c r="J612" s="375"/>
      <c r="K612" s="375"/>
      <c r="L612" s="375"/>
      <c r="M612" s="375"/>
      <c r="N612" s="375"/>
    </row>
    <row r="613" spans="2:14" ht="15">
      <c r="B613" s="375"/>
      <c r="C613" s="375"/>
      <c r="D613" s="375"/>
      <c r="E613" s="375"/>
      <c r="F613" s="375"/>
      <c r="G613" s="375"/>
      <c r="H613" s="375"/>
      <c r="I613" s="375"/>
      <c r="J613" s="375"/>
      <c r="K613" s="375"/>
      <c r="L613" s="375"/>
      <c r="M613" s="375"/>
      <c r="N613" s="375"/>
    </row>
    <row r="614" spans="2:14" ht="15">
      <c r="B614" s="375"/>
      <c r="C614" s="375"/>
      <c r="D614" s="375"/>
      <c r="E614" s="375"/>
      <c r="F614" s="375"/>
      <c r="G614" s="375"/>
      <c r="H614" s="375"/>
      <c r="I614" s="375"/>
      <c r="J614" s="375"/>
      <c r="K614" s="375"/>
      <c r="L614" s="375"/>
      <c r="M614" s="375"/>
      <c r="N614" s="375"/>
    </row>
    <row r="615" spans="2:14" ht="15">
      <c r="B615" s="375"/>
      <c r="C615" s="375"/>
      <c r="D615" s="375"/>
      <c r="E615" s="375"/>
      <c r="F615" s="375"/>
      <c r="G615" s="375"/>
      <c r="H615" s="375"/>
      <c r="I615" s="375"/>
      <c r="J615" s="375"/>
      <c r="K615" s="375"/>
      <c r="L615" s="375"/>
      <c r="M615" s="375"/>
      <c r="N615" s="375"/>
    </row>
    <row r="616" spans="2:14" ht="15">
      <c r="B616" s="375"/>
      <c r="C616" s="375"/>
      <c r="D616" s="375"/>
      <c r="E616" s="375"/>
      <c r="F616" s="375"/>
      <c r="G616" s="375"/>
      <c r="H616" s="375"/>
      <c r="I616" s="375"/>
      <c r="J616" s="375"/>
      <c r="K616" s="375"/>
      <c r="L616" s="375"/>
      <c r="M616" s="375"/>
      <c r="N616" s="375"/>
    </row>
    <row r="617" spans="2:14" ht="15">
      <c r="B617" s="375"/>
      <c r="C617" s="375"/>
      <c r="D617" s="375"/>
      <c r="E617" s="375"/>
      <c r="F617" s="375"/>
      <c r="G617" s="375"/>
      <c r="H617" s="375"/>
      <c r="I617" s="375"/>
      <c r="J617" s="375"/>
      <c r="K617" s="375"/>
      <c r="L617" s="375"/>
      <c r="M617" s="375"/>
      <c r="N617" s="375"/>
    </row>
    <row r="618" spans="2:14" ht="15">
      <c r="B618" s="375"/>
      <c r="C618" s="375"/>
      <c r="D618" s="375"/>
      <c r="E618" s="375"/>
      <c r="F618" s="375"/>
      <c r="G618" s="375"/>
      <c r="H618" s="375"/>
      <c r="I618" s="375"/>
      <c r="J618" s="375"/>
      <c r="K618" s="375"/>
      <c r="L618" s="375"/>
      <c r="M618" s="375"/>
      <c r="N618" s="375"/>
    </row>
    <row r="619" spans="2:14" ht="15">
      <c r="B619" s="375"/>
      <c r="C619" s="375"/>
      <c r="D619" s="375"/>
      <c r="E619" s="375"/>
      <c r="F619" s="375"/>
      <c r="G619" s="375"/>
      <c r="H619" s="375"/>
      <c r="I619" s="375"/>
      <c r="J619" s="375"/>
      <c r="K619" s="375"/>
      <c r="L619" s="375"/>
      <c r="M619" s="375"/>
      <c r="N619" s="375"/>
    </row>
    <row r="620" spans="2:14" ht="15">
      <c r="B620" s="375"/>
      <c r="C620" s="375"/>
      <c r="D620" s="375"/>
      <c r="E620" s="375"/>
      <c r="F620" s="375"/>
      <c r="G620" s="375"/>
      <c r="H620" s="375"/>
      <c r="I620" s="375"/>
      <c r="J620" s="375"/>
      <c r="K620" s="375"/>
      <c r="L620" s="375"/>
      <c r="M620" s="375"/>
      <c r="N620" s="375"/>
    </row>
    <row r="621" spans="2:14" ht="15">
      <c r="B621" s="375"/>
      <c r="C621" s="375"/>
      <c r="D621" s="375"/>
      <c r="E621" s="375"/>
      <c r="F621" s="375"/>
      <c r="G621" s="375"/>
      <c r="H621" s="375"/>
      <c r="I621" s="375"/>
      <c r="J621" s="375"/>
      <c r="K621" s="375"/>
      <c r="L621" s="375"/>
      <c r="M621" s="375"/>
      <c r="N621" s="375"/>
    </row>
    <row r="622" spans="2:14" ht="15">
      <c r="B622" s="375"/>
      <c r="C622" s="375"/>
      <c r="D622" s="375"/>
      <c r="E622" s="375"/>
      <c r="F622" s="375"/>
      <c r="G622" s="375"/>
      <c r="H622" s="375"/>
      <c r="I622" s="375"/>
      <c r="J622" s="375"/>
      <c r="K622" s="375"/>
      <c r="L622" s="375"/>
      <c r="M622" s="375"/>
      <c r="N622" s="375"/>
    </row>
    <row r="623" spans="2:14" ht="15">
      <c r="B623" s="375"/>
      <c r="C623" s="375"/>
      <c r="D623" s="375"/>
      <c r="E623" s="375"/>
      <c r="F623" s="375"/>
      <c r="G623" s="375"/>
      <c r="H623" s="375"/>
      <c r="I623" s="375"/>
      <c r="J623" s="375"/>
      <c r="K623" s="375"/>
      <c r="L623" s="375"/>
      <c r="M623" s="375"/>
      <c r="N623" s="375"/>
    </row>
    <row r="624" spans="2:14" ht="15">
      <c r="B624" s="375"/>
      <c r="C624" s="375"/>
      <c r="D624" s="375"/>
      <c r="E624" s="375"/>
      <c r="F624" s="375"/>
      <c r="G624" s="375"/>
      <c r="H624" s="375"/>
      <c r="I624" s="375"/>
      <c r="J624" s="375"/>
      <c r="K624" s="375"/>
      <c r="L624" s="375"/>
      <c r="M624" s="375"/>
      <c r="N624" s="375"/>
    </row>
    <row r="625" spans="2:14" ht="15">
      <c r="B625" s="375"/>
      <c r="C625" s="375"/>
      <c r="D625" s="375"/>
      <c r="E625" s="375"/>
      <c r="F625" s="375"/>
      <c r="G625" s="375"/>
      <c r="H625" s="375"/>
      <c r="I625" s="375"/>
      <c r="J625" s="375"/>
      <c r="K625" s="375"/>
      <c r="L625" s="375"/>
      <c r="M625" s="375"/>
      <c r="N625" s="375"/>
    </row>
    <row r="626" spans="2:14" ht="15">
      <c r="B626" s="375"/>
      <c r="C626" s="375"/>
      <c r="D626" s="375"/>
      <c r="E626" s="375"/>
      <c r="F626" s="375"/>
      <c r="G626" s="375"/>
      <c r="H626" s="375"/>
      <c r="I626" s="375"/>
      <c r="J626" s="375"/>
      <c r="K626" s="375"/>
      <c r="L626" s="375"/>
      <c r="M626" s="375"/>
      <c r="N626" s="375"/>
    </row>
    <row r="627" spans="2:14" ht="15">
      <c r="B627" s="375"/>
      <c r="C627" s="375"/>
      <c r="D627" s="375"/>
      <c r="E627" s="375"/>
      <c r="F627" s="375"/>
      <c r="G627" s="375"/>
      <c r="H627" s="375"/>
      <c r="I627" s="375"/>
      <c r="J627" s="375"/>
      <c r="K627" s="375"/>
      <c r="L627" s="375"/>
      <c r="M627" s="375"/>
      <c r="N627" s="375"/>
    </row>
    <row r="628" spans="2:14" ht="15">
      <c r="B628" s="375"/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</row>
    <row r="629" spans="2:14" ht="15">
      <c r="B629" s="375"/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</row>
    <row r="630" spans="2:14" ht="15">
      <c r="B630" s="375"/>
      <c r="C630" s="375"/>
      <c r="D630" s="375"/>
      <c r="E630" s="375"/>
      <c r="F630" s="375"/>
      <c r="G630" s="375"/>
      <c r="H630" s="375"/>
      <c r="I630" s="375"/>
      <c r="J630" s="375"/>
      <c r="K630" s="375"/>
      <c r="L630" s="375"/>
      <c r="M630" s="375"/>
      <c r="N630" s="375"/>
    </row>
    <row r="631" spans="2:14" ht="15">
      <c r="B631" s="375"/>
      <c r="C631" s="375"/>
      <c r="D631" s="375"/>
      <c r="E631" s="375"/>
      <c r="F631" s="375"/>
      <c r="G631" s="375"/>
      <c r="H631" s="375"/>
      <c r="I631" s="375"/>
      <c r="J631" s="375"/>
      <c r="K631" s="375"/>
      <c r="L631" s="375"/>
      <c r="M631" s="375"/>
      <c r="N631" s="375"/>
    </row>
    <row r="632" spans="2:14" ht="15">
      <c r="B632" s="375"/>
      <c r="C632" s="375"/>
      <c r="D632" s="375"/>
      <c r="E632" s="375"/>
      <c r="F632" s="375"/>
      <c r="G632" s="375"/>
      <c r="H632" s="375"/>
      <c r="I632" s="375"/>
      <c r="J632" s="375"/>
      <c r="K632" s="375"/>
      <c r="L632" s="375"/>
      <c r="M632" s="375"/>
      <c r="N632" s="375"/>
    </row>
    <row r="633" spans="2:14" ht="15">
      <c r="B633" s="375"/>
      <c r="C633" s="375"/>
      <c r="D633" s="375"/>
      <c r="E633" s="375"/>
      <c r="F633" s="375"/>
      <c r="G633" s="375"/>
      <c r="H633" s="375"/>
      <c r="I633" s="375"/>
      <c r="J633" s="375"/>
      <c r="K633" s="375"/>
      <c r="L633" s="375"/>
      <c r="M633" s="375"/>
      <c r="N633" s="375"/>
    </row>
    <row r="634" spans="2:14" ht="15">
      <c r="B634" s="375"/>
      <c r="C634" s="375"/>
      <c r="D634" s="375"/>
      <c r="E634" s="375"/>
      <c r="F634" s="375"/>
      <c r="G634" s="375"/>
      <c r="H634" s="375"/>
      <c r="I634" s="375"/>
      <c r="J634" s="375"/>
      <c r="K634" s="375"/>
      <c r="L634" s="375"/>
      <c r="M634" s="375"/>
      <c r="N634" s="375"/>
    </row>
    <row r="635" spans="2:14" ht="15">
      <c r="B635" s="375"/>
      <c r="C635" s="375"/>
      <c r="D635" s="375"/>
      <c r="E635" s="375"/>
      <c r="F635" s="375"/>
      <c r="G635" s="375"/>
      <c r="H635" s="375"/>
      <c r="I635" s="375"/>
      <c r="J635" s="375"/>
      <c r="K635" s="375"/>
      <c r="L635" s="375"/>
      <c r="M635" s="375"/>
      <c r="N635" s="375"/>
    </row>
    <row r="636" spans="2:14" ht="15">
      <c r="B636" s="375"/>
      <c r="C636" s="375"/>
      <c r="D636" s="375"/>
      <c r="E636" s="375"/>
      <c r="F636" s="375"/>
      <c r="G636" s="375"/>
      <c r="H636" s="375"/>
      <c r="I636" s="375"/>
      <c r="J636" s="375"/>
      <c r="K636" s="375"/>
      <c r="L636" s="375"/>
      <c r="M636" s="375"/>
      <c r="N636" s="375"/>
    </row>
    <row r="637" spans="2:14" ht="15">
      <c r="B637" s="375"/>
      <c r="C637" s="375"/>
      <c r="D637" s="375"/>
      <c r="E637" s="375"/>
      <c r="F637" s="375"/>
      <c r="G637" s="375"/>
      <c r="H637" s="375"/>
      <c r="I637" s="375"/>
      <c r="J637" s="375"/>
      <c r="K637" s="375"/>
      <c r="L637" s="375"/>
      <c r="M637" s="375"/>
      <c r="N637" s="375"/>
    </row>
    <row r="638" spans="2:14" ht="15">
      <c r="B638" s="375"/>
      <c r="C638" s="375"/>
      <c r="D638" s="375"/>
      <c r="E638" s="375"/>
      <c r="F638" s="375"/>
      <c r="G638" s="375"/>
      <c r="H638" s="375"/>
      <c r="I638" s="375"/>
      <c r="J638" s="375"/>
      <c r="K638" s="375"/>
      <c r="L638" s="375"/>
      <c r="M638" s="375"/>
      <c r="N638" s="375"/>
    </row>
    <row r="639" spans="2:14" ht="15">
      <c r="B639" s="375"/>
      <c r="C639" s="375"/>
      <c r="D639" s="375"/>
      <c r="E639" s="375"/>
      <c r="F639" s="375"/>
      <c r="G639" s="375"/>
      <c r="H639" s="375"/>
      <c r="I639" s="375"/>
      <c r="J639" s="375"/>
      <c r="K639" s="375"/>
      <c r="L639" s="375"/>
      <c r="M639" s="375"/>
      <c r="N639" s="375"/>
    </row>
    <row r="640" spans="2:14" ht="15">
      <c r="B640" s="375"/>
      <c r="C640" s="375"/>
      <c r="D640" s="375"/>
      <c r="E640" s="375"/>
      <c r="F640" s="375"/>
      <c r="G640" s="375"/>
      <c r="H640" s="375"/>
      <c r="I640" s="375"/>
      <c r="J640" s="375"/>
      <c r="K640" s="375"/>
      <c r="L640" s="375"/>
      <c r="M640" s="375"/>
      <c r="N640" s="375"/>
    </row>
    <row r="641" spans="2:14" ht="15">
      <c r="B641" s="375"/>
      <c r="C641" s="375"/>
      <c r="D641" s="375"/>
      <c r="E641" s="375"/>
      <c r="F641" s="375"/>
      <c r="G641" s="375"/>
      <c r="H641" s="375"/>
      <c r="I641" s="375"/>
      <c r="J641" s="375"/>
      <c r="K641" s="375"/>
      <c r="L641" s="375"/>
      <c r="M641" s="375"/>
      <c r="N641" s="375"/>
    </row>
    <row r="642" spans="2:14" ht="15">
      <c r="B642" s="375"/>
      <c r="C642" s="375"/>
      <c r="D642" s="375"/>
      <c r="E642" s="375"/>
      <c r="F642" s="375"/>
      <c r="G642" s="375"/>
      <c r="H642" s="375"/>
      <c r="I642" s="375"/>
      <c r="J642" s="375"/>
      <c r="K642" s="375"/>
      <c r="L642" s="375"/>
      <c r="M642" s="375"/>
      <c r="N642" s="375"/>
    </row>
    <row r="643" spans="2:14" ht="15">
      <c r="B643" s="375"/>
      <c r="C643" s="375"/>
      <c r="D643" s="375"/>
      <c r="E643" s="375"/>
      <c r="F643" s="375"/>
      <c r="G643" s="375"/>
      <c r="H643" s="375"/>
      <c r="I643" s="375"/>
      <c r="J643" s="375"/>
      <c r="K643" s="375"/>
      <c r="L643" s="375"/>
      <c r="M643" s="375"/>
      <c r="N643" s="375"/>
    </row>
    <row r="644" spans="2:14" ht="15">
      <c r="B644" s="375"/>
      <c r="C644" s="375"/>
      <c r="D644" s="375"/>
      <c r="E644" s="375"/>
      <c r="F644" s="375"/>
      <c r="G644" s="375"/>
      <c r="H644" s="375"/>
      <c r="I644" s="375"/>
      <c r="J644" s="375"/>
      <c r="K644" s="375"/>
      <c r="L644" s="375"/>
      <c r="M644" s="375"/>
      <c r="N644" s="375"/>
    </row>
    <row r="645" spans="2:14" ht="15">
      <c r="B645" s="331"/>
      <c r="C645" s="331"/>
      <c r="D645" s="331"/>
      <c r="E645" s="331"/>
      <c r="F645" s="331"/>
      <c r="G645" s="331"/>
      <c r="H645" s="331"/>
      <c r="I645" s="331"/>
      <c r="J645" s="331"/>
      <c r="K645" s="331"/>
      <c r="L645" s="331"/>
      <c r="M645" s="331"/>
      <c r="N645" s="331"/>
    </row>
    <row r="646" spans="2:14" ht="15">
      <c r="B646" s="331"/>
      <c r="C646" s="331"/>
      <c r="D646" s="331"/>
      <c r="E646" s="331"/>
      <c r="F646" s="331"/>
      <c r="G646" s="331"/>
      <c r="H646" s="331"/>
      <c r="I646" s="331"/>
      <c r="J646" s="331"/>
      <c r="K646" s="331"/>
      <c r="L646" s="331"/>
      <c r="M646" s="331"/>
      <c r="N646" s="331"/>
    </row>
    <row r="647" spans="2:14" ht="15">
      <c r="B647" s="331"/>
      <c r="C647" s="331"/>
      <c r="D647" s="331"/>
      <c r="E647" s="331"/>
      <c r="F647" s="331"/>
      <c r="G647" s="331"/>
      <c r="H647" s="331"/>
      <c r="I647" s="331"/>
      <c r="J647" s="331"/>
      <c r="K647" s="331"/>
      <c r="L647" s="331"/>
      <c r="M647" s="331"/>
      <c r="N647" s="331"/>
    </row>
  </sheetData>
  <mergeCells count="1">
    <mergeCell ref="A4:J4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51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3" width="3.00390625" style="0" customWidth="1"/>
    <col min="4" max="4" width="33.140625" style="0" customWidth="1"/>
    <col min="5" max="5" width="9.57421875" style="0" customWidth="1"/>
    <col min="6" max="6" width="15.28125" style="0" customWidth="1"/>
    <col min="7" max="7" width="4.00390625" style="0" customWidth="1"/>
    <col min="8" max="8" width="8.7109375" style="0" customWidth="1"/>
  </cols>
  <sheetData>
    <row r="1" spans="1:7" ht="12.75">
      <c r="A1" s="378"/>
      <c r="B1" s="379"/>
      <c r="C1" s="379"/>
      <c r="D1" s="379"/>
      <c r="E1" s="379"/>
      <c r="F1" s="379"/>
      <c r="G1" s="380"/>
    </row>
    <row r="2" spans="1:7" ht="12.75">
      <c r="A2" s="227"/>
      <c r="B2" s="381"/>
      <c r="C2" s="381"/>
      <c r="D2" s="381"/>
      <c r="E2" s="381"/>
      <c r="F2" s="381"/>
      <c r="G2" s="382"/>
    </row>
    <row r="3" spans="1:7" ht="18">
      <c r="A3" s="530" t="s">
        <v>167</v>
      </c>
      <c r="B3" s="531"/>
      <c r="C3" s="531"/>
      <c r="D3" s="531"/>
      <c r="E3" s="531"/>
      <c r="F3" s="531"/>
      <c r="G3" s="532"/>
    </row>
    <row r="4" spans="1:7" ht="13.5" thickBot="1">
      <c r="A4" s="228"/>
      <c r="B4" s="383"/>
      <c r="C4" s="383"/>
      <c r="D4" s="383"/>
      <c r="E4" s="383"/>
      <c r="F4" s="383"/>
      <c r="G4" s="384"/>
    </row>
    <row r="5" spans="1:7" ht="15.75">
      <c r="A5" s="385"/>
      <c r="B5" s="533"/>
      <c r="C5" s="534"/>
      <c r="D5" s="534"/>
      <c r="E5" s="535"/>
      <c r="F5" s="388" t="s">
        <v>155</v>
      </c>
      <c r="G5" s="389"/>
    </row>
    <row r="6" spans="1:7" ht="15.75">
      <c r="A6" s="390"/>
      <c r="B6" s="536" t="s">
        <v>156</v>
      </c>
      <c r="C6" s="537"/>
      <c r="D6" s="537"/>
      <c r="E6" s="538"/>
      <c r="F6" s="392" t="s">
        <v>157</v>
      </c>
      <c r="G6" s="393"/>
    </row>
    <row r="7" spans="1:7" ht="16.5" thickBot="1">
      <c r="A7" s="390"/>
      <c r="B7" s="394"/>
      <c r="C7" s="395"/>
      <c r="D7" s="395"/>
      <c r="E7" s="395"/>
      <c r="F7" s="396"/>
      <c r="G7" s="397"/>
    </row>
    <row r="8" spans="1:7" ht="15.75" thickTop="1">
      <c r="A8" s="398"/>
      <c r="B8" s="399"/>
      <c r="C8" s="399"/>
      <c r="D8" s="399"/>
      <c r="E8" s="399"/>
      <c r="F8" s="400"/>
      <c r="G8" s="401"/>
    </row>
    <row r="9" spans="1:7" ht="15">
      <c r="A9" s="404"/>
      <c r="B9" s="405"/>
      <c r="C9" s="399"/>
      <c r="D9" s="399"/>
      <c r="E9" s="406"/>
      <c r="F9" s="402"/>
      <c r="G9" s="407"/>
    </row>
    <row r="10" spans="1:7" ht="15">
      <c r="A10" s="404"/>
      <c r="B10" s="405" t="s">
        <v>158</v>
      </c>
      <c r="C10" s="399"/>
      <c r="D10" s="399"/>
      <c r="E10" s="406"/>
      <c r="F10" s="402"/>
      <c r="G10" s="407"/>
    </row>
    <row r="11" spans="1:7" ht="15">
      <c r="A11" s="404"/>
      <c r="B11" s="405"/>
      <c r="C11" s="399" t="s">
        <v>159</v>
      </c>
      <c r="D11" s="399"/>
      <c r="E11" s="399"/>
      <c r="F11" s="402"/>
      <c r="G11" s="403"/>
    </row>
    <row r="12" spans="1:7" ht="15">
      <c r="A12" s="404"/>
      <c r="B12" s="405"/>
      <c r="C12" s="399"/>
      <c r="D12" s="399" t="s">
        <v>160</v>
      </c>
      <c r="E12" s="399"/>
      <c r="F12" s="408">
        <v>2.2</v>
      </c>
      <c r="G12" s="409"/>
    </row>
    <row r="13" spans="1:7" ht="15">
      <c r="A13" s="404"/>
      <c r="B13" s="405"/>
      <c r="C13" s="399"/>
      <c r="D13" s="399" t="s">
        <v>161</v>
      </c>
      <c r="E13" s="399"/>
      <c r="F13" s="408">
        <v>2.23</v>
      </c>
      <c r="G13" s="409"/>
    </row>
    <row r="14" spans="1:7" ht="15">
      <c r="A14" s="404"/>
      <c r="B14" s="405"/>
      <c r="C14" s="399"/>
      <c r="D14" s="399"/>
      <c r="E14" s="399"/>
      <c r="F14" s="402"/>
      <c r="G14" s="403"/>
    </row>
    <row r="15" spans="1:9" ht="15">
      <c r="A15" s="404"/>
      <c r="B15" s="405"/>
      <c r="C15" s="399"/>
      <c r="D15" s="399" t="s">
        <v>162</v>
      </c>
      <c r="E15" s="399"/>
      <c r="F15" s="408">
        <v>1.42</v>
      </c>
      <c r="G15" s="409"/>
      <c r="H15" s="501"/>
      <c r="I15" s="501"/>
    </row>
    <row r="16" spans="1:8" ht="15">
      <c r="A16" s="404"/>
      <c r="B16" s="405"/>
      <c r="C16" s="399"/>
      <c r="D16" s="399" t="s">
        <v>163</v>
      </c>
      <c r="E16" s="399"/>
      <c r="F16" s="408">
        <v>1.87</v>
      </c>
      <c r="G16" s="409"/>
      <c r="H16" s="501"/>
    </row>
    <row r="17" spans="1:7" ht="15">
      <c r="A17" s="404"/>
      <c r="B17" s="405"/>
      <c r="C17" s="399"/>
      <c r="D17" s="399" t="s">
        <v>164</v>
      </c>
      <c r="E17" s="399"/>
      <c r="F17" s="408">
        <v>1.9</v>
      </c>
      <c r="G17" s="409"/>
    </row>
    <row r="18" spans="1:8" ht="15">
      <c r="A18" s="404"/>
      <c r="B18" s="405"/>
      <c r="C18" s="399"/>
      <c r="D18" s="399"/>
      <c r="E18" s="399"/>
      <c r="F18" s="402"/>
      <c r="G18" s="403"/>
      <c r="H18" s="501"/>
    </row>
    <row r="19" spans="1:7" ht="15">
      <c r="A19" s="404"/>
      <c r="B19" s="405"/>
      <c r="C19" s="399" t="s">
        <v>165</v>
      </c>
      <c r="D19" s="399"/>
      <c r="E19" s="399"/>
      <c r="F19" s="408">
        <v>0.35</v>
      </c>
      <c r="G19" s="409"/>
    </row>
    <row r="20" spans="1:7" ht="14.25" customHeight="1">
      <c r="A20" s="404"/>
      <c r="B20" s="405"/>
      <c r="C20" s="399"/>
      <c r="D20" s="399"/>
      <c r="E20" s="406"/>
      <c r="F20" s="402"/>
      <c r="G20" s="403"/>
    </row>
    <row r="21" spans="1:7" ht="14.25" customHeight="1">
      <c r="A21" s="404"/>
      <c r="B21" s="405" t="s">
        <v>166</v>
      </c>
      <c r="C21" s="399"/>
      <c r="D21" s="399"/>
      <c r="E21" s="406"/>
      <c r="F21" s="402"/>
      <c r="G21" s="403"/>
    </row>
    <row r="22" spans="1:7" ht="14.25" customHeight="1">
      <c r="A22" s="404"/>
      <c r="B22" s="405"/>
      <c r="C22" s="399" t="s">
        <v>159</v>
      </c>
      <c r="D22" s="399"/>
      <c r="E22" s="406"/>
      <c r="F22" s="402"/>
      <c r="G22" s="403"/>
    </row>
    <row r="23" spans="1:7" ht="14.25" customHeight="1">
      <c r="A23" s="404"/>
      <c r="B23" s="405"/>
      <c r="C23" s="399"/>
      <c r="D23" s="399" t="s">
        <v>160</v>
      </c>
      <c r="E23" s="406"/>
      <c r="F23" s="408">
        <v>2.09</v>
      </c>
      <c r="G23" s="409"/>
    </row>
    <row r="24" spans="1:8" ht="14.25" customHeight="1">
      <c r="A24" s="404"/>
      <c r="B24" s="405"/>
      <c r="C24" s="399"/>
      <c r="D24" s="399" t="s">
        <v>161</v>
      </c>
      <c r="E24" s="406"/>
      <c r="F24" s="408">
        <v>2.12</v>
      </c>
      <c r="G24" s="409"/>
      <c r="H24" s="501"/>
    </row>
    <row r="25" spans="1:7" ht="14.25" customHeight="1">
      <c r="A25" s="404"/>
      <c r="B25" s="405"/>
      <c r="C25" s="399"/>
      <c r="D25" s="399"/>
      <c r="E25" s="406"/>
      <c r="F25" s="402"/>
      <c r="G25" s="403"/>
    </row>
    <row r="26" spans="1:7" ht="14.25" customHeight="1">
      <c r="A26" s="404"/>
      <c r="B26" s="405"/>
      <c r="C26" s="399"/>
      <c r="D26" s="399" t="s">
        <v>162</v>
      </c>
      <c r="E26" s="406"/>
      <c r="F26" s="408">
        <v>1.35</v>
      </c>
      <c r="G26" s="409"/>
    </row>
    <row r="27" spans="1:7" ht="15">
      <c r="A27" s="404"/>
      <c r="B27" s="405"/>
      <c r="C27" s="399"/>
      <c r="D27" s="399" t="s">
        <v>163</v>
      </c>
      <c r="E27" s="406"/>
      <c r="F27" s="408">
        <v>1.78</v>
      </c>
      <c r="G27" s="410"/>
    </row>
    <row r="28" spans="1:8" ht="15">
      <c r="A28" s="404"/>
      <c r="B28" s="405"/>
      <c r="C28" s="399"/>
      <c r="D28" s="399" t="s">
        <v>164</v>
      </c>
      <c r="E28" s="406"/>
      <c r="F28" s="408">
        <v>1.81</v>
      </c>
      <c r="G28" s="410"/>
      <c r="H28" s="501"/>
    </row>
    <row r="29" spans="1:7" ht="15">
      <c r="A29" s="404"/>
      <c r="B29" s="405"/>
      <c r="C29" s="399"/>
      <c r="D29" s="399"/>
      <c r="E29" s="406"/>
      <c r="F29" s="402"/>
      <c r="G29" s="407"/>
    </row>
    <row r="30" spans="1:7" ht="15">
      <c r="A30" s="404"/>
      <c r="B30" s="405"/>
      <c r="C30" s="399" t="s">
        <v>165</v>
      </c>
      <c r="D30" s="399"/>
      <c r="E30" s="406"/>
      <c r="F30" s="408">
        <v>0.33</v>
      </c>
      <c r="G30" s="410"/>
    </row>
    <row r="31" spans="1:7" ht="15.75" thickBot="1">
      <c r="A31" s="417"/>
      <c r="B31" s="411"/>
      <c r="C31" s="412"/>
      <c r="D31" s="412"/>
      <c r="E31" s="413"/>
      <c r="F31" s="418"/>
      <c r="G31" s="419"/>
    </row>
  </sheetData>
  <mergeCells count="3">
    <mergeCell ref="A3:G3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2.28125" style="470" customWidth="1"/>
    <col min="3" max="3" width="14.57421875" style="0" customWidth="1"/>
    <col min="4" max="4" width="20.00390625" style="0" customWidth="1"/>
    <col min="5" max="5" width="13.421875" style="0" customWidth="1"/>
    <col min="6" max="6" width="16.7109375" style="0" customWidth="1"/>
    <col min="7" max="7" width="3.57421875" style="0" customWidth="1"/>
  </cols>
  <sheetData>
    <row r="1" spans="1:7" ht="12.75">
      <c r="A1" s="378"/>
      <c r="B1" s="420"/>
      <c r="C1" s="421"/>
      <c r="D1" s="421"/>
      <c r="E1" s="421"/>
      <c r="F1" s="422"/>
      <c r="G1" s="380"/>
    </row>
    <row r="2" spans="1:7" ht="12.75">
      <c r="A2" s="227"/>
      <c r="B2" s="423"/>
      <c r="C2" s="424"/>
      <c r="D2" s="424"/>
      <c r="E2" s="424"/>
      <c r="F2" s="425"/>
      <c r="G2" s="382"/>
    </row>
    <row r="3" spans="1:7" ht="18">
      <c r="A3" s="426" t="s">
        <v>168</v>
      </c>
      <c r="B3" s="427"/>
      <c r="C3" s="427"/>
      <c r="D3" s="427"/>
      <c r="E3" s="427"/>
      <c r="F3" s="427"/>
      <c r="G3" s="428"/>
    </row>
    <row r="4" spans="1:7" ht="18">
      <c r="A4" s="426" t="s">
        <v>169</v>
      </c>
      <c r="B4" s="427"/>
      <c r="C4" s="427"/>
      <c r="D4" s="427"/>
      <c r="E4" s="427"/>
      <c r="F4" s="427"/>
      <c r="G4" s="428"/>
    </row>
    <row r="5" spans="1:7" ht="16.5" thickBot="1">
      <c r="A5" s="429"/>
      <c r="B5" s="430"/>
      <c r="C5" s="430"/>
      <c r="D5" s="383"/>
      <c r="E5" s="383"/>
      <c r="F5" s="383"/>
      <c r="G5" s="384"/>
    </row>
    <row r="6" spans="1:7" ht="17.25" customHeight="1">
      <c r="A6" s="390"/>
      <c r="B6" s="386"/>
      <c r="C6" s="387"/>
      <c r="D6" s="431"/>
      <c r="E6" s="431"/>
      <c r="F6" s="386"/>
      <c r="G6" s="387"/>
    </row>
    <row r="7" spans="1:7" ht="15.75">
      <c r="A7" s="390"/>
      <c r="B7" s="432"/>
      <c r="C7" s="15"/>
      <c r="D7" s="264" t="s">
        <v>170</v>
      </c>
      <c r="E7" s="264" t="s">
        <v>96</v>
      </c>
      <c r="F7" s="265"/>
      <c r="G7" s="391"/>
    </row>
    <row r="8" spans="1:7" ht="18.75">
      <c r="A8" s="390"/>
      <c r="B8" s="536" t="s">
        <v>171</v>
      </c>
      <c r="C8" s="538"/>
      <c r="D8" s="264" t="s">
        <v>172</v>
      </c>
      <c r="E8" s="264" t="s">
        <v>173</v>
      </c>
      <c r="F8" s="392" t="s">
        <v>174</v>
      </c>
      <c r="G8" s="393"/>
    </row>
    <row r="9" spans="1:7" ht="16.5" thickBot="1">
      <c r="A9" s="390"/>
      <c r="B9" s="433"/>
      <c r="C9" s="397"/>
      <c r="D9" s="434" t="s">
        <v>6</v>
      </c>
      <c r="E9" s="434" t="s">
        <v>7</v>
      </c>
      <c r="F9" s="435" t="s">
        <v>8</v>
      </c>
      <c r="G9" s="436"/>
    </row>
    <row r="10" spans="1:7" ht="12.75" customHeight="1" thickTop="1">
      <c r="A10" s="390"/>
      <c r="B10" s="222"/>
      <c r="C10" s="336"/>
      <c r="D10" s="437"/>
      <c r="E10" s="335"/>
      <c r="F10" s="438"/>
      <c r="G10" s="439"/>
    </row>
    <row r="11" spans="1:7" ht="12.75" customHeight="1">
      <c r="A11" s="390"/>
      <c r="B11" s="440" t="s">
        <v>158</v>
      </c>
      <c r="C11" s="336"/>
      <c r="D11" s="437"/>
      <c r="E11" s="335"/>
      <c r="F11" s="438"/>
      <c r="G11" s="439"/>
    </row>
    <row r="12" spans="1:7" ht="12.75" customHeight="1">
      <c r="A12" s="390"/>
      <c r="B12" s="222"/>
      <c r="C12" s="336"/>
      <c r="D12" s="437"/>
      <c r="E12" s="335"/>
      <c r="F12" s="438"/>
      <c r="G12" s="439"/>
    </row>
    <row r="13" spans="1:7" ht="12.75">
      <c r="A13" s="390"/>
      <c r="B13" s="441" t="s">
        <v>175</v>
      </c>
      <c r="C13" s="266"/>
      <c r="D13" s="267"/>
      <c r="E13" s="268"/>
      <c r="F13" s="441"/>
      <c r="G13" s="442"/>
    </row>
    <row r="14" spans="1:7" ht="12.75">
      <c r="A14" s="390"/>
      <c r="B14" s="441" t="s">
        <v>176</v>
      </c>
      <c r="C14" s="443"/>
      <c r="D14" s="444"/>
      <c r="E14" s="445"/>
      <c r="F14" s="448"/>
      <c r="G14" s="449"/>
    </row>
    <row r="15" spans="1:7" ht="12.75">
      <c r="A15" s="390"/>
      <c r="B15" s="441" t="s">
        <v>177</v>
      </c>
      <c r="C15" s="443"/>
      <c r="D15" s="444">
        <f>+'FY 2007 MM &amp; LM BDs'!G19</f>
        <v>8107535</v>
      </c>
      <c r="E15" s="445">
        <f>+'FY 2007 MM &amp; LM BDs'!I19</f>
        <v>2.1</v>
      </c>
      <c r="F15" s="448">
        <f>+D15*E15</f>
        <v>17025823.5</v>
      </c>
      <c r="G15" s="449"/>
    </row>
    <row r="16" spans="1:7" ht="12.75">
      <c r="A16" s="390"/>
      <c r="B16" s="441" t="s">
        <v>178</v>
      </c>
      <c r="C16" s="443"/>
      <c r="D16" s="444">
        <f>+'FY 2007 MM &amp; LM BDs'!G20</f>
        <v>122219651</v>
      </c>
      <c r="E16" s="445">
        <f>+'FY 2007 MM &amp; LM BDs'!I20</f>
        <v>2.13</v>
      </c>
      <c r="F16" s="448">
        <f>+D16*E16</f>
        <v>260327856.63</v>
      </c>
      <c r="G16" s="449"/>
    </row>
    <row r="17" spans="1:7" ht="12.75">
      <c r="A17" s="390"/>
      <c r="B17" s="441" t="s">
        <v>179</v>
      </c>
      <c r="C17" s="443"/>
      <c r="D17" s="444">
        <f>+'FY 2007 MM &amp; LM BDs'!G21</f>
        <v>152061062</v>
      </c>
      <c r="E17" s="445">
        <f>+'FY 2007 MM &amp; LM BDs'!I21</f>
        <v>0.34</v>
      </c>
      <c r="F17" s="448">
        <f>+D17*E17</f>
        <v>51700761.080000006</v>
      </c>
      <c r="G17" s="449"/>
    </row>
    <row r="18" spans="1:7" ht="12.75">
      <c r="A18" s="390"/>
      <c r="B18" s="441" t="s">
        <v>180</v>
      </c>
      <c r="C18" s="443"/>
      <c r="D18" s="444">
        <f>+'FY 2007 MM &amp; LM BDs'!G22</f>
        <v>18609177.548689038</v>
      </c>
      <c r="E18" s="445">
        <f>+'FY 2007 MM &amp; LM BDs'!I22</f>
        <v>0.34</v>
      </c>
      <c r="F18" s="448">
        <f>+D18*E18</f>
        <v>6327120.366554273</v>
      </c>
      <c r="G18" s="449"/>
    </row>
    <row r="19" spans="1:7" ht="12.75">
      <c r="A19" s="390"/>
      <c r="B19" s="441"/>
      <c r="C19" s="266"/>
      <c r="D19" s="444"/>
      <c r="E19" s="445"/>
      <c r="F19" s="448"/>
      <c r="G19" s="449"/>
    </row>
    <row r="20" spans="1:7" ht="12.75">
      <c r="A20" s="390"/>
      <c r="B20" s="441" t="s">
        <v>181</v>
      </c>
      <c r="C20" s="266"/>
      <c r="D20" s="444"/>
      <c r="E20" s="445"/>
      <c r="F20" s="448"/>
      <c r="G20" s="449"/>
    </row>
    <row r="21" spans="1:7" ht="12.75">
      <c r="A21" s="390"/>
      <c r="B21" s="441" t="s">
        <v>182</v>
      </c>
      <c r="C21" s="443"/>
      <c r="D21" s="444">
        <f>+'FY 2007 MM &amp; LM BDs'!G41</f>
        <v>485544</v>
      </c>
      <c r="E21" s="445">
        <f>+'FY 2007 MM &amp; LM BDs'!I41</f>
        <v>1.3</v>
      </c>
      <c r="F21" s="448">
        <f>+D21*E21</f>
        <v>631207.2000000001</v>
      </c>
      <c r="G21" s="449"/>
    </row>
    <row r="22" spans="1:7" ht="12.75">
      <c r="A22" s="390"/>
      <c r="B22" s="441" t="s">
        <v>183</v>
      </c>
      <c r="C22" s="443"/>
      <c r="D22" s="444"/>
      <c r="E22" s="445"/>
      <c r="F22" s="448"/>
      <c r="G22" s="449"/>
    </row>
    <row r="23" spans="1:7" ht="12.75">
      <c r="A23" s="390"/>
      <c r="B23" s="441" t="s">
        <v>177</v>
      </c>
      <c r="C23" s="443"/>
      <c r="D23" s="444">
        <f>+'FY 2007 MM &amp; LM BDs'!G43</f>
        <v>29416308</v>
      </c>
      <c r="E23" s="445">
        <f>+'FY 2007 MM &amp; LM BDs'!I43</f>
        <v>1.77</v>
      </c>
      <c r="F23" s="448">
        <f>+D23*E23</f>
        <v>52066865.160000004</v>
      </c>
      <c r="G23" s="449"/>
    </row>
    <row r="24" spans="1:7" ht="12.75">
      <c r="A24" s="390"/>
      <c r="B24" s="441" t="s">
        <v>178</v>
      </c>
      <c r="C24" s="443"/>
      <c r="D24" s="444">
        <f>+'FY 2007 MM &amp; LM BDs'!G44</f>
        <v>3859003</v>
      </c>
      <c r="E24" s="445">
        <f>+'FY 2007 MM &amp; LM BDs'!I44</f>
        <v>1.8</v>
      </c>
      <c r="F24" s="448">
        <f>+D24*E24</f>
        <v>6946205.4</v>
      </c>
      <c r="G24" s="449"/>
    </row>
    <row r="25" spans="1:7" ht="12.75">
      <c r="A25" s="390"/>
      <c r="B25" s="441" t="s">
        <v>179</v>
      </c>
      <c r="C25" s="443"/>
      <c r="D25" s="444">
        <f>+'FY 2007 MM &amp; LM BDs'!G45</f>
        <v>42355155</v>
      </c>
      <c r="E25" s="445">
        <f>+'FY 2007 MM &amp; LM BDs'!I45</f>
        <v>0.34</v>
      </c>
      <c r="F25" s="448">
        <f>+D25*E25</f>
        <v>14400752.700000001</v>
      </c>
      <c r="G25" s="449"/>
    </row>
    <row r="26" spans="1:7" ht="12.75">
      <c r="A26" s="390"/>
      <c r="B26" s="441" t="s">
        <v>180</v>
      </c>
      <c r="C26" s="443"/>
      <c r="D26" s="444">
        <f>+'FY 2007 MM &amp; LM BDs'!G46</f>
        <v>3283342.120084939</v>
      </c>
      <c r="E26" s="445">
        <f>+'FY 2007 MM &amp; LM BDs'!I46</f>
        <v>0.34</v>
      </c>
      <c r="F26" s="448">
        <f>+D26*E26</f>
        <v>1116336.3208288793</v>
      </c>
      <c r="G26" s="449"/>
    </row>
    <row r="27" spans="1:7" ht="12.75">
      <c r="A27" s="390"/>
      <c r="B27" s="441"/>
      <c r="C27" s="443"/>
      <c r="D27" s="444"/>
      <c r="E27" s="445"/>
      <c r="F27" s="448"/>
      <c r="G27" s="449"/>
    </row>
    <row r="28" spans="1:7" ht="14.25" customHeight="1">
      <c r="A28" s="390"/>
      <c r="B28" s="440" t="s">
        <v>166</v>
      </c>
      <c r="C28" s="443"/>
      <c r="D28" s="444"/>
      <c r="E28" s="445"/>
      <c r="F28" s="448"/>
      <c r="G28" s="449"/>
    </row>
    <row r="29" spans="1:7" ht="12.75" customHeight="1">
      <c r="A29" s="390"/>
      <c r="B29" s="222"/>
      <c r="C29" s="443"/>
      <c r="D29" s="444"/>
      <c r="E29" s="445"/>
      <c r="F29" s="448"/>
      <c r="G29" s="449"/>
    </row>
    <row r="30" spans="1:7" ht="12.75">
      <c r="A30" s="390"/>
      <c r="B30" s="441" t="s">
        <v>175</v>
      </c>
      <c r="C30" s="443"/>
      <c r="D30" s="444"/>
      <c r="E30" s="445"/>
      <c r="F30" s="448"/>
      <c r="G30" s="449"/>
    </row>
    <row r="31" spans="1:7" ht="12.75">
      <c r="A31" s="390"/>
      <c r="B31" s="441" t="s">
        <v>176</v>
      </c>
      <c r="C31" s="443"/>
      <c r="D31" s="444"/>
      <c r="E31" s="445"/>
      <c r="F31" s="448"/>
      <c r="G31" s="449"/>
    </row>
    <row r="32" spans="1:7" ht="12.75">
      <c r="A32" s="390"/>
      <c r="B32" s="441" t="s">
        <v>177</v>
      </c>
      <c r="C32" s="443"/>
      <c r="D32" s="444">
        <f>+'FY 2007 MM &amp; LM BDs'!G65</f>
        <v>978890</v>
      </c>
      <c r="E32" s="445">
        <f>+'FY 2007 MM &amp; LM BDs'!I65</f>
        <v>1.99</v>
      </c>
      <c r="F32" s="448">
        <f>+D32*E32</f>
        <v>1947991.1</v>
      </c>
      <c r="G32" s="449"/>
    </row>
    <row r="33" spans="1:7" ht="12.75">
      <c r="A33" s="390"/>
      <c r="B33" s="441" t="s">
        <v>178</v>
      </c>
      <c r="C33" s="443"/>
      <c r="D33" s="444">
        <f>+'FY 2007 MM &amp; LM BDs'!G66</f>
        <v>10443108</v>
      </c>
      <c r="E33" s="445">
        <f>+'FY 2007 MM &amp; LM BDs'!I66</f>
        <v>2.02</v>
      </c>
      <c r="F33" s="448">
        <f>+D33*E33</f>
        <v>21095078.16</v>
      </c>
      <c r="G33" s="449"/>
    </row>
    <row r="34" spans="1:7" ht="12.75">
      <c r="A34" s="390"/>
      <c r="B34" s="441" t="s">
        <v>179</v>
      </c>
      <c r="C34" s="443"/>
      <c r="D34" s="444">
        <f>+'FY 2007 MM &amp; LM BDs'!G67</f>
        <v>13650674</v>
      </c>
      <c r="E34" s="445">
        <f>+'FY 2007 MM &amp; LM BDs'!I67</f>
        <v>0.32</v>
      </c>
      <c r="F34" s="448">
        <f>+D34*E34</f>
        <v>4368215.68</v>
      </c>
      <c r="G34" s="449"/>
    </row>
    <row r="35" spans="1:7" ht="12.75">
      <c r="A35" s="390"/>
      <c r="B35" s="441" t="s">
        <v>180</v>
      </c>
      <c r="C35" s="443"/>
      <c r="D35" s="444">
        <f>+'FY 2007 MM &amp; LM BDs'!G68</f>
        <v>1601456.9640344116</v>
      </c>
      <c r="E35" s="445">
        <f>+'FY 2007 MM &amp; LM BDs'!I68</f>
        <v>0.32</v>
      </c>
      <c r="F35" s="448">
        <f>+D35*E35</f>
        <v>512466.2284910117</v>
      </c>
      <c r="G35" s="449"/>
    </row>
    <row r="36" spans="1:7" ht="12.75">
      <c r="A36" s="390"/>
      <c r="B36" s="441"/>
      <c r="C36" s="443"/>
      <c r="D36" s="444"/>
      <c r="E36" s="445"/>
      <c r="F36" s="448"/>
      <c r="G36" s="449"/>
    </row>
    <row r="37" spans="1:7" ht="12.75">
      <c r="A37" s="390"/>
      <c r="B37" s="441" t="s">
        <v>181</v>
      </c>
      <c r="C37" s="443"/>
      <c r="D37" s="444"/>
      <c r="E37" s="445"/>
      <c r="F37" s="448"/>
      <c r="G37" s="449"/>
    </row>
    <row r="38" spans="1:7" ht="12.75">
      <c r="A38" s="390"/>
      <c r="B38" s="441" t="s">
        <v>182</v>
      </c>
      <c r="C38" s="443"/>
      <c r="D38" s="444">
        <f>+'FY 2007 MM &amp; LM BDs'!G87</f>
        <v>121004</v>
      </c>
      <c r="E38" s="445">
        <f>+'FY 2007 MM &amp; LM BDs'!I87</f>
        <v>1.24</v>
      </c>
      <c r="F38" s="448">
        <f>+D38*E38</f>
        <v>150044.96</v>
      </c>
      <c r="G38" s="449"/>
    </row>
    <row r="39" spans="1:7" ht="12.75">
      <c r="A39" s="390"/>
      <c r="B39" s="441" t="s">
        <v>183</v>
      </c>
      <c r="C39" s="443"/>
      <c r="D39" s="444"/>
      <c r="E39" s="445"/>
      <c r="F39" s="448"/>
      <c r="G39" s="449"/>
    </row>
    <row r="40" spans="1:7" ht="12.75">
      <c r="A40" s="390"/>
      <c r="B40" s="441" t="s">
        <v>177</v>
      </c>
      <c r="C40" s="443"/>
      <c r="D40" s="444">
        <f>+'FY 2007 MM &amp; LM BDs'!G89</f>
        <v>756996</v>
      </c>
      <c r="E40" s="445">
        <f>+'FY 2007 MM &amp; LM BDs'!I89</f>
        <v>1.68</v>
      </c>
      <c r="F40" s="448">
        <f>+D40*E40</f>
        <v>1271753.28</v>
      </c>
      <c r="G40" s="449"/>
    </row>
    <row r="41" spans="1:7" ht="12.75">
      <c r="A41" s="390"/>
      <c r="B41" s="441" t="s">
        <v>178</v>
      </c>
      <c r="C41" s="443"/>
      <c r="D41" s="444">
        <f>+'FY 2007 MM &amp; LM BDs'!G90</f>
        <v>227184</v>
      </c>
      <c r="E41" s="445">
        <f>+'FY 2007 MM &amp; LM BDs'!I90</f>
        <v>1.71</v>
      </c>
      <c r="F41" s="448">
        <f>+D41*E41</f>
        <v>388484.64</v>
      </c>
      <c r="G41" s="449"/>
    </row>
    <row r="42" spans="1:7" ht="12.75">
      <c r="A42" s="390"/>
      <c r="B42" s="441" t="s">
        <v>179</v>
      </c>
      <c r="C42" s="443"/>
      <c r="D42" s="444">
        <f>+'FY 2007 MM &amp; LM BDs'!G91</f>
        <v>1658078</v>
      </c>
      <c r="E42" s="445">
        <f>+'FY 2007 MM &amp; LM BDs'!I91</f>
        <v>0.32</v>
      </c>
      <c r="F42" s="448">
        <f>+D42*E42</f>
        <v>530584.96</v>
      </c>
      <c r="G42" s="449"/>
    </row>
    <row r="43" spans="1:7" ht="12.75">
      <c r="A43" s="390"/>
      <c r="B43" s="441" t="s">
        <v>180</v>
      </c>
      <c r="C43" s="443"/>
      <c r="D43" s="444">
        <f>+'FY 2007 MM &amp; LM BDs'!G92</f>
        <v>237857.47224697072</v>
      </c>
      <c r="E43" s="445">
        <f>+'FY 2007 MM &amp; LM BDs'!I92</f>
        <v>0.32</v>
      </c>
      <c r="F43" s="448">
        <f>+D43*E43</f>
        <v>76114.39111903064</v>
      </c>
      <c r="G43" s="449"/>
    </row>
    <row r="44" spans="1:7" ht="12.75">
      <c r="A44" s="390"/>
      <c r="B44" s="441"/>
      <c r="C44" s="443"/>
      <c r="D44" s="444"/>
      <c r="E44" s="445"/>
      <c r="F44" s="448"/>
      <c r="G44" s="449"/>
    </row>
    <row r="45" spans="1:7" ht="13.5" thickBot="1">
      <c r="A45" s="390"/>
      <c r="B45" s="450"/>
      <c r="C45" s="270"/>
      <c r="D45" s="451"/>
      <c r="E45" s="452"/>
      <c r="F45" s="453"/>
      <c r="G45" s="454"/>
    </row>
    <row r="46" spans="1:7" ht="15.75" thickBot="1">
      <c r="A46" s="416"/>
      <c r="B46" s="412" t="s">
        <v>23</v>
      </c>
      <c r="C46" s="455"/>
      <c r="D46" s="451">
        <f>SUM(D15:D43)</f>
        <v>410072026.10505533</v>
      </c>
      <c r="E46" s="452"/>
      <c r="F46" s="471">
        <f>SUM(F15:G43)</f>
        <v>440883661.75699306</v>
      </c>
      <c r="G46" s="472"/>
    </row>
    <row r="47" spans="1:10" ht="12.75">
      <c r="A47" s="269"/>
      <c r="B47" s="458"/>
      <c r="C47" s="459"/>
      <c r="D47" s="459"/>
      <c r="E47" s="459"/>
      <c r="F47" s="460"/>
      <c r="G47" s="269"/>
      <c r="H47" s="461"/>
      <c r="I47" s="461"/>
      <c r="J47" s="461"/>
    </row>
    <row r="48" spans="1:10" ht="12.75">
      <c r="A48" s="269"/>
      <c r="B48" s="458"/>
      <c r="C48" s="459"/>
      <c r="D48" s="459"/>
      <c r="E48" s="459"/>
      <c r="F48" s="460"/>
      <c r="G48" s="269"/>
      <c r="H48" s="461"/>
      <c r="I48" s="461"/>
      <c r="J48" s="461"/>
    </row>
    <row r="49" spans="1:10" ht="12.75">
      <c r="A49" t="s">
        <v>274</v>
      </c>
      <c r="B49"/>
      <c r="C49" s="459"/>
      <c r="D49" s="459"/>
      <c r="E49" s="459"/>
      <c r="F49" s="460"/>
      <c r="G49" s="269"/>
      <c r="H49" s="461"/>
      <c r="I49" s="461"/>
      <c r="J49" s="461"/>
    </row>
    <row r="50" spans="2:10" ht="12.75">
      <c r="B50"/>
      <c r="C50" s="459"/>
      <c r="D50" s="459"/>
      <c r="E50" s="459"/>
      <c r="F50" s="460"/>
      <c r="G50" s="269"/>
      <c r="H50" s="461"/>
      <c r="I50" s="461"/>
      <c r="J50" s="461"/>
    </row>
    <row r="51" spans="1:10" ht="12.75">
      <c r="A51" s="269"/>
      <c r="B51" s="458"/>
      <c r="C51" s="459"/>
      <c r="D51" s="459"/>
      <c r="E51" s="459"/>
      <c r="F51" s="460"/>
      <c r="G51" s="269"/>
      <c r="H51" s="461"/>
      <c r="I51" s="461"/>
      <c r="J51" s="461"/>
    </row>
    <row r="52" spans="1:10" ht="12.75">
      <c r="A52" s="269"/>
      <c r="B52" s="458"/>
      <c r="C52" s="459"/>
      <c r="D52" s="459"/>
      <c r="E52" s="459"/>
      <c r="F52" s="460"/>
      <c r="G52" s="269"/>
      <c r="H52" s="461"/>
      <c r="I52" s="461"/>
      <c r="J52" s="461"/>
    </row>
    <row r="53" spans="1:10" ht="12.75">
      <c r="A53" s="461"/>
      <c r="B53" s="462"/>
      <c r="C53" s="463"/>
      <c r="D53" s="463"/>
      <c r="E53" s="463"/>
      <c r="F53" s="464"/>
      <c r="G53" s="461"/>
      <c r="H53" s="461"/>
      <c r="I53" s="461"/>
      <c r="J53" s="461"/>
    </row>
    <row r="54" spans="2:6" ht="12.75">
      <c r="B54" s="465"/>
      <c r="C54" s="466"/>
      <c r="D54" s="466"/>
      <c r="E54" s="466"/>
      <c r="F54" s="467"/>
    </row>
    <row r="55" spans="2:6" ht="12.75">
      <c r="B55" s="465"/>
      <c r="C55" s="466"/>
      <c r="D55" s="466"/>
      <c r="E55" s="466"/>
      <c r="F55" s="467"/>
    </row>
    <row r="56" spans="2:6" ht="12.75">
      <c r="B56" s="465"/>
      <c r="C56" s="466"/>
      <c r="D56" s="466"/>
      <c r="E56" s="466"/>
      <c r="F56" s="467"/>
    </row>
    <row r="57" spans="2:6" ht="12.75">
      <c r="B57" s="465"/>
      <c r="C57" s="466"/>
      <c r="D57" s="466"/>
      <c r="E57" s="466"/>
      <c r="F57" s="467"/>
    </row>
    <row r="58" spans="2:6" ht="12.75">
      <c r="B58" s="465"/>
      <c r="C58" s="466"/>
      <c r="D58" s="466"/>
      <c r="E58" s="466"/>
      <c r="F58" s="467"/>
    </row>
    <row r="59" spans="2:6" ht="12.75">
      <c r="B59" s="465"/>
      <c r="C59" s="466"/>
      <c r="D59" s="466"/>
      <c r="E59" s="466"/>
      <c r="F59" s="467"/>
    </row>
    <row r="60" spans="2:6" ht="12.75">
      <c r="B60" s="465"/>
      <c r="C60" s="466"/>
      <c r="D60" s="466"/>
      <c r="E60" s="466"/>
      <c r="F60" s="467"/>
    </row>
    <row r="61" spans="2:6" ht="12.75" customHeight="1">
      <c r="B61" s="465"/>
      <c r="C61" s="466"/>
      <c r="D61" s="466"/>
      <c r="E61" s="466"/>
      <c r="F61" s="467"/>
    </row>
    <row r="62" spans="2:6" ht="12.75">
      <c r="B62" s="465"/>
      <c r="C62" s="466"/>
      <c r="D62" s="466"/>
      <c r="E62" s="466"/>
      <c r="F62" s="467"/>
    </row>
    <row r="63" spans="2:6" ht="12.75">
      <c r="B63" s="465"/>
      <c r="C63" s="466"/>
      <c r="D63" s="466"/>
      <c r="E63" s="466"/>
      <c r="F63" s="467"/>
    </row>
    <row r="64" spans="2:5" ht="12.75">
      <c r="B64" s="468"/>
      <c r="C64" s="466"/>
      <c r="D64" s="469"/>
      <c r="E64" s="469"/>
    </row>
  </sheetData>
  <mergeCells count="1">
    <mergeCell ref="B8:C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2.28125" style="470" customWidth="1"/>
    <col min="3" max="3" width="14.57421875" style="0" customWidth="1"/>
    <col min="4" max="4" width="20.00390625" style="0" customWidth="1"/>
    <col min="5" max="5" width="13.421875" style="0" customWidth="1"/>
    <col min="6" max="6" width="16.7109375" style="0" customWidth="1"/>
    <col min="7" max="7" width="3.57421875" style="0" customWidth="1"/>
  </cols>
  <sheetData>
    <row r="1" spans="1:7" ht="12.75">
      <c r="A1" s="378"/>
      <c r="B1" s="420"/>
      <c r="C1" s="421"/>
      <c r="D1" s="421"/>
      <c r="E1" s="421"/>
      <c r="F1" s="422"/>
      <c r="G1" s="380"/>
    </row>
    <row r="2" spans="1:7" ht="12.75">
      <c r="A2" s="227"/>
      <c r="B2" s="423"/>
      <c r="C2" s="424"/>
      <c r="D2" s="424"/>
      <c r="E2" s="424"/>
      <c r="F2" s="425"/>
      <c r="G2" s="382"/>
    </row>
    <row r="3" spans="1:7" ht="18">
      <c r="A3" s="426" t="s">
        <v>168</v>
      </c>
      <c r="B3" s="427"/>
      <c r="C3" s="427"/>
      <c r="D3" s="427"/>
      <c r="E3" s="427"/>
      <c r="F3" s="427"/>
      <c r="G3" s="428"/>
    </row>
    <row r="4" spans="1:7" ht="18">
      <c r="A4" s="426" t="s">
        <v>169</v>
      </c>
      <c r="B4" s="427"/>
      <c r="C4" s="427"/>
      <c r="D4" s="427"/>
      <c r="E4" s="427"/>
      <c r="F4" s="427"/>
      <c r="G4" s="428"/>
    </row>
    <row r="5" spans="1:7" ht="16.5" thickBot="1">
      <c r="A5" s="429"/>
      <c r="B5" s="430"/>
      <c r="C5" s="430"/>
      <c r="D5" s="383"/>
      <c r="E5" s="383"/>
      <c r="F5" s="383"/>
      <c r="G5" s="384"/>
    </row>
    <row r="6" spans="1:7" ht="17.25" customHeight="1">
      <c r="A6" s="390"/>
      <c r="B6" s="386"/>
      <c r="C6" s="387"/>
      <c r="D6" s="431"/>
      <c r="E6" s="431"/>
      <c r="F6" s="386"/>
      <c r="G6" s="387"/>
    </row>
    <row r="7" spans="1:7" ht="15.75">
      <c r="A7" s="390"/>
      <c r="B7" s="432"/>
      <c r="C7" s="15"/>
      <c r="D7" s="264" t="s">
        <v>170</v>
      </c>
      <c r="E7" s="264" t="s">
        <v>96</v>
      </c>
      <c r="F7" s="265"/>
      <c r="G7" s="391"/>
    </row>
    <row r="8" spans="1:7" ht="18.75">
      <c r="A8" s="390"/>
      <c r="B8" s="536" t="s">
        <v>171</v>
      </c>
      <c r="C8" s="538"/>
      <c r="D8" s="264" t="s">
        <v>172</v>
      </c>
      <c r="E8" s="264" t="s">
        <v>173</v>
      </c>
      <c r="F8" s="392" t="s">
        <v>174</v>
      </c>
      <c r="G8" s="393"/>
    </row>
    <row r="9" spans="1:7" ht="16.5" thickBot="1">
      <c r="A9" s="390"/>
      <c r="B9" s="433"/>
      <c r="C9" s="397"/>
      <c r="D9" s="434" t="s">
        <v>6</v>
      </c>
      <c r="E9" s="434" t="s">
        <v>7</v>
      </c>
      <c r="F9" s="435" t="s">
        <v>8</v>
      </c>
      <c r="G9" s="436"/>
    </row>
    <row r="10" spans="1:7" ht="12.75" customHeight="1" thickTop="1">
      <c r="A10" s="390"/>
      <c r="B10" s="222"/>
      <c r="C10" s="336"/>
      <c r="D10" s="437"/>
      <c r="E10" s="335"/>
      <c r="F10" s="438"/>
      <c r="G10" s="439"/>
    </row>
    <row r="11" spans="1:7" ht="12.75" customHeight="1">
      <c r="A11" s="390"/>
      <c r="B11" s="440" t="s">
        <v>158</v>
      </c>
      <c r="C11" s="336"/>
      <c r="D11" s="437"/>
      <c r="E11" s="335"/>
      <c r="F11" s="438"/>
      <c r="G11" s="439"/>
    </row>
    <row r="12" spans="1:7" ht="12.75" customHeight="1">
      <c r="A12" s="390"/>
      <c r="B12" s="222"/>
      <c r="C12" s="336"/>
      <c r="D12" s="437"/>
      <c r="E12" s="335"/>
      <c r="F12" s="438"/>
      <c r="G12" s="439"/>
    </row>
    <row r="13" spans="1:7" ht="12.75">
      <c r="A13" s="390"/>
      <c r="B13" s="441" t="s">
        <v>175</v>
      </c>
      <c r="C13" s="266"/>
      <c r="D13" s="267"/>
      <c r="E13" s="268"/>
      <c r="F13" s="441"/>
      <c r="G13" s="442"/>
    </row>
    <row r="14" spans="1:7" ht="12.75">
      <c r="A14" s="390"/>
      <c r="B14" s="441" t="s">
        <v>176</v>
      </c>
      <c r="C14" s="443"/>
      <c r="D14" s="444"/>
      <c r="E14" s="445"/>
      <c r="F14" s="448"/>
      <c r="G14" s="449"/>
    </row>
    <row r="15" spans="1:7" ht="12.75">
      <c r="A15" s="390"/>
      <c r="B15" s="441" t="s">
        <v>177</v>
      </c>
      <c r="C15" s="443"/>
      <c r="D15" s="444">
        <f>+'FY 2007 MM &amp; LM BDs'!G19</f>
        <v>8107535</v>
      </c>
      <c r="E15" s="445">
        <f>+'MM &amp; LM New Prices'!F12</f>
        <v>2.2</v>
      </c>
      <c r="F15" s="448">
        <f>+D15*E15</f>
        <v>17836577</v>
      </c>
      <c r="G15" s="449"/>
    </row>
    <row r="16" spans="1:7" ht="12.75">
      <c r="A16" s="390"/>
      <c r="B16" s="441" t="s">
        <v>178</v>
      </c>
      <c r="C16" s="443"/>
      <c r="D16" s="444">
        <f>+'FY 2007 MM &amp; LM BDs'!G20</f>
        <v>122219651</v>
      </c>
      <c r="E16" s="445">
        <f>+'MM &amp; LM New Prices'!F13</f>
        <v>2.23</v>
      </c>
      <c r="F16" s="448">
        <f>+D16*E16</f>
        <v>272549821.73</v>
      </c>
      <c r="G16" s="449"/>
    </row>
    <row r="17" spans="1:7" ht="12.75">
      <c r="A17" s="390"/>
      <c r="B17" s="441" t="s">
        <v>179</v>
      </c>
      <c r="C17" s="443"/>
      <c r="D17" s="444">
        <f>+'FY 2007 MM &amp; LM BDs'!G21</f>
        <v>152061062</v>
      </c>
      <c r="E17" s="445">
        <f>+'MM &amp; LM New Prices'!$F$19</f>
        <v>0.35</v>
      </c>
      <c r="F17" s="448">
        <f>+D17*E17</f>
        <v>53221371.699999996</v>
      </c>
      <c r="G17" s="449"/>
    </row>
    <row r="18" spans="1:7" ht="12.75">
      <c r="A18" s="390"/>
      <c r="B18" s="441" t="s">
        <v>180</v>
      </c>
      <c r="C18" s="443"/>
      <c r="D18" s="444">
        <f>+'FY 2007 MM &amp; LM BDs'!G22</f>
        <v>18609177.548689038</v>
      </c>
      <c r="E18" s="445">
        <f>+'MM &amp; LM New Prices'!$F$19</f>
        <v>0.35</v>
      </c>
      <c r="F18" s="448">
        <f>+D18*E18</f>
        <v>6513212.142041163</v>
      </c>
      <c r="G18" s="449"/>
    </row>
    <row r="19" spans="1:7" ht="12.75">
      <c r="A19" s="390"/>
      <c r="B19" s="441"/>
      <c r="C19" s="266"/>
      <c r="D19" s="444"/>
      <c r="E19" s="445"/>
      <c r="F19" s="448"/>
      <c r="G19" s="449"/>
    </row>
    <row r="20" spans="1:7" ht="12.75">
      <c r="A20" s="390"/>
      <c r="B20" s="441" t="s">
        <v>181</v>
      </c>
      <c r="C20" s="266"/>
      <c r="D20" s="444"/>
      <c r="E20" s="445"/>
      <c r="F20" s="448"/>
      <c r="G20" s="449"/>
    </row>
    <row r="21" spans="1:7" ht="12.75">
      <c r="A21" s="390"/>
      <c r="B21" s="441" t="s">
        <v>182</v>
      </c>
      <c r="C21" s="443"/>
      <c r="D21" s="444">
        <f>+'FY 2007 MM &amp; LM BDs'!G41</f>
        <v>485544</v>
      </c>
      <c r="E21" s="445">
        <f>+'MM &amp; LM New Prices'!F15</f>
        <v>1.42</v>
      </c>
      <c r="F21" s="448">
        <f>+D21*E21</f>
        <v>689472.48</v>
      </c>
      <c r="G21" s="449"/>
    </row>
    <row r="22" spans="1:7" ht="12.75">
      <c r="A22" s="390"/>
      <c r="B22" s="441" t="s">
        <v>183</v>
      </c>
      <c r="C22" s="443"/>
      <c r="D22" s="444"/>
      <c r="E22" s="445"/>
      <c r="F22" s="448"/>
      <c r="G22" s="449"/>
    </row>
    <row r="23" spans="1:7" ht="12.75">
      <c r="A23" s="390"/>
      <c r="B23" s="441" t="s">
        <v>177</v>
      </c>
      <c r="C23" s="443"/>
      <c r="D23" s="444">
        <f>+'FY 2007 MM &amp; LM BDs'!G43</f>
        <v>29416308</v>
      </c>
      <c r="E23" s="445">
        <f>+'MM &amp; LM New Prices'!F16</f>
        <v>1.87</v>
      </c>
      <c r="F23" s="448">
        <f>+D23*E23</f>
        <v>55008495.96</v>
      </c>
      <c r="G23" s="449"/>
    </row>
    <row r="24" spans="1:7" ht="12.75">
      <c r="A24" s="390"/>
      <c r="B24" s="441" t="s">
        <v>178</v>
      </c>
      <c r="C24" s="443"/>
      <c r="D24" s="444">
        <f>+'FY 2007 MM &amp; LM BDs'!G44</f>
        <v>3859003</v>
      </c>
      <c r="E24" s="445">
        <f>+'MM &amp; LM New Prices'!F17</f>
        <v>1.9</v>
      </c>
      <c r="F24" s="448">
        <f>+D24*E24</f>
        <v>7332105.699999999</v>
      </c>
      <c r="G24" s="449"/>
    </row>
    <row r="25" spans="1:7" ht="12.75">
      <c r="A25" s="390"/>
      <c r="B25" s="441" t="s">
        <v>179</v>
      </c>
      <c r="C25" s="443"/>
      <c r="D25" s="444">
        <f>+'FY 2007 MM &amp; LM BDs'!G45</f>
        <v>42355155</v>
      </c>
      <c r="E25" s="445">
        <f>+'MM &amp; LM New Prices'!$F$19</f>
        <v>0.35</v>
      </c>
      <c r="F25" s="448">
        <f>+D25*E25</f>
        <v>14824304.249999998</v>
      </c>
      <c r="G25" s="449"/>
    </row>
    <row r="26" spans="1:7" ht="12.75">
      <c r="A26" s="390"/>
      <c r="B26" s="441" t="s">
        <v>180</v>
      </c>
      <c r="C26" s="443"/>
      <c r="D26" s="444">
        <f>+'FY 2007 MM &amp; LM BDs'!G46</f>
        <v>3283342.120084939</v>
      </c>
      <c r="E26" s="445">
        <f>+'MM &amp; LM New Prices'!$F$19</f>
        <v>0.35</v>
      </c>
      <c r="F26" s="448">
        <f>+D26*E26</f>
        <v>1149169.7420297286</v>
      </c>
      <c r="G26" s="449"/>
    </row>
    <row r="27" spans="1:7" ht="12.75">
      <c r="A27" s="390"/>
      <c r="B27" s="441"/>
      <c r="C27" s="443"/>
      <c r="D27" s="444"/>
      <c r="E27" s="445"/>
      <c r="F27" s="448"/>
      <c r="G27" s="449"/>
    </row>
    <row r="28" spans="1:7" ht="14.25" customHeight="1">
      <c r="A28" s="390"/>
      <c r="B28" s="440" t="s">
        <v>166</v>
      </c>
      <c r="C28" s="443"/>
      <c r="D28" s="444"/>
      <c r="E28" s="445"/>
      <c r="F28" s="448"/>
      <c r="G28" s="449"/>
    </row>
    <row r="29" spans="1:7" ht="12.75" customHeight="1">
      <c r="A29" s="390"/>
      <c r="B29" s="222"/>
      <c r="C29" s="443"/>
      <c r="D29" s="444"/>
      <c r="E29" s="445"/>
      <c r="F29" s="448"/>
      <c r="G29" s="449"/>
    </row>
    <row r="30" spans="1:7" ht="12.75">
      <c r="A30" s="390"/>
      <c r="B30" s="441" t="s">
        <v>175</v>
      </c>
      <c r="C30" s="443"/>
      <c r="D30" s="444"/>
      <c r="E30" s="445"/>
      <c r="F30" s="448"/>
      <c r="G30" s="449"/>
    </row>
    <row r="31" spans="1:7" ht="12.75">
      <c r="A31" s="390"/>
      <c r="B31" s="441" t="s">
        <v>176</v>
      </c>
      <c r="C31" s="443"/>
      <c r="D31" s="444"/>
      <c r="E31" s="445"/>
      <c r="F31" s="448"/>
      <c r="G31" s="449"/>
    </row>
    <row r="32" spans="1:7" ht="12.75">
      <c r="A32" s="390"/>
      <c r="B32" s="441" t="s">
        <v>177</v>
      </c>
      <c r="C32" s="443"/>
      <c r="D32" s="444">
        <f>+'FY 2007 MM &amp; LM BDs'!G65</f>
        <v>978890</v>
      </c>
      <c r="E32" s="445">
        <f>+'MM &amp; LM New Prices'!F23</f>
        <v>2.09</v>
      </c>
      <c r="F32" s="448">
        <f>+D32*E32</f>
        <v>2045880.0999999999</v>
      </c>
      <c r="G32" s="449"/>
    </row>
    <row r="33" spans="1:7" ht="12.75">
      <c r="A33" s="390"/>
      <c r="B33" s="441" t="s">
        <v>178</v>
      </c>
      <c r="C33" s="443"/>
      <c r="D33" s="444">
        <f>+'FY 2007 MM &amp; LM BDs'!G66</f>
        <v>10443108</v>
      </c>
      <c r="E33" s="445">
        <f>+'MM &amp; LM New Prices'!F24</f>
        <v>2.12</v>
      </c>
      <c r="F33" s="448">
        <f>+D33*E33</f>
        <v>22139388.96</v>
      </c>
      <c r="G33" s="449"/>
    </row>
    <row r="34" spans="1:7" ht="12.75">
      <c r="A34" s="390"/>
      <c r="B34" s="441" t="s">
        <v>179</v>
      </c>
      <c r="C34" s="443"/>
      <c r="D34" s="444">
        <f>+'FY 2007 MM &amp; LM BDs'!G67</f>
        <v>13650674</v>
      </c>
      <c r="E34" s="445">
        <f>+'MM &amp; LM New Prices'!$F$30</f>
        <v>0.33</v>
      </c>
      <c r="F34" s="448">
        <f>+D34*E34</f>
        <v>4504722.42</v>
      </c>
      <c r="G34" s="449"/>
    </row>
    <row r="35" spans="1:7" ht="12.75">
      <c r="A35" s="390"/>
      <c r="B35" s="441" t="s">
        <v>180</v>
      </c>
      <c r="C35" s="443"/>
      <c r="D35" s="444">
        <f>+'FY 2007 MM &amp; LM BDs'!G68</f>
        <v>1601456.9640344116</v>
      </c>
      <c r="E35" s="445">
        <f>+'MM &amp; LM New Prices'!$F$30</f>
        <v>0.33</v>
      </c>
      <c r="F35" s="448">
        <f>+D35*E35</f>
        <v>528480.7981313559</v>
      </c>
      <c r="G35" s="449"/>
    </row>
    <row r="36" spans="1:7" ht="12.75">
      <c r="A36" s="390"/>
      <c r="B36" s="441"/>
      <c r="C36" s="443"/>
      <c r="D36" s="444"/>
      <c r="E36" s="445"/>
      <c r="F36" s="448"/>
      <c r="G36" s="449"/>
    </row>
    <row r="37" spans="1:7" ht="12.75">
      <c r="A37" s="390"/>
      <c r="B37" s="441" t="s">
        <v>181</v>
      </c>
      <c r="C37" s="443"/>
      <c r="D37" s="444"/>
      <c r="E37" s="445"/>
      <c r="F37" s="448"/>
      <c r="G37" s="449"/>
    </row>
    <row r="38" spans="1:7" ht="12.75">
      <c r="A38" s="390"/>
      <c r="B38" s="441" t="s">
        <v>182</v>
      </c>
      <c r="C38" s="443"/>
      <c r="D38" s="444">
        <f>+'FY 2007 MM &amp; LM BDs'!G87</f>
        <v>121004</v>
      </c>
      <c r="E38" s="445">
        <f>+'MM &amp; LM New Prices'!F26</f>
        <v>1.35</v>
      </c>
      <c r="F38" s="448">
        <f>+D38*E38</f>
        <v>163355.40000000002</v>
      </c>
      <c r="G38" s="449"/>
    </row>
    <row r="39" spans="1:7" ht="12.75">
      <c r="A39" s="390"/>
      <c r="B39" s="441" t="s">
        <v>183</v>
      </c>
      <c r="C39" s="443"/>
      <c r="D39" s="444"/>
      <c r="E39" s="445"/>
      <c r="F39" s="448"/>
      <c r="G39" s="449"/>
    </row>
    <row r="40" spans="1:7" ht="12.75">
      <c r="A40" s="390"/>
      <c r="B40" s="441" t="s">
        <v>177</v>
      </c>
      <c r="C40" s="443"/>
      <c r="D40" s="444">
        <f>+'FY 2007 MM &amp; LM BDs'!G89</f>
        <v>756996</v>
      </c>
      <c r="E40" s="445">
        <f>+'MM &amp; LM New Prices'!F27</f>
        <v>1.78</v>
      </c>
      <c r="F40" s="448">
        <f>+D40*E40</f>
        <v>1347452.8800000001</v>
      </c>
      <c r="G40" s="449"/>
    </row>
    <row r="41" spans="1:7" ht="12.75">
      <c r="A41" s="390"/>
      <c r="B41" s="441" t="s">
        <v>178</v>
      </c>
      <c r="C41" s="443"/>
      <c r="D41" s="444">
        <f>+'FY 2007 MM &amp; LM BDs'!G90</f>
        <v>227184</v>
      </c>
      <c r="E41" s="445">
        <f>+'MM &amp; LM New Prices'!F28</f>
        <v>1.81</v>
      </c>
      <c r="F41" s="448">
        <f>+D41*E41</f>
        <v>411203.04000000004</v>
      </c>
      <c r="G41" s="449"/>
    </row>
    <row r="42" spans="1:7" ht="12.75">
      <c r="A42" s="390"/>
      <c r="B42" s="441" t="s">
        <v>179</v>
      </c>
      <c r="C42" s="443"/>
      <c r="D42" s="444">
        <f>+'FY 2007 MM &amp; LM BDs'!G91</f>
        <v>1658078</v>
      </c>
      <c r="E42" s="445">
        <f>+'MM &amp; LM New Prices'!$F$30</f>
        <v>0.33</v>
      </c>
      <c r="F42" s="448">
        <f>+D42*E42</f>
        <v>547165.74</v>
      </c>
      <c r="G42" s="449"/>
    </row>
    <row r="43" spans="1:7" ht="12.75">
      <c r="A43" s="390"/>
      <c r="B43" s="441" t="s">
        <v>180</v>
      </c>
      <c r="C43" s="443"/>
      <c r="D43" s="444">
        <f>+'FY 2007 MM &amp; LM BDs'!G92</f>
        <v>237857.47224697072</v>
      </c>
      <c r="E43" s="445">
        <f>+'MM &amp; LM New Prices'!$F$30</f>
        <v>0.33</v>
      </c>
      <c r="F43" s="448">
        <f>+D43*E43</f>
        <v>78492.96584150034</v>
      </c>
      <c r="G43" s="449"/>
    </row>
    <row r="44" spans="1:7" ht="12.75">
      <c r="A44" s="390"/>
      <c r="B44" s="441"/>
      <c r="C44" s="443"/>
      <c r="D44" s="444"/>
      <c r="E44" s="445"/>
      <c r="F44" s="448"/>
      <c r="G44" s="449"/>
    </row>
    <row r="45" spans="1:7" ht="13.5" thickBot="1">
      <c r="A45" s="390"/>
      <c r="B45" s="450"/>
      <c r="C45" s="270"/>
      <c r="D45" s="451"/>
      <c r="E45" s="452"/>
      <c r="F45" s="453"/>
      <c r="G45" s="454"/>
    </row>
    <row r="46" spans="1:7" ht="15.75" thickBot="1">
      <c r="A46" s="416"/>
      <c r="B46" s="412" t="s">
        <v>23</v>
      </c>
      <c r="C46" s="455"/>
      <c r="D46" s="451">
        <f>SUM(D15:D43)</f>
        <v>410072026.10505533</v>
      </c>
      <c r="E46" s="452"/>
      <c r="F46" s="471">
        <f>SUM(F15:G43)</f>
        <v>460890673.0080437</v>
      </c>
      <c r="G46" s="472"/>
    </row>
    <row r="47" spans="1:7" ht="15">
      <c r="A47" s="390"/>
      <c r="B47" s="399"/>
      <c r="C47" s="457"/>
      <c r="D47" s="457"/>
      <c r="E47" s="457"/>
      <c r="F47" s="473"/>
      <c r="G47" s="449"/>
    </row>
    <row r="48" spans="1:7" ht="15">
      <c r="A48" s="390"/>
      <c r="B48" s="399" t="s">
        <v>184</v>
      </c>
      <c r="C48" s="457"/>
      <c r="D48" s="457"/>
      <c r="E48" s="457"/>
      <c r="F48" s="457"/>
      <c r="G48" s="449"/>
    </row>
    <row r="49" spans="1:7" ht="15">
      <c r="A49" s="390"/>
      <c r="B49" s="399" t="s">
        <v>185</v>
      </c>
      <c r="C49" s="457"/>
      <c r="D49" s="457"/>
      <c r="E49" s="457"/>
      <c r="F49" s="474">
        <f>SUM(F15:F26)/SUM('MM &amp; LM Revs. @ Current Prices'!F15:F26)-1</f>
        <v>0.04526104595452263</v>
      </c>
      <c r="G49" s="476"/>
    </row>
    <row r="50" spans="1:7" ht="15">
      <c r="A50" s="390"/>
      <c r="B50" s="399" t="s">
        <v>186</v>
      </c>
      <c r="C50" s="457"/>
      <c r="D50" s="457"/>
      <c r="E50" s="457"/>
      <c r="F50" s="474">
        <f>+SUM(F32:F43)/SUM('MM &amp; LM Revs. @ Current Prices'!F32:F43)-1</f>
        <v>0.04698004117399246</v>
      </c>
      <c r="G50" s="476"/>
    </row>
    <row r="51" spans="1:7" ht="15">
      <c r="A51" s="390"/>
      <c r="B51" s="399" t="s">
        <v>187</v>
      </c>
      <c r="C51" s="457"/>
      <c r="D51" s="457"/>
      <c r="E51" s="457"/>
      <c r="F51" s="474">
        <f>+F46/'MM &amp; LM Revs. @ Current Prices'!F46-1</f>
        <v>0.04537934377363739</v>
      </c>
      <c r="G51" s="476"/>
    </row>
    <row r="52" spans="1:7" ht="15.75" thickBot="1">
      <c r="A52" s="416"/>
      <c r="B52" s="412"/>
      <c r="C52" s="452"/>
      <c r="D52" s="452"/>
      <c r="E52" s="452"/>
      <c r="F52" s="475"/>
      <c r="G52" s="456"/>
    </row>
    <row r="53" spans="1:10" ht="12.75">
      <c r="A53" s="269"/>
      <c r="B53" s="458"/>
      <c r="C53" s="459"/>
      <c r="D53" s="459"/>
      <c r="E53" s="459"/>
      <c r="F53" s="460"/>
      <c r="G53" s="269"/>
      <c r="H53" s="461"/>
      <c r="I53" s="461"/>
      <c r="J53" s="461"/>
    </row>
    <row r="54" spans="1:10" ht="12.75">
      <c r="A54" s="269"/>
      <c r="B54" s="458"/>
      <c r="C54" s="459"/>
      <c r="D54" s="459"/>
      <c r="E54" s="459"/>
      <c r="F54" s="460"/>
      <c r="G54" s="269"/>
      <c r="H54" s="461"/>
      <c r="I54" s="461"/>
      <c r="J54" s="461"/>
    </row>
    <row r="55" spans="1:10" ht="12.75">
      <c r="A55" t="s">
        <v>275</v>
      </c>
      <c r="B55" s="458"/>
      <c r="C55" s="459"/>
      <c r="D55" s="459"/>
      <c r="E55" s="459"/>
      <c r="F55" s="460"/>
      <c r="G55" s="269"/>
      <c r="H55" s="461"/>
      <c r="I55" s="461"/>
      <c r="J55" s="461"/>
    </row>
    <row r="56" spans="1:10" ht="12.75">
      <c r="A56" s="269"/>
      <c r="B56" s="458"/>
      <c r="C56" s="459"/>
      <c r="D56" s="459"/>
      <c r="E56" s="459"/>
      <c r="F56" s="460"/>
      <c r="G56" s="269"/>
      <c r="H56" s="461"/>
      <c r="I56" s="461"/>
      <c r="J56" s="461"/>
    </row>
    <row r="57" spans="1:10" ht="12.75">
      <c r="A57" s="269"/>
      <c r="B57" s="458"/>
      <c r="C57" s="459"/>
      <c r="D57" s="459"/>
      <c r="E57" s="459"/>
      <c r="F57" s="460"/>
      <c r="G57" s="269"/>
      <c r="H57" s="461"/>
      <c r="I57" s="461"/>
      <c r="J57" s="461"/>
    </row>
    <row r="58" spans="1:10" ht="12.75">
      <c r="A58" s="461"/>
      <c r="B58" s="462"/>
      <c r="C58" s="463"/>
      <c r="D58" s="463"/>
      <c r="E58" s="463"/>
      <c r="F58" s="464"/>
      <c r="G58" s="461"/>
      <c r="H58" s="461"/>
      <c r="I58" s="461"/>
      <c r="J58" s="461"/>
    </row>
    <row r="59" spans="2:6" ht="12.75">
      <c r="B59" s="465"/>
      <c r="C59" s="466"/>
      <c r="D59" s="466"/>
      <c r="E59" s="466"/>
      <c r="F59" s="467"/>
    </row>
    <row r="60" spans="2:6" ht="12.75">
      <c r="B60" s="465"/>
      <c r="C60" s="466"/>
      <c r="D60" s="466"/>
      <c r="E60" s="466"/>
      <c r="F60" s="467"/>
    </row>
    <row r="61" spans="2:6" ht="12.75">
      <c r="B61" s="465"/>
      <c r="C61" s="466"/>
      <c r="D61" s="466"/>
      <c r="E61" s="466"/>
      <c r="F61" s="467"/>
    </row>
    <row r="62" spans="2:6" ht="12.75">
      <c r="B62" s="465"/>
      <c r="C62" s="466"/>
      <c r="D62" s="466"/>
      <c r="E62" s="466"/>
      <c r="F62" s="467"/>
    </row>
    <row r="63" spans="2:6" ht="12.75">
      <c r="B63" s="465"/>
      <c r="C63" s="466"/>
      <c r="D63" s="466"/>
      <c r="E63" s="466"/>
      <c r="F63" s="467"/>
    </row>
    <row r="64" spans="2:6" ht="12.75">
      <c r="B64" s="465"/>
      <c r="C64" s="466"/>
      <c r="D64" s="466"/>
      <c r="E64" s="466"/>
      <c r="F64" s="467"/>
    </row>
    <row r="65" spans="2:6" ht="12.75">
      <c r="B65" s="465"/>
      <c r="C65" s="466"/>
      <c r="D65" s="466"/>
      <c r="E65" s="466"/>
      <c r="F65" s="467"/>
    </row>
    <row r="66" spans="2:6" ht="12.75" customHeight="1">
      <c r="B66" s="465"/>
      <c r="C66" s="466"/>
      <c r="D66" s="466"/>
      <c r="E66" s="466"/>
      <c r="F66" s="467"/>
    </row>
    <row r="67" spans="2:6" ht="12.75">
      <c r="B67" s="465"/>
      <c r="C67" s="466"/>
      <c r="D67" s="466"/>
      <c r="E67" s="466"/>
      <c r="F67" s="467"/>
    </row>
    <row r="68" spans="2:6" ht="12.75">
      <c r="B68" s="465"/>
      <c r="C68" s="466"/>
      <c r="D68" s="466"/>
      <c r="E68" s="466"/>
      <c r="F68" s="467"/>
    </row>
    <row r="69" spans="2:5" ht="12.75">
      <c r="B69" s="468"/>
      <c r="C69" s="466"/>
      <c r="D69" s="469"/>
      <c r="E69" s="469"/>
    </row>
  </sheetData>
  <mergeCells count="1">
    <mergeCell ref="B8:C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6.28125" style="0" bestFit="1" customWidth="1"/>
    <col min="3" max="3" width="3.00390625" style="0" customWidth="1"/>
    <col min="4" max="4" width="14.421875" style="0" customWidth="1"/>
    <col min="5" max="5" width="15.28125" style="0" customWidth="1"/>
    <col min="6" max="6" width="10.7109375" style="0" customWidth="1"/>
    <col min="7" max="7" width="4.140625" style="0" customWidth="1"/>
  </cols>
  <sheetData>
    <row r="1" spans="1:4" ht="12.75">
      <c r="A1" s="479" t="s">
        <v>196</v>
      </c>
      <c r="D1" s="480"/>
    </row>
    <row r="2" spans="2:5" ht="25.5">
      <c r="B2" s="479"/>
      <c r="D2" s="481" t="s">
        <v>189</v>
      </c>
      <c r="E2" s="481" t="s">
        <v>197</v>
      </c>
    </row>
    <row r="3" spans="2:5" ht="12.75">
      <c r="B3" s="479"/>
      <c r="D3" s="481"/>
      <c r="E3" s="481"/>
    </row>
    <row r="4" spans="2:6" ht="12.75">
      <c r="B4" s="479" t="s">
        <v>193</v>
      </c>
      <c r="D4" s="498">
        <v>788448105</v>
      </c>
      <c r="E4" s="498">
        <v>814459788</v>
      </c>
      <c r="F4" s="482">
        <f>+E4/D4-1</f>
        <v>0.03299098930550404</v>
      </c>
    </row>
    <row r="5" spans="2:6" ht="12.75">
      <c r="B5" s="479" t="s">
        <v>194</v>
      </c>
      <c r="D5" s="480">
        <f>+'Inb. Sur. PP @Cur&amp;New Prices'!E24</f>
        <v>17100644.6152308</v>
      </c>
      <c r="E5" s="480">
        <f>+'Inb. Sur. PP @Cur&amp;New Prices'!H24</f>
        <v>17548535.2251756</v>
      </c>
      <c r="F5" s="482">
        <f>+E5/D5-1</f>
        <v>0.02619144599647938</v>
      </c>
    </row>
    <row r="6" spans="2:6" ht="12.75">
      <c r="B6" s="479" t="s">
        <v>191</v>
      </c>
      <c r="D6" s="480">
        <f>+'BPM Flats Revs.@Curr. Prices'!F116</f>
        <v>293524329.2376242</v>
      </c>
      <c r="E6" s="480">
        <f>+'BPM Flats Revs.@New Prices'!F116</f>
        <v>294770437.338519</v>
      </c>
      <c r="F6" s="482">
        <f>+E6/D6-1</f>
        <v>0.0042453315680213155</v>
      </c>
    </row>
    <row r="7" spans="2:6" ht="12.75">
      <c r="B7" s="479" t="s">
        <v>190</v>
      </c>
      <c r="D7" s="480">
        <f>+'BPM Parcels Revs.@Curr. Prices'!F116</f>
        <v>443143247.62367207</v>
      </c>
      <c r="E7" s="480">
        <f>+'PPM Parcels Revs.@New Prices'!F116</f>
        <v>452455824.5397495</v>
      </c>
      <c r="F7" s="482">
        <f>+E7/D7-1</f>
        <v>0.021014823008170813</v>
      </c>
    </row>
    <row r="8" spans="2:6" ht="12.75">
      <c r="B8" s="479" t="s">
        <v>192</v>
      </c>
      <c r="D8" s="480">
        <f>+'MM &amp; LM Revs. @ Current Prices'!F46</f>
        <v>440883661.75699306</v>
      </c>
      <c r="E8" s="480">
        <f>+'MM &amp; LM Revs. @ New Prices'!F46</f>
        <v>460890673.0080437</v>
      </c>
      <c r="F8" s="482">
        <f>+E8/D8-1</f>
        <v>0.04537934377363739</v>
      </c>
    </row>
    <row r="11" spans="2:6" ht="12.75">
      <c r="B11" s="479" t="s">
        <v>195</v>
      </c>
      <c r="D11" s="480">
        <f>SUM(D3:D8)</f>
        <v>1983099988.23352</v>
      </c>
      <c r="E11" s="480">
        <f>SUM(E3:E8)</f>
        <v>2040125258.1114879</v>
      </c>
      <c r="F11" s="514">
        <f>+E11/D11-1</f>
        <v>0.028755620097988155</v>
      </c>
    </row>
    <row r="12" spans="4:5" ht="12.75">
      <c r="D12" s="480"/>
      <c r="E12" s="480"/>
    </row>
    <row r="14" ht="12.75">
      <c r="A14" t="s">
        <v>276</v>
      </c>
    </row>
    <row r="15" ht="12.75">
      <c r="B15" t="s">
        <v>337</v>
      </c>
    </row>
    <row r="16" ht="12.75">
      <c r="B16" t="s">
        <v>338</v>
      </c>
    </row>
    <row r="17" ht="12.75">
      <c r="B17" t="s">
        <v>319</v>
      </c>
    </row>
    <row r="18" ht="12.75">
      <c r="B18" t="s">
        <v>320</v>
      </c>
    </row>
    <row r="19" ht="12.75">
      <c r="B19" t="s">
        <v>322</v>
      </c>
    </row>
    <row r="20" ht="12.75">
      <c r="B20" t="s">
        <v>323</v>
      </c>
    </row>
    <row r="21" ht="12.75">
      <c r="B21" t="s">
        <v>321</v>
      </c>
    </row>
    <row r="24" ht="12.75">
      <c r="A24" s="479" t="s">
        <v>315</v>
      </c>
    </row>
    <row r="25" spans="1:2" ht="12.75">
      <c r="A25" s="330"/>
      <c r="B25" s="479"/>
    </row>
    <row r="26" spans="1:4" ht="12.75">
      <c r="A26" s="330"/>
      <c r="B26" s="479" t="s">
        <v>316</v>
      </c>
      <c r="D26" s="483">
        <v>0.029</v>
      </c>
    </row>
    <row r="27" spans="1:4" ht="12.75">
      <c r="A27" s="330"/>
      <c r="B27" s="479" t="s">
        <v>317</v>
      </c>
      <c r="D27" s="513">
        <f>+F11</f>
        <v>0.028755620097988155</v>
      </c>
    </row>
    <row r="28" spans="1:4" ht="12.75">
      <c r="A28" s="330"/>
      <c r="B28" s="479" t="s">
        <v>318</v>
      </c>
      <c r="D28" s="514">
        <f>+D26-D27</f>
        <v>0.0002443799020118466</v>
      </c>
    </row>
    <row r="29" spans="1:5" ht="15.75">
      <c r="A29" s="330"/>
      <c r="B29" s="512"/>
      <c r="E29" s="505"/>
    </row>
    <row r="30" spans="2:5" ht="15.75">
      <c r="B30" s="512"/>
      <c r="E30" s="505"/>
    </row>
    <row r="31" spans="1:5" ht="15.75">
      <c r="A31" t="s">
        <v>276</v>
      </c>
      <c r="B31" s="512"/>
      <c r="E31" s="505"/>
    </row>
    <row r="32" spans="1:5" ht="12.75">
      <c r="A32" s="330"/>
      <c r="B32" t="s">
        <v>324</v>
      </c>
      <c r="E32" s="505"/>
    </row>
    <row r="33" spans="1:5" ht="12.75">
      <c r="A33" s="330"/>
      <c r="B33" t="s">
        <v>325</v>
      </c>
      <c r="E33" s="505"/>
    </row>
    <row r="34" spans="1:5" ht="12.75">
      <c r="A34" s="330"/>
      <c r="B34" s="515" t="s">
        <v>326</v>
      </c>
      <c r="E34" s="505"/>
    </row>
  </sheetData>
  <hyperlinks>
    <hyperlink ref="B32" r:id="rId1" display="www.prc.gov"/>
  </hyperlinks>
  <printOptions/>
  <pageMargins left="0.75" right="0.75" top="1" bottom="1" header="0.5" footer="0.5"/>
  <pageSetup fitToHeight="1" fitToWidth="1"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30.28125" style="0" customWidth="1"/>
    <col min="5" max="5" width="10.28125" style="0" customWidth="1"/>
    <col min="6" max="6" width="12.00390625" style="0" customWidth="1"/>
  </cols>
  <sheetData>
    <row r="1" spans="1:3" ht="15.75">
      <c r="A1" s="484" t="s">
        <v>198</v>
      </c>
      <c r="B1" s="485"/>
      <c r="C1" s="485"/>
    </row>
    <row r="3" spans="1:3" ht="12.75">
      <c r="A3" s="486" t="s">
        <v>199</v>
      </c>
      <c r="B3" s="485"/>
      <c r="C3" s="485"/>
    </row>
    <row r="4" spans="1:3" ht="12.75">
      <c r="A4" s="486" t="s">
        <v>200</v>
      </c>
      <c r="B4" s="485"/>
      <c r="C4" s="485"/>
    </row>
    <row r="6" spans="2:3" ht="12.75">
      <c r="B6" s="487" t="s">
        <v>23</v>
      </c>
      <c r="C6" s="487" t="s">
        <v>201</v>
      </c>
    </row>
    <row r="8" spans="1:4" ht="12.75">
      <c r="A8" s="479" t="s">
        <v>202</v>
      </c>
      <c r="B8" s="488">
        <v>809850</v>
      </c>
      <c r="C8" s="488" t="s">
        <v>203</v>
      </c>
      <c r="D8" s="488"/>
    </row>
    <row r="9" spans="3:4" ht="12.75">
      <c r="C9" s="488"/>
      <c r="D9" s="488"/>
    </row>
    <row r="10" spans="2:4" ht="12.75">
      <c r="B10" s="488"/>
      <c r="C10" s="488"/>
      <c r="D10" s="488"/>
    </row>
    <row r="11" spans="1:4" ht="12.75">
      <c r="A11" s="486" t="s">
        <v>199</v>
      </c>
      <c r="B11" s="446"/>
      <c r="C11" s="446"/>
      <c r="D11" s="488"/>
    </row>
    <row r="12" spans="1:4" ht="12.75">
      <c r="A12" s="486" t="s">
        <v>204</v>
      </c>
      <c r="B12" s="446"/>
      <c r="C12" s="446"/>
      <c r="D12" s="488"/>
    </row>
    <row r="13" spans="2:4" ht="12.75">
      <c r="B13" s="488"/>
      <c r="C13" s="488"/>
      <c r="D13" s="488"/>
    </row>
    <row r="14" spans="2:4" ht="12.75">
      <c r="B14" s="487" t="s">
        <v>23</v>
      </c>
      <c r="C14" s="487" t="s">
        <v>201</v>
      </c>
      <c r="D14" s="488"/>
    </row>
    <row r="15" ht="12.75">
      <c r="D15" s="488"/>
    </row>
    <row r="16" spans="1:4" ht="12.75">
      <c r="A16" s="479" t="s">
        <v>202</v>
      </c>
      <c r="B16" s="488">
        <v>7028778</v>
      </c>
      <c r="C16" s="488" t="s">
        <v>203</v>
      </c>
      <c r="D16" s="488"/>
    </row>
    <row r="17" spans="2:4" ht="12.75">
      <c r="B17" s="488"/>
      <c r="C17" s="488"/>
      <c r="D17" s="488"/>
    </row>
    <row r="18" spans="2:4" ht="12.75">
      <c r="B18" s="488"/>
      <c r="C18" s="488"/>
      <c r="D18" s="488"/>
    </row>
    <row r="19" spans="1:4" ht="12.75">
      <c r="A19" s="486" t="s">
        <v>199</v>
      </c>
      <c r="B19" s="446"/>
      <c r="C19" s="446"/>
      <c r="D19" s="488"/>
    </row>
    <row r="20" spans="1:4" ht="12.75">
      <c r="A20" s="486" t="s">
        <v>3</v>
      </c>
      <c r="B20" s="446"/>
      <c r="C20" s="446"/>
      <c r="D20" s="488"/>
    </row>
    <row r="21" spans="2:3" ht="12.75">
      <c r="B21" s="488"/>
      <c r="C21" s="488"/>
    </row>
    <row r="22" spans="2:3" ht="12.75">
      <c r="B22" s="487" t="s">
        <v>23</v>
      </c>
      <c r="C22" s="487" t="s">
        <v>201</v>
      </c>
    </row>
    <row r="24" spans="1:3" ht="12.75">
      <c r="A24" s="479" t="s">
        <v>202</v>
      </c>
      <c r="B24" s="488">
        <f>B16*E38</f>
        <v>15495643.9788</v>
      </c>
      <c r="C24" t="s">
        <v>205</v>
      </c>
    </row>
    <row r="26" spans="2:4" ht="12.75">
      <c r="B26" s="488"/>
      <c r="C26" s="488"/>
      <c r="D26" s="488"/>
    </row>
    <row r="27" spans="2:4" ht="12.75">
      <c r="B27" s="488"/>
      <c r="C27" s="488"/>
      <c r="D27" s="488"/>
    </row>
    <row r="28" spans="2:4" ht="12.75">
      <c r="B28" s="488"/>
      <c r="C28" s="488"/>
      <c r="D28" s="488"/>
    </row>
    <row r="29" spans="2:4" ht="12.75">
      <c r="B29" s="488"/>
      <c r="C29" s="488"/>
      <c r="D29" t="s">
        <v>206</v>
      </c>
    </row>
    <row r="30" spans="2:3" ht="12.75">
      <c r="B30" s="488"/>
      <c r="C30" s="488"/>
    </row>
    <row r="31" spans="2:6" ht="12.75">
      <c r="B31" s="488"/>
      <c r="C31" s="488"/>
      <c r="D31" t="s">
        <v>207</v>
      </c>
      <c r="E31">
        <v>1</v>
      </c>
      <c r="F31" s="447">
        <v>0.633525</v>
      </c>
    </row>
    <row r="32" spans="2:6" ht="12.75">
      <c r="B32" s="488"/>
      <c r="C32" s="488"/>
      <c r="D32" t="s">
        <v>208</v>
      </c>
      <c r="E32" s="447">
        <v>1.57847</v>
      </c>
      <c r="F32">
        <v>1</v>
      </c>
    </row>
    <row r="33" spans="2:3" ht="12.75">
      <c r="B33" s="488"/>
      <c r="C33" s="488"/>
    </row>
    <row r="34" spans="2:3" ht="12.75">
      <c r="B34" s="488"/>
      <c r="C34" s="488"/>
    </row>
    <row r="35" spans="2:4" ht="12.75">
      <c r="B35" s="488"/>
      <c r="C35" s="488"/>
      <c r="D35" t="s">
        <v>209</v>
      </c>
    </row>
    <row r="36" spans="2:3" ht="12.75">
      <c r="B36" s="488"/>
      <c r="C36" s="488"/>
    </row>
    <row r="37" spans="2:6" ht="12.75">
      <c r="B37" s="488"/>
      <c r="C37" s="488"/>
      <c r="D37" t="s">
        <v>210</v>
      </c>
      <c r="E37">
        <v>1</v>
      </c>
      <c r="F37" s="414">
        <v>0.4536</v>
      </c>
    </row>
    <row r="38" spans="2:6" ht="12.75">
      <c r="B38" s="488"/>
      <c r="C38" s="488"/>
      <c r="D38" t="s">
        <v>211</v>
      </c>
      <c r="E38">
        <v>2.2046</v>
      </c>
      <c r="F38">
        <v>1</v>
      </c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4" max="4" width="6.421875" style="0" customWidth="1"/>
    <col min="8" max="8" width="17.00390625" style="0" customWidth="1"/>
    <col min="9" max="10" width="11.57421875" style="0" customWidth="1"/>
    <col min="11" max="11" width="4.28125" style="0" customWidth="1"/>
  </cols>
  <sheetData>
    <row r="1" spans="1:12" ht="15.75">
      <c r="A1" s="484" t="s">
        <v>212</v>
      </c>
      <c r="B1" s="484"/>
      <c r="C1" s="484"/>
      <c r="D1" s="484"/>
      <c r="E1" s="484"/>
      <c r="H1" s="484" t="s">
        <v>212</v>
      </c>
      <c r="I1" s="485"/>
      <c r="J1" s="485"/>
      <c r="K1" s="485"/>
      <c r="L1" s="485"/>
    </row>
    <row r="3" spans="1:12" ht="12.75">
      <c r="A3" s="486" t="s">
        <v>213</v>
      </c>
      <c r="B3" s="485"/>
      <c r="C3" s="485"/>
      <c r="D3" s="485"/>
      <c r="E3" s="485"/>
      <c r="H3" s="486" t="s">
        <v>214</v>
      </c>
      <c r="I3" s="485"/>
      <c r="J3" s="485"/>
      <c r="K3" s="485"/>
      <c r="L3" s="485"/>
    </row>
    <row r="4" spans="1:12" ht="12.75">
      <c r="A4" s="486" t="s">
        <v>215</v>
      </c>
      <c r="B4" s="485"/>
      <c r="C4" s="485"/>
      <c r="D4" s="485"/>
      <c r="E4" s="485"/>
      <c r="H4" s="486" t="s">
        <v>215</v>
      </c>
      <c r="I4" s="485"/>
      <c r="J4" s="485"/>
      <c r="K4" s="485"/>
      <c r="L4" s="485"/>
    </row>
    <row r="6" spans="2:12" ht="12.75">
      <c r="B6" s="415" t="s">
        <v>216</v>
      </c>
      <c r="C6" s="415" t="s">
        <v>216</v>
      </c>
      <c r="D6" s="415"/>
      <c r="E6" s="415" t="s">
        <v>217</v>
      </c>
      <c r="I6" s="415" t="s">
        <v>216</v>
      </c>
      <c r="J6" s="415" t="s">
        <v>216</v>
      </c>
      <c r="K6" s="415"/>
      <c r="L6" s="415" t="s">
        <v>217</v>
      </c>
    </row>
    <row r="7" spans="2:12" ht="12.75">
      <c r="B7" s="352">
        <v>2007</v>
      </c>
      <c r="C7" s="352">
        <v>2008</v>
      </c>
      <c r="D7" s="415"/>
      <c r="E7" s="487" t="s">
        <v>218</v>
      </c>
      <c r="I7" s="352">
        <v>2007</v>
      </c>
      <c r="J7" s="352">
        <v>2008</v>
      </c>
      <c r="K7" s="415"/>
      <c r="L7" s="487" t="s">
        <v>218</v>
      </c>
    </row>
    <row r="9" spans="1:12" ht="12.75">
      <c r="A9" s="479" t="s">
        <v>219</v>
      </c>
      <c r="B9">
        <v>3.57</v>
      </c>
      <c r="C9">
        <v>3.66</v>
      </c>
      <c r="E9" s="276">
        <f>(C9-B9)/B9</f>
        <v>0.025210084033613533</v>
      </c>
      <c r="H9" s="479" t="s">
        <v>219</v>
      </c>
      <c r="I9" s="353">
        <f>B9*($I$18/$I$17)</f>
        <v>5.6351379</v>
      </c>
      <c r="J9" s="353">
        <f>C9*($I$18/$I$17)</f>
        <v>5.7772002</v>
      </c>
      <c r="L9" s="276">
        <f>(J9-I9)/I9</f>
        <v>0.02521008403361346</v>
      </c>
    </row>
    <row r="10" spans="1:12" ht="12.75">
      <c r="A10" s="479" t="s">
        <v>220</v>
      </c>
      <c r="B10">
        <v>1.13</v>
      </c>
      <c r="C10">
        <v>1.16</v>
      </c>
      <c r="E10" s="276">
        <f>(C10-B10)/B10</f>
        <v>0.02654867256637171</v>
      </c>
      <c r="H10" s="479" t="s">
        <v>220</v>
      </c>
      <c r="I10" s="353">
        <f>B10*($I$18/$I$17)/$I$24</f>
        <v>0.809067903474553</v>
      </c>
      <c r="J10" s="353">
        <f>C10*($I$18/$I$17)/$I$24</f>
        <v>0.8305475823278599</v>
      </c>
      <c r="L10" s="276">
        <f>(J10-I10)/I10</f>
        <v>0.026548672566371802</v>
      </c>
    </row>
    <row r="12" spans="1:8" ht="12.75">
      <c r="A12" s="328"/>
      <c r="H12" s="328"/>
    </row>
    <row r="13" spans="1:8" ht="12.75">
      <c r="A13" s="328"/>
      <c r="H13" s="328"/>
    </row>
    <row r="15" spans="2:12" ht="12.75">
      <c r="B15" s="415"/>
      <c r="C15" s="415"/>
      <c r="D15" s="415"/>
      <c r="E15" s="415"/>
      <c r="H15" t="s">
        <v>206</v>
      </c>
      <c r="K15" s="415"/>
      <c r="L15" s="415"/>
    </row>
    <row r="16" spans="2:12" ht="12.75">
      <c r="B16" s="329"/>
      <c r="C16" s="329"/>
      <c r="D16" s="415"/>
      <c r="E16" s="415"/>
      <c r="K16" s="415"/>
      <c r="L16" s="415"/>
    </row>
    <row r="17" spans="8:10" ht="12.75">
      <c r="H17" t="s">
        <v>207</v>
      </c>
      <c r="I17">
        <v>1</v>
      </c>
      <c r="J17" s="447">
        <v>0.633525</v>
      </c>
    </row>
    <row r="18" spans="5:12" ht="12.75">
      <c r="E18" s="276"/>
      <c r="H18" t="s">
        <v>208</v>
      </c>
      <c r="I18" s="447">
        <v>1.57847</v>
      </c>
      <c r="J18">
        <v>1</v>
      </c>
      <c r="L18" s="276"/>
    </row>
    <row r="19" spans="5:12" ht="12.75">
      <c r="E19" s="276"/>
      <c r="L19" s="276"/>
    </row>
    <row r="21" spans="1:8" ht="12.75">
      <c r="A21" s="328"/>
      <c r="H21" t="s">
        <v>209</v>
      </c>
    </row>
    <row r="23" spans="2:12" ht="12.75">
      <c r="B23" s="415"/>
      <c r="C23" s="415"/>
      <c r="D23" s="415"/>
      <c r="E23" s="415"/>
      <c r="H23" t="s">
        <v>210</v>
      </c>
      <c r="I23">
        <v>1</v>
      </c>
      <c r="J23" s="414">
        <v>0.4536</v>
      </c>
      <c r="K23" s="415"/>
      <c r="L23" s="415"/>
    </row>
    <row r="24" spans="2:12" ht="12.75">
      <c r="B24" s="329"/>
      <c r="C24" s="329"/>
      <c r="D24" s="415"/>
      <c r="E24" s="415"/>
      <c r="H24" t="s">
        <v>211</v>
      </c>
      <c r="I24">
        <v>2.2046</v>
      </c>
      <c r="J24">
        <v>1</v>
      </c>
      <c r="K24" s="415"/>
      <c r="L24" s="415"/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4.7109375" style="0" customWidth="1"/>
    <col min="3" max="3" width="11.28125" style="0" customWidth="1"/>
    <col min="4" max="4" width="12.8515625" style="0" customWidth="1"/>
    <col min="5" max="5" width="11.57421875" style="0" customWidth="1"/>
    <col min="6" max="6" width="4.00390625" style="0" customWidth="1"/>
    <col min="7" max="7" width="11.421875" style="0" customWidth="1"/>
    <col min="8" max="8" width="11.28125" style="0" customWidth="1"/>
    <col min="9" max="9" width="4.8515625" style="0" customWidth="1"/>
  </cols>
  <sheetData>
    <row r="1" spans="1:10" ht="15.75">
      <c r="A1" s="484" t="s">
        <v>230</v>
      </c>
      <c r="B1" s="484"/>
      <c r="C1" s="484"/>
      <c r="D1" s="484"/>
      <c r="E1" s="484"/>
      <c r="F1" s="484"/>
      <c r="G1" s="484"/>
      <c r="H1" s="484"/>
      <c r="I1" s="484"/>
      <c r="J1" s="484"/>
    </row>
    <row r="2" ht="12.75">
      <c r="A2" s="328"/>
    </row>
    <row r="3" spans="1:10" ht="12.75">
      <c r="A3" s="486" t="s">
        <v>200</v>
      </c>
      <c r="B3" s="485"/>
      <c r="C3" s="485"/>
      <c r="D3" s="485"/>
      <c r="E3" s="485"/>
      <c r="F3" s="485"/>
      <c r="G3" s="485"/>
      <c r="H3" s="485"/>
      <c r="I3" s="485"/>
      <c r="J3" s="485"/>
    </row>
    <row r="5" spans="3:9" ht="12.75">
      <c r="C5" s="330"/>
      <c r="D5" s="330"/>
      <c r="E5" s="330"/>
      <c r="F5" s="330"/>
      <c r="G5" s="330"/>
      <c r="H5" s="330"/>
      <c r="I5" s="330"/>
    </row>
    <row r="6" spans="3:10" ht="12.75">
      <c r="C6" s="489" t="s">
        <v>221</v>
      </c>
      <c r="D6" s="489" t="s">
        <v>222</v>
      </c>
      <c r="E6" s="489"/>
      <c r="F6" s="330"/>
      <c r="G6" s="489" t="s">
        <v>223</v>
      </c>
      <c r="H6" s="489"/>
      <c r="I6" s="330"/>
      <c r="J6" s="489" t="s">
        <v>224</v>
      </c>
    </row>
    <row r="7" spans="3:10" ht="12.75">
      <c r="C7" s="490" t="s">
        <v>200</v>
      </c>
      <c r="D7" s="490" t="s">
        <v>225</v>
      </c>
      <c r="E7" s="490" t="s">
        <v>109</v>
      </c>
      <c r="F7" s="330"/>
      <c r="G7" s="490" t="s">
        <v>225</v>
      </c>
      <c r="H7" s="490" t="s">
        <v>109</v>
      </c>
      <c r="I7" s="330"/>
      <c r="J7" s="490" t="s">
        <v>218</v>
      </c>
    </row>
    <row r="9" spans="1:10" ht="12.75">
      <c r="A9" s="479" t="s">
        <v>202</v>
      </c>
      <c r="C9" s="488">
        <f>'Inbound Surface Parcel Post BD'!B8</f>
        <v>809850</v>
      </c>
      <c r="D9" s="353">
        <f>'Inb. Surface Parcel Post Prices'!I9</f>
        <v>5.6351379</v>
      </c>
      <c r="E9" s="491">
        <f>C9*D9</f>
        <v>4563616.428315</v>
      </c>
      <c r="G9" s="353">
        <f>'Inb. Surface Parcel Post Prices'!J9</f>
        <v>5.7772002</v>
      </c>
      <c r="H9" s="491">
        <f>C9*G9</f>
        <v>4678665.581970001</v>
      </c>
      <c r="J9" s="492">
        <f>(H9-E9)/E9</f>
        <v>0.025210084033613658</v>
      </c>
    </row>
    <row r="10" spans="1:10" ht="12.75">
      <c r="A10" s="479" t="s">
        <v>226</v>
      </c>
      <c r="C10" s="488"/>
      <c r="D10" s="353"/>
      <c r="E10" s="491"/>
      <c r="G10" s="353"/>
      <c r="H10" s="491"/>
      <c r="J10" s="492"/>
    </row>
    <row r="11" spans="3:10" ht="12.75">
      <c r="C11" s="488"/>
      <c r="D11" s="353"/>
      <c r="E11" s="491"/>
      <c r="G11" s="353"/>
      <c r="H11" s="491"/>
      <c r="J11" s="492"/>
    </row>
    <row r="13" spans="3:10" ht="12.75">
      <c r="C13" s="488"/>
      <c r="D13" s="353"/>
      <c r="E13" s="491"/>
      <c r="H13" s="491"/>
      <c r="J13" s="492"/>
    </row>
    <row r="14" spans="1:10" ht="12.75">
      <c r="A14" s="493" t="s">
        <v>227</v>
      </c>
      <c r="B14" s="485"/>
      <c r="C14" s="485"/>
      <c r="D14" s="485"/>
      <c r="E14" s="485"/>
      <c r="F14" s="485"/>
      <c r="G14" s="485"/>
      <c r="H14" s="485"/>
      <c r="I14" s="485"/>
      <c r="J14" s="485"/>
    </row>
    <row r="17" spans="3:10" ht="12.75">
      <c r="C17" s="489" t="s">
        <v>221</v>
      </c>
      <c r="D17" s="489" t="s">
        <v>222</v>
      </c>
      <c r="E17" s="489"/>
      <c r="F17" s="330"/>
      <c r="G17" s="489" t="s">
        <v>223</v>
      </c>
      <c r="H17" s="489"/>
      <c r="I17" s="330"/>
      <c r="J17" s="489" t="s">
        <v>224</v>
      </c>
    </row>
    <row r="18" spans="3:10" ht="12.75">
      <c r="C18" s="494" t="s">
        <v>14</v>
      </c>
      <c r="D18" s="495" t="s">
        <v>228</v>
      </c>
      <c r="E18" s="496" t="s">
        <v>109</v>
      </c>
      <c r="F18" s="330"/>
      <c r="G18" s="495" t="s">
        <v>228</v>
      </c>
      <c r="H18" s="496" t="s">
        <v>109</v>
      </c>
      <c r="I18" s="330"/>
      <c r="J18" s="497" t="s">
        <v>218</v>
      </c>
    </row>
    <row r="19" spans="3:10" ht="12.75">
      <c r="C19" s="488"/>
      <c r="D19" s="353"/>
      <c r="E19" s="491"/>
      <c r="G19" s="353"/>
      <c r="H19" s="491"/>
      <c r="J19" s="492"/>
    </row>
    <row r="20" spans="1:10" ht="12.75">
      <c r="A20" s="479" t="s">
        <v>202</v>
      </c>
      <c r="C20" s="488">
        <f>'Inbound Surface Parcel Post BD'!B24</f>
        <v>15495643.9788</v>
      </c>
      <c r="D20" s="353">
        <f>'Inb. Surface Parcel Post Prices'!I10</f>
        <v>0.809067903474553</v>
      </c>
      <c r="E20" s="491">
        <f>C20*D20</f>
        <v>12537028.186915798</v>
      </c>
      <c r="G20" s="353">
        <f>'Inb. Surface Parcel Post Prices'!J10</f>
        <v>0.8305475823278599</v>
      </c>
      <c r="H20" s="491">
        <f>C20*G20</f>
        <v>12869869.6432056</v>
      </c>
      <c r="J20" s="492">
        <f>(H20-E20)/E20</f>
        <v>0.026548672566371823</v>
      </c>
    </row>
    <row r="21" spans="1:10" ht="12.75">
      <c r="A21" s="479" t="s">
        <v>226</v>
      </c>
      <c r="C21" s="488"/>
      <c r="D21" s="353"/>
      <c r="E21" s="491"/>
      <c r="H21" s="491"/>
      <c r="J21" s="492"/>
    </row>
    <row r="23" spans="3:10" ht="12.75">
      <c r="C23" s="488"/>
      <c r="D23" s="353"/>
      <c r="E23" s="491"/>
      <c r="H23" s="491"/>
      <c r="J23" s="492"/>
    </row>
    <row r="24" spans="1:10" ht="12.75">
      <c r="A24" s="479" t="s">
        <v>229</v>
      </c>
      <c r="E24" s="491">
        <f>E9+E20</f>
        <v>17100644.6152308</v>
      </c>
      <c r="H24" s="491">
        <f>H9+H20</f>
        <v>17548535.2251756</v>
      </c>
      <c r="J24" s="492">
        <f>(H24-E24)/E24</f>
        <v>0.026191445996479285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18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</cols>
  <sheetData>
    <row r="1" ht="12.75">
      <c r="A1" s="479" t="s">
        <v>231</v>
      </c>
    </row>
    <row r="4" spans="1:2" ht="12.75">
      <c r="A4" s="330">
        <v>1</v>
      </c>
      <c r="B4" t="s">
        <v>232</v>
      </c>
    </row>
    <row r="5" spans="1:2" ht="12.75">
      <c r="A5" s="330"/>
      <c r="B5" t="s">
        <v>263</v>
      </c>
    </row>
    <row r="6" spans="1:2" ht="12.75">
      <c r="A6" s="330">
        <v>2</v>
      </c>
      <c r="B6" t="s">
        <v>267</v>
      </c>
    </row>
    <row r="7" spans="1:2" ht="12.75">
      <c r="A7" s="330"/>
      <c r="B7" t="s">
        <v>233</v>
      </c>
    </row>
    <row r="8" spans="1:2" ht="12.75">
      <c r="A8" s="330">
        <v>3</v>
      </c>
      <c r="B8" t="s">
        <v>234</v>
      </c>
    </row>
    <row r="9" spans="1:2" ht="12.75">
      <c r="A9" s="330"/>
      <c r="B9" t="s">
        <v>235</v>
      </c>
    </row>
    <row r="10" spans="1:2" ht="12.75">
      <c r="A10" s="330">
        <v>4</v>
      </c>
      <c r="B10" t="s">
        <v>238</v>
      </c>
    </row>
    <row r="11" spans="1:2" ht="12.75">
      <c r="A11" s="330"/>
      <c r="B11" t="s">
        <v>236</v>
      </c>
    </row>
    <row r="12" spans="1:2" ht="12.75">
      <c r="A12" s="330"/>
      <c r="B12" t="s">
        <v>237</v>
      </c>
    </row>
    <row r="13" ht="12.75">
      <c r="A13" s="330"/>
    </row>
    <row r="14" ht="12.75">
      <c r="A14" s="330"/>
    </row>
    <row r="15" ht="12.75">
      <c r="A15" s="330"/>
    </row>
    <row r="16" ht="12.75">
      <c r="A16" s="330"/>
    </row>
    <row r="17" ht="12.75">
      <c r="A17" s="330"/>
    </row>
    <row r="18" ht="12.75">
      <c r="A18" s="330"/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4.421875" style="0" customWidth="1"/>
    <col min="4" max="4" width="12.00390625" style="0" customWidth="1"/>
    <col min="5" max="5" width="14.7109375" style="0" customWidth="1"/>
    <col min="6" max="6" width="13.7109375" style="0" customWidth="1"/>
    <col min="7" max="7" width="14.421875" style="0" customWidth="1"/>
    <col min="8" max="8" width="14.8515625" style="0" customWidth="1"/>
    <col min="9" max="11" width="13.7109375" style="0" customWidth="1"/>
    <col min="12" max="12" width="14.7109375" style="0" customWidth="1"/>
  </cols>
  <sheetData>
    <row r="1" spans="1:12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8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5.75">
      <c r="A7" s="5"/>
      <c r="B7" s="15"/>
      <c r="C7" s="19" t="s">
        <v>1</v>
      </c>
      <c r="D7" s="20"/>
      <c r="E7" s="21"/>
      <c r="F7" s="20"/>
      <c r="G7" s="20"/>
      <c r="H7" s="20"/>
      <c r="I7" s="20"/>
      <c r="J7" s="20"/>
      <c r="K7" s="20"/>
      <c r="L7" s="22"/>
    </row>
    <row r="8" spans="1:12" ht="15.75" thickBot="1">
      <c r="A8" s="5"/>
      <c r="B8" s="15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6.5" thickTop="1">
      <c r="A9" s="5"/>
      <c r="B9" s="6"/>
      <c r="C9" s="25"/>
      <c r="D9" s="26"/>
      <c r="E9" s="27"/>
      <c r="F9" s="28"/>
      <c r="G9" s="29"/>
      <c r="H9" s="30"/>
      <c r="I9" s="27"/>
      <c r="J9" s="20"/>
      <c r="K9" s="20"/>
      <c r="L9" s="22"/>
    </row>
    <row r="10" spans="1:12" ht="15.75">
      <c r="A10" s="5"/>
      <c r="B10" s="6"/>
      <c r="C10" s="517" t="s">
        <v>2</v>
      </c>
      <c r="D10" s="518"/>
      <c r="E10" s="519" t="s">
        <v>3</v>
      </c>
      <c r="F10" s="518"/>
      <c r="G10" s="33" t="s">
        <v>4</v>
      </c>
      <c r="H10" s="34"/>
      <c r="I10" s="35"/>
      <c r="J10" s="36"/>
      <c r="K10" s="36"/>
      <c r="L10" s="37"/>
    </row>
    <row r="11" spans="1:12" ht="15">
      <c r="A11" s="5"/>
      <c r="B11" s="6"/>
      <c r="C11" s="25"/>
      <c r="D11" s="26"/>
      <c r="E11" s="38"/>
      <c r="F11" s="39"/>
      <c r="G11" s="40"/>
      <c r="H11" s="41"/>
      <c r="I11" s="38"/>
      <c r="J11" s="20"/>
      <c r="K11" s="20"/>
      <c r="L11" s="22"/>
    </row>
    <row r="12" spans="1:12" ht="15.75">
      <c r="A12" s="5"/>
      <c r="B12" s="42"/>
      <c r="C12" s="43">
        <v>11749897</v>
      </c>
      <c r="D12" s="44"/>
      <c r="E12" s="45">
        <v>13797473</v>
      </c>
      <c r="F12" s="45"/>
      <c r="G12" s="46">
        <v>25103929</v>
      </c>
      <c r="H12" s="47"/>
      <c r="I12" s="38"/>
      <c r="J12" s="20"/>
      <c r="K12" s="20"/>
      <c r="L12" s="22"/>
    </row>
    <row r="13" spans="1:12" ht="16.5" thickBot="1">
      <c r="A13" s="5"/>
      <c r="B13" s="42"/>
      <c r="C13" s="48"/>
      <c r="D13" s="49"/>
      <c r="E13" s="50"/>
      <c r="F13" s="51"/>
      <c r="G13" s="50"/>
      <c r="H13" s="52"/>
      <c r="I13" s="53"/>
      <c r="J13" s="54"/>
      <c r="K13" s="54"/>
      <c r="L13" s="55"/>
    </row>
    <row r="14" spans="1:12" ht="15.75">
      <c r="A14" s="5"/>
      <c r="B14" s="42"/>
      <c r="C14" s="25"/>
      <c r="D14" s="20"/>
      <c r="E14" s="20"/>
      <c r="F14" s="20"/>
      <c r="G14" s="20"/>
      <c r="H14" s="56"/>
      <c r="I14" s="56"/>
      <c r="J14" s="56"/>
      <c r="K14" s="56"/>
      <c r="L14" s="57"/>
    </row>
    <row r="15" spans="1:12" ht="15.75">
      <c r="A15" s="5"/>
      <c r="B15" s="42"/>
      <c r="C15" s="19" t="s">
        <v>5</v>
      </c>
      <c r="D15" s="20"/>
      <c r="E15" s="20"/>
      <c r="F15" s="20"/>
      <c r="G15" s="20"/>
      <c r="H15" s="20"/>
      <c r="I15" s="20"/>
      <c r="J15" s="20"/>
      <c r="K15" s="20"/>
      <c r="L15" s="22"/>
    </row>
    <row r="16" spans="1:12" ht="16.5" thickBot="1">
      <c r="A16" s="5"/>
      <c r="B16" s="42"/>
      <c r="C16" s="58"/>
      <c r="D16" s="23"/>
      <c r="E16" s="23"/>
      <c r="F16" s="23"/>
      <c r="G16" s="23"/>
      <c r="H16" s="23"/>
      <c r="I16" s="23"/>
      <c r="J16" s="23"/>
      <c r="K16" s="23"/>
      <c r="L16" s="24"/>
    </row>
    <row r="17" spans="1:12" ht="16.5" thickTop="1">
      <c r="A17" s="5"/>
      <c r="B17" s="42"/>
      <c r="C17" s="19"/>
      <c r="D17" s="38"/>
      <c r="E17" s="20"/>
      <c r="F17" s="20"/>
      <c r="G17" s="20"/>
      <c r="H17" s="20"/>
      <c r="I17" s="20"/>
      <c r="J17" s="20"/>
      <c r="K17" s="20"/>
      <c r="L17" s="22"/>
    </row>
    <row r="18" spans="1:12" ht="15.75">
      <c r="A18" s="5"/>
      <c r="B18" s="42"/>
      <c r="C18" s="19"/>
      <c r="D18" s="519" t="s">
        <v>2</v>
      </c>
      <c r="E18" s="520"/>
      <c r="F18" s="520"/>
      <c r="G18" s="520"/>
      <c r="H18" s="520"/>
      <c r="I18" s="520"/>
      <c r="J18" s="520"/>
      <c r="K18" s="520"/>
      <c r="L18" s="521"/>
    </row>
    <row r="19" spans="1:12" ht="15.75">
      <c r="A19" s="5"/>
      <c r="B19" s="60"/>
      <c r="C19" s="61"/>
      <c r="D19" s="62"/>
      <c r="E19" s="63" t="s">
        <v>6</v>
      </c>
      <c r="F19" s="63" t="s">
        <v>7</v>
      </c>
      <c r="G19" s="63" t="s">
        <v>8</v>
      </c>
      <c r="H19" s="63" t="s">
        <v>9</v>
      </c>
      <c r="I19" s="63" t="s">
        <v>10</v>
      </c>
      <c r="J19" s="63" t="s">
        <v>11</v>
      </c>
      <c r="K19" s="63" t="s">
        <v>12</v>
      </c>
      <c r="L19" s="64" t="s">
        <v>13</v>
      </c>
    </row>
    <row r="20" spans="1:12" ht="15.75">
      <c r="A20" s="5"/>
      <c r="B20" s="60"/>
      <c r="C20" s="31" t="s">
        <v>14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5.75">
      <c r="A21" s="5"/>
      <c r="B21" s="60"/>
      <c r="C21" s="67" t="s">
        <v>15</v>
      </c>
      <c r="D21" s="68"/>
      <c r="E21" s="68" t="s">
        <v>16</v>
      </c>
      <c r="F21" s="68" t="s">
        <v>17</v>
      </c>
      <c r="G21" s="68" t="s">
        <v>18</v>
      </c>
      <c r="H21" s="68" t="s">
        <v>19</v>
      </c>
      <c r="I21" s="68" t="s">
        <v>20</v>
      </c>
      <c r="J21" s="68" t="s">
        <v>21</v>
      </c>
      <c r="K21" s="68" t="s">
        <v>22</v>
      </c>
      <c r="L21" s="69" t="s">
        <v>23</v>
      </c>
    </row>
    <row r="22" spans="1:12" ht="15">
      <c r="A22" s="5"/>
      <c r="B22" s="15"/>
      <c r="C22" s="70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5">
      <c r="A23" s="5"/>
      <c r="B23" s="15"/>
      <c r="C23" s="73" t="s">
        <v>24</v>
      </c>
      <c r="D23" s="71"/>
      <c r="E23" s="1">
        <v>2544604.5868916707</v>
      </c>
      <c r="F23" s="1">
        <v>552152.1779762711</v>
      </c>
      <c r="G23" s="1">
        <v>673206.9604473148</v>
      </c>
      <c r="H23" s="1">
        <v>883982.3133779559</v>
      </c>
      <c r="I23" s="1">
        <v>446846.6134361115</v>
      </c>
      <c r="J23" s="1">
        <v>242594.20336544636</v>
      </c>
      <c r="K23" s="1">
        <v>715726.129211644</v>
      </c>
      <c r="L23" s="74">
        <v>6059112.984706414</v>
      </c>
    </row>
    <row r="24" spans="1:12" ht="15.75">
      <c r="A24" s="5"/>
      <c r="B24" s="75"/>
      <c r="C24" s="73" t="s">
        <v>25</v>
      </c>
      <c r="D24" s="1"/>
      <c r="E24" s="1">
        <v>1260525.5517447684</v>
      </c>
      <c r="F24" s="1">
        <v>287576.7647766578</v>
      </c>
      <c r="G24" s="1">
        <v>498346.04002049996</v>
      </c>
      <c r="H24" s="1">
        <v>534176.4283895923</v>
      </c>
      <c r="I24" s="1">
        <v>253034.5012026726</v>
      </c>
      <c r="J24" s="1">
        <v>262741.69527663075</v>
      </c>
      <c r="K24" s="1">
        <v>344873.77208651684</v>
      </c>
      <c r="L24" s="74">
        <v>3441274.7534973384</v>
      </c>
    </row>
    <row r="25" spans="1:12" ht="15.75">
      <c r="A25" s="5"/>
      <c r="B25" s="75"/>
      <c r="C25" s="73" t="s">
        <v>26</v>
      </c>
      <c r="D25" s="1"/>
      <c r="E25" s="1">
        <v>560777.8341157297</v>
      </c>
      <c r="F25" s="1">
        <v>120986.45892931936</v>
      </c>
      <c r="G25" s="1">
        <v>216707.07862446381</v>
      </c>
      <c r="H25" s="1">
        <v>258343.64919356088</v>
      </c>
      <c r="I25" s="1">
        <v>72857.70159967848</v>
      </c>
      <c r="J25" s="1">
        <v>52429.477022518666</v>
      </c>
      <c r="K25" s="1">
        <v>216963.26115740527</v>
      </c>
      <c r="L25" s="74">
        <v>1499065.4606426763</v>
      </c>
    </row>
    <row r="26" spans="1:12" ht="15.75">
      <c r="A26" s="5"/>
      <c r="B26" s="75"/>
      <c r="C26" s="73" t="s">
        <v>27</v>
      </c>
      <c r="D26" s="1"/>
      <c r="E26" s="1">
        <v>287071.1483778701</v>
      </c>
      <c r="F26" s="1">
        <v>29732.48176046538</v>
      </c>
      <c r="G26" s="1">
        <v>53575.11559510538</v>
      </c>
      <c r="H26" s="1">
        <v>41774.77171544045</v>
      </c>
      <c r="I26" s="1">
        <v>25644.638539994423</v>
      </c>
      <c r="J26" s="1">
        <v>14581.897947252157</v>
      </c>
      <c r="K26" s="1">
        <v>61268.316051047295</v>
      </c>
      <c r="L26" s="74">
        <v>513648.3699871752</v>
      </c>
    </row>
    <row r="27" spans="1:12" ht="15.75">
      <c r="A27" s="5"/>
      <c r="B27" s="75"/>
      <c r="C27" s="73" t="s">
        <v>28</v>
      </c>
      <c r="D27" s="1"/>
      <c r="E27" s="1">
        <v>83053.94678439607</v>
      </c>
      <c r="F27" s="1">
        <v>11698.762394522002</v>
      </c>
      <c r="G27" s="1">
        <v>34060.66918890402</v>
      </c>
      <c r="H27" s="1">
        <v>16090.316447323701</v>
      </c>
      <c r="I27" s="1">
        <v>27015.708494781167</v>
      </c>
      <c r="J27" s="1">
        <v>4722.956604527664</v>
      </c>
      <c r="K27" s="1">
        <v>12455.2197000715</v>
      </c>
      <c r="L27" s="74">
        <v>189097.57961452613</v>
      </c>
    </row>
    <row r="28" spans="1:12" ht="15.75">
      <c r="A28" s="5"/>
      <c r="B28" s="75"/>
      <c r="C28" s="73" t="s">
        <v>29</v>
      </c>
      <c r="D28" s="1"/>
      <c r="E28" s="1">
        <v>10238.719024324342</v>
      </c>
      <c r="F28" s="1">
        <v>5081.664060961976</v>
      </c>
      <c r="G28" s="1">
        <v>807.2977504561237</v>
      </c>
      <c r="H28" s="1">
        <v>6406.324811103218</v>
      </c>
      <c r="I28" s="1">
        <v>1949.0930923186033</v>
      </c>
      <c r="J28" s="1">
        <v>7498.225558328715</v>
      </c>
      <c r="K28" s="1">
        <v>1626.4634587321189</v>
      </c>
      <c r="L28" s="74">
        <v>33607.787756225094</v>
      </c>
    </row>
    <row r="29" spans="1:12" ht="15.75">
      <c r="A29" s="5"/>
      <c r="B29" s="75"/>
      <c r="C29" s="73" t="s">
        <v>30</v>
      </c>
      <c r="D29" s="1"/>
      <c r="E29" s="1">
        <v>2203.4273960861424</v>
      </c>
      <c r="F29" s="1">
        <v>2130.9412930061517</v>
      </c>
      <c r="G29" s="1">
        <v>658.5384248192245</v>
      </c>
      <c r="H29" s="1">
        <v>298.72397050418635</v>
      </c>
      <c r="I29" s="1">
        <v>0</v>
      </c>
      <c r="J29" s="1">
        <v>0</v>
      </c>
      <c r="K29" s="1">
        <v>839.5302568542752</v>
      </c>
      <c r="L29" s="74">
        <v>6131.161341269981</v>
      </c>
    </row>
    <row r="30" spans="1:12" ht="15.75">
      <c r="A30" s="5"/>
      <c r="B30" s="75"/>
      <c r="C30" s="73" t="s">
        <v>31</v>
      </c>
      <c r="D30" s="1"/>
      <c r="E30" s="1">
        <v>2242.5676774339463</v>
      </c>
      <c r="F30" s="1">
        <v>0</v>
      </c>
      <c r="G30" s="1">
        <v>0</v>
      </c>
      <c r="H30" s="1">
        <v>177.47979505620754</v>
      </c>
      <c r="I30" s="1">
        <v>0</v>
      </c>
      <c r="J30" s="1">
        <v>316.22164148096897</v>
      </c>
      <c r="K30" s="1">
        <v>20.22965084536432</v>
      </c>
      <c r="L30" s="74">
        <v>2756.498764816487</v>
      </c>
    </row>
    <row r="31" spans="1:12" ht="15.75">
      <c r="A31" s="5"/>
      <c r="B31" s="75"/>
      <c r="C31" s="73" t="s">
        <v>32</v>
      </c>
      <c r="D31" s="1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74">
        <v>0</v>
      </c>
    </row>
    <row r="32" spans="1:12" ht="15.75">
      <c r="A32" s="5"/>
      <c r="B32" s="75"/>
      <c r="C32" s="73" t="s">
        <v>33</v>
      </c>
      <c r="D32" s="1"/>
      <c r="E32" s="1">
        <v>536.6661573605593</v>
      </c>
      <c r="F32" s="1">
        <v>1535.078373646773</v>
      </c>
      <c r="G32" s="1">
        <v>82.67359185187942</v>
      </c>
      <c r="H32" s="1">
        <v>0</v>
      </c>
      <c r="I32" s="1">
        <v>0</v>
      </c>
      <c r="J32" s="1">
        <v>0</v>
      </c>
      <c r="K32" s="1">
        <v>393.56785793158804</v>
      </c>
      <c r="L32" s="74">
        <v>2547.9859807907997</v>
      </c>
    </row>
    <row r="33" spans="1:12" ht="15.75">
      <c r="A33" s="5"/>
      <c r="B33" s="75"/>
      <c r="C33" s="73" t="s">
        <v>34</v>
      </c>
      <c r="D33" s="1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4">
        <v>0</v>
      </c>
    </row>
    <row r="34" spans="1:12" ht="15.75">
      <c r="A34" s="5"/>
      <c r="B34" s="75"/>
      <c r="C34" s="73" t="s">
        <v>35</v>
      </c>
      <c r="D34" s="1"/>
      <c r="E34" s="1">
        <v>0</v>
      </c>
      <c r="F34" s="1">
        <v>0</v>
      </c>
      <c r="G34" s="1">
        <v>1230.700879755297</v>
      </c>
      <c r="H34" s="1">
        <v>0</v>
      </c>
      <c r="I34" s="1">
        <v>0</v>
      </c>
      <c r="J34" s="1">
        <v>0</v>
      </c>
      <c r="K34" s="1">
        <v>0</v>
      </c>
      <c r="L34" s="74">
        <v>1230.700879755297</v>
      </c>
    </row>
    <row r="35" spans="1:12" ht="15.75">
      <c r="A35" s="5"/>
      <c r="B35" s="75"/>
      <c r="C35" s="73" t="s">
        <v>36</v>
      </c>
      <c r="D35" s="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74">
        <v>0</v>
      </c>
    </row>
    <row r="36" spans="1:12" ht="15.75">
      <c r="A36" s="5"/>
      <c r="B36" s="75"/>
      <c r="C36" s="73" t="s">
        <v>37</v>
      </c>
      <c r="D36" s="1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623.0735344990603</v>
      </c>
      <c r="L36" s="74">
        <v>623.0735344990603</v>
      </c>
    </row>
    <row r="37" spans="1:12" ht="15.75">
      <c r="A37" s="5"/>
      <c r="B37" s="75"/>
      <c r="C37" s="73" t="s">
        <v>38</v>
      </c>
      <c r="D37" s="1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74">
        <v>0</v>
      </c>
    </row>
    <row r="38" spans="1:12" ht="15.75">
      <c r="A38" s="5"/>
      <c r="B38" s="75"/>
      <c r="C38" s="73" t="s">
        <v>39</v>
      </c>
      <c r="D38" s="1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74">
        <v>0</v>
      </c>
    </row>
    <row r="39" spans="1:12" ht="15.75">
      <c r="A39" s="5"/>
      <c r="B39" s="75"/>
      <c r="C39" s="73" t="s">
        <v>40</v>
      </c>
      <c r="D39" s="1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74">
        <v>0</v>
      </c>
    </row>
    <row r="40" spans="1:12" ht="15.75">
      <c r="A40" s="5"/>
      <c r="B40" s="75"/>
      <c r="C40" s="73" t="s">
        <v>41</v>
      </c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74">
        <v>0</v>
      </c>
    </row>
    <row r="41" spans="1:12" ht="15.75">
      <c r="A41" s="5"/>
      <c r="B41" s="75"/>
      <c r="C41" s="73" t="s">
        <v>42</v>
      </c>
      <c r="D41" s="1"/>
      <c r="E41" s="1">
        <v>0</v>
      </c>
      <c r="F41" s="1">
        <v>800.6432945125928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74">
        <v>800.6432945125928</v>
      </c>
    </row>
    <row r="42" spans="1:12" ht="15.75">
      <c r="A42" s="5"/>
      <c r="B42" s="75"/>
      <c r="C42" s="73"/>
      <c r="D42" s="1"/>
      <c r="E42" s="1"/>
      <c r="F42" s="1"/>
      <c r="G42" s="1"/>
      <c r="H42" s="1"/>
      <c r="I42" s="1"/>
      <c r="J42" s="1"/>
      <c r="K42" s="1"/>
      <c r="L42" s="74"/>
    </row>
    <row r="43" spans="1:12" ht="15.75">
      <c r="A43" s="5"/>
      <c r="B43" s="75"/>
      <c r="C43" s="73" t="s">
        <v>23</v>
      </c>
      <c r="D43" s="1"/>
      <c r="E43" s="76">
        <f aca="true" t="shared" si="0" ref="E43:K43">SUM(E24:E41)</f>
        <v>2206649.8612779696</v>
      </c>
      <c r="F43" s="76">
        <f t="shared" si="0"/>
        <v>459542.79488309205</v>
      </c>
      <c r="G43" s="76">
        <f t="shared" si="0"/>
        <v>805468.1140758556</v>
      </c>
      <c r="H43" s="76">
        <f t="shared" si="0"/>
        <v>857267.6943225808</v>
      </c>
      <c r="I43" s="76">
        <f t="shared" si="0"/>
        <v>380501.6429294453</v>
      </c>
      <c r="J43" s="76">
        <f t="shared" si="0"/>
        <v>342290.47405073897</v>
      </c>
      <c r="K43" s="76">
        <f t="shared" si="0"/>
        <v>639063.4337539033</v>
      </c>
      <c r="L43" s="77">
        <f>SUM(L23:L41)</f>
        <v>11749897</v>
      </c>
    </row>
    <row r="44" spans="1:12" ht="15.75">
      <c r="A44" s="5"/>
      <c r="B44" s="78"/>
      <c r="C44" s="70"/>
      <c r="D44" s="79"/>
      <c r="E44" s="79"/>
      <c r="F44" s="79"/>
      <c r="G44" s="79"/>
      <c r="H44" s="79"/>
      <c r="I44" s="79"/>
      <c r="J44" s="79"/>
      <c r="K44" s="79"/>
      <c r="L44" s="80"/>
    </row>
    <row r="45" spans="1:12" ht="15.75" thickBot="1">
      <c r="A45" s="81"/>
      <c r="B45" s="82"/>
      <c r="C45" s="48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5">
      <c r="A46" s="5"/>
      <c r="B46" s="85"/>
      <c r="C46" s="25"/>
      <c r="D46" s="20"/>
      <c r="E46" s="20"/>
      <c r="F46" s="20"/>
      <c r="G46" s="20"/>
      <c r="H46" s="20"/>
      <c r="I46" s="20"/>
      <c r="J46" s="20"/>
      <c r="K46" s="20"/>
      <c r="L46" s="22"/>
    </row>
    <row r="47" spans="1:12" ht="15.75">
      <c r="A47" s="5"/>
      <c r="B47" s="85"/>
      <c r="C47" s="19" t="s">
        <v>43</v>
      </c>
      <c r="D47" s="20"/>
      <c r="E47" s="86">
        <v>194133</v>
      </c>
      <c r="F47" s="20"/>
      <c r="G47" s="20"/>
      <c r="H47" s="20"/>
      <c r="I47" s="20"/>
      <c r="J47" s="20"/>
      <c r="K47" s="20"/>
      <c r="L47" s="22"/>
    </row>
    <row r="48" spans="1:12" ht="15">
      <c r="A48" s="5"/>
      <c r="B48" s="85"/>
      <c r="C48" s="25"/>
      <c r="D48" s="20"/>
      <c r="E48" s="20"/>
      <c r="F48" s="20"/>
      <c r="G48" s="20"/>
      <c r="H48" s="20"/>
      <c r="I48" s="20"/>
      <c r="J48" s="20"/>
      <c r="K48" s="20"/>
      <c r="L48" s="22"/>
    </row>
    <row r="49" spans="1:12" ht="15.75">
      <c r="A49" s="5"/>
      <c r="B49" s="75"/>
      <c r="C49" s="19"/>
      <c r="D49" s="20"/>
      <c r="E49" s="20"/>
      <c r="F49" s="20"/>
      <c r="G49" s="20"/>
      <c r="H49" s="20"/>
      <c r="I49" s="20"/>
      <c r="J49" s="20"/>
      <c r="K49" s="20"/>
      <c r="L49" s="87"/>
    </row>
    <row r="50" spans="1:12" ht="15.75" thickBot="1">
      <c r="A50" s="81"/>
      <c r="B50" s="82"/>
      <c r="C50" s="48"/>
      <c r="D50" s="54"/>
      <c r="E50" s="54"/>
      <c r="F50" s="54"/>
      <c r="G50" s="54"/>
      <c r="H50" s="54"/>
      <c r="I50" s="54"/>
      <c r="J50" s="54"/>
      <c r="K50" s="54"/>
      <c r="L50" s="55"/>
    </row>
    <row r="53" ht="12.75">
      <c r="A53" t="s">
        <v>247</v>
      </c>
    </row>
  </sheetData>
  <mergeCells count="3">
    <mergeCell ref="C10:D10"/>
    <mergeCell ref="E10:F10"/>
    <mergeCell ref="D18:L1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28125" style="0" customWidth="1"/>
    <col min="3" max="3" width="13.140625" style="0" customWidth="1"/>
    <col min="4" max="4" width="16.7109375" style="0" customWidth="1"/>
    <col min="5" max="5" width="15.7109375" style="0" customWidth="1"/>
    <col min="6" max="6" width="15.57421875" style="0" customWidth="1"/>
    <col min="7" max="7" width="15.8515625" style="0" customWidth="1"/>
    <col min="8" max="8" width="16.140625" style="0" customWidth="1"/>
    <col min="9" max="9" width="15.421875" style="0" customWidth="1"/>
    <col min="10" max="10" width="16.28125" style="0" customWidth="1"/>
    <col min="11" max="11" width="15.57421875" style="0" customWidth="1"/>
    <col min="12" max="12" width="15.140625" style="0" customWidth="1"/>
    <col min="13" max="13" width="16.8515625" style="0" bestFit="1" customWidth="1"/>
    <col min="14" max="14" width="14.57421875" style="0" bestFit="1" customWidth="1"/>
    <col min="15" max="15" width="8.00390625" style="0" customWidth="1"/>
    <col min="17" max="17" width="16.8515625" style="0" bestFit="1" customWidth="1"/>
  </cols>
  <sheetData>
    <row r="1" spans="1:14" ht="15">
      <c r="A1" s="101"/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>
      <c r="A4" s="9" t="s">
        <v>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03"/>
      <c r="M5" s="13"/>
      <c r="N5" s="14"/>
    </row>
    <row r="6" spans="1:14" ht="15.75" thickTop="1">
      <c r="A6" s="5"/>
      <c r="B6" s="15"/>
      <c r="C6" s="16"/>
      <c r="D6" s="17"/>
      <c r="E6" s="17"/>
      <c r="F6" s="17"/>
      <c r="G6" s="17"/>
      <c r="H6" s="17"/>
      <c r="I6" s="17"/>
      <c r="J6" s="17"/>
      <c r="K6" s="20"/>
      <c r="L6" s="36"/>
      <c r="M6" s="20"/>
      <c r="N6" s="18"/>
    </row>
    <row r="7" spans="1:14" ht="15.75">
      <c r="A7" s="5"/>
      <c r="B7" s="15"/>
      <c r="C7" s="19" t="s">
        <v>1</v>
      </c>
      <c r="D7" s="104"/>
      <c r="E7" s="104"/>
      <c r="F7" s="104"/>
      <c r="G7" s="104"/>
      <c r="H7" s="20"/>
      <c r="I7" s="20"/>
      <c r="J7" s="20"/>
      <c r="K7" s="20"/>
      <c r="L7" s="36"/>
      <c r="M7" s="20"/>
      <c r="N7" s="22"/>
    </row>
    <row r="8" spans="1:14" ht="16.5" thickBot="1">
      <c r="A8" s="5"/>
      <c r="B8" s="15"/>
      <c r="C8" s="58"/>
      <c r="D8" s="105"/>
      <c r="E8" s="105"/>
      <c r="F8" s="105"/>
      <c r="G8" s="105"/>
      <c r="H8" s="23"/>
      <c r="I8" s="23"/>
      <c r="J8" s="23"/>
      <c r="K8" s="23"/>
      <c r="L8" s="106"/>
      <c r="M8" s="107"/>
      <c r="N8" s="108"/>
    </row>
    <row r="9" spans="1:14" ht="16.5" thickTop="1">
      <c r="A9" s="5"/>
      <c r="B9" s="15"/>
      <c r="C9" s="25"/>
      <c r="D9" s="20"/>
      <c r="E9" s="20"/>
      <c r="F9" s="20"/>
      <c r="G9" s="20"/>
      <c r="H9" s="20"/>
      <c r="I9" s="20"/>
      <c r="J9" s="20"/>
      <c r="K9" s="109"/>
      <c r="L9" s="109"/>
      <c r="M9" s="32"/>
      <c r="N9" s="59"/>
    </row>
    <row r="10" spans="1:14" ht="15.75">
      <c r="A10" s="5"/>
      <c r="B10" s="15"/>
      <c r="C10" s="70"/>
      <c r="D10" s="36"/>
      <c r="E10" s="36"/>
      <c r="F10" s="36"/>
      <c r="G10" s="36"/>
      <c r="H10" s="36"/>
      <c r="I10" s="36"/>
      <c r="J10" s="36"/>
      <c r="K10" s="32" t="s">
        <v>2</v>
      </c>
      <c r="L10" s="32" t="s">
        <v>3</v>
      </c>
      <c r="M10" s="33" t="s">
        <v>4</v>
      </c>
      <c r="N10" s="110"/>
    </row>
    <row r="11" spans="1:14" ht="15">
      <c r="A11" s="5"/>
      <c r="B11" s="15"/>
      <c r="C11" s="25"/>
      <c r="D11" s="20"/>
      <c r="E11" s="20"/>
      <c r="F11" s="20"/>
      <c r="G11" s="20"/>
      <c r="H11" s="20"/>
      <c r="I11" s="20"/>
      <c r="J11" s="20"/>
      <c r="K11" s="38"/>
      <c r="L11" s="111"/>
      <c r="M11" s="40"/>
      <c r="N11" s="112"/>
    </row>
    <row r="12" spans="1:14" ht="15.75">
      <c r="A12" s="5"/>
      <c r="B12" s="60"/>
      <c r="C12" s="25"/>
      <c r="D12" s="20"/>
      <c r="E12" s="20"/>
      <c r="F12" s="20"/>
      <c r="G12" s="20"/>
      <c r="H12" s="20"/>
      <c r="I12" s="20"/>
      <c r="J12" s="20"/>
      <c r="K12" s="113">
        <v>309262902</v>
      </c>
      <c r="L12" s="113">
        <v>426561989</v>
      </c>
      <c r="M12" s="46">
        <v>260109956</v>
      </c>
      <c r="N12" s="114"/>
    </row>
    <row r="13" spans="1:14" ht="16.5" thickBot="1">
      <c r="A13" s="5"/>
      <c r="B13" s="60"/>
      <c r="C13" s="48"/>
      <c r="D13" s="54"/>
      <c r="E13" s="54"/>
      <c r="F13" s="54"/>
      <c r="G13" s="54"/>
      <c r="H13" s="54"/>
      <c r="I13" s="54"/>
      <c r="J13" s="54"/>
      <c r="K13" s="50"/>
      <c r="L13" s="115"/>
      <c r="M13" s="50"/>
      <c r="N13" s="116"/>
    </row>
    <row r="14" spans="1:14" ht="15.75">
      <c r="A14" s="5"/>
      <c r="B14" s="42"/>
      <c r="C14" s="117"/>
      <c r="D14" s="56"/>
      <c r="E14" s="56"/>
      <c r="F14" s="56"/>
      <c r="G14" s="56"/>
      <c r="H14" s="56"/>
      <c r="I14" s="56"/>
      <c r="J14" s="56"/>
      <c r="K14" s="118"/>
      <c r="L14" s="119"/>
      <c r="M14" s="118"/>
      <c r="N14" s="120"/>
    </row>
    <row r="15" spans="1:14" ht="15.75">
      <c r="A15" s="5"/>
      <c r="B15" s="42"/>
      <c r="C15" s="19" t="s">
        <v>5</v>
      </c>
      <c r="D15" s="104"/>
      <c r="E15" s="104"/>
      <c r="F15" s="104"/>
      <c r="G15" s="104"/>
      <c r="H15" s="20"/>
      <c r="I15" s="20"/>
      <c r="J15" s="20"/>
      <c r="K15" s="20"/>
      <c r="L15" s="36"/>
      <c r="M15" s="121"/>
      <c r="N15" s="122"/>
    </row>
    <row r="16" spans="1:14" ht="16.5" thickBot="1">
      <c r="A16" s="5"/>
      <c r="B16" s="42"/>
      <c r="C16" s="58"/>
      <c r="D16" s="105"/>
      <c r="E16" s="105"/>
      <c r="F16" s="105"/>
      <c r="G16" s="105"/>
      <c r="H16" s="23"/>
      <c r="I16" s="23"/>
      <c r="J16" s="23"/>
      <c r="K16" s="23"/>
      <c r="L16" s="106"/>
      <c r="M16" s="123"/>
      <c r="N16" s="124"/>
    </row>
    <row r="17" spans="1:14" ht="16.5" thickTop="1">
      <c r="A17" s="5"/>
      <c r="B17" s="42"/>
      <c r="C17" s="19"/>
      <c r="D17" s="125"/>
      <c r="E17" s="104"/>
      <c r="F17" s="104"/>
      <c r="G17" s="104"/>
      <c r="H17" s="126"/>
      <c r="I17" s="125"/>
      <c r="J17" s="104"/>
      <c r="K17" s="104"/>
      <c r="L17" s="104"/>
      <c r="M17" s="126"/>
      <c r="N17" s="22"/>
    </row>
    <row r="18" spans="1:14" ht="15.75">
      <c r="A18" s="5"/>
      <c r="B18" s="42"/>
      <c r="C18" s="19"/>
      <c r="D18" s="93" t="s">
        <v>47</v>
      </c>
      <c r="E18" s="92"/>
      <c r="F18" s="92"/>
      <c r="G18" s="92"/>
      <c r="H18" s="65" t="s">
        <v>23</v>
      </c>
      <c r="I18" s="93" t="s">
        <v>48</v>
      </c>
      <c r="J18" s="92"/>
      <c r="K18" s="92"/>
      <c r="L18" s="92"/>
      <c r="M18" s="65" t="s">
        <v>23</v>
      </c>
      <c r="N18" s="22"/>
    </row>
    <row r="19" spans="1:14" ht="15.75">
      <c r="A19" s="5"/>
      <c r="B19" s="60"/>
      <c r="C19" s="127"/>
      <c r="D19" s="128"/>
      <c r="E19" s="129"/>
      <c r="F19" s="129"/>
      <c r="G19" s="129"/>
      <c r="H19" s="65" t="s">
        <v>49</v>
      </c>
      <c r="I19" s="128"/>
      <c r="J19" s="129"/>
      <c r="K19" s="129"/>
      <c r="L19" s="129"/>
      <c r="M19" s="65" t="s">
        <v>50</v>
      </c>
      <c r="N19" s="130"/>
    </row>
    <row r="20" spans="1:14" ht="15.75">
      <c r="A20" s="5"/>
      <c r="B20" s="60"/>
      <c r="C20" s="31" t="s">
        <v>51</v>
      </c>
      <c r="D20" s="65" t="s">
        <v>52</v>
      </c>
      <c r="E20" s="65" t="s">
        <v>53</v>
      </c>
      <c r="F20" s="32" t="s">
        <v>54</v>
      </c>
      <c r="G20" s="32" t="s">
        <v>55</v>
      </c>
      <c r="H20" s="65" t="s">
        <v>56</v>
      </c>
      <c r="I20" s="65" t="s">
        <v>52</v>
      </c>
      <c r="J20" s="65" t="s">
        <v>53</v>
      </c>
      <c r="K20" s="32" t="s">
        <v>54</v>
      </c>
      <c r="L20" s="32" t="s">
        <v>55</v>
      </c>
      <c r="M20" s="65" t="s">
        <v>57</v>
      </c>
      <c r="N20" s="66" t="s">
        <v>23</v>
      </c>
    </row>
    <row r="21" spans="1:14" ht="15.75">
      <c r="A21" s="5"/>
      <c r="B21" s="60"/>
      <c r="C21" s="67"/>
      <c r="D21" s="68" t="s">
        <v>58</v>
      </c>
      <c r="E21" s="68"/>
      <c r="F21" s="128"/>
      <c r="G21" s="128"/>
      <c r="H21" s="68"/>
      <c r="I21" s="68" t="s">
        <v>58</v>
      </c>
      <c r="J21" s="68"/>
      <c r="K21" s="128"/>
      <c r="L21" s="128"/>
      <c r="M21" s="68"/>
      <c r="N21" s="69" t="s">
        <v>56</v>
      </c>
    </row>
    <row r="22" spans="1:14" ht="15">
      <c r="A22" s="5"/>
      <c r="B22" s="15"/>
      <c r="C22" s="70"/>
      <c r="D22" s="131"/>
      <c r="E22" s="132"/>
      <c r="F22" s="132"/>
      <c r="G22" s="131"/>
      <c r="H22" s="71"/>
      <c r="I22" s="71"/>
      <c r="J22" s="71"/>
      <c r="K22" s="71"/>
      <c r="L22" s="71"/>
      <c r="M22" s="71"/>
      <c r="N22" s="72"/>
    </row>
    <row r="23" spans="1:14" ht="15">
      <c r="A23" s="5"/>
      <c r="B23" s="15"/>
      <c r="C23" s="73" t="s">
        <v>59</v>
      </c>
      <c r="D23" s="133" t="s">
        <v>60</v>
      </c>
      <c r="E23" s="133" t="s">
        <v>60</v>
      </c>
      <c r="F23" s="134">
        <v>98311353</v>
      </c>
      <c r="G23" s="134">
        <v>484302</v>
      </c>
      <c r="H23" s="135">
        <f>SUM(D23:G23)</f>
        <v>98795655</v>
      </c>
      <c r="I23" s="133" t="s">
        <v>60</v>
      </c>
      <c r="J23" s="133" t="s">
        <v>60</v>
      </c>
      <c r="K23" s="137">
        <v>88378760</v>
      </c>
      <c r="L23" s="137">
        <v>17240729</v>
      </c>
      <c r="M23" s="135">
        <f>SUM(I23:L23)</f>
        <v>105619489</v>
      </c>
      <c r="N23" s="138">
        <f>H23+M23</f>
        <v>204415144</v>
      </c>
    </row>
    <row r="24" spans="1:14" ht="15">
      <c r="A24" s="5"/>
      <c r="B24" s="15"/>
      <c r="C24" s="73" t="s">
        <v>61</v>
      </c>
      <c r="D24" s="134">
        <v>8437867.42830829</v>
      </c>
      <c r="E24" s="134">
        <v>28012948.637574304</v>
      </c>
      <c r="F24" s="133" t="s">
        <v>60</v>
      </c>
      <c r="G24" s="133" t="s">
        <v>60</v>
      </c>
      <c r="H24" s="135">
        <f aca="true" t="shared" si="0" ref="H24:H30">SUM(D24:G24)</f>
        <v>36450816.06588259</v>
      </c>
      <c r="I24" s="137">
        <v>840419.8700063333</v>
      </c>
      <c r="J24" s="137">
        <v>9194734.561090361</v>
      </c>
      <c r="K24" s="133" t="s">
        <v>60</v>
      </c>
      <c r="L24" s="133" t="s">
        <v>60</v>
      </c>
      <c r="M24" s="135">
        <f aca="true" t="shared" si="1" ref="M24:M30">SUM(I24:L24)</f>
        <v>10035154.431096695</v>
      </c>
      <c r="N24" s="138">
        <f aca="true" t="shared" si="2" ref="N24:N30">H24+M24</f>
        <v>46485970.49697929</v>
      </c>
    </row>
    <row r="25" spans="1:14" ht="15">
      <c r="A25" s="5"/>
      <c r="B25" s="15"/>
      <c r="C25" s="73">
        <v>3</v>
      </c>
      <c r="D25" s="134">
        <v>4924094.747952146</v>
      </c>
      <c r="E25" s="134">
        <v>9178955.672371428</v>
      </c>
      <c r="F25" s="133" t="s">
        <v>60</v>
      </c>
      <c r="G25" s="133" t="s">
        <v>60</v>
      </c>
      <c r="H25" s="135">
        <f t="shared" si="0"/>
        <v>14103050.420323575</v>
      </c>
      <c r="I25" s="137">
        <v>215088.97698610998</v>
      </c>
      <c r="J25" s="137">
        <v>5051101.963703025</v>
      </c>
      <c r="K25" s="133" t="s">
        <v>60</v>
      </c>
      <c r="L25" s="133" t="s">
        <v>60</v>
      </c>
      <c r="M25" s="135">
        <f t="shared" si="1"/>
        <v>5266190.940689135</v>
      </c>
      <c r="N25" s="138">
        <f t="shared" si="2"/>
        <v>19369241.361012712</v>
      </c>
    </row>
    <row r="26" spans="1:14" ht="15">
      <c r="A26" s="5"/>
      <c r="B26" s="15"/>
      <c r="C26" s="73">
        <v>4</v>
      </c>
      <c r="D26" s="134">
        <v>7772861.549482603</v>
      </c>
      <c r="E26" s="134">
        <v>2504650.0900698807</v>
      </c>
      <c r="F26" s="133" t="s">
        <v>60</v>
      </c>
      <c r="G26" s="133" t="s">
        <v>60</v>
      </c>
      <c r="H26" s="135">
        <f t="shared" si="0"/>
        <v>10277511.639552483</v>
      </c>
      <c r="I26" s="137">
        <v>214964.46547150734</v>
      </c>
      <c r="J26" s="137">
        <v>1265390.9898768757</v>
      </c>
      <c r="K26" s="133" t="s">
        <v>60</v>
      </c>
      <c r="L26" s="133" t="s">
        <v>60</v>
      </c>
      <c r="M26" s="135">
        <f t="shared" si="1"/>
        <v>1480355.455348383</v>
      </c>
      <c r="N26" s="138">
        <f t="shared" si="2"/>
        <v>11757867.094900867</v>
      </c>
    </row>
    <row r="27" spans="1:14" ht="15">
      <c r="A27" s="5"/>
      <c r="B27" s="15"/>
      <c r="C27" s="73">
        <v>5</v>
      </c>
      <c r="D27" s="134">
        <v>9339240.776110029</v>
      </c>
      <c r="E27" s="134">
        <v>18650.599984387332</v>
      </c>
      <c r="F27" s="133" t="s">
        <v>60</v>
      </c>
      <c r="G27" s="133" t="s">
        <v>60</v>
      </c>
      <c r="H27" s="135">
        <f t="shared" si="0"/>
        <v>9357891.376094416</v>
      </c>
      <c r="I27" s="137">
        <v>304837.8139601497</v>
      </c>
      <c r="J27" s="137">
        <v>1356.4853297379527</v>
      </c>
      <c r="K27" s="133" t="s">
        <v>60</v>
      </c>
      <c r="L27" s="133" t="s">
        <v>60</v>
      </c>
      <c r="M27" s="135">
        <f t="shared" si="1"/>
        <v>306194.29928988765</v>
      </c>
      <c r="N27" s="138">
        <f t="shared" si="2"/>
        <v>9664085.675384304</v>
      </c>
    </row>
    <row r="28" spans="1:14" ht="15">
      <c r="A28" s="5"/>
      <c r="B28" s="15"/>
      <c r="C28" s="73">
        <v>6</v>
      </c>
      <c r="D28" s="134">
        <v>5518707.042412469</v>
      </c>
      <c r="E28" s="133" t="s">
        <v>60</v>
      </c>
      <c r="F28" s="133" t="s">
        <v>60</v>
      </c>
      <c r="G28" s="133" t="s">
        <v>60</v>
      </c>
      <c r="H28" s="135">
        <f t="shared" si="0"/>
        <v>5518707.042412469</v>
      </c>
      <c r="I28" s="137">
        <v>230882.90634735028</v>
      </c>
      <c r="J28" s="133" t="s">
        <v>60</v>
      </c>
      <c r="K28" s="133" t="s">
        <v>60</v>
      </c>
      <c r="L28" s="133" t="s">
        <v>60</v>
      </c>
      <c r="M28" s="135">
        <f t="shared" si="1"/>
        <v>230882.90634735028</v>
      </c>
      <c r="N28" s="138">
        <f t="shared" si="2"/>
        <v>5749589.948759819</v>
      </c>
    </row>
    <row r="29" spans="1:14" ht="15">
      <c r="A29" s="5"/>
      <c r="B29" s="15"/>
      <c r="C29" s="73">
        <v>7</v>
      </c>
      <c r="D29" s="134">
        <v>3182163.9582962887</v>
      </c>
      <c r="E29" s="133" t="s">
        <v>60</v>
      </c>
      <c r="F29" s="133" t="s">
        <v>60</v>
      </c>
      <c r="G29" s="133" t="s">
        <v>60</v>
      </c>
      <c r="H29" s="135">
        <f t="shared" si="0"/>
        <v>3182163.9582962887</v>
      </c>
      <c r="I29" s="137">
        <v>101540.47001244425</v>
      </c>
      <c r="J29" s="133" t="s">
        <v>60</v>
      </c>
      <c r="K29" s="133" t="s">
        <v>60</v>
      </c>
      <c r="L29" s="133" t="s">
        <v>60</v>
      </c>
      <c r="M29" s="135">
        <f t="shared" si="1"/>
        <v>101540.47001244425</v>
      </c>
      <c r="N29" s="138">
        <f t="shared" si="2"/>
        <v>3283704.428308733</v>
      </c>
    </row>
    <row r="30" spans="1:14" ht="15">
      <c r="A30" s="5"/>
      <c r="B30" s="15"/>
      <c r="C30" s="73">
        <v>8</v>
      </c>
      <c r="D30" s="134">
        <v>7667937.497438172</v>
      </c>
      <c r="E30" s="133" t="s">
        <v>60</v>
      </c>
      <c r="F30" s="133" t="s">
        <v>60</v>
      </c>
      <c r="G30" s="133" t="s">
        <v>60</v>
      </c>
      <c r="H30" s="135">
        <f t="shared" si="0"/>
        <v>7667937.497438172</v>
      </c>
      <c r="I30" s="137">
        <v>869361.4972161051</v>
      </c>
      <c r="J30" s="133" t="s">
        <v>60</v>
      </c>
      <c r="K30" s="133" t="s">
        <v>60</v>
      </c>
      <c r="L30" s="133" t="s">
        <v>60</v>
      </c>
      <c r="M30" s="135">
        <f t="shared" si="1"/>
        <v>869361.4972161051</v>
      </c>
      <c r="N30" s="138">
        <f t="shared" si="2"/>
        <v>8537298.994654277</v>
      </c>
    </row>
    <row r="31" spans="1:14" ht="15">
      <c r="A31" s="5"/>
      <c r="B31" s="15"/>
      <c r="C31" s="73"/>
      <c r="D31" s="139"/>
      <c r="E31" s="139"/>
      <c r="F31" s="139"/>
      <c r="G31" s="139"/>
      <c r="H31" s="137"/>
      <c r="I31" s="137"/>
      <c r="J31" s="137"/>
      <c r="K31" s="137"/>
      <c r="L31" s="137"/>
      <c r="M31" s="137"/>
      <c r="N31" s="138"/>
    </row>
    <row r="32" spans="1:14" ht="15">
      <c r="A32" s="5"/>
      <c r="B32" s="15"/>
      <c r="C32" s="73" t="s">
        <v>23</v>
      </c>
      <c r="D32" s="140">
        <f aca="true" t="shared" si="3" ref="D32:M32">SUM(D23:D30)</f>
        <v>46842873</v>
      </c>
      <c r="E32" s="140">
        <f t="shared" si="3"/>
        <v>39715205</v>
      </c>
      <c r="F32" s="140">
        <f t="shared" si="3"/>
        <v>98311353</v>
      </c>
      <c r="G32" s="140">
        <f t="shared" si="3"/>
        <v>484302</v>
      </c>
      <c r="H32" s="140">
        <f t="shared" si="3"/>
        <v>185353732.99999997</v>
      </c>
      <c r="I32" s="140">
        <f t="shared" si="3"/>
        <v>2777096</v>
      </c>
      <c r="J32" s="140">
        <f t="shared" si="3"/>
        <v>15512584</v>
      </c>
      <c r="K32" s="140">
        <f t="shared" si="3"/>
        <v>88378760</v>
      </c>
      <c r="L32" s="140">
        <f t="shared" si="3"/>
        <v>17240729</v>
      </c>
      <c r="M32" s="140">
        <f t="shared" si="3"/>
        <v>123909169</v>
      </c>
      <c r="N32" s="138">
        <f>H32+M32</f>
        <v>309262902</v>
      </c>
    </row>
    <row r="33" spans="1:14" ht="15">
      <c r="A33" s="5"/>
      <c r="B33" s="15"/>
      <c r="C33" s="73"/>
      <c r="D33" s="139"/>
      <c r="E33" s="139"/>
      <c r="F33" s="139"/>
      <c r="G33" s="139"/>
      <c r="H33" s="137"/>
      <c r="I33" s="137"/>
      <c r="J33" s="137"/>
      <c r="K33" s="137"/>
      <c r="L33" s="137"/>
      <c r="M33" s="137"/>
      <c r="N33" s="138"/>
    </row>
    <row r="34" spans="1:14" ht="15.75" thickBot="1">
      <c r="A34" s="5"/>
      <c r="B34" s="15"/>
      <c r="C34" s="73"/>
      <c r="D34" s="141"/>
      <c r="E34" s="141"/>
      <c r="F34" s="141"/>
      <c r="G34" s="141"/>
      <c r="H34" s="137"/>
      <c r="I34" s="137"/>
      <c r="J34" s="137"/>
      <c r="K34" s="137"/>
      <c r="L34" s="137"/>
      <c r="M34" s="137"/>
      <c r="N34" s="138"/>
    </row>
    <row r="35" spans="1:14" ht="15">
      <c r="A35" s="5"/>
      <c r="B35" s="6"/>
      <c r="C35" s="142"/>
      <c r="D35" s="143"/>
      <c r="E35" s="143"/>
      <c r="F35" s="143"/>
      <c r="G35" s="143"/>
      <c r="H35" s="144"/>
      <c r="I35" s="144"/>
      <c r="J35" s="144"/>
      <c r="K35" s="145"/>
      <c r="L35" s="145"/>
      <c r="M35" s="145"/>
      <c r="N35" s="146"/>
    </row>
    <row r="36" spans="1:14" ht="15">
      <c r="A36" s="5"/>
      <c r="B36" s="6"/>
      <c r="C36" s="73"/>
      <c r="D36" s="147"/>
      <c r="E36" s="147"/>
      <c r="F36" s="147"/>
      <c r="G36" s="147"/>
      <c r="H36" s="148"/>
      <c r="I36" s="148"/>
      <c r="J36" s="148"/>
      <c r="K36" s="149"/>
      <c r="L36" s="149"/>
      <c r="M36" s="149"/>
      <c r="N36" s="150"/>
    </row>
    <row r="37" spans="1:14" ht="15">
      <c r="A37" s="5"/>
      <c r="B37" s="151"/>
      <c r="C37" s="70"/>
      <c r="D37" s="36"/>
      <c r="E37" s="36"/>
      <c r="F37" s="36"/>
      <c r="G37" s="36"/>
      <c r="H37" s="121"/>
      <c r="I37" s="121"/>
      <c r="J37" s="121"/>
      <c r="K37" s="121"/>
      <c r="L37" s="121"/>
      <c r="M37" s="121"/>
      <c r="N37" s="122"/>
    </row>
    <row r="38" spans="1:14" ht="15">
      <c r="A38" s="5"/>
      <c r="B38" s="151"/>
      <c r="C38" s="25"/>
      <c r="D38" s="20"/>
      <c r="E38" s="20"/>
      <c r="F38" s="20"/>
      <c r="G38" s="20"/>
      <c r="H38" s="20"/>
      <c r="I38" s="20"/>
      <c r="J38" s="20"/>
      <c r="K38" s="121"/>
      <c r="L38" s="121"/>
      <c r="M38" s="121"/>
      <c r="N38" s="122"/>
    </row>
    <row r="39" spans="1:14" ht="15.75" thickBot="1">
      <c r="A39" s="5"/>
      <c r="B39" s="151"/>
      <c r="C39" s="48"/>
      <c r="D39" s="54"/>
      <c r="E39" s="54"/>
      <c r="F39" s="54"/>
      <c r="G39" s="54"/>
      <c r="H39" s="54"/>
      <c r="I39" s="54"/>
      <c r="J39" s="54"/>
      <c r="K39" s="152"/>
      <c r="L39" s="152"/>
      <c r="M39" s="152"/>
      <c r="N39" s="153"/>
    </row>
    <row r="40" spans="1:14" ht="15">
      <c r="A40" s="5"/>
      <c r="B40" s="85"/>
      <c r="C40" s="2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2"/>
    </row>
    <row r="41" spans="1:14" ht="15.75">
      <c r="A41" s="5"/>
      <c r="B41" s="85"/>
      <c r="C41" s="19"/>
      <c r="D41" s="104"/>
      <c r="E41" s="104"/>
      <c r="F41" s="104"/>
      <c r="G41" s="104"/>
      <c r="H41" s="20"/>
      <c r="I41" s="20"/>
      <c r="J41" s="20"/>
      <c r="K41" s="20"/>
      <c r="L41" s="20"/>
      <c r="M41" s="20"/>
      <c r="N41" s="154"/>
    </row>
    <row r="42" spans="1:14" ht="15.75" thickBot="1">
      <c r="A42" s="81"/>
      <c r="B42" s="82"/>
      <c r="C42" s="4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7" ht="15">
      <c r="A43" s="155"/>
      <c r="B43" s="156"/>
      <c r="C43" s="157"/>
      <c r="D43" s="157"/>
      <c r="E43" s="157"/>
      <c r="F43" s="157"/>
      <c r="G43" s="157"/>
    </row>
    <row r="44" spans="1:7" ht="15.75" thickBot="1">
      <c r="A44" s="155"/>
      <c r="B44" s="157"/>
      <c r="C44" s="157"/>
      <c r="D44" s="157"/>
      <c r="E44" s="157"/>
      <c r="F44" s="157"/>
      <c r="G44" s="157"/>
    </row>
    <row r="45" spans="3:10" ht="15.75">
      <c r="C45" s="158"/>
      <c r="D45" s="159"/>
      <c r="E45" s="160"/>
      <c r="F45" s="56"/>
      <c r="G45" s="161"/>
      <c r="H45" s="162"/>
      <c r="I45" s="163"/>
      <c r="J45" s="164"/>
    </row>
    <row r="46" spans="3:10" ht="15.75">
      <c r="C46" s="19"/>
      <c r="D46" s="165"/>
      <c r="E46" s="92" t="s">
        <v>62</v>
      </c>
      <c r="F46" s="166"/>
      <c r="G46" s="167"/>
      <c r="H46" s="35"/>
      <c r="I46" s="168"/>
      <c r="J46" s="169"/>
    </row>
    <row r="47" spans="3:10" ht="15.75">
      <c r="C47" s="61"/>
      <c r="D47" s="62"/>
      <c r="E47" s="63"/>
      <c r="F47" s="170"/>
      <c r="G47" s="171"/>
      <c r="H47" s="172"/>
      <c r="I47" s="32"/>
      <c r="J47" s="59"/>
    </row>
    <row r="48" spans="3:10" ht="15.75">
      <c r="C48" s="31" t="s">
        <v>51</v>
      </c>
      <c r="D48" s="65" t="s">
        <v>52</v>
      </c>
      <c r="E48" s="65" t="s">
        <v>53</v>
      </c>
      <c r="F48" s="32" t="s">
        <v>54</v>
      </c>
      <c r="G48" s="32" t="s">
        <v>55</v>
      </c>
      <c r="H48" s="32" t="s">
        <v>23</v>
      </c>
      <c r="I48" s="93" t="s">
        <v>63</v>
      </c>
      <c r="J48" s="173"/>
    </row>
    <row r="49" spans="3:10" ht="15.75">
      <c r="C49" s="31"/>
      <c r="D49" s="68" t="s">
        <v>58</v>
      </c>
      <c r="E49" s="68"/>
      <c r="F49" s="128"/>
      <c r="G49" s="128"/>
      <c r="H49" s="128" t="s">
        <v>3</v>
      </c>
      <c r="I49" s="174" t="s">
        <v>64</v>
      </c>
      <c r="J49" s="175"/>
    </row>
    <row r="50" spans="3:10" ht="15">
      <c r="C50" s="70"/>
      <c r="D50" s="131"/>
      <c r="E50" s="132"/>
      <c r="F50" s="132"/>
      <c r="G50" s="131"/>
      <c r="H50" s="35"/>
      <c r="I50" s="35"/>
      <c r="J50" s="37"/>
    </row>
    <row r="51" spans="3:10" ht="15">
      <c r="C51" s="73" t="s">
        <v>59</v>
      </c>
      <c r="D51" s="133" t="s">
        <v>60</v>
      </c>
      <c r="E51" s="133" t="s">
        <v>60</v>
      </c>
      <c r="F51" s="134">
        <v>258967755</v>
      </c>
      <c r="G51" s="134">
        <v>23014460</v>
      </c>
      <c r="H51" s="135">
        <f aca="true" t="shared" si="4" ref="H51:H58">SUM(D51:G51)</f>
        <v>281982215</v>
      </c>
      <c r="I51" s="176"/>
      <c r="J51" s="177">
        <v>132803289.972</v>
      </c>
    </row>
    <row r="52" spans="3:10" ht="15">
      <c r="C52" s="73" t="s">
        <v>61</v>
      </c>
      <c r="D52" s="134">
        <v>12308133.227712102</v>
      </c>
      <c r="E52" s="134">
        <v>52120306.964880206</v>
      </c>
      <c r="F52" s="133" t="s">
        <v>60</v>
      </c>
      <c r="G52" s="133" t="s">
        <v>60</v>
      </c>
      <c r="H52" s="135">
        <f t="shared" si="4"/>
        <v>64428440.19259231</v>
      </c>
      <c r="I52" s="176"/>
      <c r="J52" s="177">
        <v>49152942.683351494</v>
      </c>
    </row>
    <row r="53" spans="3:10" ht="15">
      <c r="C53" s="73">
        <v>3</v>
      </c>
      <c r="D53" s="134">
        <v>6936694.030391107</v>
      </c>
      <c r="E53" s="134">
        <v>20040295.003428616</v>
      </c>
      <c r="F53" s="133" t="s">
        <v>60</v>
      </c>
      <c r="G53" s="133" t="s">
        <v>60</v>
      </c>
      <c r="H53" s="135">
        <f t="shared" si="4"/>
        <v>26976989.033819724</v>
      </c>
      <c r="I53" s="176"/>
      <c r="J53" s="177">
        <v>21649896.437061973</v>
      </c>
    </row>
    <row r="54" spans="3:10" ht="15">
      <c r="C54" s="73">
        <v>4</v>
      </c>
      <c r="D54" s="134">
        <v>10918727.54300743</v>
      </c>
      <c r="E54" s="134">
        <v>5309378.0244735405</v>
      </c>
      <c r="F54" s="133" t="s">
        <v>60</v>
      </c>
      <c r="G54" s="133" t="s">
        <v>60</v>
      </c>
      <c r="H54" s="135">
        <f t="shared" si="4"/>
        <v>16228105.56748097</v>
      </c>
      <c r="I54" s="176"/>
      <c r="J54" s="177">
        <v>15406134.372820366</v>
      </c>
    </row>
    <row r="55" spans="3:10" ht="15">
      <c r="C55" s="73">
        <v>5</v>
      </c>
      <c r="D55" s="134">
        <v>13110760.643561343</v>
      </c>
      <c r="E55" s="134">
        <v>30226.00721764283</v>
      </c>
      <c r="F55" s="133" t="s">
        <v>60</v>
      </c>
      <c r="G55" s="133" t="s">
        <v>60</v>
      </c>
      <c r="H55" s="135">
        <f t="shared" si="4"/>
        <v>13140986.650778985</v>
      </c>
      <c r="I55" s="176"/>
      <c r="J55" s="177">
        <v>14308995.580677472</v>
      </c>
    </row>
    <row r="56" spans="3:10" ht="15">
      <c r="C56" s="73">
        <v>6</v>
      </c>
      <c r="D56" s="134">
        <v>7865696.83624926</v>
      </c>
      <c r="E56" s="133" t="s">
        <v>60</v>
      </c>
      <c r="F56" s="133" t="s">
        <v>60</v>
      </c>
      <c r="G56" s="133" t="s">
        <v>60</v>
      </c>
      <c r="H56" s="135">
        <f t="shared" si="4"/>
        <v>7865696.83624926</v>
      </c>
      <c r="I56" s="176"/>
      <c r="J56" s="177">
        <v>8939447.647759749</v>
      </c>
    </row>
    <row r="57" spans="3:10" ht="15">
      <c r="C57" s="73">
        <v>7</v>
      </c>
      <c r="D57" s="134">
        <v>4487091.8618237935</v>
      </c>
      <c r="E57" s="133" t="s">
        <v>60</v>
      </c>
      <c r="F57" s="133" t="s">
        <v>60</v>
      </c>
      <c r="G57" s="133" t="s">
        <v>60</v>
      </c>
      <c r="H57" s="135">
        <f t="shared" si="4"/>
        <v>4487091.8618237935</v>
      </c>
      <c r="I57" s="176"/>
      <c r="J57" s="177">
        <v>5403635.759276573</v>
      </c>
    </row>
    <row r="58" spans="3:10" ht="15">
      <c r="C58" s="73">
        <v>8</v>
      </c>
      <c r="D58" s="134">
        <v>11452463.857254963</v>
      </c>
      <c r="E58" s="133" t="s">
        <v>60</v>
      </c>
      <c r="F58" s="133" t="s">
        <v>60</v>
      </c>
      <c r="G58" s="133" t="s">
        <v>60</v>
      </c>
      <c r="H58" s="135">
        <f t="shared" si="4"/>
        <v>11452463.857254963</v>
      </c>
      <c r="I58" s="176"/>
      <c r="J58" s="177">
        <v>15289198.707248943</v>
      </c>
    </row>
    <row r="59" spans="3:10" ht="15">
      <c r="C59" s="73"/>
      <c r="D59" s="139"/>
      <c r="E59" s="139"/>
      <c r="F59" s="139"/>
      <c r="G59" s="139"/>
      <c r="H59" s="178"/>
      <c r="I59" s="179"/>
      <c r="J59" s="177"/>
    </row>
    <row r="60" spans="3:10" ht="15">
      <c r="C60" s="73" t="s">
        <v>23</v>
      </c>
      <c r="D60" s="140">
        <f>SUM(D51:D58)</f>
        <v>67079568</v>
      </c>
      <c r="E60" s="140">
        <f>SUM(E51:E58)</f>
        <v>77500206</v>
      </c>
      <c r="F60" s="140">
        <f>SUM(F51:F58)</f>
        <v>258967755</v>
      </c>
      <c r="G60" s="140">
        <f>SUM(G51:G58)</f>
        <v>23014460</v>
      </c>
      <c r="H60" s="140">
        <f>SUM(H51:H58)</f>
        <v>426561989.00000006</v>
      </c>
      <c r="I60" s="179"/>
      <c r="J60" s="180">
        <f>SUM(J51:J58)</f>
        <v>262953541.16019657</v>
      </c>
    </row>
    <row r="61" spans="3:10" ht="15">
      <c r="C61" s="73"/>
      <c r="D61" s="139"/>
      <c r="E61" s="139"/>
      <c r="F61" s="139"/>
      <c r="G61" s="139"/>
      <c r="H61" s="178"/>
      <c r="I61" s="179"/>
      <c r="J61" s="177"/>
    </row>
    <row r="62" spans="3:10" ht="15.75" thickBot="1">
      <c r="C62" s="181"/>
      <c r="D62" s="141"/>
      <c r="E62" s="141"/>
      <c r="F62" s="141"/>
      <c r="G62" s="141"/>
      <c r="H62" s="182"/>
      <c r="I62" s="183"/>
      <c r="J62" s="184"/>
    </row>
    <row r="63" spans="3:10" ht="15.75">
      <c r="C63" s="185"/>
      <c r="D63" s="186"/>
      <c r="E63" s="186"/>
      <c r="F63" s="186"/>
      <c r="G63" s="186"/>
      <c r="H63" s="187" t="s">
        <v>65</v>
      </c>
      <c r="I63" s="188"/>
      <c r="J63" s="177"/>
    </row>
    <row r="64" spans="3:10" ht="15.75">
      <c r="C64" s="185"/>
      <c r="D64" s="186"/>
      <c r="E64" s="186"/>
      <c r="F64" s="186"/>
      <c r="G64" s="186"/>
      <c r="H64" s="187" t="s">
        <v>66</v>
      </c>
      <c r="I64" s="188"/>
      <c r="J64" s="177">
        <v>2033844.48</v>
      </c>
    </row>
    <row r="65" spans="3:10" ht="15">
      <c r="C65" s="185"/>
      <c r="D65" s="186"/>
      <c r="E65" s="186"/>
      <c r="F65" s="186"/>
      <c r="G65" s="186"/>
      <c r="H65" s="149"/>
      <c r="I65" s="188"/>
      <c r="J65" s="177"/>
    </row>
    <row r="66" spans="3:10" ht="15.75">
      <c r="C66" s="185"/>
      <c r="D66" s="186"/>
      <c r="E66" s="186"/>
      <c r="F66" s="186"/>
      <c r="G66" s="186"/>
      <c r="H66" s="189" t="s">
        <v>67</v>
      </c>
      <c r="I66" s="36"/>
      <c r="J66" s="180">
        <f>+J60-J64</f>
        <v>260919696.68019658</v>
      </c>
    </row>
    <row r="67" spans="3:10" ht="15.75" thickBot="1">
      <c r="C67" s="190"/>
      <c r="D67" s="191"/>
      <c r="E67" s="191"/>
      <c r="F67" s="191"/>
      <c r="G67" s="191"/>
      <c r="H67" s="192"/>
      <c r="I67" s="54"/>
      <c r="J67" s="116"/>
    </row>
    <row r="70" ht="12.75">
      <c r="A70" t="s">
        <v>248</v>
      </c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3.7109375" style="0" customWidth="1"/>
    <col min="4" max="4" width="14.7109375" style="0" customWidth="1"/>
    <col min="5" max="10" width="13.7109375" style="0" customWidth="1"/>
  </cols>
  <sheetData>
    <row r="1" spans="1:10" ht="15">
      <c r="A1" s="193"/>
      <c r="B1" s="102"/>
      <c r="C1" s="194"/>
      <c r="D1" s="3"/>
      <c r="E1" s="3"/>
      <c r="F1" s="3"/>
      <c r="G1" s="3"/>
      <c r="H1" s="3"/>
      <c r="I1" s="3"/>
      <c r="J1" s="4"/>
    </row>
    <row r="2" spans="1:10" ht="15.7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5.75">
      <c r="A3" s="5"/>
      <c r="B3" s="6"/>
      <c r="C3" s="7"/>
      <c r="D3" s="7"/>
      <c r="E3" s="7"/>
      <c r="F3" s="7"/>
      <c r="G3" s="7"/>
      <c r="H3" s="7"/>
      <c r="I3" s="7"/>
      <c r="J3" s="8"/>
    </row>
    <row r="4" spans="1:10" ht="18">
      <c r="A4" s="9" t="s">
        <v>69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16.5" thickTop="1">
      <c r="A6" s="5"/>
      <c r="B6" s="60"/>
      <c r="C6" s="31" t="s">
        <v>14</v>
      </c>
      <c r="D6" s="65" t="s">
        <v>16</v>
      </c>
      <c r="E6" s="65" t="s">
        <v>17</v>
      </c>
      <c r="F6" s="65" t="s">
        <v>18</v>
      </c>
      <c r="G6" s="65" t="s">
        <v>19</v>
      </c>
      <c r="H6" s="65" t="s">
        <v>20</v>
      </c>
      <c r="I6" s="65" t="s">
        <v>21</v>
      </c>
      <c r="J6" s="66" t="s">
        <v>22</v>
      </c>
    </row>
    <row r="7" spans="1:10" ht="18" customHeight="1">
      <c r="A7" s="5"/>
      <c r="B7" s="60"/>
      <c r="C7" s="67" t="s">
        <v>15</v>
      </c>
      <c r="D7" s="68" t="s">
        <v>70</v>
      </c>
      <c r="E7" s="68" t="s">
        <v>6</v>
      </c>
      <c r="F7" s="68" t="s">
        <v>7</v>
      </c>
      <c r="G7" s="68" t="s">
        <v>8</v>
      </c>
      <c r="H7" s="68" t="s">
        <v>9</v>
      </c>
      <c r="I7" s="68" t="s">
        <v>10</v>
      </c>
      <c r="J7" s="69" t="s">
        <v>11</v>
      </c>
    </row>
    <row r="8" spans="1:10" ht="18" customHeight="1">
      <c r="A8" s="5"/>
      <c r="B8" s="15"/>
      <c r="C8" s="70"/>
      <c r="D8" s="71"/>
      <c r="E8" s="71"/>
      <c r="F8" s="71"/>
      <c r="G8" s="71"/>
      <c r="H8" s="71"/>
      <c r="I8" s="71"/>
      <c r="J8" s="72"/>
    </row>
    <row r="9" spans="1:10" ht="18" customHeight="1">
      <c r="A9" s="5"/>
      <c r="B9" s="15"/>
      <c r="C9" s="73" t="s">
        <v>24</v>
      </c>
      <c r="D9" s="195">
        <v>1.96</v>
      </c>
      <c r="E9" s="195">
        <v>2.005</v>
      </c>
      <c r="F9" s="195">
        <v>2.065</v>
      </c>
      <c r="G9" s="195">
        <v>2.14</v>
      </c>
      <c r="H9" s="195">
        <v>2.215</v>
      </c>
      <c r="I9" s="195">
        <v>2.29</v>
      </c>
      <c r="J9" s="196">
        <v>2.455</v>
      </c>
    </row>
    <row r="10" spans="1:10" ht="15.75">
      <c r="A10" s="5"/>
      <c r="B10" s="75"/>
      <c r="C10" s="73" t="s">
        <v>25</v>
      </c>
      <c r="D10" s="195">
        <v>1.96</v>
      </c>
      <c r="E10" s="195">
        <v>2.005</v>
      </c>
      <c r="F10" s="195">
        <v>2.065</v>
      </c>
      <c r="G10" s="195">
        <v>2.14</v>
      </c>
      <c r="H10" s="195">
        <v>2.215</v>
      </c>
      <c r="I10" s="195">
        <v>2.29</v>
      </c>
      <c r="J10" s="196">
        <v>2.455</v>
      </c>
    </row>
    <row r="11" spans="1:10" ht="15.75">
      <c r="A11" s="5"/>
      <c r="B11" s="75"/>
      <c r="C11" s="73" t="s">
        <v>26</v>
      </c>
      <c r="D11" s="195">
        <v>2.05</v>
      </c>
      <c r="E11" s="195">
        <v>2.11</v>
      </c>
      <c r="F11" s="195">
        <v>2.19</v>
      </c>
      <c r="G11" s="195">
        <v>2.29</v>
      </c>
      <c r="H11" s="195">
        <v>2.39</v>
      </c>
      <c r="I11" s="195">
        <v>2.49</v>
      </c>
      <c r="J11" s="196">
        <v>2.71</v>
      </c>
    </row>
    <row r="12" spans="1:10" ht="15.75">
      <c r="A12" s="5"/>
      <c r="B12" s="75"/>
      <c r="C12" s="73" t="s">
        <v>27</v>
      </c>
      <c r="D12" s="195">
        <v>2.14</v>
      </c>
      <c r="E12" s="195">
        <v>2.215</v>
      </c>
      <c r="F12" s="195">
        <v>2.315</v>
      </c>
      <c r="G12" s="195">
        <v>2.44</v>
      </c>
      <c r="H12" s="195">
        <v>2.565</v>
      </c>
      <c r="I12" s="195">
        <v>2.69</v>
      </c>
      <c r="J12" s="196">
        <v>2.965</v>
      </c>
    </row>
    <row r="13" spans="1:10" ht="15.75">
      <c r="A13" s="5"/>
      <c r="B13" s="75"/>
      <c r="C13" s="73" t="s">
        <v>28</v>
      </c>
      <c r="D13" s="195">
        <v>2.23</v>
      </c>
      <c r="E13" s="195">
        <v>2.32</v>
      </c>
      <c r="F13" s="195">
        <v>2.44</v>
      </c>
      <c r="G13" s="195">
        <v>2.59</v>
      </c>
      <c r="H13" s="195">
        <v>2.74</v>
      </c>
      <c r="I13" s="195">
        <v>2.89</v>
      </c>
      <c r="J13" s="196">
        <v>3.22</v>
      </c>
    </row>
    <row r="14" spans="1:10" ht="15.75">
      <c r="A14" s="5"/>
      <c r="B14" s="75"/>
      <c r="C14" s="73" t="s">
        <v>29</v>
      </c>
      <c r="D14" s="195">
        <v>2.32</v>
      </c>
      <c r="E14" s="195">
        <v>2.425</v>
      </c>
      <c r="F14" s="195">
        <v>2.565</v>
      </c>
      <c r="G14" s="195">
        <v>2.74</v>
      </c>
      <c r="H14" s="195">
        <v>2.915</v>
      </c>
      <c r="I14" s="195">
        <v>3.09</v>
      </c>
      <c r="J14" s="196">
        <v>3.475</v>
      </c>
    </row>
    <row r="15" spans="1:10" ht="15.75">
      <c r="A15" s="5"/>
      <c r="B15" s="75"/>
      <c r="C15" s="73" t="s">
        <v>30</v>
      </c>
      <c r="D15" s="195">
        <v>2.41</v>
      </c>
      <c r="E15" s="195">
        <v>2.53</v>
      </c>
      <c r="F15" s="195">
        <v>2.69</v>
      </c>
      <c r="G15" s="195">
        <v>2.89</v>
      </c>
      <c r="H15" s="195">
        <v>3.09</v>
      </c>
      <c r="I15" s="195">
        <v>3.29</v>
      </c>
      <c r="J15" s="196">
        <v>3.73</v>
      </c>
    </row>
    <row r="16" spans="1:10" ht="15.75">
      <c r="A16" s="5"/>
      <c r="B16" s="75"/>
      <c r="C16" s="73" t="s">
        <v>31</v>
      </c>
      <c r="D16" s="195">
        <v>2.5</v>
      </c>
      <c r="E16" s="195">
        <v>2.635</v>
      </c>
      <c r="F16" s="195">
        <v>2.815</v>
      </c>
      <c r="G16" s="195">
        <v>3.04</v>
      </c>
      <c r="H16" s="195">
        <v>3.265</v>
      </c>
      <c r="I16" s="195">
        <v>3.49</v>
      </c>
      <c r="J16" s="196">
        <v>3.985</v>
      </c>
    </row>
    <row r="17" spans="1:10" ht="15.75">
      <c r="A17" s="5"/>
      <c r="B17" s="75"/>
      <c r="C17" s="73" t="s">
        <v>32</v>
      </c>
      <c r="D17" s="195">
        <v>2.59</v>
      </c>
      <c r="E17" s="195">
        <v>2.74</v>
      </c>
      <c r="F17" s="195">
        <v>2.94</v>
      </c>
      <c r="G17" s="195">
        <v>3.19</v>
      </c>
      <c r="H17" s="195">
        <v>3.44</v>
      </c>
      <c r="I17" s="195">
        <v>3.69</v>
      </c>
      <c r="J17" s="196">
        <v>4.24</v>
      </c>
    </row>
    <row r="18" spans="1:10" ht="15.75">
      <c r="A18" s="5"/>
      <c r="B18" s="75"/>
      <c r="C18" s="73" t="s">
        <v>33</v>
      </c>
      <c r="D18" s="195">
        <v>2.77</v>
      </c>
      <c r="E18" s="195">
        <v>2.95</v>
      </c>
      <c r="F18" s="195">
        <v>3.19</v>
      </c>
      <c r="G18" s="195">
        <v>3.49</v>
      </c>
      <c r="H18" s="195">
        <v>3.79</v>
      </c>
      <c r="I18" s="195">
        <v>4.09</v>
      </c>
      <c r="J18" s="196">
        <v>4.75</v>
      </c>
    </row>
    <row r="19" spans="1:10" ht="15.75">
      <c r="A19" s="5"/>
      <c r="B19" s="75"/>
      <c r="C19" s="73" t="s">
        <v>34</v>
      </c>
      <c r="D19" s="195">
        <v>2.95</v>
      </c>
      <c r="E19" s="195">
        <v>3.16</v>
      </c>
      <c r="F19" s="195">
        <v>3.44</v>
      </c>
      <c r="G19" s="195">
        <v>3.79</v>
      </c>
      <c r="H19" s="195">
        <v>4.14</v>
      </c>
      <c r="I19" s="195">
        <v>4.49</v>
      </c>
      <c r="J19" s="196">
        <v>5.26</v>
      </c>
    </row>
    <row r="20" spans="1:10" ht="15.75">
      <c r="A20" s="5"/>
      <c r="B20" s="75"/>
      <c r="C20" s="73" t="s">
        <v>35</v>
      </c>
      <c r="D20" s="195">
        <v>3.13</v>
      </c>
      <c r="E20" s="195">
        <v>3.37</v>
      </c>
      <c r="F20" s="195">
        <v>3.69</v>
      </c>
      <c r="G20" s="195">
        <v>4.09</v>
      </c>
      <c r="H20" s="195">
        <v>4.49</v>
      </c>
      <c r="I20" s="195">
        <v>4.89</v>
      </c>
      <c r="J20" s="196">
        <v>5.77</v>
      </c>
    </row>
    <row r="21" spans="1:10" ht="15.75">
      <c r="A21" s="5"/>
      <c r="B21" s="75"/>
      <c r="C21" s="73" t="s">
        <v>36</v>
      </c>
      <c r="D21" s="195">
        <v>3.31</v>
      </c>
      <c r="E21" s="195">
        <v>3.58</v>
      </c>
      <c r="F21" s="195">
        <v>3.94</v>
      </c>
      <c r="G21" s="195">
        <v>4.39</v>
      </c>
      <c r="H21" s="195">
        <v>4.84</v>
      </c>
      <c r="I21" s="195">
        <v>5.29</v>
      </c>
      <c r="J21" s="196">
        <v>6.28</v>
      </c>
    </row>
    <row r="22" spans="1:10" ht="15.75">
      <c r="A22" s="5"/>
      <c r="B22" s="75"/>
      <c r="C22" s="73" t="s">
        <v>37</v>
      </c>
      <c r="D22" s="195">
        <v>3.49</v>
      </c>
      <c r="E22" s="195">
        <v>3.79</v>
      </c>
      <c r="F22" s="195">
        <v>4.19</v>
      </c>
      <c r="G22" s="195">
        <v>4.69</v>
      </c>
      <c r="H22" s="195">
        <v>5.19</v>
      </c>
      <c r="I22" s="195">
        <v>5.69</v>
      </c>
      <c r="J22" s="196">
        <v>6.79</v>
      </c>
    </row>
    <row r="23" spans="1:10" ht="15.75">
      <c r="A23" s="5"/>
      <c r="B23" s="75"/>
      <c r="C23" s="73" t="s">
        <v>38</v>
      </c>
      <c r="D23" s="195">
        <v>3.67</v>
      </c>
      <c r="E23" s="195">
        <v>4</v>
      </c>
      <c r="F23" s="195">
        <v>4.44</v>
      </c>
      <c r="G23" s="195">
        <v>4.99</v>
      </c>
      <c r="H23" s="195">
        <v>5.54</v>
      </c>
      <c r="I23" s="195">
        <v>6.09</v>
      </c>
      <c r="J23" s="196">
        <v>7.3</v>
      </c>
    </row>
    <row r="24" spans="1:10" ht="15.75">
      <c r="A24" s="5"/>
      <c r="B24" s="75"/>
      <c r="C24" s="73" t="s">
        <v>39</v>
      </c>
      <c r="D24" s="195">
        <v>3.85</v>
      </c>
      <c r="E24" s="195">
        <v>4.21</v>
      </c>
      <c r="F24" s="195">
        <v>4.69</v>
      </c>
      <c r="G24" s="195">
        <v>5.29</v>
      </c>
      <c r="H24" s="195">
        <v>5.89</v>
      </c>
      <c r="I24" s="195">
        <v>6.49</v>
      </c>
      <c r="J24" s="196">
        <v>7.81</v>
      </c>
    </row>
    <row r="25" spans="1:10" ht="15.75">
      <c r="A25" s="5"/>
      <c r="B25" s="75"/>
      <c r="C25" s="73" t="s">
        <v>40</v>
      </c>
      <c r="D25" s="195">
        <v>4.03</v>
      </c>
      <c r="E25" s="195">
        <v>4.42</v>
      </c>
      <c r="F25" s="195">
        <v>4.94</v>
      </c>
      <c r="G25" s="195">
        <v>5.59</v>
      </c>
      <c r="H25" s="195">
        <v>6.24</v>
      </c>
      <c r="I25" s="195">
        <v>6.89</v>
      </c>
      <c r="J25" s="196">
        <v>8.32</v>
      </c>
    </row>
    <row r="26" spans="1:10" ht="15.75">
      <c r="A26" s="5"/>
      <c r="B26" s="75"/>
      <c r="C26" s="73" t="s">
        <v>41</v>
      </c>
      <c r="D26" s="195">
        <v>4.21</v>
      </c>
      <c r="E26" s="195">
        <v>4.63</v>
      </c>
      <c r="F26" s="195">
        <v>5.19</v>
      </c>
      <c r="G26" s="195">
        <v>5.89</v>
      </c>
      <c r="H26" s="195">
        <v>6.59</v>
      </c>
      <c r="I26" s="195">
        <v>7.29</v>
      </c>
      <c r="J26" s="196">
        <v>8.83</v>
      </c>
    </row>
    <row r="27" spans="1:10" ht="15.75">
      <c r="A27" s="5"/>
      <c r="B27" s="75"/>
      <c r="C27" s="73" t="s">
        <v>42</v>
      </c>
      <c r="D27" s="195">
        <v>4.39</v>
      </c>
      <c r="E27" s="195">
        <v>4.84</v>
      </c>
      <c r="F27" s="195">
        <v>5.44</v>
      </c>
      <c r="G27" s="195">
        <v>6.19</v>
      </c>
      <c r="H27" s="195">
        <v>6.94</v>
      </c>
      <c r="I27" s="195">
        <v>7.69</v>
      </c>
      <c r="J27" s="196">
        <v>9.34</v>
      </c>
    </row>
    <row r="28" spans="1:10" ht="15.75">
      <c r="A28" s="5"/>
      <c r="B28" s="75"/>
      <c r="C28" s="73"/>
      <c r="D28" s="195"/>
      <c r="E28" s="195"/>
      <c r="F28" s="195"/>
      <c r="G28" s="195"/>
      <c r="H28" s="195"/>
      <c r="I28" s="195"/>
      <c r="J28" s="196"/>
    </row>
    <row r="29" spans="1:10" ht="15.75">
      <c r="A29" s="5"/>
      <c r="B29" s="75"/>
      <c r="C29" s="73" t="s">
        <v>71</v>
      </c>
      <c r="D29" s="195">
        <v>0.03</v>
      </c>
      <c r="E29" s="197"/>
      <c r="F29" s="197"/>
      <c r="G29" s="197"/>
      <c r="H29" s="197"/>
      <c r="I29" s="197"/>
      <c r="J29" s="198"/>
    </row>
    <row r="30" spans="1:10" ht="15.75" thickBot="1">
      <c r="A30" s="81"/>
      <c r="B30" s="82"/>
      <c r="C30" s="48"/>
      <c r="D30" s="83"/>
      <c r="E30" s="83"/>
      <c r="F30" s="83"/>
      <c r="G30" s="83"/>
      <c r="H30" s="83"/>
      <c r="I30" s="83"/>
      <c r="J30" s="84"/>
    </row>
    <row r="33" ht="12.75">
      <c r="A33" t="s">
        <v>249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Kiefer</dc:creator>
  <cp:keywords/>
  <dc:description/>
  <cp:lastModifiedBy>mckenznk</cp:lastModifiedBy>
  <cp:lastPrinted>2008-02-08T13:49:13Z</cp:lastPrinted>
  <dcterms:created xsi:type="dcterms:W3CDTF">2008-01-30T20:16:05Z</dcterms:created>
  <dcterms:modified xsi:type="dcterms:W3CDTF">2008-02-11T17:50:59Z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1703073838</vt:i4>
  </property>
  <property fmtid="{D5CDD505-2E9C-101B-9397-08002B2CF9AE}" pid="3" name="_EmailSubject">
    <vt:lpwstr>Package Services Cap calculation workpaper</vt:lpwstr>
  </property>
  <property fmtid="{D5CDD505-2E9C-101B-9397-08002B2CF9AE}" pid="4" name="_AuthorEmail">
    <vt:lpwstr>james.m.kiefer@usps.gov</vt:lpwstr>
  </property>
  <property fmtid="{D5CDD505-2E9C-101B-9397-08002B2CF9AE}" pid="5" name="_AuthorEmailDisplayName">
    <vt:lpwstr>Kiefer, James M - Washington, DC</vt:lpwstr>
  </property>
  <property fmtid="{D5CDD505-2E9C-101B-9397-08002B2CF9AE}" pid="6" name="_ReviewingToolsShownOnce">
    <vt:lpwstr/>
  </property>
</Properties>
</file>