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NL-E" sheetId="1" r:id="rId1"/>
  </sheets>
  <definedNames>
    <definedName name="_xlnm.Print_Area" localSheetId="0">'ANL-E'!$B$1:$S$122</definedName>
  </definedNames>
  <calcPr fullCalcOnLoad="1"/>
</workbook>
</file>

<file path=xl/sharedStrings.xml><?xml version="1.0" encoding="utf-8"?>
<sst xmlns="http://schemas.openxmlformats.org/spreadsheetml/2006/main" count="151" uniqueCount="126">
  <si>
    <t>Laboratory:  Argonne National Laboratory - East</t>
  </si>
  <si>
    <t>Modernization Needs</t>
  </si>
  <si>
    <t>Project/Activity</t>
  </si>
  <si>
    <t>Space Added (sq. ft.)</t>
  </si>
  <si>
    <t>TEC</t>
  </si>
  <si>
    <t>2002**</t>
  </si>
  <si>
    <t>2003**</t>
  </si>
  <si>
    <t>FY02-FY13</t>
  </si>
  <si>
    <t>FY04-FY13</t>
  </si>
  <si>
    <t>REAL PROPERTY MAINTENANCE</t>
  </si>
  <si>
    <t>(% of RPV)</t>
  </si>
  <si>
    <t>General Plant Projects (GPP)</t>
  </si>
  <si>
    <t xml:space="preserve"> </t>
  </si>
  <si>
    <t>Canal Water System Overhaul - Building 582/583</t>
  </si>
  <si>
    <t>Building 364 - 2400V Transformer T11 &amp; T12</t>
  </si>
  <si>
    <t>Central Chilled Water System Upgrade, Bldg 371</t>
  </si>
  <si>
    <t>Upgrade Inadequate PA Systems Program</t>
  </si>
  <si>
    <t>Overhead Crane Modifications Program</t>
  </si>
  <si>
    <t>Elevator Improvements Program</t>
  </si>
  <si>
    <t>Restroom Upgrade Program</t>
  </si>
  <si>
    <t>Space Rehabilitation Program</t>
  </si>
  <si>
    <t>5 KV Distribution System</t>
  </si>
  <si>
    <t>Improve Central Chilled Water Dist. &amp; CFC Compliance, Phase II</t>
  </si>
  <si>
    <t>Sewer Renovation Completion</t>
  </si>
  <si>
    <t>Metasys Expansion - Phase II</t>
  </si>
  <si>
    <t>Main Steam &amp; Condensate Upgrades</t>
  </si>
  <si>
    <t>Site Wide Door &amp; Window Upgrades</t>
  </si>
  <si>
    <t>Building 364 Chiller Upgrades</t>
  </si>
  <si>
    <t>400 Area Chilled Water System Expansion</t>
  </si>
  <si>
    <t>Replacement Instrument Calibration Facility</t>
  </si>
  <si>
    <t xml:space="preserve">Replacement Waste Storage Building </t>
  </si>
  <si>
    <t>Replacement Central Fire Facility</t>
  </si>
  <si>
    <t>General Plant Projects</t>
  </si>
  <si>
    <t>Building 604 (Bath House) Replacement</t>
  </si>
  <si>
    <t>General Purpose Equipment</t>
  </si>
  <si>
    <t>Misc. GPP Projects (TEC&lt;1.0M or TBD)</t>
  </si>
  <si>
    <t>Line Item Projects</t>
  </si>
  <si>
    <t>Total GPP</t>
  </si>
  <si>
    <t>General Purpose Equipment (GPE)</t>
  </si>
  <si>
    <t>IT: Networking Facilities Needs</t>
  </si>
  <si>
    <t>IT: Conferencing and Collaboration Equipment</t>
  </si>
  <si>
    <t>IT: Digital Libraries and Information Management</t>
  </si>
  <si>
    <t>IT: "Network Smart" Equipment Infrastructure</t>
  </si>
  <si>
    <t>Other GPE Priorities</t>
  </si>
  <si>
    <t>Total GPE</t>
  </si>
  <si>
    <t>INFRASTRUCTURE LINE ITEM CONSTRUCTION (SLI)</t>
  </si>
  <si>
    <t>Fire Safety Improvements - Phase IV</t>
  </si>
  <si>
    <t xml:space="preserve">   Mechanical and Control Systems Upgrades - Phase I</t>
  </si>
  <si>
    <t xml:space="preserve">   Building Roof Replacements</t>
  </si>
  <si>
    <t xml:space="preserve">   Multiprogram Laboratory Office Building</t>
  </si>
  <si>
    <t>New Facilities</t>
  </si>
  <si>
    <t xml:space="preserve">   Building Electrical Service Upgrades - Phase II</t>
  </si>
  <si>
    <t xml:space="preserve">   Mechanical and Control Systems Upgrades - Phase II</t>
  </si>
  <si>
    <t>Building Improvements</t>
  </si>
  <si>
    <t xml:space="preserve">   Building Electrical Service Upgrades - Phase III</t>
  </si>
  <si>
    <t>Infrastructure Improvements</t>
  </si>
  <si>
    <t xml:space="preserve">   Roads/Parking/Walks/Street Lighting Upgrade</t>
  </si>
  <si>
    <t xml:space="preserve">   Fire Safety Improvements - Phase V</t>
  </si>
  <si>
    <t xml:space="preserve">   Laboratory Space Upgrades - Phase I</t>
  </si>
  <si>
    <t xml:space="preserve">   Mechanical and Control Systems Upgrades - Phase III</t>
  </si>
  <si>
    <t>Lab Space Upgrades</t>
  </si>
  <si>
    <t xml:space="preserve">   General Purpose Laboratory Facility</t>
  </si>
  <si>
    <t>Mech</t>
  </si>
  <si>
    <t xml:space="preserve">   Building 362 Asbestos Abatement</t>
  </si>
  <si>
    <t>Elec</t>
  </si>
  <si>
    <t xml:space="preserve">   Building Electrical Service Upgrades - Phase IV</t>
  </si>
  <si>
    <t xml:space="preserve">   Electrical System Upgrade - Phase IV</t>
  </si>
  <si>
    <t xml:space="preserve">   Laboratory Space Upgrades - Phase II</t>
  </si>
  <si>
    <t xml:space="preserve">   Central Heating Plant Auxiliaries Upgrade</t>
  </si>
  <si>
    <t xml:space="preserve">   Mechanical and Control Systems Upgrades - Phase IV</t>
  </si>
  <si>
    <t xml:space="preserve">   Building Electrical Service Upgrades - Phase V</t>
  </si>
  <si>
    <t xml:space="preserve">   Laboratory Space Upgrades - Phase III</t>
  </si>
  <si>
    <t>Total Line Items</t>
  </si>
  <si>
    <t>Capital</t>
  </si>
  <si>
    <t>Total GPP/GPE/GPF:</t>
  </si>
  <si>
    <t>*Funded project, not included in the total for modernization needs.</t>
  </si>
  <si>
    <t>**Dollars shown to match DOE Infrastructure Cross-cut information provided to Congress, March 2002, where appropriate.</t>
  </si>
  <si>
    <t>Programmatic Project</t>
  </si>
  <si>
    <t xml:space="preserve">   Multiprogram Computational Facility</t>
  </si>
  <si>
    <t>Space Removed (sq. ft.)</t>
  </si>
  <si>
    <t>DOE Direct Funded Excess Facilities Clean-up and Disposition</t>
  </si>
  <si>
    <t xml:space="preserve">Non or slightly contaminated: list any projects*** </t>
  </si>
  <si>
    <t>Non or Slightly Contaminated</t>
  </si>
  <si>
    <t>Bldg. 205 Sample Carousel</t>
  </si>
  <si>
    <t>Bldg. 315 Cell 6 Pit Cleanup</t>
  </si>
  <si>
    <t>Bldg. 315 Radiochemistry Lab D&amp;D</t>
  </si>
  <si>
    <t>Bldg. 205 H-125/H-126 Cell Decontamination</t>
  </si>
  <si>
    <t>Bldg. 306 C132 A&amp;B Decontamination</t>
  </si>
  <si>
    <t>Bldg. 202 (Kennels) Partial Disposal</t>
  </si>
  <si>
    <t>Bldg. 306 Rm. D0001, Cell 2 Decontamination</t>
  </si>
  <si>
    <t>Bldg. 203 Service Floor Radium Clean-up</t>
  </si>
  <si>
    <t>Bldg. 40 (Instrument Calibration) Disposal</t>
  </si>
  <si>
    <t>Bldg. 329 Waste Storage Facility</t>
  </si>
  <si>
    <t>Bldg. 325C Waste Storage Facility</t>
  </si>
  <si>
    <t>Bldg. 374A Waste Storage Facility</t>
  </si>
  <si>
    <t>Bldg. 333 (Central Fire Station)</t>
  </si>
  <si>
    <t>Bldg. 604</t>
  </si>
  <si>
    <t>Subtotal for Non or Slightly Contaminated</t>
  </si>
  <si>
    <t xml:space="preserve">All Other Contaminated </t>
  </si>
  <si>
    <t>Building 330  (Demolition)</t>
  </si>
  <si>
    <t>EM Baseline</t>
  </si>
  <si>
    <t>Building 301  (Demolition:Funds for S&amp;M in EM Baseline)</t>
  </si>
  <si>
    <t>EM FY02-03</t>
  </si>
  <si>
    <t>Hot Cells, Building 200 M-Wing D&amp;D ( incl. Demolition)</t>
  </si>
  <si>
    <t>Bldg 200 M-Wing</t>
  </si>
  <si>
    <t xml:space="preserve">Subtotal for All Other Contaminated </t>
  </si>
  <si>
    <t>Total Excess Facilities</t>
  </si>
  <si>
    <t>Environmental Management</t>
  </si>
  <si>
    <t>All demolitions</t>
  </si>
  <si>
    <t>Continued O&amp;M Requirements, Contaminated Sites</t>
  </si>
  <si>
    <t>Hydrological Characterization</t>
  </si>
  <si>
    <t>Environmental Monitoring Program</t>
  </si>
  <si>
    <t>Long Term Stewardship</t>
  </si>
  <si>
    <t>Wetlands Management</t>
  </si>
  <si>
    <t>Total for Environmental Management</t>
  </si>
  <si>
    <t xml:space="preserve">All other contaminated: list any projects*** </t>
  </si>
  <si>
    <t xml:space="preserve">EM Funded Commitments, Baseline and Proposed </t>
  </si>
  <si>
    <t>EM-Funded D&amp;D Baseline Projects (Incl. S&amp;M)</t>
  </si>
  <si>
    <t>EM Funded Environmental Remediation Activities (Projects)</t>
  </si>
  <si>
    <t>Proposed EM</t>
  </si>
  <si>
    <t>Subtotal for EM Funded Commitments, Baseline and Proposed</t>
  </si>
  <si>
    <t>demo</t>
  </si>
  <si>
    <t>Third Party Funding</t>
  </si>
  <si>
    <t>Energy Savings Performance Contract Projects</t>
  </si>
  <si>
    <t xml:space="preserve">Total Third Party </t>
  </si>
  <si>
    <r>
      <t>Space Removed</t>
    </r>
    <r>
      <rPr>
        <sz val="10"/>
        <rFont val="Arial"/>
        <family val="2"/>
      </rPr>
      <t xml:space="preserve">    </t>
    </r>
    <r>
      <rPr>
        <u val="single"/>
        <sz val="10"/>
        <rFont val="Arial"/>
        <family val="2"/>
      </rPr>
      <t>(sq. ft.)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</si>
</sst>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0.0%"/>
    <numFmt numFmtId="171" formatCode="&quot;$&quot;#,##0"/>
    <numFmt numFmtId="172" formatCode="&quot;$&quot;#,##0.0"/>
    <numFmt numFmtId="173" formatCode="&quot;$&quot;#,##0.00"/>
    <numFmt numFmtId="174" formatCode="0.000000"/>
    <numFmt numFmtId="175" formatCode="0.00000"/>
    <numFmt numFmtId="176" formatCode="0.0000"/>
    <numFmt numFmtId="177" formatCode="_(* #,##0.0_);_(* \(#,##0.0\);_(* &quot;-&quot;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,##0.0_);_(* \(#,##0.0\);_(* &quot;-&quot;?_);_(@_)"/>
    <numFmt numFmtId="182" formatCode="0.0000000000"/>
    <numFmt numFmtId="183" formatCode="0.000000000"/>
    <numFmt numFmtId="184" formatCode="0.00000000"/>
    <numFmt numFmtId="185" formatCode="0.0000000"/>
    <numFmt numFmtId="186" formatCode="#,##0.000_);\(#,##0.000\)"/>
    <numFmt numFmtId="187" formatCode="#,##0.0_);\(#,##0.0\)"/>
  </numFmts>
  <fonts count="16">
    <font>
      <sz val="10"/>
      <name val="Arial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2"/>
      <name val="Helv"/>
      <family val="0"/>
    </font>
    <font>
      <sz val="10"/>
      <color indexed="8"/>
      <name val="MS Sans Serif"/>
      <family val="0"/>
    </font>
    <font>
      <sz val="11"/>
      <name val="Times New Roman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2" fontId="12" fillId="0" borderId="0" xfId="0" applyNumberFormat="1" applyFont="1" applyFill="1" applyAlignment="1">
      <alignment/>
    </xf>
    <xf numFmtId="170" fontId="1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/>
    </xf>
    <xf numFmtId="164" fontId="12" fillId="2" borderId="2" xfId="0" applyNumberFormat="1" applyFont="1" applyFill="1" applyBorder="1" applyAlignment="1">
      <alignment/>
    </xf>
    <xf numFmtId="0" fontId="13" fillId="2" borderId="1" xfId="0" applyFont="1" applyFill="1" applyBorder="1" applyAlignment="1">
      <alignment horizontal="left" vertical="center" wrapText="1" indent="1"/>
    </xf>
    <xf numFmtId="0" fontId="12" fillId="2" borderId="1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164" fontId="12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164" fontId="0" fillId="2" borderId="0" xfId="0" applyNumberFormat="1" applyFill="1" applyAlignment="1">
      <alignment/>
    </xf>
    <xf numFmtId="164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71" fontId="0" fillId="2" borderId="0" xfId="0" applyNumberFormat="1" applyFill="1" applyAlignment="1">
      <alignment/>
    </xf>
    <xf numFmtId="172" fontId="0" fillId="2" borderId="1" xfId="0" applyNumberFormat="1" applyFont="1" applyFill="1" applyBorder="1" applyAlignment="1">
      <alignment/>
    </xf>
    <xf numFmtId="164" fontId="12" fillId="2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164" fontId="12" fillId="0" borderId="4" xfId="0" applyNumberFormat="1" applyFont="1" applyBorder="1" applyAlignment="1">
      <alignment horizontal="right"/>
    </xf>
    <xf numFmtId="0" fontId="0" fillId="3" borderId="0" xfId="0" applyFill="1" applyAlignment="1">
      <alignment/>
    </xf>
    <xf numFmtId="0" fontId="11" fillId="3" borderId="0" xfId="0" applyFont="1" applyFill="1" applyBorder="1" applyAlignment="1">
      <alignment/>
    </xf>
    <xf numFmtId="164" fontId="12" fillId="3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/>
    </xf>
    <xf numFmtId="172" fontId="12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 wrapText="1" inden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0" fontId="11" fillId="3" borderId="0" xfId="0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164" fontId="0" fillId="3" borderId="0" xfId="0" applyNumberFormat="1" applyFill="1" applyAlignment="1">
      <alignment/>
    </xf>
    <xf numFmtId="0" fontId="8" fillId="0" borderId="0" xfId="0" applyFont="1" applyAlignment="1">
      <alignment/>
    </xf>
    <xf numFmtId="0" fontId="12" fillId="0" borderId="4" xfId="0" applyFont="1" applyBorder="1" applyAlignment="1">
      <alignment/>
    </xf>
    <xf numFmtId="0" fontId="0" fillId="4" borderId="0" xfId="0" applyFill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2" fontId="0" fillId="4" borderId="0" xfId="0" applyNumberFormat="1" applyFill="1" applyAlignment="1">
      <alignment/>
    </xf>
    <xf numFmtId="0" fontId="0" fillId="4" borderId="1" xfId="0" applyFont="1" applyFill="1" applyBorder="1" applyAlignment="1">
      <alignment horizontal="left" indent="1"/>
    </xf>
    <xf numFmtId="0" fontId="12" fillId="4" borderId="0" xfId="0" applyFont="1" applyFill="1" applyBorder="1" applyAlignment="1">
      <alignment wrapText="1"/>
    </xf>
    <xf numFmtId="0" fontId="0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 wrapText="1"/>
    </xf>
    <xf numFmtId="164" fontId="0" fillId="4" borderId="0" xfId="0" applyNumberFormat="1" applyFill="1" applyAlignment="1">
      <alignment/>
    </xf>
    <xf numFmtId="0" fontId="0" fillId="4" borderId="1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right" wrapText="1"/>
    </xf>
    <xf numFmtId="164" fontId="12" fillId="4" borderId="5" xfId="0" applyNumberFormat="1" applyFont="1" applyFill="1" applyBorder="1" applyAlignment="1">
      <alignment horizontal="right"/>
    </xf>
    <xf numFmtId="164" fontId="12" fillId="4" borderId="0" xfId="0" applyNumberFormat="1" applyFont="1" applyFill="1" applyAlignment="1">
      <alignment/>
    </xf>
    <xf numFmtId="0" fontId="12" fillId="4" borderId="0" xfId="0" applyFont="1" applyFill="1" applyAlignment="1">
      <alignment/>
    </xf>
    <xf numFmtId="0" fontId="12" fillId="0" borderId="0" xfId="0" applyFont="1" applyBorder="1" applyAlignment="1">
      <alignment wrapText="1"/>
    </xf>
    <xf numFmtId="164" fontId="12" fillId="0" borderId="6" xfId="0" applyNumberFormat="1" applyFont="1" applyBorder="1" applyAlignment="1">
      <alignment/>
    </xf>
    <xf numFmtId="164" fontId="12" fillId="0" borderId="6" xfId="0" applyNumberFormat="1" applyFont="1" applyFill="1" applyBorder="1" applyAlignment="1">
      <alignment/>
    </xf>
    <xf numFmtId="164" fontId="14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12" fillId="0" borderId="7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/>
    </xf>
    <xf numFmtId="0" fontId="0" fillId="5" borderId="0" xfId="0" applyFill="1" applyBorder="1" applyAlignment="1">
      <alignment/>
    </xf>
    <xf numFmtId="0" fontId="11" fillId="5" borderId="0" xfId="0" applyFont="1" applyFill="1" applyBorder="1" applyAlignment="1">
      <alignment/>
    </xf>
    <xf numFmtId="164" fontId="12" fillId="5" borderId="0" xfId="0" applyNumberFormat="1" applyFont="1" applyFill="1" applyBorder="1" applyAlignment="1">
      <alignment/>
    </xf>
    <xf numFmtId="0" fontId="12" fillId="5" borderId="0" xfId="0" applyFont="1" applyFill="1" applyBorder="1" applyAlignment="1">
      <alignment/>
    </xf>
    <xf numFmtId="2" fontId="0" fillId="5" borderId="0" xfId="0" applyNumberFormat="1" applyFill="1" applyBorder="1" applyAlignment="1">
      <alignment/>
    </xf>
    <xf numFmtId="0" fontId="12" fillId="5" borderId="0" xfId="0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164" fontId="12" fillId="5" borderId="3" xfId="0" applyNumberFormat="1" applyFont="1" applyFill="1" applyBorder="1" applyAlignment="1">
      <alignment/>
    </xf>
    <xf numFmtId="0" fontId="12" fillId="5" borderId="3" xfId="0" applyFont="1" applyFill="1" applyBorder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12" fillId="5" borderId="1" xfId="0" applyFont="1" applyFill="1" applyBorder="1" applyAlignment="1">
      <alignment wrapText="1"/>
    </xf>
    <xf numFmtId="164" fontId="12" fillId="5" borderId="1" xfId="0" applyNumberFormat="1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1" fillId="5" borderId="0" xfId="0" applyFont="1" applyFill="1" applyBorder="1" applyAlignment="1">
      <alignment wrapText="1"/>
    </xf>
    <xf numFmtId="1" fontId="12" fillId="5" borderId="1" xfId="0" applyNumberFormat="1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1" fontId="13" fillId="5" borderId="1" xfId="0" applyNumberFormat="1" applyFont="1" applyFill="1" applyBorder="1" applyAlignment="1">
      <alignment horizontal="right"/>
    </xf>
    <xf numFmtId="2" fontId="12" fillId="5" borderId="0" xfId="0" applyNumberFormat="1" applyFont="1" applyFill="1" applyAlignment="1">
      <alignment/>
    </xf>
    <xf numFmtId="0" fontId="11" fillId="5" borderId="0" xfId="0" applyFont="1" applyFill="1" applyBorder="1" applyAlignment="1">
      <alignment horizontal="right" wrapText="1"/>
    </xf>
    <xf numFmtId="41" fontId="13" fillId="5" borderId="1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15" fillId="5" borderId="0" xfId="0" applyFont="1" applyFill="1" applyBorder="1" applyAlignment="1">
      <alignment wrapText="1"/>
    </xf>
    <xf numFmtId="173" fontId="0" fillId="5" borderId="0" xfId="0" applyNumberFormat="1" applyFill="1" applyAlignment="1">
      <alignment/>
    </xf>
    <xf numFmtId="164" fontId="12" fillId="5" borderId="0" xfId="0" applyNumberFormat="1" applyFont="1" applyFill="1" applyAlignment="1">
      <alignment/>
    </xf>
    <xf numFmtId="0" fontId="12" fillId="5" borderId="5" xfId="0" applyFont="1" applyFill="1" applyBorder="1" applyAlignment="1">
      <alignment wrapText="1"/>
    </xf>
    <xf numFmtId="164" fontId="12" fillId="5" borderId="5" xfId="0" applyNumberFormat="1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right" wrapText="1"/>
    </xf>
    <xf numFmtId="0" fontId="12" fillId="6" borderId="0" xfId="0" applyFont="1" applyFill="1" applyBorder="1" applyAlignment="1">
      <alignment wrapText="1"/>
    </xf>
    <xf numFmtId="164" fontId="12" fillId="6" borderId="0" xfId="0" applyNumberFormat="1" applyFont="1" applyFill="1" applyBorder="1" applyAlignment="1">
      <alignment/>
    </xf>
    <xf numFmtId="2" fontId="0" fillId="6" borderId="0" xfId="0" applyNumberFormat="1" applyFill="1" applyAlignment="1">
      <alignment/>
    </xf>
    <xf numFmtId="2" fontId="12" fillId="6" borderId="0" xfId="0" applyNumberFormat="1" applyFont="1" applyFill="1" applyAlignment="1">
      <alignment/>
    </xf>
    <xf numFmtId="17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11" fillId="6" borderId="0" xfId="0" applyFont="1" applyFill="1" applyBorder="1" applyAlignment="1">
      <alignment wrapText="1"/>
    </xf>
    <xf numFmtId="0" fontId="12" fillId="6" borderId="0" xfId="0" applyFont="1" applyFill="1" applyBorder="1" applyAlignment="1">
      <alignment/>
    </xf>
    <xf numFmtId="2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164" fontId="12" fillId="6" borderId="1" xfId="0" applyNumberFormat="1" applyFont="1" applyFill="1" applyBorder="1" applyAlignment="1">
      <alignment/>
    </xf>
    <xf numFmtId="164" fontId="0" fillId="6" borderId="0" xfId="0" applyNumberFormat="1" applyFill="1" applyAlignment="1">
      <alignment/>
    </xf>
    <xf numFmtId="0" fontId="12" fillId="6" borderId="1" xfId="0" applyFont="1" applyFill="1" applyBorder="1" applyAlignment="1">
      <alignment/>
    </xf>
    <xf numFmtId="0" fontId="11" fillId="6" borderId="0" xfId="0" applyFont="1" applyFill="1" applyBorder="1" applyAlignment="1">
      <alignment horizontal="right"/>
    </xf>
    <xf numFmtId="0" fontId="0" fillId="0" borderId="8" xfId="0" applyBorder="1" applyAlignment="1">
      <alignment/>
    </xf>
    <xf numFmtId="164" fontId="0" fillId="0" borderId="0" xfId="0" applyNumberFormat="1" applyAlignment="1">
      <alignment horizontal="right"/>
    </xf>
    <xf numFmtId="0" fontId="12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11" fillId="7" borderId="1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2" fontId="0" fillId="7" borderId="0" xfId="0" applyNumberFormat="1" applyFill="1" applyAlignment="1">
      <alignment/>
    </xf>
    <xf numFmtId="2" fontId="12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0" fillId="7" borderId="0" xfId="0" applyFont="1" applyFill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2" fillId="7" borderId="0" xfId="0" applyFont="1" applyFill="1" applyBorder="1" applyAlignment="1">
      <alignment wrapText="1"/>
    </xf>
    <xf numFmtId="164" fontId="12" fillId="7" borderId="1" xfId="0" applyNumberFormat="1" applyFont="1" applyFill="1" applyBorder="1" applyAlignment="1">
      <alignment/>
    </xf>
    <xf numFmtId="0" fontId="11" fillId="7" borderId="0" xfId="0" applyFont="1" applyFill="1" applyBorder="1" applyAlignment="1">
      <alignment horizontal="right" wrapText="1"/>
    </xf>
    <xf numFmtId="0" fontId="11" fillId="7" borderId="1" xfId="0" applyFont="1" applyFill="1" applyBorder="1" applyAlignment="1">
      <alignment horizontal="right" wrapText="1"/>
    </xf>
    <xf numFmtId="0" fontId="0" fillId="7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0</xdr:row>
      <xdr:rowOff>228600</xdr:rowOff>
    </xdr:from>
    <xdr:to>
      <xdr:col>18</xdr:col>
      <xdr:colOff>504825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324725" y="2286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209550</xdr:rowOff>
    </xdr:from>
    <xdr:to>
      <xdr:col>11</xdr:col>
      <xdr:colOff>561975</xdr:colOff>
      <xdr:row>0</xdr:row>
      <xdr:rowOff>209550</xdr:rowOff>
    </xdr:to>
    <xdr:sp>
      <xdr:nvSpPr>
        <xdr:cNvPr id="2" name="Line 2"/>
        <xdr:cNvSpPr>
          <a:spLocks/>
        </xdr:cNvSpPr>
      </xdr:nvSpPr>
      <xdr:spPr>
        <a:xfrm flipH="1">
          <a:off x="4248150" y="2095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71</xdr:row>
      <xdr:rowOff>228600</xdr:rowOff>
    </xdr:from>
    <xdr:to>
      <xdr:col>18</xdr:col>
      <xdr:colOff>504825</xdr:colOff>
      <xdr:row>71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7324725" y="120015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71</xdr:row>
      <xdr:rowOff>209550</xdr:rowOff>
    </xdr:from>
    <xdr:to>
      <xdr:col>11</xdr:col>
      <xdr:colOff>561975</xdr:colOff>
      <xdr:row>71</xdr:row>
      <xdr:rowOff>209550</xdr:rowOff>
    </xdr:to>
    <xdr:sp>
      <xdr:nvSpPr>
        <xdr:cNvPr id="4" name="Line 4"/>
        <xdr:cNvSpPr>
          <a:spLocks/>
        </xdr:cNvSpPr>
      </xdr:nvSpPr>
      <xdr:spPr>
        <a:xfrm flipH="1">
          <a:off x="4248150" y="120015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6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1.8515625" style="0" customWidth="1"/>
    <col min="2" max="2" width="38.57421875" style="6" customWidth="1"/>
    <col min="3" max="3" width="0.2890625" style="6" customWidth="1"/>
    <col min="4" max="4" width="11.7109375" style="6" customWidth="1"/>
    <col min="5" max="5" width="1.28515625" style="14" customWidth="1"/>
    <col min="6" max="6" width="9.28125" style="0" customWidth="1"/>
    <col min="7" max="7" width="9.28125" style="0" hidden="1" customWidth="1"/>
    <col min="8" max="9" width="9.140625" style="0" hidden="1" customWidth="1"/>
    <col min="20" max="21" width="8.8515625" style="5" customWidth="1"/>
    <col min="24" max="24" width="12.140625" style="0" bestFit="1" customWidth="1"/>
  </cols>
  <sheetData>
    <row r="1" spans="1:19" ht="31.5">
      <c r="A1" s="1"/>
      <c r="B1" s="2" t="s">
        <v>0</v>
      </c>
      <c r="C1" s="2"/>
      <c r="D1" s="2"/>
      <c r="E1" s="2"/>
      <c r="F1" s="3"/>
      <c r="G1" s="3"/>
      <c r="H1" s="4"/>
      <c r="I1" s="4"/>
      <c r="J1" s="4"/>
      <c r="K1" s="4"/>
      <c r="L1" s="4"/>
      <c r="M1" s="4" t="s">
        <v>1</v>
      </c>
      <c r="N1" s="4"/>
      <c r="O1" s="4"/>
      <c r="P1" s="4"/>
      <c r="Q1" s="4"/>
      <c r="R1" s="4"/>
      <c r="S1" s="4"/>
    </row>
    <row r="2" spans="2:21" s="6" customFormat="1" ht="24.75" customHeight="1">
      <c r="B2" s="7" t="s">
        <v>2</v>
      </c>
      <c r="C2" s="8" t="s">
        <v>3</v>
      </c>
      <c r="D2" s="8" t="s">
        <v>125</v>
      </c>
      <c r="E2" s="8"/>
      <c r="F2" s="9" t="s">
        <v>4</v>
      </c>
      <c r="G2" s="10">
        <v>2001</v>
      </c>
      <c r="H2" s="11" t="s">
        <v>5</v>
      </c>
      <c r="I2" s="11" t="s">
        <v>6</v>
      </c>
      <c r="J2" s="11">
        <v>2004</v>
      </c>
      <c r="K2" s="11">
        <v>2005</v>
      </c>
      <c r="L2" s="11">
        <v>2006</v>
      </c>
      <c r="M2" s="11">
        <v>2007</v>
      </c>
      <c r="N2" s="11">
        <v>2008</v>
      </c>
      <c r="O2" s="11">
        <v>2009</v>
      </c>
      <c r="P2" s="11">
        <v>2010</v>
      </c>
      <c r="Q2" s="11">
        <v>2011</v>
      </c>
      <c r="R2" s="11">
        <v>2012</v>
      </c>
      <c r="S2" s="11">
        <v>2013</v>
      </c>
      <c r="T2" s="12" t="s">
        <v>7</v>
      </c>
      <c r="U2" s="12" t="s">
        <v>8</v>
      </c>
    </row>
    <row r="3" spans="1:19" ht="12.75">
      <c r="A3" s="13"/>
      <c r="B3" s="14"/>
      <c r="C3" s="14"/>
      <c r="D3" s="14"/>
      <c r="F3" s="15"/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21" ht="12.75">
      <c r="B4" s="13" t="s">
        <v>9</v>
      </c>
      <c r="C4" s="13"/>
      <c r="D4" s="13"/>
      <c r="E4" s="13"/>
      <c r="F4" s="17"/>
      <c r="G4" s="17"/>
      <c r="H4" s="18">
        <v>17</v>
      </c>
      <c r="I4" s="18">
        <v>17</v>
      </c>
      <c r="J4" s="18">
        <v>17</v>
      </c>
      <c r="K4" s="18">
        <v>17</v>
      </c>
      <c r="L4" s="18">
        <v>17</v>
      </c>
      <c r="M4" s="18">
        <v>17</v>
      </c>
      <c r="N4" s="18">
        <v>17</v>
      </c>
      <c r="O4" s="18">
        <v>17</v>
      </c>
      <c r="P4" s="18">
        <v>17</v>
      </c>
      <c r="Q4" s="18">
        <v>17</v>
      </c>
      <c r="R4" s="18">
        <v>17</v>
      </c>
      <c r="S4" s="18">
        <v>17</v>
      </c>
      <c r="T4" s="5">
        <f>SUM(H4:S4)</f>
        <v>204</v>
      </c>
      <c r="U4" s="19">
        <f>SUM(J4:S4)</f>
        <v>170</v>
      </c>
    </row>
    <row r="5" spans="2:19" ht="12.75">
      <c r="B5" s="13" t="s">
        <v>10</v>
      </c>
      <c r="C5" s="13"/>
      <c r="D5" s="13"/>
      <c r="E5" s="13"/>
      <c r="F5" s="17"/>
      <c r="G5" s="17"/>
      <c r="H5" s="20">
        <v>0.015</v>
      </c>
      <c r="I5" s="20">
        <v>0.015</v>
      </c>
      <c r="J5" s="20">
        <v>0.015</v>
      </c>
      <c r="K5" s="20">
        <v>0.015</v>
      </c>
      <c r="L5" s="20">
        <v>0.015</v>
      </c>
      <c r="M5" s="20">
        <v>0.015</v>
      </c>
      <c r="N5" s="20">
        <v>0.015</v>
      </c>
      <c r="O5" s="20">
        <v>0.015</v>
      </c>
      <c r="P5" s="20">
        <v>0.015</v>
      </c>
      <c r="Q5" s="20">
        <v>0.015</v>
      </c>
      <c r="R5" s="20">
        <v>0.015</v>
      </c>
      <c r="S5" s="20">
        <v>0.015</v>
      </c>
    </row>
    <row r="6" spans="6:7" ht="12.75">
      <c r="F6" s="16"/>
      <c r="G6" s="16"/>
    </row>
    <row r="7" spans="2:21" s="21" customFormat="1" ht="12.75" customHeight="1">
      <c r="B7" s="22" t="s">
        <v>11</v>
      </c>
      <c r="C7" s="22"/>
      <c r="D7" s="22"/>
      <c r="E7" s="22"/>
      <c r="F7" s="23" t="s">
        <v>12</v>
      </c>
      <c r="G7" s="23"/>
      <c r="H7" s="23" t="s">
        <v>12</v>
      </c>
      <c r="I7" s="23" t="s">
        <v>12</v>
      </c>
      <c r="J7" s="23" t="s">
        <v>12</v>
      </c>
      <c r="K7" s="23" t="s">
        <v>12</v>
      </c>
      <c r="L7" s="23" t="s">
        <v>12</v>
      </c>
      <c r="M7" s="23" t="s">
        <v>12</v>
      </c>
      <c r="N7" s="23" t="s">
        <v>12</v>
      </c>
      <c r="O7" s="23" t="s">
        <v>12</v>
      </c>
      <c r="P7" s="23" t="s">
        <v>12</v>
      </c>
      <c r="Q7" s="23" t="s">
        <v>12</v>
      </c>
      <c r="R7" s="23" t="s">
        <v>12</v>
      </c>
      <c r="S7" s="23" t="s">
        <v>12</v>
      </c>
      <c r="T7" s="5"/>
      <c r="U7" s="5"/>
    </row>
    <row r="8" spans="1:22" s="21" customFormat="1" ht="23.25" customHeight="1">
      <c r="A8" s="22"/>
      <c r="B8" s="24" t="s">
        <v>13</v>
      </c>
      <c r="C8" s="25"/>
      <c r="D8" s="25"/>
      <c r="E8" s="26"/>
      <c r="F8" s="27">
        <v>1.4</v>
      </c>
      <c r="G8" s="27"/>
      <c r="H8" s="27">
        <v>0.645</v>
      </c>
      <c r="I8" s="27"/>
      <c r="J8" s="27"/>
      <c r="K8" s="27"/>
      <c r="L8" s="27"/>
      <c r="M8" s="27"/>
      <c r="N8" s="27"/>
      <c r="O8" s="27"/>
      <c r="P8" s="27"/>
      <c r="Q8" s="28"/>
      <c r="R8" s="28"/>
      <c r="S8" s="28"/>
      <c r="T8" s="5">
        <f>SUM(H8:S8)</f>
        <v>0.645</v>
      </c>
      <c r="U8" s="19">
        <f>SUM(J8:S8)</f>
        <v>0</v>
      </c>
      <c r="V8" s="29"/>
    </row>
    <row r="9" spans="1:22" s="21" customFormat="1" ht="12.75">
      <c r="A9" s="22"/>
      <c r="B9" s="24" t="s">
        <v>14</v>
      </c>
      <c r="C9" s="25"/>
      <c r="D9" s="25"/>
      <c r="E9" s="26"/>
      <c r="F9" s="30">
        <v>0.4</v>
      </c>
      <c r="G9" s="30"/>
      <c r="H9" s="30">
        <v>0.4</v>
      </c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5">
        <f aca="true" t="shared" si="0" ref="T9:T29">SUM(H9:S9)</f>
        <v>0.4</v>
      </c>
      <c r="U9" s="19">
        <f aca="true" t="shared" si="1" ref="U9:U29">SUM(J9:S9)</f>
        <v>0</v>
      </c>
      <c r="V9" s="29"/>
    </row>
    <row r="10" spans="1:22" s="21" customFormat="1" ht="24">
      <c r="A10" s="22"/>
      <c r="B10" s="24" t="s">
        <v>15</v>
      </c>
      <c r="C10" s="25"/>
      <c r="D10" s="25"/>
      <c r="E10" s="26"/>
      <c r="F10" s="30">
        <v>2.98</v>
      </c>
      <c r="G10" s="30"/>
      <c r="H10" s="30">
        <v>1.08</v>
      </c>
      <c r="I10" s="30">
        <v>1.8</v>
      </c>
      <c r="J10" s="30"/>
      <c r="K10" s="30"/>
      <c r="L10" s="30"/>
      <c r="M10" s="30"/>
      <c r="N10" s="30"/>
      <c r="O10" s="30"/>
      <c r="P10" s="30"/>
      <c r="Q10" s="31"/>
      <c r="R10" s="31"/>
      <c r="S10" s="31"/>
      <c r="T10" s="5">
        <f t="shared" si="0"/>
        <v>2.88</v>
      </c>
      <c r="U10" s="19">
        <f t="shared" si="1"/>
        <v>0</v>
      </c>
      <c r="V10" s="29"/>
    </row>
    <row r="11" spans="1:22" s="21" customFormat="1" ht="12.75">
      <c r="A11" s="22"/>
      <c r="B11" s="24" t="s">
        <v>16</v>
      </c>
      <c r="C11" s="25"/>
      <c r="D11" s="25"/>
      <c r="E11" s="26"/>
      <c r="F11" s="30">
        <v>0.5</v>
      </c>
      <c r="G11" s="30"/>
      <c r="H11" s="30"/>
      <c r="I11" s="30">
        <v>0.2</v>
      </c>
      <c r="J11" s="30">
        <v>0.3</v>
      </c>
      <c r="K11" s="30"/>
      <c r="L11" s="30"/>
      <c r="M11" s="30"/>
      <c r="N11" s="30"/>
      <c r="O11" s="30"/>
      <c r="P11" s="30"/>
      <c r="Q11" s="30"/>
      <c r="R11" s="30"/>
      <c r="S11" s="30"/>
      <c r="T11" s="5">
        <f t="shared" si="0"/>
        <v>0.5</v>
      </c>
      <c r="U11" s="19">
        <f t="shared" si="1"/>
        <v>0.3</v>
      </c>
      <c r="V11" s="29"/>
    </row>
    <row r="12" spans="1:22" s="21" customFormat="1" ht="12.75">
      <c r="A12" s="22"/>
      <c r="B12" s="24" t="s">
        <v>17</v>
      </c>
      <c r="C12" s="25"/>
      <c r="D12" s="25"/>
      <c r="E12" s="26"/>
      <c r="F12" s="30">
        <v>0.4</v>
      </c>
      <c r="G12" s="30"/>
      <c r="H12" s="30"/>
      <c r="I12" s="30">
        <v>0.1</v>
      </c>
      <c r="J12" s="30">
        <v>0.1</v>
      </c>
      <c r="K12" s="30">
        <v>0.1</v>
      </c>
      <c r="L12" s="30">
        <v>0.1</v>
      </c>
      <c r="M12" s="30"/>
      <c r="N12" s="30"/>
      <c r="O12" s="30"/>
      <c r="P12" s="30"/>
      <c r="Q12" s="30"/>
      <c r="R12" s="30"/>
      <c r="S12" s="30"/>
      <c r="T12" s="5">
        <f t="shared" si="0"/>
        <v>0.4</v>
      </c>
      <c r="U12" s="19">
        <f t="shared" si="1"/>
        <v>0.30000000000000004</v>
      </c>
      <c r="V12" s="29"/>
    </row>
    <row r="13" spans="1:22" s="21" customFormat="1" ht="12.75">
      <c r="A13" s="22"/>
      <c r="B13" s="24" t="s">
        <v>18</v>
      </c>
      <c r="C13" s="25"/>
      <c r="D13" s="25"/>
      <c r="E13" s="26"/>
      <c r="F13" s="30">
        <v>9.2</v>
      </c>
      <c r="G13" s="30"/>
      <c r="H13" s="30"/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1</v>
      </c>
      <c r="Q13" s="30">
        <v>1</v>
      </c>
      <c r="R13" s="30"/>
      <c r="S13" s="30"/>
      <c r="T13" s="5">
        <f t="shared" si="0"/>
        <v>9</v>
      </c>
      <c r="U13" s="19">
        <f t="shared" si="1"/>
        <v>8</v>
      </c>
      <c r="V13" s="29"/>
    </row>
    <row r="14" spans="1:22" s="21" customFormat="1" ht="12.75">
      <c r="A14" s="22"/>
      <c r="B14" s="24" t="s">
        <v>19</v>
      </c>
      <c r="C14" s="25"/>
      <c r="D14" s="25"/>
      <c r="E14" s="26"/>
      <c r="F14" s="30">
        <v>3.6</v>
      </c>
      <c r="G14" s="30"/>
      <c r="H14" s="30"/>
      <c r="I14" s="30"/>
      <c r="J14" s="30"/>
      <c r="K14" s="30">
        <v>1.8</v>
      </c>
      <c r="L14" s="30">
        <v>0.6</v>
      </c>
      <c r="M14" s="30">
        <v>0.6</v>
      </c>
      <c r="N14" s="30">
        <v>0.6</v>
      </c>
      <c r="O14" s="30"/>
      <c r="P14" s="30"/>
      <c r="Q14" s="30"/>
      <c r="R14" s="30"/>
      <c r="S14" s="30"/>
      <c r="T14" s="5">
        <f t="shared" si="0"/>
        <v>3.6</v>
      </c>
      <c r="U14" s="19">
        <f t="shared" si="1"/>
        <v>3.6</v>
      </c>
      <c r="V14" s="29"/>
    </row>
    <row r="15" spans="1:22" s="21" customFormat="1" ht="12.75">
      <c r="A15" s="22"/>
      <c r="B15" s="24" t="s">
        <v>20</v>
      </c>
      <c r="C15" s="25"/>
      <c r="D15" s="25"/>
      <c r="E15" s="26"/>
      <c r="F15" s="30">
        <f>SUM(H15:S15)</f>
        <v>10.3</v>
      </c>
      <c r="G15" s="30"/>
      <c r="H15" s="30"/>
      <c r="I15" s="30"/>
      <c r="J15" s="30"/>
      <c r="K15" s="30">
        <v>1</v>
      </c>
      <c r="L15" s="30">
        <v>1</v>
      </c>
      <c r="M15" s="30">
        <v>2</v>
      </c>
      <c r="N15" s="30">
        <v>1.3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5">
        <f t="shared" si="0"/>
        <v>10.3</v>
      </c>
      <c r="U15" s="19">
        <f t="shared" si="1"/>
        <v>10.3</v>
      </c>
      <c r="V15" s="29"/>
    </row>
    <row r="16" spans="1:22" s="21" customFormat="1" ht="12.75">
      <c r="A16" s="22"/>
      <c r="B16" s="24" t="s">
        <v>21</v>
      </c>
      <c r="C16" s="25"/>
      <c r="D16" s="25"/>
      <c r="E16" s="26"/>
      <c r="F16" s="30">
        <f>SUM(H16:S16)</f>
        <v>1.5</v>
      </c>
      <c r="G16" s="30"/>
      <c r="H16" s="30"/>
      <c r="I16" s="30"/>
      <c r="K16" s="30">
        <v>1.5</v>
      </c>
      <c r="L16" s="30"/>
      <c r="M16" s="30"/>
      <c r="N16" s="30"/>
      <c r="O16" s="30"/>
      <c r="P16" s="30"/>
      <c r="Q16" s="31"/>
      <c r="R16" s="31"/>
      <c r="S16" s="31"/>
      <c r="T16" s="5">
        <f t="shared" si="0"/>
        <v>1.5</v>
      </c>
      <c r="U16" s="19">
        <f t="shared" si="1"/>
        <v>1.5</v>
      </c>
      <c r="V16" s="29"/>
    </row>
    <row r="17" spans="1:22" s="21" customFormat="1" ht="24">
      <c r="A17" s="22"/>
      <c r="B17" s="24" t="s">
        <v>22</v>
      </c>
      <c r="C17" s="25"/>
      <c r="D17" s="25"/>
      <c r="E17" s="26"/>
      <c r="F17" s="30">
        <f>SUM(H17:S17)</f>
        <v>2.23</v>
      </c>
      <c r="G17" s="30"/>
      <c r="H17" s="30"/>
      <c r="I17" s="30"/>
      <c r="J17" s="30">
        <v>2.23</v>
      </c>
      <c r="K17" s="30"/>
      <c r="L17" s="30"/>
      <c r="M17" s="30"/>
      <c r="N17" s="30"/>
      <c r="O17" s="30"/>
      <c r="P17" s="30"/>
      <c r="Q17" s="31"/>
      <c r="R17" s="31"/>
      <c r="S17" s="31"/>
      <c r="T17" s="5">
        <f t="shared" si="0"/>
        <v>2.23</v>
      </c>
      <c r="U17" s="19">
        <f t="shared" si="1"/>
        <v>2.23</v>
      </c>
      <c r="V17" s="29"/>
    </row>
    <row r="18" spans="1:22" s="21" customFormat="1" ht="12.75">
      <c r="A18" s="22"/>
      <c r="B18" s="24" t="s">
        <v>23</v>
      </c>
      <c r="C18" s="25"/>
      <c r="D18" s="25"/>
      <c r="E18" s="26"/>
      <c r="F18" s="30">
        <f>SUM(H18:S18)</f>
        <v>2.8</v>
      </c>
      <c r="G18" s="30"/>
      <c r="H18" s="30"/>
      <c r="I18" s="30"/>
      <c r="J18" s="30"/>
      <c r="K18" s="30"/>
      <c r="L18" s="31"/>
      <c r="M18" s="30">
        <v>2.8</v>
      </c>
      <c r="N18" s="30"/>
      <c r="O18" s="30"/>
      <c r="P18" s="30"/>
      <c r="Q18" s="31"/>
      <c r="R18" s="31"/>
      <c r="S18" s="31"/>
      <c r="T18" s="5">
        <f t="shared" si="0"/>
        <v>2.8</v>
      </c>
      <c r="U18" s="19">
        <f t="shared" si="1"/>
        <v>2.8</v>
      </c>
      <c r="V18" s="29"/>
    </row>
    <row r="19" spans="1:22" s="21" customFormat="1" ht="12.75">
      <c r="A19" s="22"/>
      <c r="B19" s="24" t="s">
        <v>24</v>
      </c>
      <c r="C19" s="25"/>
      <c r="D19" s="25"/>
      <c r="E19" s="26"/>
      <c r="F19" s="30">
        <v>2</v>
      </c>
      <c r="G19" s="30"/>
      <c r="H19" s="30"/>
      <c r="I19" s="30"/>
      <c r="J19" s="30">
        <v>2</v>
      </c>
      <c r="K19" s="30"/>
      <c r="L19" s="30"/>
      <c r="M19" s="30"/>
      <c r="N19" s="30"/>
      <c r="O19" s="30"/>
      <c r="P19" s="30"/>
      <c r="Q19" s="31"/>
      <c r="R19" s="31"/>
      <c r="S19" s="31"/>
      <c r="T19" s="5">
        <f t="shared" si="0"/>
        <v>2</v>
      </c>
      <c r="U19" s="19">
        <f t="shared" si="1"/>
        <v>2</v>
      </c>
      <c r="V19" s="29"/>
    </row>
    <row r="20" spans="1:24" s="21" customFormat="1" ht="12.75">
      <c r="A20" s="22"/>
      <c r="B20" s="24" t="s">
        <v>25</v>
      </c>
      <c r="C20" s="25"/>
      <c r="D20" s="25"/>
      <c r="E20" s="26"/>
      <c r="F20" s="30">
        <v>2</v>
      </c>
      <c r="G20" s="30"/>
      <c r="H20" s="30"/>
      <c r="I20" s="30"/>
      <c r="J20" s="30"/>
      <c r="K20" s="30">
        <v>1</v>
      </c>
      <c r="L20" s="30">
        <v>1</v>
      </c>
      <c r="M20" s="32"/>
      <c r="N20" s="30"/>
      <c r="O20" s="30"/>
      <c r="P20" s="30"/>
      <c r="Q20" s="31"/>
      <c r="R20" s="31"/>
      <c r="S20" s="31"/>
      <c r="T20" s="5">
        <f t="shared" si="0"/>
        <v>2</v>
      </c>
      <c r="U20" s="19">
        <f t="shared" si="1"/>
        <v>2</v>
      </c>
      <c r="V20" s="29"/>
      <c r="X20" s="33"/>
    </row>
    <row r="21" spans="1:24" s="21" customFormat="1" ht="12.75">
      <c r="A21" s="22"/>
      <c r="B21" s="24" t="s">
        <v>26</v>
      </c>
      <c r="C21" s="25"/>
      <c r="D21" s="25"/>
      <c r="E21" s="26"/>
      <c r="F21" s="30">
        <v>6</v>
      </c>
      <c r="G21" s="30"/>
      <c r="H21" s="30"/>
      <c r="I21" s="30"/>
      <c r="J21" s="30"/>
      <c r="K21" s="31"/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1"/>
      <c r="S21" s="31"/>
      <c r="T21" s="5">
        <f t="shared" si="0"/>
        <v>6</v>
      </c>
      <c r="U21" s="19">
        <f t="shared" si="1"/>
        <v>6</v>
      </c>
      <c r="V21" s="29"/>
      <c r="X21" s="33"/>
    </row>
    <row r="22" spans="1:24" s="21" customFormat="1" ht="12.75">
      <c r="A22" s="22"/>
      <c r="B22" s="24" t="s">
        <v>27</v>
      </c>
      <c r="C22" s="25"/>
      <c r="D22" s="25"/>
      <c r="E22" s="26"/>
      <c r="F22" s="30">
        <v>1.9</v>
      </c>
      <c r="G22" s="30"/>
      <c r="H22" s="30"/>
      <c r="I22" s="30"/>
      <c r="J22" s="30"/>
      <c r="K22" s="30">
        <v>1.9</v>
      </c>
      <c r="L22" s="30"/>
      <c r="M22" s="32"/>
      <c r="N22" s="30"/>
      <c r="O22" s="30"/>
      <c r="P22" s="30"/>
      <c r="Q22" s="31"/>
      <c r="R22" s="31"/>
      <c r="S22" s="31"/>
      <c r="T22" s="5">
        <f t="shared" si="0"/>
        <v>1.9</v>
      </c>
      <c r="U22" s="19">
        <f t="shared" si="1"/>
        <v>1.9</v>
      </c>
      <c r="V22" s="29"/>
      <c r="X22" s="33"/>
    </row>
    <row r="23" spans="1:24" s="21" customFormat="1" ht="12.75">
      <c r="A23" s="22"/>
      <c r="B23" s="24" t="s">
        <v>28</v>
      </c>
      <c r="C23" s="25"/>
      <c r="D23" s="25"/>
      <c r="E23" s="26"/>
      <c r="F23" s="30">
        <v>7.5</v>
      </c>
      <c r="G23" s="30"/>
      <c r="H23" s="30"/>
      <c r="I23" s="30"/>
      <c r="J23" s="30">
        <v>3.3</v>
      </c>
      <c r="K23" s="30"/>
      <c r="L23" s="30">
        <v>2.1</v>
      </c>
      <c r="M23" s="32"/>
      <c r="N23" s="30">
        <v>2.1</v>
      </c>
      <c r="O23" s="30"/>
      <c r="P23" s="30"/>
      <c r="Q23" s="31"/>
      <c r="R23" s="31"/>
      <c r="S23" s="31"/>
      <c r="T23" s="5">
        <f t="shared" si="0"/>
        <v>7.5</v>
      </c>
      <c r="U23" s="19">
        <f t="shared" si="1"/>
        <v>7.5</v>
      </c>
      <c r="V23" s="29"/>
      <c r="X23" s="33">
        <f>ROUND(X26,-6)</f>
        <v>144000000</v>
      </c>
    </row>
    <row r="24" spans="1:24" s="21" customFormat="1" ht="12.75">
      <c r="A24" s="22"/>
      <c r="B24" s="24" t="s">
        <v>29</v>
      </c>
      <c r="C24" s="25"/>
      <c r="D24" s="25"/>
      <c r="E24" s="26"/>
      <c r="F24" s="30">
        <v>1.5</v>
      </c>
      <c r="G24" s="30"/>
      <c r="H24" s="34"/>
      <c r="I24" s="34"/>
      <c r="J24" s="30">
        <v>1.5</v>
      </c>
      <c r="K24" s="32"/>
      <c r="L24" s="32"/>
      <c r="M24" s="32"/>
      <c r="N24" s="30"/>
      <c r="O24" s="30"/>
      <c r="P24" s="30"/>
      <c r="Q24" s="31"/>
      <c r="R24" s="31"/>
      <c r="S24" s="31"/>
      <c r="T24" s="5">
        <f t="shared" si="0"/>
        <v>1.5</v>
      </c>
      <c r="U24" s="19">
        <f t="shared" si="1"/>
        <v>1.5</v>
      </c>
      <c r="V24" s="29"/>
      <c r="X24" s="33">
        <f>ROUND(X27,6)</f>
        <v>120000000</v>
      </c>
    </row>
    <row r="25" spans="1:24" s="21" customFormat="1" ht="12.75" customHeight="1">
      <c r="A25" s="22"/>
      <c r="B25" s="24" t="s">
        <v>30</v>
      </c>
      <c r="C25" s="25"/>
      <c r="D25" s="25"/>
      <c r="E25" s="26"/>
      <c r="F25" s="30">
        <v>2</v>
      </c>
      <c r="G25" s="30"/>
      <c r="H25" s="34"/>
      <c r="I25" s="34"/>
      <c r="J25" s="32"/>
      <c r="K25" s="30">
        <v>2</v>
      </c>
      <c r="L25" s="30"/>
      <c r="M25" s="32"/>
      <c r="N25" s="30"/>
      <c r="O25" s="30"/>
      <c r="P25" s="30"/>
      <c r="Q25" s="31"/>
      <c r="R25" s="31"/>
      <c r="S25" s="31"/>
      <c r="T25" s="5">
        <f t="shared" si="0"/>
        <v>2</v>
      </c>
      <c r="U25" s="19">
        <f t="shared" si="1"/>
        <v>2</v>
      </c>
      <c r="V25" s="29"/>
      <c r="X25" s="33">
        <f>ROUND(X28,-6)</f>
        <v>198000000</v>
      </c>
    </row>
    <row r="26" spans="1:24" s="21" customFormat="1" ht="12.75">
      <c r="A26" s="22"/>
      <c r="B26" s="24" t="s">
        <v>31</v>
      </c>
      <c r="C26" s="25"/>
      <c r="D26" s="25"/>
      <c r="E26" s="26"/>
      <c r="F26" s="30">
        <v>4.3</v>
      </c>
      <c r="G26" s="30"/>
      <c r="H26" s="34"/>
      <c r="I26" s="34"/>
      <c r="J26" s="32"/>
      <c r="K26" s="32"/>
      <c r="L26" s="30">
        <v>4.3</v>
      </c>
      <c r="M26" s="32"/>
      <c r="N26" s="30"/>
      <c r="O26" s="30"/>
      <c r="P26" s="30"/>
      <c r="Q26" s="31"/>
      <c r="R26" s="31"/>
      <c r="S26" s="31"/>
      <c r="T26" s="5">
        <f t="shared" si="0"/>
        <v>4.3</v>
      </c>
      <c r="U26" s="19">
        <f t="shared" si="1"/>
        <v>4.3</v>
      </c>
      <c r="V26" s="29"/>
      <c r="W26" s="21" t="s">
        <v>32</v>
      </c>
      <c r="X26" s="33">
        <f>U29*1000000</f>
        <v>143500000</v>
      </c>
    </row>
    <row r="27" spans="1:24" s="21" customFormat="1" ht="12.75">
      <c r="A27" s="22"/>
      <c r="B27" s="24" t="s">
        <v>33</v>
      </c>
      <c r="C27" s="25"/>
      <c r="D27" s="25"/>
      <c r="E27" s="26"/>
      <c r="F27" s="30">
        <v>1.5</v>
      </c>
      <c r="G27" s="30"/>
      <c r="H27" s="34"/>
      <c r="I27" s="34"/>
      <c r="J27" s="32"/>
      <c r="K27" s="32"/>
      <c r="L27" s="32"/>
      <c r="M27" s="30">
        <v>1.5</v>
      </c>
      <c r="N27" s="30"/>
      <c r="O27" s="30"/>
      <c r="P27" s="30"/>
      <c r="Q27" s="31"/>
      <c r="R27" s="31"/>
      <c r="S27" s="31"/>
      <c r="T27" s="5">
        <f t="shared" si="0"/>
        <v>1.5</v>
      </c>
      <c r="U27" s="19">
        <f t="shared" si="1"/>
        <v>1.5</v>
      </c>
      <c r="V27" s="29"/>
      <c r="W27" s="21" t="s">
        <v>34</v>
      </c>
      <c r="X27" s="33">
        <f>U39*1000000</f>
        <v>120000000</v>
      </c>
    </row>
    <row r="28" spans="1:24" s="21" customFormat="1" ht="12.75">
      <c r="A28" s="22"/>
      <c r="B28" s="24" t="s">
        <v>35</v>
      </c>
      <c r="C28" s="25"/>
      <c r="D28" s="25"/>
      <c r="E28" s="26"/>
      <c r="F28" s="35"/>
      <c r="G28" s="35"/>
      <c r="H28" s="30">
        <f>H29-SUM(H8:H27)</f>
        <v>3.295</v>
      </c>
      <c r="I28" s="30">
        <f aca="true" t="shared" si="2" ref="I28:S28">I29-SUM(I8:I27)</f>
        <v>1.8000000000000003</v>
      </c>
      <c r="J28" s="30">
        <f t="shared" si="2"/>
        <v>2.5700000000000003</v>
      </c>
      <c r="K28" s="30">
        <f t="shared" si="2"/>
        <v>3.0999999999999996</v>
      </c>
      <c r="L28" s="30">
        <f t="shared" si="2"/>
        <v>3.3999999999999986</v>
      </c>
      <c r="M28" s="30">
        <f t="shared" si="2"/>
        <v>6.699999999999999</v>
      </c>
      <c r="N28" s="30">
        <f t="shared" si="2"/>
        <v>8.5</v>
      </c>
      <c r="O28" s="30">
        <f t="shared" si="2"/>
        <v>11.5</v>
      </c>
      <c r="P28" s="30">
        <f t="shared" si="2"/>
        <v>11.5</v>
      </c>
      <c r="Q28" s="30">
        <f t="shared" si="2"/>
        <v>11.5</v>
      </c>
      <c r="R28" s="30">
        <f t="shared" si="2"/>
        <v>13.5</v>
      </c>
      <c r="S28" s="30">
        <f t="shared" si="2"/>
        <v>13.5</v>
      </c>
      <c r="T28" s="5">
        <f t="shared" si="0"/>
        <v>90.865</v>
      </c>
      <c r="U28" s="19">
        <f t="shared" si="1"/>
        <v>85.77</v>
      </c>
      <c r="W28" s="21" t="s">
        <v>36</v>
      </c>
      <c r="X28" s="33">
        <f>ROUND(U63,6)*1000000</f>
        <v>198066773</v>
      </c>
    </row>
    <row r="29" spans="1:24" s="21" customFormat="1" ht="12.75">
      <c r="A29" s="22"/>
      <c r="B29" s="36" t="s">
        <v>37</v>
      </c>
      <c r="C29" s="37"/>
      <c r="D29" s="37"/>
      <c r="E29" s="36"/>
      <c r="F29" s="35"/>
      <c r="G29" s="35"/>
      <c r="H29" s="30">
        <v>5.42</v>
      </c>
      <c r="I29" s="30">
        <v>4.9</v>
      </c>
      <c r="J29" s="30">
        <v>13</v>
      </c>
      <c r="K29" s="30">
        <v>13.4</v>
      </c>
      <c r="L29" s="30">
        <v>14.5</v>
      </c>
      <c r="M29" s="30">
        <v>15.6</v>
      </c>
      <c r="N29" s="30">
        <v>14.5</v>
      </c>
      <c r="O29" s="30">
        <v>14.5</v>
      </c>
      <c r="P29" s="30">
        <v>14.5</v>
      </c>
      <c r="Q29" s="30">
        <v>14.5</v>
      </c>
      <c r="R29" s="30">
        <v>14.5</v>
      </c>
      <c r="S29" s="30">
        <v>14.5</v>
      </c>
      <c r="T29" s="5">
        <f t="shared" si="0"/>
        <v>153.82</v>
      </c>
      <c r="U29" s="19">
        <f t="shared" si="1"/>
        <v>143.5</v>
      </c>
      <c r="X29" s="33">
        <f>SUM(X26:X28)</f>
        <v>461566773</v>
      </c>
    </row>
    <row r="30" spans="1:19" ht="12.75">
      <c r="A30" s="13"/>
      <c r="B30" s="38"/>
      <c r="C30" s="38"/>
      <c r="D30" s="38"/>
      <c r="E30" s="38"/>
      <c r="F30" s="39"/>
      <c r="G30" s="3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2:21" s="40" customFormat="1" ht="12.75">
      <c r="B31" s="41" t="s">
        <v>38</v>
      </c>
      <c r="C31" s="41"/>
      <c r="D31" s="41"/>
      <c r="E31" s="41"/>
      <c r="F31" s="42"/>
      <c r="G31" s="42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5"/>
      <c r="U31" s="5"/>
    </row>
    <row r="32" spans="2:21" s="40" customFormat="1" ht="12.75" hidden="1">
      <c r="B32" s="41"/>
      <c r="C32" s="41"/>
      <c r="D32" s="41"/>
      <c r="E32" s="41"/>
      <c r="F32" s="42"/>
      <c r="G32" s="42"/>
      <c r="H32" s="43">
        <f>H39-SUM(H33:H38)</f>
        <v>0.006000000000000005</v>
      </c>
      <c r="I32" s="43">
        <f>I39-SUM(I33:I38)</f>
        <v>0</v>
      </c>
      <c r="J32" s="43">
        <f aca="true" t="shared" si="3" ref="J32:S32">J39-SUM(J33:J38)</f>
        <v>0</v>
      </c>
      <c r="K32" s="43">
        <f t="shared" si="3"/>
        <v>0</v>
      </c>
      <c r="L32" s="43">
        <f t="shared" si="3"/>
        <v>0</v>
      </c>
      <c r="M32" s="43">
        <f t="shared" si="3"/>
        <v>0</v>
      </c>
      <c r="N32" s="43">
        <f t="shared" si="3"/>
        <v>0</v>
      </c>
      <c r="O32" s="43">
        <f t="shared" si="3"/>
        <v>0</v>
      </c>
      <c r="P32" s="43">
        <f t="shared" si="3"/>
        <v>0</v>
      </c>
      <c r="Q32" s="43">
        <f t="shared" si="3"/>
        <v>0</v>
      </c>
      <c r="R32" s="43">
        <f t="shared" si="3"/>
        <v>0</v>
      </c>
      <c r="S32" s="43">
        <f t="shared" si="3"/>
        <v>0</v>
      </c>
      <c r="T32" s="5"/>
      <c r="U32" s="5"/>
    </row>
    <row r="33" spans="2:21" s="40" customFormat="1" ht="12.75" hidden="1">
      <c r="B33" s="41"/>
      <c r="C33" s="41"/>
      <c r="D33" s="41"/>
      <c r="E33" s="41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"/>
      <c r="U33" s="5"/>
    </row>
    <row r="34" spans="1:21" s="40" customFormat="1" ht="12.75">
      <c r="A34" s="41"/>
      <c r="B34" s="45" t="s">
        <v>39</v>
      </c>
      <c r="C34" s="45"/>
      <c r="D34" s="45"/>
      <c r="E34" s="46"/>
      <c r="F34" s="43"/>
      <c r="G34" s="43"/>
      <c r="H34" s="47"/>
      <c r="I34" s="47"/>
      <c r="J34" s="43">
        <v>2.6</v>
      </c>
      <c r="K34" s="43">
        <v>2.6</v>
      </c>
      <c r="L34" s="43">
        <v>2.6</v>
      </c>
      <c r="M34" s="43">
        <v>2.6</v>
      </c>
      <c r="N34" s="43">
        <v>2.6</v>
      </c>
      <c r="O34" s="43">
        <v>2.6</v>
      </c>
      <c r="P34" s="43">
        <v>2.6</v>
      </c>
      <c r="Q34" s="43">
        <v>2.6</v>
      </c>
      <c r="R34" s="43">
        <v>2.6</v>
      </c>
      <c r="S34" s="43">
        <v>2.6</v>
      </c>
      <c r="T34" s="5">
        <f aca="true" t="shared" si="4" ref="T34:T39">SUM(H34:S34)</f>
        <v>26.000000000000004</v>
      </c>
      <c r="U34" s="19">
        <f aca="true" t="shared" si="5" ref="U34:U39">SUM(J34:S34)</f>
        <v>26.000000000000004</v>
      </c>
    </row>
    <row r="35" spans="1:21" s="40" customFormat="1" ht="13.5" customHeight="1">
      <c r="A35" s="41"/>
      <c r="B35" s="45" t="s">
        <v>40</v>
      </c>
      <c r="C35" s="45"/>
      <c r="D35" s="45"/>
      <c r="E35" s="46"/>
      <c r="F35" s="42"/>
      <c r="G35" s="42"/>
      <c r="H35" s="43"/>
      <c r="I35" s="43"/>
      <c r="J35" s="43">
        <v>1.1</v>
      </c>
      <c r="K35" s="43">
        <v>1.1</v>
      </c>
      <c r="L35" s="43">
        <v>1.1</v>
      </c>
      <c r="M35" s="43">
        <v>1.1</v>
      </c>
      <c r="N35" s="43">
        <v>1.1</v>
      </c>
      <c r="O35" s="43">
        <v>1.1</v>
      </c>
      <c r="P35" s="43">
        <v>1.1</v>
      </c>
      <c r="Q35" s="43">
        <v>1.1</v>
      </c>
      <c r="R35" s="43">
        <v>1.1</v>
      </c>
      <c r="S35" s="43">
        <v>1.1</v>
      </c>
      <c r="T35" s="5">
        <f t="shared" si="4"/>
        <v>10.999999999999998</v>
      </c>
      <c r="U35" s="19">
        <f t="shared" si="5"/>
        <v>10.999999999999998</v>
      </c>
    </row>
    <row r="36" spans="1:21" s="40" customFormat="1" ht="14.25" customHeight="1">
      <c r="A36" s="41"/>
      <c r="B36" s="45" t="s">
        <v>41</v>
      </c>
      <c r="C36" s="45"/>
      <c r="D36" s="45"/>
      <c r="E36" s="46"/>
      <c r="F36" s="42"/>
      <c r="G36" s="42"/>
      <c r="H36" s="43"/>
      <c r="I36" s="43"/>
      <c r="J36" s="43">
        <v>4</v>
      </c>
      <c r="K36" s="43">
        <v>4</v>
      </c>
      <c r="L36" s="43">
        <v>4</v>
      </c>
      <c r="M36" s="43">
        <v>4</v>
      </c>
      <c r="N36" s="43">
        <v>4</v>
      </c>
      <c r="O36" s="43">
        <v>4</v>
      </c>
      <c r="P36" s="43">
        <v>4</v>
      </c>
      <c r="Q36" s="43">
        <v>4</v>
      </c>
      <c r="R36" s="43">
        <v>4</v>
      </c>
      <c r="S36" s="43">
        <v>4</v>
      </c>
      <c r="T36" s="5">
        <f t="shared" si="4"/>
        <v>40</v>
      </c>
      <c r="U36" s="19">
        <f t="shared" si="5"/>
        <v>40</v>
      </c>
    </row>
    <row r="37" spans="1:21" s="40" customFormat="1" ht="13.5" customHeight="1">
      <c r="A37" s="41"/>
      <c r="B37" s="45" t="s">
        <v>42</v>
      </c>
      <c r="C37" s="45"/>
      <c r="D37" s="45"/>
      <c r="E37" s="46"/>
      <c r="F37" s="42"/>
      <c r="G37" s="42"/>
      <c r="H37" s="43"/>
      <c r="I37" s="43"/>
      <c r="J37" s="43">
        <v>1.3</v>
      </c>
      <c r="K37" s="43">
        <v>1.3</v>
      </c>
      <c r="L37" s="43">
        <v>1.3</v>
      </c>
      <c r="M37" s="43">
        <v>1.3</v>
      </c>
      <c r="N37" s="43">
        <v>1.3</v>
      </c>
      <c r="O37" s="43">
        <v>1.3</v>
      </c>
      <c r="P37" s="43">
        <v>1.3</v>
      </c>
      <c r="Q37" s="43">
        <v>1.3</v>
      </c>
      <c r="R37" s="43">
        <v>1.3</v>
      </c>
      <c r="S37" s="43">
        <v>1.3</v>
      </c>
      <c r="T37" s="5">
        <f t="shared" si="4"/>
        <v>13.000000000000002</v>
      </c>
      <c r="U37" s="19">
        <f t="shared" si="5"/>
        <v>13.000000000000002</v>
      </c>
    </row>
    <row r="38" spans="1:21" s="40" customFormat="1" ht="12.75">
      <c r="A38" s="48"/>
      <c r="B38" s="45" t="s">
        <v>43</v>
      </c>
      <c r="C38" s="45"/>
      <c r="D38" s="45"/>
      <c r="E38" s="46"/>
      <c r="F38" s="47"/>
      <c r="G38" s="47"/>
      <c r="H38" s="43">
        <v>1.6</v>
      </c>
      <c r="I38" s="43">
        <v>2.3</v>
      </c>
      <c r="J38" s="43">
        <f>J39-SUM(J34:J37)</f>
        <v>3</v>
      </c>
      <c r="K38" s="43">
        <f aca="true" t="shared" si="6" ref="K38:S38">K39-SUM(K34:K37)</f>
        <v>3</v>
      </c>
      <c r="L38" s="43">
        <f t="shared" si="6"/>
        <v>3</v>
      </c>
      <c r="M38" s="43">
        <f t="shared" si="6"/>
        <v>3</v>
      </c>
      <c r="N38" s="43">
        <f t="shared" si="6"/>
        <v>3</v>
      </c>
      <c r="O38" s="43">
        <f t="shared" si="6"/>
        <v>3</v>
      </c>
      <c r="P38" s="43">
        <f t="shared" si="6"/>
        <v>3</v>
      </c>
      <c r="Q38" s="43">
        <f t="shared" si="6"/>
        <v>3</v>
      </c>
      <c r="R38" s="43">
        <f t="shared" si="6"/>
        <v>3</v>
      </c>
      <c r="S38" s="43">
        <f t="shared" si="6"/>
        <v>3</v>
      </c>
      <c r="T38" s="5">
        <f t="shared" si="4"/>
        <v>33.9</v>
      </c>
      <c r="U38" s="19">
        <f t="shared" si="5"/>
        <v>30</v>
      </c>
    </row>
    <row r="39" spans="2:23" s="40" customFormat="1" ht="12.75">
      <c r="B39" s="49" t="s">
        <v>44</v>
      </c>
      <c r="C39" s="50"/>
      <c r="D39" s="50"/>
      <c r="E39" s="41"/>
      <c r="F39" s="42"/>
      <c r="G39" s="42"/>
      <c r="H39" s="43">
        <v>1.606</v>
      </c>
      <c r="I39" s="43">
        <v>2.3</v>
      </c>
      <c r="J39" s="43">
        <v>12</v>
      </c>
      <c r="K39" s="43">
        <v>12</v>
      </c>
      <c r="L39" s="43">
        <v>12</v>
      </c>
      <c r="M39" s="43">
        <v>12</v>
      </c>
      <c r="N39" s="43">
        <v>12</v>
      </c>
      <c r="O39" s="43">
        <v>12</v>
      </c>
      <c r="P39" s="43">
        <v>12</v>
      </c>
      <c r="Q39" s="43">
        <v>12</v>
      </c>
      <c r="R39" s="43">
        <v>12</v>
      </c>
      <c r="S39" s="43">
        <v>12</v>
      </c>
      <c r="T39" s="5">
        <f t="shared" si="4"/>
        <v>123.906</v>
      </c>
      <c r="U39" s="19">
        <f t="shared" si="5"/>
        <v>120</v>
      </c>
      <c r="W39" s="51"/>
    </row>
    <row r="40" spans="1:19" ht="12.75">
      <c r="A40" s="52"/>
      <c r="F40" s="53"/>
      <c r="G40" s="5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23" s="54" customFormat="1" ht="12.75">
      <c r="B41" s="55" t="s">
        <v>45</v>
      </c>
      <c r="C41" s="56"/>
      <c r="D41" s="56"/>
      <c r="E41" s="55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58"/>
      <c r="S41" s="58"/>
      <c r="T41" s="5"/>
      <c r="U41" s="5"/>
      <c r="W41" s="59">
        <f>U51+U57+U61</f>
        <v>52.6226875</v>
      </c>
    </row>
    <row r="42" spans="1:21" s="54" customFormat="1" ht="12.75">
      <c r="A42" s="55"/>
      <c r="B42" s="60" t="s">
        <v>46</v>
      </c>
      <c r="C42" s="56"/>
      <c r="D42" s="56"/>
      <c r="E42" s="61"/>
      <c r="F42" s="57">
        <v>8.4</v>
      </c>
      <c r="G42" s="57"/>
      <c r="H42" s="57">
        <v>2</v>
      </c>
      <c r="I42" s="57"/>
      <c r="J42" s="57"/>
      <c r="K42" s="57"/>
      <c r="L42" s="57"/>
      <c r="M42" s="57"/>
      <c r="N42" s="57"/>
      <c r="O42" s="57"/>
      <c r="P42" s="57"/>
      <c r="Q42" s="58"/>
      <c r="R42" s="58"/>
      <c r="S42" s="58"/>
      <c r="T42" s="5">
        <f>SUM(H42:S42)</f>
        <v>2</v>
      </c>
      <c r="U42" s="19">
        <f>SUM(J42:S42)</f>
        <v>0</v>
      </c>
    </row>
    <row r="43" spans="1:21" s="54" customFormat="1" ht="12.75">
      <c r="A43" s="55"/>
      <c r="B43" s="62" t="s">
        <v>47</v>
      </c>
      <c r="C43" s="56"/>
      <c r="D43" s="56"/>
      <c r="E43" s="61"/>
      <c r="F43" s="57">
        <v>9</v>
      </c>
      <c r="G43" s="57"/>
      <c r="H43" s="57">
        <v>0.8</v>
      </c>
      <c r="I43" s="57">
        <v>3</v>
      </c>
      <c r="J43" s="63">
        <v>0</v>
      </c>
      <c r="K43" s="57"/>
      <c r="L43" s="57"/>
      <c r="M43" s="57"/>
      <c r="N43" s="57"/>
      <c r="O43" s="57"/>
      <c r="P43" s="57"/>
      <c r="Q43" s="58"/>
      <c r="R43" s="58"/>
      <c r="S43" s="58"/>
      <c r="T43" s="5">
        <f>SUM(H43:S43)</f>
        <v>3.8</v>
      </c>
      <c r="U43" s="19">
        <f>SUM(J43:S43)</f>
        <v>0</v>
      </c>
    </row>
    <row r="44" spans="1:21" s="54" customFormat="1" ht="12.75">
      <c r="A44" s="55"/>
      <c r="B44" s="62" t="s">
        <v>48</v>
      </c>
      <c r="C44" s="56"/>
      <c r="D44" s="56"/>
      <c r="E44" s="61"/>
      <c r="F44" s="57">
        <f aca="true" t="shared" si="7" ref="F44:F61">SUM(H44:S44)</f>
        <v>16.5</v>
      </c>
      <c r="G44" s="57"/>
      <c r="H44" s="57"/>
      <c r="I44" s="57"/>
      <c r="J44" s="57"/>
      <c r="K44" s="57">
        <v>16.5</v>
      </c>
      <c r="L44" s="57"/>
      <c r="M44" s="57"/>
      <c r="N44" s="57"/>
      <c r="O44" s="57"/>
      <c r="P44" s="57"/>
      <c r="Q44" s="58"/>
      <c r="R44" s="58"/>
      <c r="S44" s="58"/>
      <c r="T44" s="5">
        <f aca="true" t="shared" si="8" ref="T44:T62">SUM(H44:S44)</f>
        <v>16.5</v>
      </c>
      <c r="U44" s="19">
        <f aca="true" t="shared" si="9" ref="U44:U62">SUM(J44:S44)</f>
        <v>16.5</v>
      </c>
    </row>
    <row r="45" spans="1:25" s="54" customFormat="1" ht="12.75">
      <c r="A45" s="55"/>
      <c r="B45" s="62" t="s">
        <v>49</v>
      </c>
      <c r="C45" s="64">
        <v>50000</v>
      </c>
      <c r="D45" s="56"/>
      <c r="E45" s="61"/>
      <c r="F45" s="57">
        <f t="shared" si="7"/>
        <v>11.977125</v>
      </c>
      <c r="G45" s="57"/>
      <c r="H45" s="57"/>
      <c r="I45" s="57"/>
      <c r="J45" s="57"/>
      <c r="K45" s="57">
        <v>11.977125</v>
      </c>
      <c r="L45" s="57"/>
      <c r="M45" s="57"/>
      <c r="N45" s="57"/>
      <c r="O45" s="57"/>
      <c r="P45" s="57"/>
      <c r="Q45" s="58"/>
      <c r="R45" s="58"/>
      <c r="S45" s="58"/>
      <c r="T45" s="5">
        <f t="shared" si="8"/>
        <v>11.977125</v>
      </c>
      <c r="U45" s="19">
        <f t="shared" si="9"/>
        <v>11.977125</v>
      </c>
      <c r="X45" s="65" t="e">
        <f>F45+#REF!+F53</f>
        <v>#REF!</v>
      </c>
      <c r="Y45" s="54" t="s">
        <v>50</v>
      </c>
    </row>
    <row r="46" spans="1:21" s="54" customFormat="1" ht="12.75">
      <c r="A46" s="55"/>
      <c r="B46" s="62" t="s">
        <v>51</v>
      </c>
      <c r="C46" s="56"/>
      <c r="D46" s="56"/>
      <c r="E46" s="61"/>
      <c r="F46" s="57">
        <f>SUM(H46:S46)</f>
        <v>9.1</v>
      </c>
      <c r="G46" s="57"/>
      <c r="H46" s="57"/>
      <c r="I46" s="57"/>
      <c r="J46" s="57">
        <v>0</v>
      </c>
      <c r="K46" s="57">
        <v>9.1</v>
      </c>
      <c r="L46" s="57"/>
      <c r="M46" s="57"/>
      <c r="N46" s="57"/>
      <c r="O46" s="57"/>
      <c r="P46" s="57"/>
      <c r="Q46" s="58"/>
      <c r="R46" s="58"/>
      <c r="S46" s="58"/>
      <c r="T46" s="5">
        <f>SUM(H46:S46)</f>
        <v>9.1</v>
      </c>
      <c r="U46" s="19">
        <f>SUM(J46:S46)</f>
        <v>9.1</v>
      </c>
    </row>
    <row r="47" spans="1:25" s="54" customFormat="1" ht="12.75">
      <c r="A47" s="55"/>
      <c r="B47" s="62" t="s">
        <v>52</v>
      </c>
      <c r="C47" s="56"/>
      <c r="D47" s="56"/>
      <c r="E47" s="61"/>
      <c r="F47" s="57">
        <f t="shared" si="7"/>
        <v>10.50625</v>
      </c>
      <c r="G47" s="57"/>
      <c r="H47" s="57"/>
      <c r="I47" s="57"/>
      <c r="J47" s="57"/>
      <c r="K47" s="57">
        <v>10.50625</v>
      </c>
      <c r="L47" s="57"/>
      <c r="M47" s="57"/>
      <c r="N47" s="57"/>
      <c r="O47" s="57"/>
      <c r="P47" s="57"/>
      <c r="Q47" s="58"/>
      <c r="R47" s="58"/>
      <c r="S47" s="58"/>
      <c r="T47" s="5">
        <f t="shared" si="8"/>
        <v>10.50625</v>
      </c>
      <c r="U47" s="19">
        <f t="shared" si="9"/>
        <v>10.50625</v>
      </c>
      <c r="X47" s="65" t="e">
        <f>U63-X45-X48</f>
        <v>#REF!</v>
      </c>
      <c r="Y47" s="54" t="s">
        <v>53</v>
      </c>
    </row>
    <row r="48" spans="1:25" s="54" customFormat="1" ht="12.75">
      <c r="A48" s="55"/>
      <c r="B48" s="62" t="s">
        <v>54</v>
      </c>
      <c r="C48" s="56"/>
      <c r="D48" s="56"/>
      <c r="E48" s="61"/>
      <c r="F48" s="57">
        <f t="shared" si="7"/>
        <v>10.76890625</v>
      </c>
      <c r="G48" s="57"/>
      <c r="H48" s="57"/>
      <c r="I48" s="57"/>
      <c r="J48" s="57"/>
      <c r="K48" s="57"/>
      <c r="L48" s="57">
        <v>10.76890625</v>
      </c>
      <c r="M48" s="57"/>
      <c r="N48" s="57"/>
      <c r="O48" s="57"/>
      <c r="P48" s="57"/>
      <c r="Q48" s="58"/>
      <c r="R48" s="58"/>
      <c r="S48" s="58"/>
      <c r="T48" s="5">
        <f t="shared" si="8"/>
        <v>10.76890625</v>
      </c>
      <c r="U48" s="19">
        <f t="shared" si="9"/>
        <v>10.76890625</v>
      </c>
      <c r="X48" s="65" t="e">
        <f>#REF!+F49+F56+F58</f>
        <v>#REF!</v>
      </c>
      <c r="Y48" s="54" t="s">
        <v>55</v>
      </c>
    </row>
    <row r="49" spans="1:24" s="54" customFormat="1" ht="12.75">
      <c r="A49" s="55"/>
      <c r="B49" s="62" t="s">
        <v>56</v>
      </c>
      <c r="C49" s="56"/>
      <c r="D49" s="56"/>
      <c r="E49" s="61"/>
      <c r="F49" s="57">
        <f t="shared" si="7"/>
        <v>13.5</v>
      </c>
      <c r="G49" s="57"/>
      <c r="H49" s="57"/>
      <c r="I49" s="57"/>
      <c r="J49" s="57"/>
      <c r="K49" s="57"/>
      <c r="L49" s="57">
        <v>13.5</v>
      </c>
      <c r="M49" s="57"/>
      <c r="N49" s="57"/>
      <c r="O49" s="57"/>
      <c r="P49" s="57"/>
      <c r="Q49" s="58"/>
      <c r="R49" s="58"/>
      <c r="S49" s="58"/>
      <c r="T49" s="5">
        <f t="shared" si="8"/>
        <v>13.5</v>
      </c>
      <c r="U49" s="19">
        <f t="shared" si="9"/>
        <v>13.5</v>
      </c>
      <c r="X49" s="65" t="e">
        <f>SUM(X45:X48)</f>
        <v>#REF!</v>
      </c>
    </row>
    <row r="50" spans="1:21" s="54" customFormat="1" ht="12.75">
      <c r="A50" s="55"/>
      <c r="B50" s="62" t="s">
        <v>57</v>
      </c>
      <c r="C50" s="56"/>
      <c r="D50" s="56"/>
      <c r="E50" s="61"/>
      <c r="F50" s="57">
        <f t="shared" si="7"/>
        <v>6.2</v>
      </c>
      <c r="G50" s="57"/>
      <c r="H50" s="57"/>
      <c r="I50" s="57"/>
      <c r="J50" s="57"/>
      <c r="K50" s="57"/>
      <c r="L50" s="57">
        <v>6.2</v>
      </c>
      <c r="M50" s="57"/>
      <c r="N50" s="57"/>
      <c r="O50" s="57"/>
      <c r="P50" s="57"/>
      <c r="Q50" s="58"/>
      <c r="R50" s="58"/>
      <c r="S50" s="58"/>
      <c r="T50" s="5">
        <f t="shared" si="8"/>
        <v>6.2</v>
      </c>
      <c r="U50" s="19">
        <f t="shared" si="9"/>
        <v>6.2</v>
      </c>
    </row>
    <row r="51" spans="1:21" s="54" customFormat="1" ht="12.75">
      <c r="A51" s="55"/>
      <c r="B51" s="62" t="s">
        <v>58</v>
      </c>
      <c r="C51" s="56"/>
      <c r="D51" s="56"/>
      <c r="E51" s="61"/>
      <c r="F51" s="57">
        <f t="shared" si="7"/>
        <v>12.922687499999999</v>
      </c>
      <c r="G51" s="57"/>
      <c r="H51" s="57"/>
      <c r="I51" s="57"/>
      <c r="J51" s="57"/>
      <c r="K51" s="57"/>
      <c r="L51" s="57"/>
      <c r="M51" s="57">
        <v>12.922687499999999</v>
      </c>
      <c r="N51" s="57"/>
      <c r="O51" s="57"/>
      <c r="P51" s="57"/>
      <c r="Q51" s="58"/>
      <c r="R51" s="58"/>
      <c r="S51" s="58"/>
      <c r="T51" s="5">
        <f t="shared" si="8"/>
        <v>12.922687499999999</v>
      </c>
      <c r="U51" s="19">
        <f t="shared" si="9"/>
        <v>12.922687499999999</v>
      </c>
    </row>
    <row r="52" spans="1:25" s="54" customFormat="1" ht="12.75">
      <c r="A52" s="55"/>
      <c r="B52" s="62" t="s">
        <v>59</v>
      </c>
      <c r="C52" s="56"/>
      <c r="D52" s="56"/>
      <c r="E52" s="61"/>
      <c r="F52" s="57">
        <f t="shared" si="7"/>
        <v>10.76890625</v>
      </c>
      <c r="G52" s="57"/>
      <c r="H52" s="57"/>
      <c r="I52" s="57"/>
      <c r="J52" s="57"/>
      <c r="K52" s="57"/>
      <c r="L52" s="57"/>
      <c r="M52" s="57"/>
      <c r="N52" s="57">
        <v>10.76890625</v>
      </c>
      <c r="O52" s="57"/>
      <c r="P52" s="57"/>
      <c r="Q52" s="58"/>
      <c r="R52" s="58"/>
      <c r="S52" s="58"/>
      <c r="T52" s="5">
        <f t="shared" si="8"/>
        <v>10.76890625</v>
      </c>
      <c r="U52" s="19">
        <f t="shared" si="9"/>
        <v>10.76890625</v>
      </c>
      <c r="X52" s="65">
        <f>F61+F57+F51</f>
        <v>52.6226875</v>
      </c>
      <c r="Y52" s="54" t="s">
        <v>60</v>
      </c>
    </row>
    <row r="53" spans="1:25" s="54" customFormat="1" ht="12.75">
      <c r="A53" s="55"/>
      <c r="B53" s="62" t="s">
        <v>61</v>
      </c>
      <c r="C53" s="64">
        <v>25000</v>
      </c>
      <c r="D53" s="56"/>
      <c r="E53" s="61"/>
      <c r="F53" s="57">
        <f t="shared" si="7"/>
        <v>5.922898437499999</v>
      </c>
      <c r="G53" s="57"/>
      <c r="H53" s="57"/>
      <c r="I53" s="57"/>
      <c r="J53" s="57"/>
      <c r="K53" s="57"/>
      <c r="L53" s="57"/>
      <c r="M53" s="57"/>
      <c r="N53" s="57">
        <v>5.922898437499999</v>
      </c>
      <c r="O53" s="57"/>
      <c r="P53" s="57"/>
      <c r="Q53" s="58"/>
      <c r="R53" s="58"/>
      <c r="S53" s="58"/>
      <c r="T53" s="5">
        <f t="shared" si="8"/>
        <v>5.922898437499999</v>
      </c>
      <c r="U53" s="19">
        <f t="shared" si="9"/>
        <v>5.922898437499999</v>
      </c>
      <c r="X53" s="65">
        <f>F47+F52+F59</f>
        <v>31.17515625</v>
      </c>
      <c r="Y53" s="54" t="s">
        <v>62</v>
      </c>
    </row>
    <row r="54" spans="1:25" s="54" customFormat="1" ht="12.75">
      <c r="A54" s="55"/>
      <c r="B54" s="62" t="s">
        <v>63</v>
      </c>
      <c r="C54" s="56"/>
      <c r="D54" s="56"/>
      <c r="E54" s="61"/>
      <c r="F54" s="57">
        <f>SUM(H54:S54)</f>
        <v>5.4</v>
      </c>
      <c r="G54" s="57"/>
      <c r="H54" s="57"/>
      <c r="I54" s="57"/>
      <c r="J54" s="57"/>
      <c r="K54" s="57"/>
      <c r="L54" s="57"/>
      <c r="M54" s="57"/>
      <c r="N54" s="57">
        <v>5.4</v>
      </c>
      <c r="O54" s="57"/>
      <c r="P54" s="57"/>
      <c r="Q54" s="58"/>
      <c r="R54" s="58"/>
      <c r="S54" s="58"/>
      <c r="T54" s="5">
        <f t="shared" si="8"/>
        <v>5.4</v>
      </c>
      <c r="U54" s="19">
        <f t="shared" si="9"/>
        <v>5.4</v>
      </c>
      <c r="X54" s="65">
        <f>F46+F48+F55+F60</f>
        <v>35.46890625</v>
      </c>
      <c r="Y54" s="54" t="s">
        <v>64</v>
      </c>
    </row>
    <row r="55" spans="1:24" s="54" customFormat="1" ht="12.75">
      <c r="A55" s="55"/>
      <c r="B55" s="62" t="s">
        <v>65</v>
      </c>
      <c r="C55" s="56"/>
      <c r="D55" s="56"/>
      <c r="E55" s="61"/>
      <c r="F55" s="57">
        <f t="shared" si="7"/>
        <v>7.7</v>
      </c>
      <c r="G55" s="57"/>
      <c r="H55" s="57"/>
      <c r="I55" s="57"/>
      <c r="J55" s="57"/>
      <c r="K55" s="57"/>
      <c r="L55" s="57"/>
      <c r="M55" s="57"/>
      <c r="N55" s="57"/>
      <c r="O55" s="57">
        <v>7.7</v>
      </c>
      <c r="P55" s="57"/>
      <c r="Q55" s="58"/>
      <c r="R55" s="58"/>
      <c r="S55" s="58"/>
      <c r="T55" s="5">
        <f t="shared" si="8"/>
        <v>7.7</v>
      </c>
      <c r="U55" s="19">
        <f t="shared" si="9"/>
        <v>7.7</v>
      </c>
      <c r="X55" s="65"/>
    </row>
    <row r="56" spans="1:24" s="54" customFormat="1" ht="12.75">
      <c r="A56" s="55"/>
      <c r="B56" s="62" t="s">
        <v>66</v>
      </c>
      <c r="C56" s="56"/>
      <c r="D56" s="56"/>
      <c r="E56" s="61"/>
      <c r="F56" s="57">
        <f>SUM(H56:S56)</f>
        <v>11.3</v>
      </c>
      <c r="G56" s="57"/>
      <c r="H56" s="57"/>
      <c r="I56" s="57"/>
      <c r="J56" s="57"/>
      <c r="K56" s="57"/>
      <c r="L56" s="57"/>
      <c r="M56" s="57"/>
      <c r="N56" s="57"/>
      <c r="O56" s="57">
        <v>11.3</v>
      </c>
      <c r="P56" s="57"/>
      <c r="Q56" s="58"/>
      <c r="R56" s="58"/>
      <c r="S56" s="58"/>
      <c r="T56" s="5">
        <f t="shared" si="8"/>
        <v>11.3</v>
      </c>
      <c r="U56" s="19">
        <f t="shared" si="9"/>
        <v>11.3</v>
      </c>
      <c r="X56" s="65">
        <f>SUM(X52:X55)</f>
        <v>119.26675</v>
      </c>
    </row>
    <row r="57" spans="1:21" s="54" customFormat="1" ht="12.75">
      <c r="A57" s="55"/>
      <c r="B57" s="62" t="s">
        <v>67</v>
      </c>
      <c r="C57" s="56"/>
      <c r="D57" s="56"/>
      <c r="E57" s="61"/>
      <c r="F57" s="57">
        <f t="shared" si="7"/>
        <v>13.6</v>
      </c>
      <c r="G57" s="57"/>
      <c r="H57" s="57"/>
      <c r="I57" s="57"/>
      <c r="J57" s="57"/>
      <c r="K57" s="57"/>
      <c r="L57" s="57"/>
      <c r="M57" s="57"/>
      <c r="N57" s="57"/>
      <c r="O57" s="57"/>
      <c r="P57" s="57">
        <v>13.6</v>
      </c>
      <c r="Q57" s="58"/>
      <c r="R57" s="58"/>
      <c r="S57" s="58"/>
      <c r="T57" s="5">
        <f t="shared" si="8"/>
        <v>13.6</v>
      </c>
      <c r="U57" s="19">
        <f t="shared" si="9"/>
        <v>13.6</v>
      </c>
    </row>
    <row r="58" spans="1:21" s="54" customFormat="1" ht="12.75">
      <c r="A58" s="55"/>
      <c r="B58" s="66" t="s">
        <v>68</v>
      </c>
      <c r="C58" s="56"/>
      <c r="D58" s="56"/>
      <c r="E58" s="61"/>
      <c r="F58" s="57">
        <f>SUM(H58:S58)</f>
        <v>8</v>
      </c>
      <c r="G58" s="57"/>
      <c r="H58" s="57"/>
      <c r="I58" s="57"/>
      <c r="J58" s="57"/>
      <c r="K58" s="57"/>
      <c r="L58" s="57"/>
      <c r="M58" s="57"/>
      <c r="N58" s="57"/>
      <c r="O58" s="57"/>
      <c r="P58" s="57">
        <v>8</v>
      </c>
      <c r="Q58" s="58"/>
      <c r="R58" s="58"/>
      <c r="S58" s="58"/>
      <c r="T58" s="5">
        <f t="shared" si="8"/>
        <v>8</v>
      </c>
      <c r="U58" s="19">
        <f t="shared" si="9"/>
        <v>8</v>
      </c>
    </row>
    <row r="59" spans="1:24" s="54" customFormat="1" ht="12.75">
      <c r="A59" s="55"/>
      <c r="B59" s="62" t="s">
        <v>69</v>
      </c>
      <c r="C59" s="56"/>
      <c r="D59" s="56"/>
      <c r="E59" s="61"/>
      <c r="F59" s="57">
        <f t="shared" si="7"/>
        <v>9.9</v>
      </c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>
        <v>9.9</v>
      </c>
      <c r="R59" s="58"/>
      <c r="S59" s="58"/>
      <c r="T59" s="5">
        <f t="shared" si="8"/>
        <v>9.9</v>
      </c>
      <c r="U59" s="19">
        <f t="shared" si="9"/>
        <v>9.9</v>
      </c>
      <c r="X59" s="65" t="e">
        <f>X56+X49</f>
        <v>#REF!</v>
      </c>
    </row>
    <row r="60" spans="1:24" s="54" customFormat="1" ht="12.75">
      <c r="A60" s="55"/>
      <c r="B60" s="62" t="s">
        <v>70</v>
      </c>
      <c r="C60" s="56"/>
      <c r="D60" s="56"/>
      <c r="E60" s="61"/>
      <c r="F60" s="57">
        <f t="shared" si="7"/>
        <v>7.9</v>
      </c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  <c r="R60" s="58">
        <v>7.9</v>
      </c>
      <c r="S60" s="58"/>
      <c r="T60" s="5">
        <f t="shared" si="8"/>
        <v>7.9</v>
      </c>
      <c r="U60" s="19">
        <f t="shared" si="9"/>
        <v>7.9</v>
      </c>
      <c r="X60" s="65"/>
    </row>
    <row r="61" spans="1:21" s="54" customFormat="1" ht="12.75">
      <c r="A61" s="55"/>
      <c r="B61" s="62" t="s">
        <v>71</v>
      </c>
      <c r="C61" s="56"/>
      <c r="D61" s="56"/>
      <c r="E61" s="61"/>
      <c r="F61" s="57">
        <f t="shared" si="7"/>
        <v>26.1</v>
      </c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8"/>
      <c r="S61" s="58">
        <f>13.9+12.2</f>
        <v>26.1</v>
      </c>
      <c r="T61" s="5">
        <f t="shared" si="8"/>
        <v>26.1</v>
      </c>
      <c r="U61" s="19">
        <f t="shared" si="9"/>
        <v>26.1</v>
      </c>
    </row>
    <row r="62" spans="1:21" s="54" customFormat="1" ht="12.75">
      <c r="A62" s="55"/>
      <c r="B62" s="62"/>
      <c r="C62" s="56"/>
      <c r="D62" s="56"/>
      <c r="E62" s="61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  <c r="R62" s="58"/>
      <c r="S62" s="58"/>
      <c r="T62" s="5">
        <f t="shared" si="8"/>
        <v>0</v>
      </c>
      <c r="U62" s="19">
        <f t="shared" si="9"/>
        <v>0</v>
      </c>
    </row>
    <row r="63" spans="1:25" s="54" customFormat="1" ht="12.75">
      <c r="A63" s="55"/>
      <c r="B63" s="67" t="s">
        <v>72</v>
      </c>
      <c r="C63" s="56"/>
      <c r="D63" s="56"/>
      <c r="E63" s="67"/>
      <c r="F63" s="63" t="s">
        <v>12</v>
      </c>
      <c r="G63" s="68"/>
      <c r="H63" s="68">
        <f>SUM(H42:H61)</f>
        <v>2.8</v>
      </c>
      <c r="I63" s="68">
        <f aca="true" t="shared" si="10" ref="I63:S63">SUM(I42:I61)</f>
        <v>3</v>
      </c>
      <c r="J63" s="68">
        <f t="shared" si="10"/>
        <v>0</v>
      </c>
      <c r="K63" s="68">
        <f t="shared" si="10"/>
        <v>48.083375000000004</v>
      </c>
      <c r="L63" s="68">
        <f t="shared" si="10"/>
        <v>30.46890625</v>
      </c>
      <c r="M63" s="68">
        <f t="shared" si="10"/>
        <v>12.922687499999999</v>
      </c>
      <c r="N63" s="68">
        <f t="shared" si="10"/>
        <v>22.0918046875</v>
      </c>
      <c r="O63" s="68">
        <f t="shared" si="10"/>
        <v>19</v>
      </c>
      <c r="P63" s="68">
        <f t="shared" si="10"/>
        <v>21.6</v>
      </c>
      <c r="Q63" s="68">
        <f t="shared" si="10"/>
        <v>9.9</v>
      </c>
      <c r="R63" s="68">
        <f t="shared" si="10"/>
        <v>7.9</v>
      </c>
      <c r="S63" s="68">
        <f t="shared" si="10"/>
        <v>26.1</v>
      </c>
      <c r="T63" s="5">
        <f>SUM(H63:S63)</f>
        <v>203.8667734375</v>
      </c>
      <c r="U63" s="19">
        <f>SUM(U43:U62)</f>
        <v>198.06677343750002</v>
      </c>
      <c r="X63" s="69">
        <f>SUM(U29:U63)</f>
        <v>779.633546875</v>
      </c>
      <c r="Y63" s="70" t="s">
        <v>73</v>
      </c>
    </row>
    <row r="64" spans="1:21" s="16" customFormat="1" ht="12.75">
      <c r="A64" s="13"/>
      <c r="B64" s="71" t="s">
        <v>12</v>
      </c>
      <c r="C64" s="71"/>
      <c r="D64" s="71"/>
      <c r="E64" s="71"/>
      <c r="F64" s="72" t="s">
        <v>12</v>
      </c>
      <c r="G64" s="72"/>
      <c r="H64" s="73"/>
      <c r="I64" s="73"/>
      <c r="J64" s="73"/>
      <c r="K64" s="74"/>
      <c r="L64" s="73"/>
      <c r="M64" s="73"/>
      <c r="N64" s="73"/>
      <c r="O64" s="73"/>
      <c r="P64" s="73" t="s">
        <v>12</v>
      </c>
      <c r="Q64" s="75"/>
      <c r="R64" s="75"/>
      <c r="S64" s="75"/>
      <c r="T64" s="76"/>
      <c r="U64" s="76"/>
    </row>
    <row r="65" spans="2:21" ht="12.75">
      <c r="B65" s="77" t="s">
        <v>74</v>
      </c>
      <c r="C65" s="77"/>
      <c r="D65" s="77"/>
      <c r="E65" s="77"/>
      <c r="F65" s="78"/>
      <c r="G65" s="78"/>
      <c r="H65" s="17">
        <f aca="true" t="shared" si="11" ref="H65:S65">H29+H39+H63</f>
        <v>9.826</v>
      </c>
      <c r="I65" s="17">
        <f t="shared" si="11"/>
        <v>10.2</v>
      </c>
      <c r="J65" s="17">
        <f t="shared" si="11"/>
        <v>25</v>
      </c>
      <c r="K65" s="17">
        <f t="shared" si="11"/>
        <v>73.483375</v>
      </c>
      <c r="L65" s="17">
        <f t="shared" si="11"/>
        <v>56.96890625</v>
      </c>
      <c r="M65" s="17">
        <f t="shared" si="11"/>
        <v>40.5226875</v>
      </c>
      <c r="N65" s="17">
        <f t="shared" si="11"/>
        <v>48.5918046875</v>
      </c>
      <c r="O65" s="17">
        <f t="shared" si="11"/>
        <v>45.5</v>
      </c>
      <c r="P65" s="17">
        <f t="shared" si="11"/>
        <v>48.1</v>
      </c>
      <c r="Q65" s="17">
        <f t="shared" si="11"/>
        <v>36.4</v>
      </c>
      <c r="R65" s="17">
        <f t="shared" si="11"/>
        <v>34.4</v>
      </c>
      <c r="S65" s="17">
        <f t="shared" si="11"/>
        <v>52.6</v>
      </c>
      <c r="T65" s="5">
        <f>SUM(H65:S65)</f>
        <v>481.5927734375</v>
      </c>
      <c r="U65" s="19">
        <f>SUM(J65:S65)</f>
        <v>461.56677343750005</v>
      </c>
    </row>
    <row r="66" spans="2:21" ht="12.75">
      <c r="B66" s="77"/>
      <c r="C66" s="77"/>
      <c r="D66" s="77"/>
      <c r="E66" s="77"/>
      <c r="F66" s="79"/>
      <c r="G66" s="79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U66" s="19"/>
    </row>
    <row r="67" spans="2:21" ht="12.75">
      <c r="B67" s="81" t="s">
        <v>75</v>
      </c>
      <c r="C67" s="77"/>
      <c r="D67" s="77"/>
      <c r="E67" s="77"/>
      <c r="F67" s="16"/>
      <c r="G67" s="16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U67" s="19"/>
    </row>
    <row r="68" spans="2:21" ht="12.75">
      <c r="B68" s="81" t="s">
        <v>76</v>
      </c>
      <c r="C68" s="77"/>
      <c r="D68" s="77"/>
      <c r="E68" s="77"/>
      <c r="F68" s="16"/>
      <c r="G68" s="16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U68" s="19"/>
    </row>
    <row r="69" spans="2:21" ht="12.75">
      <c r="B69" s="81"/>
      <c r="C69" s="77"/>
      <c r="D69" s="77"/>
      <c r="E69" s="77"/>
      <c r="F69" s="16"/>
      <c r="G69" s="16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U69" s="19"/>
    </row>
    <row r="70" spans="2:21" ht="12.75">
      <c r="B70" s="81" t="s">
        <v>77</v>
      </c>
      <c r="C70" s="77"/>
      <c r="D70" s="77"/>
      <c r="E70" s="77"/>
      <c r="F70" s="16"/>
      <c r="G70" s="16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U70" s="19"/>
    </row>
    <row r="71" spans="2:21" s="16" customFormat="1" ht="11.25" customHeight="1">
      <c r="B71" s="62" t="s">
        <v>78</v>
      </c>
      <c r="C71" s="64">
        <v>40000</v>
      </c>
      <c r="D71" s="56"/>
      <c r="E71" s="61"/>
      <c r="F71" s="57">
        <f>SUM(H71:S71)</f>
        <v>32.30671875</v>
      </c>
      <c r="G71" s="57"/>
      <c r="H71" s="57"/>
      <c r="I71" s="57"/>
      <c r="J71" s="57"/>
      <c r="K71" s="57"/>
      <c r="L71" s="57"/>
      <c r="M71" s="57">
        <v>32.30671875</v>
      </c>
      <c r="N71" s="57"/>
      <c r="O71" s="57"/>
      <c r="P71" s="57"/>
      <c r="Q71" s="58"/>
      <c r="R71" s="58"/>
      <c r="S71" s="58"/>
      <c r="T71" s="5">
        <f>SUM(H71:S71)</f>
        <v>32.30671875</v>
      </c>
      <c r="U71" s="19">
        <f>SUM(J71:S71)</f>
        <v>32.30671875</v>
      </c>
    </row>
    <row r="72" spans="1:19" ht="31.5" hidden="1">
      <c r="A72" s="1"/>
      <c r="B72" s="2" t="s">
        <v>0</v>
      </c>
      <c r="C72" s="2"/>
      <c r="D72" s="2"/>
      <c r="E72" s="2"/>
      <c r="F72" s="3"/>
      <c r="G72" s="3"/>
      <c r="H72" s="4"/>
      <c r="I72" s="4"/>
      <c r="J72" s="4"/>
      <c r="K72" s="4"/>
      <c r="L72" s="4"/>
      <c r="M72" s="4" t="s">
        <v>1</v>
      </c>
      <c r="N72" s="4"/>
      <c r="O72" s="4"/>
      <c r="P72" s="4"/>
      <c r="Q72" s="4"/>
      <c r="R72" s="4"/>
      <c r="S72" s="4"/>
    </row>
    <row r="73" spans="2:21" s="6" customFormat="1" ht="230.25" hidden="1">
      <c r="B73" s="7" t="s">
        <v>2</v>
      </c>
      <c r="C73" s="8" t="s">
        <v>3</v>
      </c>
      <c r="D73" s="8" t="s">
        <v>79</v>
      </c>
      <c r="E73" s="8"/>
      <c r="F73" s="9" t="s">
        <v>4</v>
      </c>
      <c r="G73" s="10">
        <v>2001</v>
      </c>
      <c r="H73" s="11" t="s">
        <v>5</v>
      </c>
      <c r="I73" s="11" t="s">
        <v>6</v>
      </c>
      <c r="J73" s="11">
        <v>2004</v>
      </c>
      <c r="K73" s="11">
        <v>2005</v>
      </c>
      <c r="L73" s="11">
        <v>2006</v>
      </c>
      <c r="M73" s="11">
        <v>2007</v>
      </c>
      <c r="N73" s="11">
        <v>2008</v>
      </c>
      <c r="O73" s="11">
        <v>2009</v>
      </c>
      <c r="P73" s="11">
        <v>2010</v>
      </c>
      <c r="Q73" s="11">
        <v>2011</v>
      </c>
      <c r="R73" s="11">
        <v>2012</v>
      </c>
      <c r="S73" s="11">
        <v>2013</v>
      </c>
      <c r="T73" s="12" t="s">
        <v>7</v>
      </c>
      <c r="U73" s="12" t="s">
        <v>8</v>
      </c>
    </row>
    <row r="74" spans="1:19" ht="12.75">
      <c r="A74" s="13"/>
      <c r="B74" s="14"/>
      <c r="C74" s="14"/>
      <c r="D74" s="14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2:21" s="83" customFormat="1" ht="12.75">
      <c r="B75" s="84" t="s">
        <v>80</v>
      </c>
      <c r="C75" s="84"/>
      <c r="D75" s="84"/>
      <c r="E75" s="84"/>
      <c r="H75" s="85"/>
      <c r="I75" s="85"/>
      <c r="J75" s="85"/>
      <c r="K75" s="85"/>
      <c r="L75" s="85"/>
      <c r="M75" s="85"/>
      <c r="N75" s="85"/>
      <c r="O75" s="86"/>
      <c r="P75" s="86"/>
      <c r="Q75" s="86"/>
      <c r="R75" s="86"/>
      <c r="S75" s="86"/>
      <c r="T75" s="87"/>
      <c r="U75" s="87"/>
    </row>
    <row r="76" spans="1:21" s="93" customFormat="1" ht="25.5" hidden="1">
      <c r="A76" s="84"/>
      <c r="B76" s="88" t="s">
        <v>81</v>
      </c>
      <c r="C76" s="89"/>
      <c r="D76" s="89"/>
      <c r="E76" s="88"/>
      <c r="F76" s="90"/>
      <c r="G76" s="90"/>
      <c r="H76" s="91"/>
      <c r="I76" s="90"/>
      <c r="J76" s="90"/>
      <c r="K76" s="90"/>
      <c r="L76" s="90"/>
      <c r="M76" s="90"/>
      <c r="N76" s="90"/>
      <c r="O76" s="90"/>
      <c r="P76" s="90"/>
      <c r="Q76" s="91"/>
      <c r="R76" s="91"/>
      <c r="S76" s="91"/>
      <c r="T76" s="92"/>
      <c r="U76" s="92"/>
    </row>
    <row r="77" spans="1:21" s="93" customFormat="1" ht="12.75" hidden="1">
      <c r="A77" s="84"/>
      <c r="B77" s="88"/>
      <c r="C77" s="94"/>
      <c r="D77" s="94"/>
      <c r="E77" s="88"/>
      <c r="F77" s="95"/>
      <c r="G77" s="95"/>
      <c r="H77" s="96"/>
      <c r="I77" s="95"/>
      <c r="J77" s="95"/>
      <c r="K77" s="95"/>
      <c r="L77" s="95"/>
      <c r="M77" s="95"/>
      <c r="N77" s="95"/>
      <c r="O77" s="95"/>
      <c r="P77" s="95"/>
      <c r="Q77" s="96"/>
      <c r="R77" s="96"/>
      <c r="S77" s="96"/>
      <c r="T77" s="92"/>
      <c r="U77" s="92"/>
    </row>
    <row r="78" spans="1:21" s="93" customFormat="1" ht="12.75">
      <c r="A78" s="84"/>
      <c r="B78" s="97" t="s">
        <v>82</v>
      </c>
      <c r="C78" s="94"/>
      <c r="D78" s="98"/>
      <c r="E78" s="88"/>
      <c r="F78" s="95"/>
      <c r="G78" s="95"/>
      <c r="H78" s="96"/>
      <c r="I78" s="95"/>
      <c r="J78" s="95"/>
      <c r="K78" s="95"/>
      <c r="L78" s="95"/>
      <c r="M78" s="95"/>
      <c r="N78" s="95"/>
      <c r="O78" s="95"/>
      <c r="P78" s="95"/>
      <c r="Q78" s="96"/>
      <c r="R78" s="96"/>
      <c r="S78" s="96"/>
      <c r="T78" s="92"/>
      <c r="U78" s="92"/>
    </row>
    <row r="79" spans="1:21" s="93" customFormat="1" ht="12.75">
      <c r="A79" s="84"/>
      <c r="B79" s="99" t="s">
        <v>83</v>
      </c>
      <c r="C79" s="94"/>
      <c r="D79" s="100">
        <v>130</v>
      </c>
      <c r="E79" s="88"/>
      <c r="F79" s="95">
        <f>SUM(H79:S79)</f>
        <v>0.455</v>
      </c>
      <c r="G79" s="95"/>
      <c r="H79" s="95">
        <v>0.455</v>
      </c>
      <c r="I79" s="95"/>
      <c r="J79" s="95"/>
      <c r="K79" s="95"/>
      <c r="L79" s="95"/>
      <c r="M79" s="95"/>
      <c r="N79" s="95"/>
      <c r="O79" s="95"/>
      <c r="P79" s="95"/>
      <c r="Q79" s="96"/>
      <c r="R79" s="96"/>
      <c r="S79" s="96"/>
      <c r="T79" s="92">
        <f>SUM(H79:S79)</f>
        <v>0.455</v>
      </c>
      <c r="U79" s="101">
        <f>SUM(J79:S79)</f>
        <v>0</v>
      </c>
    </row>
    <row r="80" spans="1:21" s="93" customFormat="1" ht="12.75">
      <c r="A80" s="84"/>
      <c r="B80" s="99" t="s">
        <v>84</v>
      </c>
      <c r="C80" s="94"/>
      <c r="D80" s="100">
        <v>576</v>
      </c>
      <c r="E80" s="88"/>
      <c r="F80" s="95">
        <f aca="true" t="shared" si="12" ref="F80:F92">SUM(H80:S80)</f>
        <v>0.21</v>
      </c>
      <c r="G80" s="95"/>
      <c r="H80" s="95">
        <v>0.21</v>
      </c>
      <c r="I80" s="95"/>
      <c r="J80" s="95"/>
      <c r="K80" s="95"/>
      <c r="L80" s="95"/>
      <c r="M80" s="95"/>
      <c r="N80" s="95"/>
      <c r="O80" s="95"/>
      <c r="P80" s="95"/>
      <c r="Q80" s="96"/>
      <c r="R80" s="96"/>
      <c r="S80" s="96"/>
      <c r="T80" s="92">
        <f aca="true" t="shared" si="13" ref="T80:T92">SUM(H80:S80)</f>
        <v>0.21</v>
      </c>
      <c r="U80" s="101">
        <f aca="true" t="shared" si="14" ref="U80:U92">SUM(J80:S80)</f>
        <v>0</v>
      </c>
    </row>
    <row r="81" spans="1:21" s="93" customFormat="1" ht="12.75">
      <c r="A81" s="84"/>
      <c r="B81" s="99" t="s">
        <v>85</v>
      </c>
      <c r="C81" s="94"/>
      <c r="D81" s="100">
        <v>600</v>
      </c>
      <c r="E81" s="88"/>
      <c r="F81" s="95">
        <f t="shared" si="12"/>
        <v>0.145</v>
      </c>
      <c r="G81" s="95"/>
      <c r="H81" s="95">
        <v>0.145</v>
      </c>
      <c r="I81" s="95"/>
      <c r="J81" s="95"/>
      <c r="K81" s="95"/>
      <c r="L81" s="95"/>
      <c r="M81" s="95"/>
      <c r="N81" s="95"/>
      <c r="O81" s="95"/>
      <c r="P81" s="95"/>
      <c r="Q81" s="96"/>
      <c r="R81" s="96"/>
      <c r="S81" s="96"/>
      <c r="T81" s="92">
        <f t="shared" si="13"/>
        <v>0.145</v>
      </c>
      <c r="U81" s="101">
        <f t="shared" si="14"/>
        <v>0</v>
      </c>
    </row>
    <row r="82" spans="1:21" s="93" customFormat="1" ht="25.5">
      <c r="A82" s="84"/>
      <c r="B82" s="99" t="s">
        <v>86</v>
      </c>
      <c r="C82" s="94"/>
      <c r="D82" s="100">
        <v>2360</v>
      </c>
      <c r="E82" s="88"/>
      <c r="F82" s="95">
        <f t="shared" si="12"/>
        <v>0.351</v>
      </c>
      <c r="G82" s="95"/>
      <c r="H82" s="95"/>
      <c r="I82" s="95">
        <v>0.351</v>
      </c>
      <c r="J82" s="95"/>
      <c r="K82" s="95"/>
      <c r="L82" s="95"/>
      <c r="M82" s="95"/>
      <c r="N82" s="95"/>
      <c r="O82" s="95"/>
      <c r="P82" s="95"/>
      <c r="Q82" s="96"/>
      <c r="R82" s="96"/>
      <c r="S82" s="96"/>
      <c r="T82" s="92">
        <f t="shared" si="13"/>
        <v>0.351</v>
      </c>
      <c r="U82" s="101">
        <f t="shared" si="14"/>
        <v>0</v>
      </c>
    </row>
    <row r="83" spans="1:21" s="93" customFormat="1" ht="12.75">
      <c r="A83" s="84"/>
      <c r="B83" s="99" t="s">
        <v>87</v>
      </c>
      <c r="C83" s="94"/>
      <c r="D83" s="100">
        <v>130</v>
      </c>
      <c r="E83" s="88"/>
      <c r="F83" s="95">
        <f t="shared" si="12"/>
        <v>0.349</v>
      </c>
      <c r="G83" s="95"/>
      <c r="H83" s="95"/>
      <c r="I83" s="95">
        <v>0.349</v>
      </c>
      <c r="J83" s="95"/>
      <c r="K83" s="95"/>
      <c r="L83" s="95"/>
      <c r="M83" s="95"/>
      <c r="N83" s="95"/>
      <c r="O83" s="95"/>
      <c r="P83" s="95"/>
      <c r="Q83" s="96"/>
      <c r="R83" s="96"/>
      <c r="S83" s="96"/>
      <c r="T83" s="92">
        <f t="shared" si="13"/>
        <v>0.349</v>
      </c>
      <c r="U83" s="101">
        <f t="shared" si="14"/>
        <v>0</v>
      </c>
    </row>
    <row r="84" spans="1:21" s="93" customFormat="1" ht="12.75">
      <c r="A84" s="84"/>
      <c r="B84" s="99" t="s">
        <v>88</v>
      </c>
      <c r="C84" s="94"/>
      <c r="D84" s="100">
        <v>8000</v>
      </c>
      <c r="E84" s="88"/>
      <c r="F84" s="95">
        <f t="shared" si="12"/>
        <v>0.2</v>
      </c>
      <c r="G84" s="95"/>
      <c r="H84" s="95"/>
      <c r="I84" s="95">
        <v>0.2</v>
      </c>
      <c r="J84" s="95"/>
      <c r="K84" s="95"/>
      <c r="L84" s="95"/>
      <c r="M84" s="95"/>
      <c r="N84" s="95"/>
      <c r="O84" s="95"/>
      <c r="P84" s="95"/>
      <c r="Q84" s="96"/>
      <c r="R84" s="96"/>
      <c r="S84" s="96"/>
      <c r="T84" s="92">
        <f t="shared" si="13"/>
        <v>0.2</v>
      </c>
      <c r="U84" s="101">
        <f t="shared" si="14"/>
        <v>0</v>
      </c>
    </row>
    <row r="85" spans="1:21" s="93" customFormat="1" ht="25.5">
      <c r="A85" s="84"/>
      <c r="B85" s="99" t="s">
        <v>89</v>
      </c>
      <c r="C85" s="94"/>
      <c r="D85" s="100">
        <v>275</v>
      </c>
      <c r="E85" s="88"/>
      <c r="F85" s="95">
        <f t="shared" si="12"/>
        <v>0.2</v>
      </c>
      <c r="G85" s="95"/>
      <c r="H85" s="95"/>
      <c r="I85" s="95">
        <v>0.2</v>
      </c>
      <c r="J85" s="95"/>
      <c r="K85" s="95"/>
      <c r="L85" s="95"/>
      <c r="M85" s="95"/>
      <c r="N85" s="95"/>
      <c r="O85" s="95"/>
      <c r="P85" s="95"/>
      <c r="Q85" s="96"/>
      <c r="R85" s="96"/>
      <c r="S85" s="96"/>
      <c r="T85" s="92">
        <f t="shared" si="13"/>
        <v>0.2</v>
      </c>
      <c r="U85" s="101">
        <f t="shared" si="14"/>
        <v>0</v>
      </c>
    </row>
    <row r="86" spans="1:21" s="93" customFormat="1" ht="12.75">
      <c r="A86" s="84"/>
      <c r="B86" s="99" t="s">
        <v>90</v>
      </c>
      <c r="C86" s="94"/>
      <c r="D86" s="100"/>
      <c r="E86" s="88"/>
      <c r="F86" s="95">
        <f t="shared" si="12"/>
        <v>4</v>
      </c>
      <c r="G86" s="95"/>
      <c r="H86" s="95"/>
      <c r="I86" s="95"/>
      <c r="J86" s="95">
        <v>0.5</v>
      </c>
      <c r="K86" s="95">
        <v>2</v>
      </c>
      <c r="L86" s="95">
        <v>1.5</v>
      </c>
      <c r="M86" s="95"/>
      <c r="N86" s="95"/>
      <c r="O86" s="95"/>
      <c r="P86" s="95"/>
      <c r="Q86" s="96"/>
      <c r="R86" s="96"/>
      <c r="S86" s="96"/>
      <c r="T86" s="92">
        <f t="shared" si="13"/>
        <v>4</v>
      </c>
      <c r="U86" s="101">
        <f t="shared" si="14"/>
        <v>4</v>
      </c>
    </row>
    <row r="87" spans="1:21" s="93" customFormat="1" ht="12.75">
      <c r="A87" s="84"/>
      <c r="B87" s="99" t="s">
        <v>91</v>
      </c>
      <c r="C87" s="94"/>
      <c r="D87" s="100">
        <v>4929</v>
      </c>
      <c r="E87" s="88"/>
      <c r="F87" s="95">
        <f t="shared" si="12"/>
        <v>0.5</v>
      </c>
      <c r="G87" s="95"/>
      <c r="H87" s="95"/>
      <c r="I87" s="95"/>
      <c r="J87" s="95"/>
      <c r="K87" s="95">
        <v>0.5</v>
      </c>
      <c r="L87" s="95"/>
      <c r="M87" s="95"/>
      <c r="N87" s="95"/>
      <c r="O87" s="95"/>
      <c r="P87" s="95"/>
      <c r="Q87" s="96"/>
      <c r="R87" s="96"/>
      <c r="S87" s="96"/>
      <c r="T87" s="92">
        <f t="shared" si="13"/>
        <v>0.5</v>
      </c>
      <c r="U87" s="101">
        <f t="shared" si="14"/>
        <v>0.5</v>
      </c>
    </row>
    <row r="88" spans="1:21" s="93" customFormat="1" ht="12.75">
      <c r="A88" s="84"/>
      <c r="B88" s="99" t="s">
        <v>92</v>
      </c>
      <c r="C88" s="94"/>
      <c r="D88" s="100">
        <v>960</v>
      </c>
      <c r="E88" s="88"/>
      <c r="F88" s="95">
        <f t="shared" si="12"/>
        <v>0.5</v>
      </c>
      <c r="G88" s="95"/>
      <c r="H88" s="95"/>
      <c r="I88" s="95"/>
      <c r="J88" s="95"/>
      <c r="K88" s="95"/>
      <c r="L88" s="95">
        <v>0.5</v>
      </c>
      <c r="M88" s="95"/>
      <c r="N88" s="95"/>
      <c r="O88" s="95"/>
      <c r="P88" s="95"/>
      <c r="Q88" s="96"/>
      <c r="R88" s="96"/>
      <c r="S88" s="96"/>
      <c r="T88" s="92">
        <f t="shared" si="13"/>
        <v>0.5</v>
      </c>
      <c r="U88" s="101">
        <f t="shared" si="14"/>
        <v>0.5</v>
      </c>
    </row>
    <row r="89" spans="1:21" s="93" customFormat="1" ht="12.75">
      <c r="A89" s="84"/>
      <c r="B89" s="99" t="s">
        <v>93</v>
      </c>
      <c r="C89" s="94"/>
      <c r="D89" s="100">
        <v>700</v>
      </c>
      <c r="E89" s="88"/>
      <c r="F89" s="95">
        <f t="shared" si="12"/>
        <v>0.3</v>
      </c>
      <c r="G89" s="95"/>
      <c r="H89" s="95"/>
      <c r="I89" s="95"/>
      <c r="J89" s="95"/>
      <c r="K89" s="95"/>
      <c r="L89" s="95">
        <v>0.3</v>
      </c>
      <c r="M89" s="95"/>
      <c r="N89" s="95"/>
      <c r="O89" s="95"/>
      <c r="P89" s="95"/>
      <c r="Q89" s="96"/>
      <c r="R89" s="96"/>
      <c r="S89" s="96"/>
      <c r="T89" s="92">
        <f t="shared" si="13"/>
        <v>0.3</v>
      </c>
      <c r="U89" s="101">
        <f t="shared" si="14"/>
        <v>0.3</v>
      </c>
    </row>
    <row r="90" spans="1:21" s="93" customFormat="1" ht="12.75">
      <c r="A90" s="84"/>
      <c r="B90" s="99" t="s">
        <v>94</v>
      </c>
      <c r="C90" s="94"/>
      <c r="D90" s="100">
        <v>1596</v>
      </c>
      <c r="E90" s="88"/>
      <c r="F90" s="95">
        <f t="shared" si="12"/>
        <v>0.7</v>
      </c>
      <c r="G90" s="95"/>
      <c r="H90" s="95"/>
      <c r="I90" s="95"/>
      <c r="J90" s="95"/>
      <c r="K90" s="95"/>
      <c r="L90" s="95">
        <v>0.7</v>
      </c>
      <c r="M90" s="95"/>
      <c r="N90" s="95"/>
      <c r="O90" s="95"/>
      <c r="P90" s="95"/>
      <c r="Q90" s="96"/>
      <c r="R90" s="96"/>
      <c r="S90" s="96"/>
      <c r="T90" s="92">
        <f t="shared" si="13"/>
        <v>0.7</v>
      </c>
      <c r="U90" s="101">
        <f t="shared" si="14"/>
        <v>0.7</v>
      </c>
    </row>
    <row r="91" spans="1:21" s="93" customFormat="1" ht="12.75">
      <c r="A91" s="84"/>
      <c r="B91" s="99" t="s">
        <v>95</v>
      </c>
      <c r="C91" s="94"/>
      <c r="D91" s="100">
        <v>11382</v>
      </c>
      <c r="E91" s="88"/>
      <c r="F91" s="95">
        <f t="shared" si="12"/>
        <v>0.1</v>
      </c>
      <c r="G91" s="95"/>
      <c r="H91" s="95"/>
      <c r="I91" s="95"/>
      <c r="J91" s="95"/>
      <c r="K91" s="95"/>
      <c r="L91" s="95">
        <v>0.1</v>
      </c>
      <c r="M91" s="95"/>
      <c r="N91" s="95"/>
      <c r="O91" s="95"/>
      <c r="P91" s="95"/>
      <c r="Q91" s="96"/>
      <c r="R91" s="96"/>
      <c r="S91" s="96"/>
      <c r="T91" s="92">
        <f t="shared" si="13"/>
        <v>0.1</v>
      </c>
      <c r="U91" s="101">
        <f t="shared" si="14"/>
        <v>0.1</v>
      </c>
    </row>
    <row r="92" spans="1:21" s="93" customFormat="1" ht="12.75">
      <c r="A92" s="84"/>
      <c r="B92" s="99" t="s">
        <v>96</v>
      </c>
      <c r="C92" s="94"/>
      <c r="D92" s="100">
        <v>560</v>
      </c>
      <c r="E92" s="88"/>
      <c r="F92" s="95">
        <f t="shared" si="12"/>
        <v>0.1</v>
      </c>
      <c r="G92" s="95"/>
      <c r="H92" s="95"/>
      <c r="I92" s="95"/>
      <c r="J92" s="95"/>
      <c r="K92" s="95"/>
      <c r="L92" s="95"/>
      <c r="M92" s="95">
        <v>0.1</v>
      </c>
      <c r="N92" s="95"/>
      <c r="O92" s="95"/>
      <c r="P92" s="95"/>
      <c r="Q92" s="96"/>
      <c r="R92" s="96"/>
      <c r="S92" s="96"/>
      <c r="T92" s="92">
        <f t="shared" si="13"/>
        <v>0.1</v>
      </c>
      <c r="U92" s="101">
        <f t="shared" si="14"/>
        <v>0.1</v>
      </c>
    </row>
    <row r="93" spans="1:21" s="93" customFormat="1" ht="25.5">
      <c r="A93" s="84"/>
      <c r="B93" s="102" t="s">
        <v>97</v>
      </c>
      <c r="C93" s="94"/>
      <c r="D93" s="100"/>
      <c r="E93" s="88"/>
      <c r="F93" s="95"/>
      <c r="G93" s="95"/>
      <c r="H93" s="95">
        <f>SUM(H79:H92)</f>
        <v>0.81</v>
      </c>
      <c r="I93" s="95">
        <f aca="true" t="shared" si="15" ref="I93:R93">SUM(I79:I92)</f>
        <v>1.0999999999999999</v>
      </c>
      <c r="J93" s="95">
        <f t="shared" si="15"/>
        <v>0.5</v>
      </c>
      <c r="K93" s="95">
        <f>SUM(K79:K92)</f>
        <v>2.5</v>
      </c>
      <c r="L93" s="95">
        <f>SUM(L79:L92)</f>
        <v>3.1</v>
      </c>
      <c r="M93" s="95">
        <f t="shared" si="15"/>
        <v>0.1</v>
      </c>
      <c r="N93" s="95">
        <f t="shared" si="15"/>
        <v>0</v>
      </c>
      <c r="O93" s="95">
        <f t="shared" si="15"/>
        <v>0</v>
      </c>
      <c r="P93" s="95">
        <f t="shared" si="15"/>
        <v>0</v>
      </c>
      <c r="Q93" s="95">
        <f t="shared" si="15"/>
        <v>0</v>
      </c>
      <c r="R93" s="95">
        <f t="shared" si="15"/>
        <v>0</v>
      </c>
      <c r="S93" s="95">
        <f>SUM(S79:S92)</f>
        <v>0</v>
      </c>
      <c r="T93" s="92">
        <f>SUM(H93:S93)</f>
        <v>8.11</v>
      </c>
      <c r="U93" s="101">
        <f>SUM(J93:S93)</f>
        <v>6.199999999999999</v>
      </c>
    </row>
    <row r="94" spans="1:21" s="93" customFormat="1" ht="12.75">
      <c r="A94" s="84"/>
      <c r="B94" s="102"/>
      <c r="C94" s="94"/>
      <c r="D94" s="103"/>
      <c r="E94" s="88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2"/>
      <c r="U94" s="101"/>
    </row>
    <row r="95" spans="1:21" s="93" customFormat="1" ht="12.75">
      <c r="A95" s="84"/>
      <c r="B95" s="84" t="s">
        <v>98</v>
      </c>
      <c r="C95" s="94"/>
      <c r="D95" s="103"/>
      <c r="E95" s="88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6"/>
      <c r="R95" s="96"/>
      <c r="S95" s="96"/>
      <c r="T95" s="92"/>
      <c r="U95" s="101"/>
    </row>
    <row r="96" spans="1:26" s="93" customFormat="1" ht="12.75" customHeight="1">
      <c r="A96" s="84"/>
      <c r="B96" s="99" t="s">
        <v>99</v>
      </c>
      <c r="C96" s="94"/>
      <c r="D96" s="94"/>
      <c r="E96" s="88"/>
      <c r="F96" s="95">
        <f>SUM(H96:S96)</f>
        <v>3.7</v>
      </c>
      <c r="G96" s="95"/>
      <c r="H96" s="95"/>
      <c r="I96" s="95"/>
      <c r="J96" s="95">
        <v>3.7</v>
      </c>
      <c r="K96" s="95"/>
      <c r="L96" s="95"/>
      <c r="M96" s="95"/>
      <c r="N96" s="95"/>
      <c r="O96" s="95"/>
      <c r="P96" s="95"/>
      <c r="Q96" s="95"/>
      <c r="R96" s="95"/>
      <c r="S96" s="95"/>
      <c r="T96" s="92">
        <f>SUM(H96:S96)</f>
        <v>3.7</v>
      </c>
      <c r="U96" s="101">
        <f>SUM(J96:S96)</f>
        <v>3.7</v>
      </c>
      <c r="V96" s="104">
        <f>P96</f>
        <v>0</v>
      </c>
      <c r="X96" s="104">
        <f>SUM(J115:O115)</f>
        <v>21.6</v>
      </c>
      <c r="Y96" s="93" t="s">
        <v>100</v>
      </c>
      <c r="Z96" s="104"/>
    </row>
    <row r="97" spans="1:25" s="93" customFormat="1" ht="25.5">
      <c r="A97" s="84"/>
      <c r="B97" s="99" t="s">
        <v>101</v>
      </c>
      <c r="C97" s="94"/>
      <c r="D97" s="94"/>
      <c r="E97" s="88"/>
      <c r="F97" s="95">
        <f>SUM(H97:S97)</f>
        <v>1</v>
      </c>
      <c r="G97" s="95"/>
      <c r="H97" s="95"/>
      <c r="I97" s="95"/>
      <c r="J97" s="95"/>
      <c r="K97" s="95"/>
      <c r="L97" s="95">
        <v>1</v>
      </c>
      <c r="M97" s="95"/>
      <c r="N97" s="95"/>
      <c r="O97" s="95"/>
      <c r="P97" s="95"/>
      <c r="Q97" s="95"/>
      <c r="R97" s="95"/>
      <c r="S97" s="95"/>
      <c r="T97" s="92">
        <f>SUM(H97:S97)</f>
        <v>1</v>
      </c>
      <c r="U97" s="101">
        <f>SUM(J97:S97)</f>
        <v>1</v>
      </c>
      <c r="V97" s="104">
        <f>P97</f>
        <v>0</v>
      </c>
      <c r="X97" s="104">
        <f>SUM(H115:I115)+SUM(H116:I116)</f>
        <v>10.629999999999999</v>
      </c>
      <c r="Y97" s="93" t="s">
        <v>102</v>
      </c>
    </row>
    <row r="98" spans="1:26" s="93" customFormat="1" ht="25.5">
      <c r="A98" s="84"/>
      <c r="B98" s="105" t="s">
        <v>103</v>
      </c>
      <c r="C98" s="94"/>
      <c r="D98" s="94"/>
      <c r="E98" s="88"/>
      <c r="F98" s="95">
        <f>SUM(H98:S98)</f>
        <v>30</v>
      </c>
      <c r="G98" s="95"/>
      <c r="H98" s="95"/>
      <c r="I98" s="95"/>
      <c r="J98" s="95"/>
      <c r="K98" s="95">
        <v>1</v>
      </c>
      <c r="L98" s="95">
        <v>10</v>
      </c>
      <c r="M98" s="95">
        <v>10</v>
      </c>
      <c r="N98" s="95">
        <v>9</v>
      </c>
      <c r="O98" s="95"/>
      <c r="P98" s="95"/>
      <c r="Q98" s="95"/>
      <c r="R98" s="95"/>
      <c r="S98" s="95"/>
      <c r="T98" s="92">
        <f>SUM(H98:S98)</f>
        <v>30</v>
      </c>
      <c r="U98" s="101">
        <f>SUM(J98:S98)</f>
        <v>30</v>
      </c>
      <c r="V98" s="104"/>
      <c r="Y98" s="104">
        <f>SUM(J98:S98)</f>
        <v>30</v>
      </c>
      <c r="Z98" s="93" t="s">
        <v>104</v>
      </c>
    </row>
    <row r="99" spans="1:22" s="93" customFormat="1" ht="12.75">
      <c r="A99" s="84"/>
      <c r="B99" s="102" t="s">
        <v>105</v>
      </c>
      <c r="C99" s="94"/>
      <c r="D99" s="94"/>
      <c r="E99" s="88"/>
      <c r="F99" s="95"/>
      <c r="G99" s="95"/>
      <c r="H99" s="95">
        <f>SUM(H96:H98)</f>
        <v>0</v>
      </c>
      <c r="I99" s="95">
        <f aca="true" t="shared" si="16" ref="I99:S99">SUM(I96:I98)</f>
        <v>0</v>
      </c>
      <c r="J99" s="95">
        <f t="shared" si="16"/>
        <v>3.7</v>
      </c>
      <c r="K99" s="95">
        <f t="shared" si="16"/>
        <v>1</v>
      </c>
      <c r="L99" s="95">
        <f t="shared" si="16"/>
        <v>11</v>
      </c>
      <c r="M99" s="95">
        <f t="shared" si="16"/>
        <v>10</v>
      </c>
      <c r="N99" s="95">
        <f t="shared" si="16"/>
        <v>9</v>
      </c>
      <c r="O99" s="95">
        <f t="shared" si="16"/>
        <v>0</v>
      </c>
      <c r="P99" s="95">
        <f t="shared" si="16"/>
        <v>0</v>
      </c>
      <c r="Q99" s="95">
        <f t="shared" si="16"/>
        <v>0</v>
      </c>
      <c r="R99" s="95">
        <f t="shared" si="16"/>
        <v>0</v>
      </c>
      <c r="S99" s="95">
        <f t="shared" si="16"/>
        <v>0</v>
      </c>
      <c r="T99" s="92">
        <f>SUM(H99:S99)</f>
        <v>34.7</v>
      </c>
      <c r="U99" s="101">
        <f>SUM(J99:S99)</f>
        <v>34.7</v>
      </c>
      <c r="V99" s="104"/>
    </row>
    <row r="100" spans="1:22" s="93" customFormat="1" ht="12.75">
      <c r="A100" s="84"/>
      <c r="B100" s="102"/>
      <c r="C100" s="94"/>
      <c r="D100" s="94"/>
      <c r="E100" s="88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2"/>
      <c r="U100" s="101"/>
      <c r="V100" s="104"/>
    </row>
    <row r="101" spans="1:22" s="93" customFormat="1" ht="12.75">
      <c r="A101" s="84"/>
      <c r="B101" s="102" t="s">
        <v>106</v>
      </c>
      <c r="C101" s="94"/>
      <c r="D101" s="94"/>
      <c r="E101" s="88"/>
      <c r="F101" s="95"/>
      <c r="G101" s="95"/>
      <c r="H101" s="95">
        <f aca="true" t="shared" si="17" ref="H101:S101">H99+H93</f>
        <v>0.81</v>
      </c>
      <c r="I101" s="95">
        <f t="shared" si="17"/>
        <v>1.0999999999999999</v>
      </c>
      <c r="J101" s="95">
        <f t="shared" si="17"/>
        <v>4.2</v>
      </c>
      <c r="K101" s="95">
        <f t="shared" si="17"/>
        <v>3.5</v>
      </c>
      <c r="L101" s="95">
        <f t="shared" si="17"/>
        <v>14.1</v>
      </c>
      <c r="M101" s="95">
        <f t="shared" si="17"/>
        <v>10.1</v>
      </c>
      <c r="N101" s="95">
        <f t="shared" si="17"/>
        <v>9</v>
      </c>
      <c r="O101" s="95">
        <f t="shared" si="17"/>
        <v>0</v>
      </c>
      <c r="P101" s="95">
        <f t="shared" si="17"/>
        <v>0</v>
      </c>
      <c r="Q101" s="95">
        <f t="shared" si="17"/>
        <v>0</v>
      </c>
      <c r="R101" s="95">
        <f t="shared" si="17"/>
        <v>0</v>
      </c>
      <c r="S101" s="95">
        <f t="shared" si="17"/>
        <v>0</v>
      </c>
      <c r="T101" s="92">
        <f>SUM(J101:S101)</f>
        <v>40.9</v>
      </c>
      <c r="U101" s="101">
        <f>SUM(J101:S101)</f>
        <v>40.9</v>
      </c>
      <c r="V101" s="106">
        <f>SUM(V104:V111)</f>
        <v>0</v>
      </c>
    </row>
    <row r="102" spans="1:22" s="93" customFormat="1" ht="12.75">
      <c r="A102" s="84"/>
      <c r="B102" s="102"/>
      <c r="C102" s="94"/>
      <c r="D102" s="94"/>
      <c r="E102" s="88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2"/>
      <c r="U102" s="101"/>
      <c r="V102" s="104"/>
    </row>
    <row r="103" spans="1:22" s="93" customFormat="1" ht="12.75">
      <c r="A103" s="84"/>
      <c r="B103" s="102"/>
      <c r="C103" s="94"/>
      <c r="D103" s="94"/>
      <c r="E103" s="88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2"/>
      <c r="U103" s="101"/>
      <c r="V103" s="104"/>
    </row>
    <row r="104" spans="1:25" s="93" customFormat="1" ht="12.75">
      <c r="A104" s="84"/>
      <c r="B104" s="97" t="s">
        <v>107</v>
      </c>
      <c r="C104" s="94"/>
      <c r="D104" s="94"/>
      <c r="E104" s="88"/>
      <c r="F104" s="95"/>
      <c r="G104" s="95"/>
      <c r="H104" s="96"/>
      <c r="I104" s="95"/>
      <c r="J104" s="95"/>
      <c r="K104" s="95"/>
      <c r="L104" s="95"/>
      <c r="M104" s="95"/>
      <c r="N104" s="95"/>
      <c r="O104" s="95"/>
      <c r="P104" s="95"/>
      <c r="Q104" s="96"/>
      <c r="R104" s="96"/>
      <c r="S104" s="96"/>
      <c r="T104" s="92"/>
      <c r="U104" s="101"/>
      <c r="X104" s="104" t="e">
        <f>#REF!+P96+P97</f>
        <v>#REF!</v>
      </c>
      <c r="Y104" s="93" t="s">
        <v>108</v>
      </c>
    </row>
    <row r="105" spans="1:22" s="93" customFormat="1" ht="25.5">
      <c r="A105" s="84"/>
      <c r="B105" s="99" t="s">
        <v>109</v>
      </c>
      <c r="C105" s="94"/>
      <c r="D105" s="94"/>
      <c r="E105" s="88"/>
      <c r="F105" s="95"/>
      <c r="G105" s="95"/>
      <c r="H105" s="95"/>
      <c r="I105" s="95"/>
      <c r="J105" s="95">
        <v>0.45</v>
      </c>
      <c r="K105" s="95">
        <v>0.45</v>
      </c>
      <c r="L105" s="95">
        <v>0.45</v>
      </c>
      <c r="M105" s="95">
        <v>0.45</v>
      </c>
      <c r="N105" s="95">
        <v>0.45</v>
      </c>
      <c r="O105" s="95">
        <v>0.45</v>
      </c>
      <c r="P105" s="95">
        <v>0.45</v>
      </c>
      <c r="Q105" s="95">
        <v>0.45</v>
      </c>
      <c r="R105" s="95">
        <v>0.45</v>
      </c>
      <c r="S105" s="95">
        <v>0.45</v>
      </c>
      <c r="T105" s="92">
        <f aca="true" t="shared" si="18" ref="T105:T110">SUM(H105:S105)</f>
        <v>4.500000000000001</v>
      </c>
      <c r="U105" s="101">
        <f aca="true" t="shared" si="19" ref="U105:U110">SUM(J105:S105)</f>
        <v>4.500000000000001</v>
      </c>
      <c r="V105" s="104"/>
    </row>
    <row r="106" spans="1:22" s="93" customFormat="1" ht="12.75">
      <c r="A106" s="84"/>
      <c r="B106" s="99" t="s">
        <v>110</v>
      </c>
      <c r="C106" s="94"/>
      <c r="D106" s="94"/>
      <c r="E106" s="88"/>
      <c r="F106" s="95"/>
      <c r="G106" s="95"/>
      <c r="H106" s="96"/>
      <c r="I106" s="95">
        <v>0.12</v>
      </c>
      <c r="J106" s="95">
        <v>0.12</v>
      </c>
      <c r="K106" s="95">
        <v>0.12</v>
      </c>
      <c r="L106" s="95">
        <v>0.12</v>
      </c>
      <c r="M106" s="95">
        <v>0.12</v>
      </c>
      <c r="N106" s="95">
        <v>0.12</v>
      </c>
      <c r="O106" s="95">
        <v>0.12</v>
      </c>
      <c r="P106" s="95">
        <v>0.12</v>
      </c>
      <c r="Q106" s="95">
        <v>0.12</v>
      </c>
      <c r="R106" s="95">
        <v>0.12</v>
      </c>
      <c r="S106" s="95">
        <v>0.12</v>
      </c>
      <c r="T106" s="92">
        <f t="shared" si="18"/>
        <v>1.3200000000000003</v>
      </c>
      <c r="U106" s="101">
        <f t="shared" si="19"/>
        <v>1.2000000000000002</v>
      </c>
      <c r="V106" s="104"/>
    </row>
    <row r="107" spans="1:25" s="93" customFormat="1" ht="12.75">
      <c r="A107" s="84"/>
      <c r="B107" s="99" t="s">
        <v>111</v>
      </c>
      <c r="C107" s="94"/>
      <c r="D107" s="94"/>
      <c r="E107" s="88"/>
      <c r="F107" s="95"/>
      <c r="G107" s="95"/>
      <c r="H107" s="96">
        <v>1.5</v>
      </c>
      <c r="I107" s="95">
        <v>1.5</v>
      </c>
      <c r="J107" s="95">
        <v>1.5</v>
      </c>
      <c r="K107" s="95">
        <v>1.5</v>
      </c>
      <c r="L107" s="95">
        <v>1.5</v>
      </c>
      <c r="M107" s="95">
        <v>1.5</v>
      </c>
      <c r="N107" s="95">
        <v>1.5</v>
      </c>
      <c r="O107" s="95">
        <v>1.5</v>
      </c>
      <c r="P107" s="95">
        <v>1.5</v>
      </c>
      <c r="Q107" s="96">
        <v>1.5</v>
      </c>
      <c r="R107" s="96">
        <v>1.5</v>
      </c>
      <c r="S107" s="96">
        <v>1.5</v>
      </c>
      <c r="T107" s="92">
        <f t="shared" si="18"/>
        <v>18</v>
      </c>
      <c r="U107" s="101">
        <f t="shared" si="19"/>
        <v>15</v>
      </c>
      <c r="V107" s="107"/>
      <c r="Y107" s="104"/>
    </row>
    <row r="108" spans="1:22" s="93" customFormat="1" ht="12.75">
      <c r="A108" s="84"/>
      <c r="B108" s="99" t="s">
        <v>112</v>
      </c>
      <c r="C108" s="94"/>
      <c r="D108" s="94"/>
      <c r="E108" s="88"/>
      <c r="F108" s="95"/>
      <c r="G108" s="95"/>
      <c r="H108" s="96"/>
      <c r="I108" s="95"/>
      <c r="J108" s="95">
        <v>0.6</v>
      </c>
      <c r="K108" s="95">
        <v>0.6</v>
      </c>
      <c r="L108" s="95">
        <v>0.6</v>
      </c>
      <c r="M108" s="95">
        <v>0.6</v>
      </c>
      <c r="N108" s="95">
        <v>0.6</v>
      </c>
      <c r="O108" s="95">
        <v>0.6</v>
      </c>
      <c r="P108" s="95">
        <v>0.6</v>
      </c>
      <c r="Q108" s="96">
        <v>0.6</v>
      </c>
      <c r="R108" s="96">
        <v>0.6</v>
      </c>
      <c r="S108" s="96">
        <v>0.6</v>
      </c>
      <c r="T108" s="92">
        <f t="shared" si="18"/>
        <v>5.999999999999999</v>
      </c>
      <c r="U108" s="101">
        <f t="shared" si="19"/>
        <v>5.999999999999999</v>
      </c>
      <c r="V108" s="107"/>
    </row>
    <row r="109" spans="1:22" s="93" customFormat="1" ht="12.75">
      <c r="A109" s="84"/>
      <c r="B109" s="99" t="s">
        <v>113</v>
      </c>
      <c r="C109" s="94"/>
      <c r="D109" s="94"/>
      <c r="E109" s="88"/>
      <c r="F109" s="95"/>
      <c r="G109" s="95"/>
      <c r="H109" s="95">
        <v>0.13</v>
      </c>
      <c r="I109" s="95">
        <v>0.075</v>
      </c>
      <c r="J109" s="95">
        <v>0.075</v>
      </c>
      <c r="K109" s="95">
        <v>0.075</v>
      </c>
      <c r="L109" s="95">
        <v>0.075</v>
      </c>
      <c r="M109" s="95">
        <v>0.075</v>
      </c>
      <c r="N109" s="95">
        <v>0.075</v>
      </c>
      <c r="O109" s="95">
        <v>0.075</v>
      </c>
      <c r="P109" s="95">
        <v>0.075</v>
      </c>
      <c r="Q109" s="95">
        <v>0.075</v>
      </c>
      <c r="R109" s="95">
        <v>0.075</v>
      </c>
      <c r="S109" s="95">
        <v>0.075</v>
      </c>
      <c r="T109" s="92">
        <f t="shared" si="18"/>
        <v>0.9549999999999997</v>
      </c>
      <c r="U109" s="101">
        <f t="shared" si="19"/>
        <v>0.7499999999999999</v>
      </c>
      <c r="V109" s="104"/>
    </row>
    <row r="110" spans="1:22" s="93" customFormat="1" ht="12.75">
      <c r="A110" s="84"/>
      <c r="B110" s="102" t="s">
        <v>114</v>
      </c>
      <c r="C110" s="94"/>
      <c r="D110" s="94"/>
      <c r="E110" s="88"/>
      <c r="F110" s="95"/>
      <c r="G110" s="95"/>
      <c r="H110" s="95">
        <f>SUM(H105:H109)</f>
        <v>1.63</v>
      </c>
      <c r="I110" s="95">
        <f>SUM(I105:I109)</f>
        <v>1.695</v>
      </c>
      <c r="J110" s="95">
        <v>2.8</v>
      </c>
      <c r="K110" s="95">
        <v>2.8</v>
      </c>
      <c r="L110" s="95">
        <v>2.8</v>
      </c>
      <c r="M110" s="95">
        <v>2.8</v>
      </c>
      <c r="N110" s="95">
        <v>2.8</v>
      </c>
      <c r="O110" s="95">
        <v>2.8</v>
      </c>
      <c r="P110" s="95">
        <v>2.8</v>
      </c>
      <c r="Q110" s="95">
        <v>2.8</v>
      </c>
      <c r="R110" s="95">
        <v>2.8</v>
      </c>
      <c r="S110" s="95">
        <v>2.8</v>
      </c>
      <c r="T110" s="92">
        <f t="shared" si="18"/>
        <v>31.325000000000006</v>
      </c>
      <c r="U110" s="101">
        <f t="shared" si="19"/>
        <v>28.000000000000004</v>
      </c>
      <c r="V110" s="104"/>
    </row>
    <row r="111" spans="1:22" s="93" customFormat="1" ht="25.5" hidden="1">
      <c r="A111" s="84"/>
      <c r="B111" s="88" t="s">
        <v>115</v>
      </c>
      <c r="C111" s="108"/>
      <c r="D111" s="108"/>
      <c r="E111" s="88"/>
      <c r="F111" s="109"/>
      <c r="G111" s="109"/>
      <c r="H111" s="110"/>
      <c r="I111" s="109"/>
      <c r="J111" s="109"/>
      <c r="K111" s="109"/>
      <c r="L111" s="109"/>
      <c r="M111" s="109"/>
      <c r="N111" s="109"/>
      <c r="O111" s="109"/>
      <c r="P111" s="109"/>
      <c r="Q111" s="110"/>
      <c r="R111" s="110"/>
      <c r="S111" s="110"/>
      <c r="T111" s="92">
        <f>SUM(J111:S111)</f>
        <v>0</v>
      </c>
      <c r="U111" s="92"/>
      <c r="V111" s="104"/>
    </row>
    <row r="112" spans="1:22" s="117" customFormat="1" ht="12.75">
      <c r="A112" s="111"/>
      <c r="B112" s="112"/>
      <c r="C112" s="113"/>
      <c r="D112" s="113"/>
      <c r="E112" s="113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6"/>
      <c r="U112" s="115"/>
      <c r="V112" s="116"/>
    </row>
    <row r="113" spans="1:22" s="125" customFormat="1" ht="12.75">
      <c r="A113" s="118"/>
      <c r="B113" s="119"/>
      <c r="C113" s="120"/>
      <c r="D113" s="120"/>
      <c r="E113" s="120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2"/>
      <c r="U113" s="123"/>
      <c r="V113" s="124"/>
    </row>
    <row r="114" spans="1:23" s="125" customFormat="1" ht="25.5">
      <c r="A114" s="118"/>
      <c r="B114" s="126" t="s">
        <v>116</v>
      </c>
      <c r="C114" s="120"/>
      <c r="D114" s="120"/>
      <c r="E114" s="120"/>
      <c r="F114" s="121"/>
      <c r="G114" s="121"/>
      <c r="H114" s="127"/>
      <c r="I114" s="121"/>
      <c r="J114" s="121"/>
      <c r="K114" s="121"/>
      <c r="L114" s="121"/>
      <c r="M114" s="121"/>
      <c r="N114" s="121"/>
      <c r="O114" s="121"/>
      <c r="P114" s="121"/>
      <c r="Q114" s="127"/>
      <c r="R114" s="127"/>
      <c r="S114" s="127"/>
      <c r="T114" s="128"/>
      <c r="U114" s="128"/>
      <c r="V114" s="129"/>
      <c r="W114" s="130"/>
    </row>
    <row r="115" spans="1:24" s="125" customFormat="1" ht="25.5">
      <c r="A115" s="118"/>
      <c r="B115" s="131" t="s">
        <v>117</v>
      </c>
      <c r="C115" s="132"/>
      <c r="D115" s="132"/>
      <c r="E115" s="120"/>
      <c r="F115" s="133"/>
      <c r="G115" s="133"/>
      <c r="H115" s="133">
        <v>2.656</v>
      </c>
      <c r="I115" s="133">
        <v>0.374</v>
      </c>
      <c r="J115" s="133">
        <v>7.2</v>
      </c>
      <c r="K115" s="133">
        <v>7.2</v>
      </c>
      <c r="L115" s="133">
        <v>7.2</v>
      </c>
      <c r="M115" s="133"/>
      <c r="N115" s="133"/>
      <c r="O115" s="133"/>
      <c r="P115" s="133"/>
      <c r="Q115" s="133"/>
      <c r="R115" s="133"/>
      <c r="S115" s="133"/>
      <c r="T115" s="122">
        <f>SUM(H115:S115)</f>
        <v>24.63</v>
      </c>
      <c r="U115" s="123">
        <f>SUM(J115:S115)</f>
        <v>21.6</v>
      </c>
      <c r="V115" s="134"/>
      <c r="X115" s="134">
        <f>X96-SUM(M115:O115)</f>
        <v>21.6</v>
      </c>
    </row>
    <row r="116" spans="1:25" s="125" customFormat="1" ht="25.5">
      <c r="A116" s="118"/>
      <c r="B116" s="131" t="s">
        <v>118</v>
      </c>
      <c r="C116" s="132"/>
      <c r="D116" s="132"/>
      <c r="E116" s="120"/>
      <c r="F116" s="133"/>
      <c r="G116" s="133"/>
      <c r="H116" s="133">
        <v>3.8</v>
      </c>
      <c r="I116" s="133">
        <v>3.8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22">
        <f>SUM(H116:S116)</f>
        <v>7.6</v>
      </c>
      <c r="U116" s="123">
        <f>SUM(J116:S116)</f>
        <v>0</v>
      </c>
      <c r="V116" s="134"/>
      <c r="X116" s="134">
        <f>SUM(J96:S116)</f>
        <v>187.34999999999997</v>
      </c>
      <c r="Y116" s="125" t="s">
        <v>119</v>
      </c>
    </row>
    <row r="117" spans="1:22" s="125" customFormat="1" ht="12.75" hidden="1">
      <c r="A117" s="118"/>
      <c r="B117" s="120"/>
      <c r="C117" s="132"/>
      <c r="D117" s="132"/>
      <c r="E117" s="120"/>
      <c r="F117" s="133"/>
      <c r="G117" s="133"/>
      <c r="H117" s="135"/>
      <c r="I117" s="133"/>
      <c r="J117" s="133"/>
      <c r="K117" s="133"/>
      <c r="L117" s="133"/>
      <c r="M117" s="133"/>
      <c r="N117" s="133"/>
      <c r="O117" s="133"/>
      <c r="P117" s="133"/>
      <c r="Q117" s="135"/>
      <c r="R117" s="135"/>
      <c r="S117" s="135"/>
      <c r="T117" s="122">
        <f>SUM(H117:S117)</f>
        <v>0</v>
      </c>
      <c r="U117" s="123">
        <f>SUM(J117:S117)</f>
        <v>0</v>
      </c>
      <c r="V117" s="134"/>
    </row>
    <row r="118" spans="1:22" s="125" customFormat="1" ht="12.75" customHeight="1">
      <c r="A118" s="118"/>
      <c r="B118" s="136" t="s">
        <v>120</v>
      </c>
      <c r="C118" s="132"/>
      <c r="D118" s="132"/>
      <c r="E118" s="120"/>
      <c r="F118" s="133"/>
      <c r="G118" s="133"/>
      <c r="H118" s="133">
        <f>SUM(H115:H116)</f>
        <v>6.4559999999999995</v>
      </c>
      <c r="I118" s="133">
        <f aca="true" t="shared" si="20" ref="I118:S118">SUM(I115:I116)</f>
        <v>4.1739999999999995</v>
      </c>
      <c r="J118" s="133">
        <f t="shared" si="20"/>
        <v>7.2</v>
      </c>
      <c r="K118" s="133">
        <f t="shared" si="20"/>
        <v>7.2</v>
      </c>
      <c r="L118" s="133">
        <f t="shared" si="20"/>
        <v>7.2</v>
      </c>
      <c r="M118" s="133">
        <f t="shared" si="20"/>
        <v>0</v>
      </c>
      <c r="N118" s="133">
        <f t="shared" si="20"/>
        <v>0</v>
      </c>
      <c r="O118" s="133">
        <f t="shared" si="20"/>
        <v>0</v>
      </c>
      <c r="P118" s="133">
        <f t="shared" si="20"/>
        <v>0</v>
      </c>
      <c r="Q118" s="133">
        <f t="shared" si="20"/>
        <v>0</v>
      </c>
      <c r="R118" s="133">
        <f t="shared" si="20"/>
        <v>0</v>
      </c>
      <c r="S118" s="133">
        <f t="shared" si="20"/>
        <v>0</v>
      </c>
      <c r="T118" s="122"/>
      <c r="U118" s="123"/>
      <c r="V118" s="124"/>
    </row>
    <row r="119" spans="1:22" ht="12.75">
      <c r="A119" s="13"/>
      <c r="B119" s="71"/>
      <c r="C119" s="71"/>
      <c r="D119" s="71"/>
      <c r="E119" s="71"/>
      <c r="F119" s="137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U119" s="5">
        <f>U101-U99</f>
        <v>6.199999999999996</v>
      </c>
      <c r="V119" s="138" t="s">
        <v>121</v>
      </c>
    </row>
    <row r="120" spans="2:22" s="139" customFormat="1" ht="12.75">
      <c r="B120" s="140" t="s">
        <v>122</v>
      </c>
      <c r="C120" s="141"/>
      <c r="D120" s="141"/>
      <c r="E120" s="142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4"/>
      <c r="U120" s="145"/>
      <c r="V120" s="146"/>
    </row>
    <row r="121" spans="1:22" s="139" customFormat="1" ht="25.5">
      <c r="A121" s="142"/>
      <c r="B121" s="147" t="s">
        <v>123</v>
      </c>
      <c r="C121" s="148"/>
      <c r="D121" s="148"/>
      <c r="E121" s="149"/>
      <c r="F121" s="143"/>
      <c r="G121" s="143"/>
      <c r="H121" s="150">
        <v>2</v>
      </c>
      <c r="I121" s="150">
        <v>0</v>
      </c>
      <c r="J121" s="150">
        <v>2</v>
      </c>
      <c r="K121" s="150">
        <v>0</v>
      </c>
      <c r="L121" s="150">
        <v>2</v>
      </c>
      <c r="M121" s="150">
        <v>0</v>
      </c>
      <c r="N121" s="150">
        <v>2</v>
      </c>
      <c r="O121" s="150">
        <v>0</v>
      </c>
      <c r="P121" s="150">
        <v>2</v>
      </c>
      <c r="Q121" s="150">
        <v>0</v>
      </c>
      <c r="R121" s="150">
        <v>2</v>
      </c>
      <c r="S121" s="150">
        <v>0</v>
      </c>
      <c r="T121" s="92">
        <f>SUM(H121:S121)</f>
        <v>12</v>
      </c>
      <c r="U121" s="101">
        <f>SUM(J121:S121)</f>
        <v>10</v>
      </c>
      <c r="V121" s="146"/>
    </row>
    <row r="122" spans="1:22" s="153" customFormat="1" ht="12.75">
      <c r="A122" s="142"/>
      <c r="B122" s="151" t="s">
        <v>124</v>
      </c>
      <c r="C122" s="152"/>
      <c r="D122" s="152"/>
      <c r="E122" s="151"/>
      <c r="F122" s="150"/>
      <c r="G122" s="150"/>
      <c r="H122" s="150">
        <f>H121</f>
        <v>2</v>
      </c>
      <c r="I122" s="150">
        <f aca="true" t="shared" si="21" ref="I122:S122">I121</f>
        <v>0</v>
      </c>
      <c r="J122" s="150">
        <f t="shared" si="21"/>
        <v>2</v>
      </c>
      <c r="K122" s="150">
        <f t="shared" si="21"/>
        <v>0</v>
      </c>
      <c r="L122" s="150">
        <f t="shared" si="21"/>
        <v>2</v>
      </c>
      <c r="M122" s="150">
        <f t="shared" si="21"/>
        <v>0</v>
      </c>
      <c r="N122" s="150">
        <f t="shared" si="21"/>
        <v>2</v>
      </c>
      <c r="O122" s="150">
        <f t="shared" si="21"/>
        <v>0</v>
      </c>
      <c r="P122" s="150">
        <f t="shared" si="21"/>
        <v>2</v>
      </c>
      <c r="Q122" s="150">
        <f t="shared" si="21"/>
        <v>0</v>
      </c>
      <c r="R122" s="150">
        <f t="shared" si="21"/>
        <v>2</v>
      </c>
      <c r="S122" s="150">
        <f t="shared" si="21"/>
        <v>0</v>
      </c>
      <c r="T122" s="92">
        <f>SUM(H122:S122)</f>
        <v>12</v>
      </c>
      <c r="U122" s="101">
        <f>SUM(J122:S122)</f>
        <v>10</v>
      </c>
      <c r="V122" s="146"/>
    </row>
    <row r="123" spans="1:22" s="155" customFormat="1" ht="12.75">
      <c r="A123" s="111"/>
      <c r="B123" s="112"/>
      <c r="C123" s="112"/>
      <c r="D123" s="112"/>
      <c r="E123" s="112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5"/>
      <c r="U123" s="19"/>
      <c r="V123" s="154"/>
    </row>
    <row r="124" spans="1:22" s="155" customFormat="1" ht="12.75">
      <c r="A124" s="111"/>
      <c r="B124" s="156" t="str">
        <f>B68</f>
        <v>**Dollars shown to match DOE Infrastructure Cross-cut information provided to Congress, March 2002, where appropriate.</v>
      </c>
      <c r="C124" s="112"/>
      <c r="D124" s="112"/>
      <c r="E124" s="112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5"/>
      <c r="U124" s="19"/>
      <c r="V124" s="154"/>
    </row>
    <row r="126" spans="2:21" s="16" customFormat="1" ht="18" customHeight="1"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76"/>
      <c r="U126" s="76"/>
    </row>
  </sheetData>
  <mergeCells count="1">
    <mergeCell ref="B126:S126"/>
  </mergeCells>
  <printOptions/>
  <pageMargins left="0.75" right="0.75" top="1" bottom="1" header="0.5" footer="0.5"/>
  <pageSetup fitToHeight="3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Nesky</dc:creator>
  <cp:keywords/>
  <dc:description/>
  <cp:lastModifiedBy>Anthony Nesky</cp:lastModifiedBy>
  <dcterms:created xsi:type="dcterms:W3CDTF">2002-11-15T19:58:48Z</dcterms:created>
  <dcterms:modified xsi:type="dcterms:W3CDTF">2002-11-15T19:58:55Z</dcterms:modified>
  <cp:category/>
  <cp:version/>
  <cp:contentType/>
  <cp:contentStatus/>
</cp:coreProperties>
</file>