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05" windowHeight="8325" activeTab="0"/>
  </bookViews>
  <sheets>
    <sheet name="Natural Gas Reserves1980-2009" sheetId="1" r:id="rId1"/>
  </sheets>
  <definedNames>
    <definedName name="_BKWH">'Natural Gas Reserves1980-2009'!$D$14:$O$136</definedName>
    <definedName name="_Key1" hidden="1">'Natural Gas Reserves1980-2009'!#REF!</definedName>
    <definedName name="_Key2" hidden="1">'Natural Gas Reserves1980-2009'!#REF!</definedName>
    <definedName name="_LOOKUP">'Natural Gas Reserves1980-2009'!$C$14:$S$166</definedName>
    <definedName name="_Order1" hidden="1">255</definedName>
    <definedName name="_Order2" hidden="1">255</definedName>
    <definedName name="_Regression_Int" localSheetId="0" hidden="1">1</definedName>
    <definedName name="_Sort" hidden="1">'Natural Gas Reserves1980-2009'!$A$14:$Q$137</definedName>
    <definedName name="HEADER">'Natural Gas Reserves1980-2009'!#REF!</definedName>
    <definedName name="NOW">'Natural Gas Reserves1980-2009'!$Y$190</definedName>
    <definedName name="_xlnm.Print_Area" localSheetId="0">'Natural Gas Reserves1980-2009'!$D$13:$AF$151</definedName>
    <definedName name="Print_Area_MI" localSheetId="0">'Natural Gas Reserves1980-2009'!$D$14:$Q$158</definedName>
    <definedName name="_xlnm.Print_Titles" localSheetId="0">'Natural Gas Reserves1980-2009'!$C:$C,'Natural Gas Reserves1980-2009'!$11:$12</definedName>
    <definedName name="Print_Titles_MI" localSheetId="0">'Natural Gas Reserves1980-2009'!#REF!,'Natural Gas Reserves1980-2009'!$A:$C</definedName>
    <definedName name="STUB">'Natural Gas Reserves1980-2009'!$A$14:$C$136</definedName>
    <definedName name="TABLE_PRINT">'Natural Gas Reserves1980-2009'!$D$14:$O$136</definedName>
    <definedName name="TOP_BORDER">'Natural Gas Reserves1980-2009'!#REF!</definedName>
  </definedNames>
  <calcPr fullCalcOnLoad="1"/>
</workbook>
</file>

<file path=xl/sharedStrings.xml><?xml version="1.0" encoding="utf-8"?>
<sst xmlns="http://schemas.openxmlformats.org/spreadsheetml/2006/main" count="1035" uniqueCount="249">
  <si>
    <t>r1</t>
  </si>
  <si>
    <t>r2</t>
  </si>
  <si>
    <t>r3</t>
  </si>
  <si>
    <t>r4</t>
  </si>
  <si>
    <t>r6</t>
  </si>
  <si>
    <t>Azerbaijan</t>
  </si>
  <si>
    <t>Belarus</t>
  </si>
  <si>
    <t>Georgia</t>
  </si>
  <si>
    <t>Kazakhstan</t>
  </si>
  <si>
    <t>Kyrgyzstan</t>
  </si>
  <si>
    <t>Russia</t>
  </si>
  <si>
    <t>Tajikstan</t>
  </si>
  <si>
    <t>Turkmenistan</t>
  </si>
  <si>
    <t>Ukraine</t>
  </si>
  <si>
    <t>Uzbekistan</t>
  </si>
  <si>
    <t>r5</t>
  </si>
  <si>
    <t>r7</t>
  </si>
  <si>
    <t>North America</t>
  </si>
  <si>
    <t>Middle East</t>
  </si>
  <si>
    <t>Africa</t>
  </si>
  <si>
    <t>Mexico</t>
  </si>
  <si>
    <t>Argentina</t>
  </si>
  <si>
    <t>Barbados</t>
  </si>
  <si>
    <t>Bolivia</t>
  </si>
  <si>
    <t>Brazil</t>
  </si>
  <si>
    <t>Chile</t>
  </si>
  <si>
    <t>Colombia</t>
  </si>
  <si>
    <t>Cuba</t>
  </si>
  <si>
    <t>Ecuador</t>
  </si>
  <si>
    <t>Guatemala</t>
  </si>
  <si>
    <t>Peru</t>
  </si>
  <si>
    <t>Trinidad and Tobago</t>
  </si>
  <si>
    <t>Venezuela</t>
  </si>
  <si>
    <t>Austria</t>
  </si>
  <si>
    <t>Denmark</t>
  </si>
  <si>
    <t>Former Yugoslavia</t>
  </si>
  <si>
    <t>France</t>
  </si>
  <si>
    <t>Germany</t>
  </si>
  <si>
    <t>Greece</t>
  </si>
  <si>
    <t>Italy</t>
  </si>
  <si>
    <t>Netherlands</t>
  </si>
  <si>
    <t>Norway</t>
  </si>
  <si>
    <t>Spain</t>
  </si>
  <si>
    <t>Turkey</t>
  </si>
  <si>
    <t>United Kingdom</t>
  </si>
  <si>
    <t>Albania</t>
  </si>
  <si>
    <t>Algeria</t>
  </si>
  <si>
    <t>Bulgaria</t>
  </si>
  <si>
    <t>Czech Republic</t>
  </si>
  <si>
    <t>Former Czechoslovakia</t>
  </si>
  <si>
    <t>Former U.S.S.R.</t>
  </si>
  <si>
    <t>Hungary</t>
  </si>
  <si>
    <t>Poland</t>
  </si>
  <si>
    <t>Romania</t>
  </si>
  <si>
    <t>Slovakia</t>
  </si>
  <si>
    <t>Bahrain</t>
  </si>
  <si>
    <t>Iran</t>
  </si>
  <si>
    <t>Iraq</t>
  </si>
  <si>
    <t>Israel</t>
  </si>
  <si>
    <t>Jordan</t>
  </si>
  <si>
    <t>Oman</t>
  </si>
  <si>
    <t>Qatar</t>
  </si>
  <si>
    <t>Syria</t>
  </si>
  <si>
    <t>United Arab Emirates</t>
  </si>
  <si>
    <t>Yemen</t>
  </si>
  <si>
    <t>Angola</t>
  </si>
  <si>
    <t>Benin</t>
  </si>
  <si>
    <t>Cameroon</t>
  </si>
  <si>
    <t>Congo (Brazzaville)</t>
  </si>
  <si>
    <t>Cote d'Ivoire (Ivory Coast)</t>
  </si>
  <si>
    <t>Egypt</t>
  </si>
  <si>
    <t>Equatorial Guinea</t>
  </si>
  <si>
    <t>Ethiopia</t>
  </si>
  <si>
    <t>Gabon</t>
  </si>
  <si>
    <t>Ghana</t>
  </si>
  <si>
    <t>Libya</t>
  </si>
  <si>
    <t>Morocco</t>
  </si>
  <si>
    <t>Nigeria</t>
  </si>
  <si>
    <t>South Africa</t>
  </si>
  <si>
    <t>Sudan</t>
  </si>
  <si>
    <t>Tunisia</t>
  </si>
  <si>
    <t>Congo (Kinshasa)</t>
  </si>
  <si>
    <t>Australia</t>
  </si>
  <si>
    <t>Bangladesh</t>
  </si>
  <si>
    <t>Brunei</t>
  </si>
  <si>
    <t>Burma</t>
  </si>
  <si>
    <t>China</t>
  </si>
  <si>
    <t>India</t>
  </si>
  <si>
    <t>Indonesia</t>
  </si>
  <si>
    <t>Japan</t>
  </si>
  <si>
    <t>Malaysia</t>
  </si>
  <si>
    <t>New Zealand</t>
  </si>
  <si>
    <t>Pakistan</t>
  </si>
  <si>
    <t>Papua New Guinea</t>
  </si>
  <si>
    <t>Philippines</t>
  </si>
  <si>
    <t>Taiwan</t>
  </si>
  <si>
    <t>Thailand</t>
  </si>
  <si>
    <t>Vietnam</t>
  </si>
  <si>
    <t>Croatia</t>
  </si>
  <si>
    <t>Asia &amp; Oceania</t>
  </si>
  <si>
    <t>World Total</t>
  </si>
  <si>
    <t>Central  &amp; South America</t>
  </si>
  <si>
    <t>R-SORT</t>
  </si>
  <si>
    <t>ww</t>
  </si>
  <si>
    <t>dash</t>
  </si>
  <si>
    <t>NA</t>
  </si>
  <si>
    <t>Region/Country</t>
  </si>
  <si>
    <t xml:space="preserve">  Total</t>
  </si>
  <si>
    <t>(Important Note on Sources of Foreign Reserve Estimates)</t>
  </si>
  <si>
    <t>Ireland</t>
  </si>
  <si>
    <t>Madagascar</t>
  </si>
  <si>
    <t>Mozambique</t>
  </si>
  <si>
    <t>Namibia</t>
  </si>
  <si>
    <t>Rwanda</t>
  </si>
  <si>
    <t>Somalia</t>
  </si>
  <si>
    <t>Tanzania</t>
  </si>
  <si>
    <t>Afghanistan</t>
  </si>
  <si>
    <t xml:space="preserve">  (Trillion Cubic Feet)</t>
  </si>
  <si>
    <t>Energy Information Administration</t>
  </si>
  <si>
    <t>Canada</t>
  </si>
  <si>
    <t>Europe</t>
  </si>
  <si>
    <t>Eurasia</t>
  </si>
  <si>
    <t>Mauritania</t>
  </si>
  <si>
    <t>CA</t>
  </si>
  <si>
    <t>MX</t>
  </si>
  <si>
    <t>US</t>
  </si>
  <si>
    <t>FIPS</t>
  </si>
  <si>
    <t>AR</t>
  </si>
  <si>
    <t>BB</t>
  </si>
  <si>
    <t>BL</t>
  </si>
  <si>
    <t>BR</t>
  </si>
  <si>
    <t>CI</t>
  </si>
  <si>
    <t>CO</t>
  </si>
  <si>
    <t>CU</t>
  </si>
  <si>
    <t>EC</t>
  </si>
  <si>
    <t>GT</t>
  </si>
  <si>
    <t>PE</t>
  </si>
  <si>
    <t>TD</t>
  </si>
  <si>
    <t>VE</t>
  </si>
  <si>
    <t>AL</t>
  </si>
  <si>
    <t>AU</t>
  </si>
  <si>
    <t>BU</t>
  </si>
  <si>
    <t>HR</t>
  </si>
  <si>
    <t>EZ</t>
  </si>
  <si>
    <t>DA</t>
  </si>
  <si>
    <t>CZ</t>
  </si>
  <si>
    <t>YO</t>
  </si>
  <si>
    <t>FR</t>
  </si>
  <si>
    <t>GM</t>
  </si>
  <si>
    <t>GR</t>
  </si>
  <si>
    <t>HU</t>
  </si>
  <si>
    <t>IT</t>
  </si>
  <si>
    <t>NL</t>
  </si>
  <si>
    <t>NO</t>
  </si>
  <si>
    <t>PL</t>
  </si>
  <si>
    <t>RO</t>
  </si>
  <si>
    <t>YR</t>
  </si>
  <si>
    <t>LO</t>
  </si>
  <si>
    <t>SP</t>
  </si>
  <si>
    <t>TU</t>
  </si>
  <si>
    <t>UK</t>
  </si>
  <si>
    <t>EI</t>
  </si>
  <si>
    <t>AJ</t>
  </si>
  <si>
    <t>BO</t>
  </si>
  <si>
    <t>UR</t>
  </si>
  <si>
    <t>GG</t>
  </si>
  <si>
    <t>KZ</t>
  </si>
  <si>
    <t>KG</t>
  </si>
  <si>
    <t>RS</t>
  </si>
  <si>
    <t>TI</t>
  </si>
  <si>
    <t>TX</t>
  </si>
  <si>
    <t>UP</t>
  </si>
  <si>
    <t>UZ</t>
  </si>
  <si>
    <t>BA</t>
  </si>
  <si>
    <t>IR</t>
  </si>
  <si>
    <t>IZ</t>
  </si>
  <si>
    <t>IS</t>
  </si>
  <si>
    <t>JO</t>
  </si>
  <si>
    <t>KU</t>
  </si>
  <si>
    <t>MU</t>
  </si>
  <si>
    <t>QA</t>
  </si>
  <si>
    <t>SA</t>
  </si>
  <si>
    <t>SY</t>
  </si>
  <si>
    <t>TC</t>
  </si>
  <si>
    <t>YM</t>
  </si>
  <si>
    <t>AG</t>
  </si>
  <si>
    <t>AO</t>
  </si>
  <si>
    <t>BN</t>
  </si>
  <si>
    <t>CM</t>
  </si>
  <si>
    <t>CF</t>
  </si>
  <si>
    <t>CG</t>
  </si>
  <si>
    <t>IV</t>
  </si>
  <si>
    <t>EG</t>
  </si>
  <si>
    <t>EK</t>
  </si>
  <si>
    <t>ET</t>
  </si>
  <si>
    <t>GB</t>
  </si>
  <si>
    <t>GH</t>
  </si>
  <si>
    <t>LY</t>
  </si>
  <si>
    <t>MR</t>
  </si>
  <si>
    <t>MO</t>
  </si>
  <si>
    <t>MA</t>
  </si>
  <si>
    <t>MZ</t>
  </si>
  <si>
    <t>WA</t>
  </si>
  <si>
    <t>NI</t>
  </si>
  <si>
    <t>RW</t>
  </si>
  <si>
    <t>SO</t>
  </si>
  <si>
    <t>SF</t>
  </si>
  <si>
    <t>SU</t>
  </si>
  <si>
    <t>TZ</t>
  </si>
  <si>
    <t>TS</t>
  </si>
  <si>
    <t>AS</t>
  </si>
  <si>
    <t>BG</t>
  </si>
  <si>
    <t>BX</t>
  </si>
  <si>
    <t>BM</t>
  </si>
  <si>
    <t>CH</t>
  </si>
  <si>
    <t>IN</t>
  </si>
  <si>
    <t>ID</t>
  </si>
  <si>
    <t>JA</t>
  </si>
  <si>
    <t>MY</t>
  </si>
  <si>
    <t>NZ</t>
  </si>
  <si>
    <t>PK</t>
  </si>
  <si>
    <t>PP</t>
  </si>
  <si>
    <t>RP</t>
  </si>
  <si>
    <t>TW</t>
  </si>
  <si>
    <t>TH</t>
  </si>
  <si>
    <t>VM</t>
  </si>
  <si>
    <t>AF</t>
  </si>
  <si>
    <r>
      <t>U.S. Crude Oil, Natural Gas, and Natural Gas Liquids  Reserves</t>
    </r>
    <r>
      <rPr>
        <sz val="8"/>
        <rFont val="Arial"/>
        <family val="2"/>
      </rPr>
      <t>,  Historical Reserves Statistics.</t>
    </r>
  </si>
  <si>
    <r>
      <t xml:space="preserve">United States </t>
    </r>
    <r>
      <rPr>
        <vertAlign val="superscript"/>
        <sz val="9"/>
        <color indexed="8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</si>
  <si>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 Includes one-half of the reserves in the Neutral Zone.</t>
    </r>
  </si>
  <si>
    <r>
      <t xml:space="preserve">Saudi Arabia </t>
    </r>
    <r>
      <rPr>
        <vertAlign val="superscript"/>
        <sz val="9"/>
        <color indexed="8"/>
        <rFont val="Arial"/>
        <family val="2"/>
      </rPr>
      <t>2</t>
    </r>
  </si>
  <si>
    <r>
      <t xml:space="preserve">Kuwait </t>
    </r>
    <r>
      <rPr>
        <vertAlign val="superscript"/>
        <sz val="9"/>
        <color indexed="8"/>
        <rFont val="Arial"/>
        <family val="2"/>
      </rPr>
      <t>2</t>
    </r>
  </si>
  <si>
    <t>Bahamas, The</t>
  </si>
  <si>
    <t>SZ</t>
  </si>
  <si>
    <t>Switzerland</t>
  </si>
  <si>
    <r>
      <t xml:space="preserve">Other </t>
    </r>
    <r>
      <rPr>
        <vertAlign val="superscript"/>
        <sz val="9"/>
        <color indexed="8"/>
        <rFont val="Arial"/>
        <family val="2"/>
      </rPr>
      <t>3</t>
    </r>
  </si>
  <si>
    <t>- -</t>
  </si>
  <si>
    <r>
      <t>3</t>
    </r>
    <r>
      <rPr>
        <sz val="8"/>
        <rFont val="Arial"/>
        <family val="2"/>
      </rPr>
      <t xml:space="preserve"> Data before 1992 include reserves that were classified as "Other Communist" or "Total Communist."  </t>
    </r>
  </si>
  <si>
    <t>The data were not reported at the region or country level, but analysis of the data for 1992 indicates</t>
  </si>
  <si>
    <r>
      <t xml:space="preserve">Source:  PennWell Corporation, </t>
    </r>
    <r>
      <rPr>
        <i/>
        <sz val="8"/>
        <rFont val="Arial"/>
        <family val="2"/>
      </rPr>
      <t xml:space="preserve">Oil &amp; Gas Journal </t>
    </r>
    <r>
      <rPr>
        <sz val="8"/>
        <rFont val="Arial"/>
        <family val="2"/>
      </rPr>
      <t>Energy Database, except as noted for the United States.</t>
    </r>
  </si>
  <si>
    <t>BF</t>
  </si>
  <si>
    <t>- - = Not applicable.  NA=Not available.</t>
  </si>
  <si>
    <t>Former Serbia and Montenegro</t>
  </si>
  <si>
    <t>Serbia</t>
  </si>
  <si>
    <t>that the majority of these reserves were for countries in Europe.</t>
  </si>
  <si>
    <r>
      <t>1</t>
    </r>
    <r>
      <rPr>
        <sz val="8"/>
        <rFont val="Arial"/>
        <family val="2"/>
      </rPr>
      <t xml:space="preserve"> Data for January 1, 1980-January 1, 2008 are from the Energy Information Administration, </t>
    </r>
  </si>
  <si>
    <t>World Proved Natural Gas Reserves, January 1, 1980 - January 1, 2009 Estimates</t>
  </si>
  <si>
    <t xml:space="preserve">Table Posted: February 9, 2009 </t>
  </si>
  <si>
    <t xml:space="preserve">Next Update: October 2009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</si>
</sst>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.00"/>
    <numFmt numFmtId="166" formatCode="#.00"/>
    <numFmt numFmtId="167" formatCode="%#.00"/>
    <numFmt numFmtId="168" formatCode="#."/>
    <numFmt numFmtId="169" formatCode="m\o\n\th\ d\,\ yyyy"/>
    <numFmt numFmtId="170" formatCode="0.000_)"/>
    <numFmt numFmtId="171" formatCode="dd\-mmm\-yy_)"/>
    <numFmt numFmtId="172" formatCode="0.00_)"/>
    <numFmt numFmtId="173" formatCode="0.0_)"/>
    <numFmt numFmtId="174" formatCode="0_)"/>
    <numFmt numFmtId="175" formatCode="0.0000_)"/>
    <numFmt numFmtId="176" formatCode="0.00000_)"/>
    <numFmt numFmtId="177" formatCode="0.0000"/>
    <numFmt numFmtId="178" formatCode="0.000000"/>
    <numFmt numFmtId="179" formatCode="0.000000_)"/>
    <numFmt numFmtId="180" formatCode="0.000"/>
    <numFmt numFmtId="181" formatCode="#,##0.000"/>
    <numFmt numFmtId="182" formatCode="#,##0.0000"/>
    <numFmt numFmtId="183" formatCode="#,##0.0"/>
    <numFmt numFmtId="184" formatCode="0.0"/>
    <numFmt numFmtId="185" formatCode="#,##0.000000"/>
  </numFmts>
  <fonts count="36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sz val="8"/>
      <color indexed="8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8"/>
      <name val="Arial"/>
      <family val="2"/>
    </font>
    <font>
      <vertAlign val="superscript"/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8"/>
      <color indexed="36"/>
      <name val="Courier"/>
      <family val="0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Helvetica"/>
      <family val="2"/>
    </font>
    <font>
      <b/>
      <sz val="11"/>
      <color indexed="10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7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5" fillId="0" borderId="0">
      <alignment/>
      <protection locked="0"/>
    </xf>
    <xf numFmtId="166" fontId="5" fillId="0" borderId="0">
      <alignment/>
      <protection locked="0"/>
    </xf>
    <xf numFmtId="0" fontId="31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8" fontId="5" fillId="0" borderId="1">
      <alignment/>
      <protection locked="0"/>
    </xf>
  </cellStyleXfs>
  <cellXfs count="96">
    <xf numFmtId="170" fontId="0" fillId="0" borderId="0" xfId="0" applyAlignment="1">
      <alignment/>
    </xf>
    <xf numFmtId="170" fontId="7" fillId="0" borderId="0" xfId="0" applyNumberFormat="1" applyFont="1" applyFill="1" applyAlignment="1" applyProtection="1">
      <alignment/>
      <protection/>
    </xf>
    <xf numFmtId="170" fontId="8" fillId="0" borderId="0" xfId="0" applyFont="1" applyAlignment="1">
      <alignment/>
    </xf>
    <xf numFmtId="170" fontId="7" fillId="0" borderId="0" xfId="0" applyFont="1" applyFill="1" applyAlignment="1">
      <alignment/>
    </xf>
    <xf numFmtId="170" fontId="7" fillId="0" borderId="0" xfId="0" applyFont="1" applyFill="1" applyAlignment="1">
      <alignment horizontal="right"/>
    </xf>
    <xf numFmtId="170" fontId="7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70" fontId="10" fillId="0" borderId="0" xfId="0" applyFont="1" applyAlignment="1">
      <alignment/>
    </xf>
    <xf numFmtId="170" fontId="9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0" fontId="0" fillId="0" borderId="0" xfId="0" applyAlignment="1">
      <alignment/>
    </xf>
    <xf numFmtId="170" fontId="14" fillId="0" borderId="0" xfId="0" applyFont="1" applyBorder="1" applyAlignment="1">
      <alignment/>
    </xf>
    <xf numFmtId="170" fontId="13" fillId="0" borderId="0" xfId="0" applyFont="1" applyFill="1" applyBorder="1" applyAlignment="1">
      <alignment/>
    </xf>
    <xf numFmtId="170" fontId="13" fillId="0" borderId="0" xfId="0" applyFont="1" applyFill="1" applyBorder="1" applyAlignment="1">
      <alignment horizontal="center"/>
    </xf>
    <xf numFmtId="170" fontId="13" fillId="0" borderId="0" xfId="0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170" fontId="13" fillId="0" borderId="0" xfId="0" applyFont="1" applyFill="1" applyBorder="1" applyAlignment="1" applyProtection="1">
      <alignment/>
      <protection/>
    </xf>
    <xf numFmtId="170" fontId="13" fillId="0" borderId="0" xfId="0" applyFont="1" applyFill="1" applyBorder="1" applyAlignment="1" applyProtection="1">
      <alignment horizontal="right"/>
      <protection/>
    </xf>
    <xf numFmtId="170" fontId="13" fillId="0" borderId="0" xfId="0" applyFont="1" applyFill="1" applyBorder="1" applyAlignment="1">
      <alignment horizontal="right"/>
    </xf>
    <xf numFmtId="170" fontId="18" fillId="0" borderId="0" xfId="0" applyFont="1" applyAlignment="1">
      <alignment/>
    </xf>
    <xf numFmtId="170" fontId="20" fillId="0" borderId="0" xfId="0" applyNumberFormat="1" applyFont="1" applyFill="1" applyAlignment="1" applyProtection="1">
      <alignment/>
      <protection/>
    </xf>
    <xf numFmtId="170" fontId="23" fillId="0" borderId="0" xfId="0" applyFont="1" applyAlignment="1">
      <alignment/>
    </xf>
    <xf numFmtId="170" fontId="17" fillId="0" borderId="0" xfId="0" applyFont="1" applyFill="1" applyAlignment="1" applyProtection="1">
      <alignment/>
      <protection/>
    </xf>
    <xf numFmtId="170" fontId="21" fillId="0" borderId="0" xfId="0" applyFont="1" applyFill="1" applyAlignment="1" applyProtection="1">
      <alignment/>
      <protection/>
    </xf>
    <xf numFmtId="170" fontId="20" fillId="0" borderId="0" xfId="0" applyFont="1" applyFill="1" applyAlignment="1">
      <alignment/>
    </xf>
    <xf numFmtId="170" fontId="20" fillId="0" borderId="0" xfId="0" applyNumberFormat="1" applyFont="1" applyFill="1" applyAlignment="1" applyProtection="1">
      <alignment/>
      <protection/>
    </xf>
    <xf numFmtId="170" fontId="20" fillId="0" borderId="0" xfId="0" applyNumberFormat="1" applyFont="1" applyFill="1" applyAlignment="1">
      <alignment/>
    </xf>
    <xf numFmtId="170" fontId="24" fillId="0" borderId="0" xfId="0" applyNumberFormat="1" applyFont="1" applyAlignment="1">
      <alignment/>
    </xf>
    <xf numFmtId="17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70" fontId="20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80" fontId="22" fillId="0" borderId="0" xfId="0" applyNumberFormat="1" applyFont="1" applyAlignment="1">
      <alignment/>
    </xf>
    <xf numFmtId="0" fontId="11" fillId="2" borderId="2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/>
    </xf>
    <xf numFmtId="170" fontId="21" fillId="0" borderId="0" xfId="0" applyFont="1" applyFill="1" applyAlignment="1">
      <alignment/>
    </xf>
    <xf numFmtId="170" fontId="20" fillId="0" borderId="0" xfId="0" applyFont="1" applyFill="1" applyAlignment="1">
      <alignment/>
    </xf>
    <xf numFmtId="170" fontId="24" fillId="0" borderId="0" xfId="0" applyFont="1" applyAlignment="1">
      <alignment/>
    </xf>
    <xf numFmtId="170" fontId="17" fillId="0" borderId="0" xfId="0" applyFont="1" applyFill="1" applyAlignment="1" applyProtection="1">
      <alignment horizontal="left"/>
      <protection/>
    </xf>
    <xf numFmtId="0" fontId="15" fillId="3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Alignment="1">
      <alignment horizontal="right"/>
    </xf>
    <xf numFmtId="0" fontId="11" fillId="2" borderId="3" xfId="0" applyNumberFormat="1" applyFont="1" applyFill="1" applyBorder="1" applyAlignment="1" applyProtection="1">
      <alignment horizontal="left"/>
      <protection locked="0"/>
    </xf>
    <xf numFmtId="181" fontId="18" fillId="0" borderId="0" xfId="0" applyNumberFormat="1" applyFont="1" applyAlignment="1" applyProtection="1">
      <alignment horizontal="right"/>
      <protection locked="0"/>
    </xf>
    <xf numFmtId="181" fontId="22" fillId="0" borderId="0" xfId="0" applyNumberFormat="1" applyFont="1" applyAlignment="1" applyProtection="1">
      <alignment horizontal="right"/>
      <protection locked="0"/>
    </xf>
    <xf numFmtId="170" fontId="26" fillId="0" borderId="0" xfId="0" applyFont="1" applyAlignment="1">
      <alignment/>
    </xf>
    <xf numFmtId="170" fontId="27" fillId="0" borderId="0" xfId="0" applyFont="1" applyAlignment="1">
      <alignment/>
    </xf>
    <xf numFmtId="170" fontId="24" fillId="0" borderId="0" xfId="0" applyFont="1" applyAlignment="1">
      <alignment horizontal="left"/>
    </xf>
    <xf numFmtId="170" fontId="25" fillId="0" borderId="0" xfId="0" applyFont="1" applyAlignment="1" quotePrefix="1">
      <alignment horizontal="left"/>
    </xf>
    <xf numFmtId="170" fontId="28" fillId="0" borderId="0" xfId="0" applyFont="1" applyAlignment="1">
      <alignment horizontal="left"/>
    </xf>
    <xf numFmtId="170" fontId="25" fillId="0" borderId="0" xfId="0" applyFont="1" applyAlignment="1">
      <alignment/>
    </xf>
    <xf numFmtId="183" fontId="20" fillId="0" borderId="0" xfId="0" applyNumberFormat="1" applyFont="1" applyFill="1" applyBorder="1" applyAlignment="1" applyProtection="1">
      <alignment/>
      <protection/>
    </xf>
    <xf numFmtId="179" fontId="24" fillId="0" borderId="0" xfId="0" applyNumberFormat="1" applyFont="1" applyAlignment="1">
      <alignment/>
    </xf>
    <xf numFmtId="0" fontId="30" fillId="0" borderId="0" xfId="24" applyNumberFormat="1" applyFill="1" applyBorder="1" applyAlignment="1" applyProtection="1">
      <alignment wrapText="1"/>
      <protection/>
    </xf>
    <xf numFmtId="181" fontId="18" fillId="0" borderId="0" xfId="0" applyNumberFormat="1" applyFont="1" applyAlignment="1">
      <alignment horizontal="right"/>
    </xf>
    <xf numFmtId="170" fontId="17" fillId="0" borderId="0" xfId="0" applyFont="1" applyFill="1" applyAlignment="1" applyProtection="1">
      <alignment/>
      <protection/>
    </xf>
    <xf numFmtId="181" fontId="18" fillId="0" borderId="0" xfId="0" applyNumberFormat="1" applyFont="1" applyFill="1" applyAlignment="1">
      <alignment horizontal="right"/>
    </xf>
    <xf numFmtId="170" fontId="0" fillId="0" borderId="0" xfId="0" applyFill="1" applyAlignment="1">
      <alignment/>
    </xf>
    <xf numFmtId="181" fontId="19" fillId="0" borderId="0" xfId="0" applyNumberFormat="1" applyFont="1" applyAlignment="1">
      <alignment/>
    </xf>
    <xf numFmtId="181" fontId="22" fillId="0" borderId="0" xfId="0" applyNumberFormat="1" applyFont="1" applyAlignment="1">
      <alignment horizontal="right"/>
    </xf>
    <xf numFmtId="181" fontId="23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81" fontId="19" fillId="0" borderId="0" xfId="0" applyNumberFormat="1" applyFont="1" applyAlignment="1">
      <alignment horizontal="right"/>
    </xf>
    <xf numFmtId="181" fontId="19" fillId="0" borderId="0" xfId="0" applyNumberFormat="1" applyFont="1" applyFill="1" applyAlignment="1">
      <alignment horizontal="right"/>
    </xf>
    <xf numFmtId="181" fontId="18" fillId="0" borderId="0" xfId="0" applyNumberFormat="1" applyFont="1" applyAlignment="1">
      <alignment/>
    </xf>
    <xf numFmtId="181" fontId="7" fillId="0" borderId="0" xfId="0" applyNumberFormat="1" applyFont="1" applyFill="1" applyAlignment="1" applyProtection="1">
      <alignment/>
      <protection/>
    </xf>
    <xf numFmtId="181" fontId="22" fillId="0" borderId="0" xfId="0" applyNumberFormat="1" applyFont="1" applyAlignment="1">
      <alignment/>
    </xf>
    <xf numFmtId="170" fontId="32" fillId="0" borderId="0" xfId="0" applyFont="1" applyAlignment="1">
      <alignment/>
    </xf>
    <xf numFmtId="0" fontId="4" fillId="0" borderId="0" xfId="24" applyFont="1" applyAlignment="1">
      <alignment/>
    </xf>
    <xf numFmtId="0" fontId="33" fillId="0" borderId="0" xfId="24" applyFont="1" applyAlignment="1">
      <alignment/>
    </xf>
    <xf numFmtId="181" fontId="34" fillId="0" borderId="0" xfId="0" applyNumberFormat="1" applyFont="1" applyAlignment="1">
      <alignment/>
    </xf>
    <xf numFmtId="170" fontId="25" fillId="0" borderId="0" xfId="0" applyFont="1" applyFill="1" applyAlignment="1" quotePrefix="1">
      <alignment horizontal="left"/>
    </xf>
    <xf numFmtId="170" fontId="18" fillId="0" borderId="0" xfId="0" applyFont="1" applyFill="1" applyAlignment="1">
      <alignment/>
    </xf>
    <xf numFmtId="170" fontId="22" fillId="0" borderId="0" xfId="0" applyFont="1" applyAlignment="1">
      <alignment/>
    </xf>
    <xf numFmtId="181" fontId="17" fillId="0" borderId="0" xfId="0" applyNumberFormat="1" applyFont="1" applyFill="1" applyAlignment="1">
      <alignment horizontal="right"/>
    </xf>
    <xf numFmtId="181" fontId="22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70" fontId="24" fillId="0" borderId="0" xfId="0" applyFont="1" applyAlignment="1" quotePrefix="1">
      <alignment horizontal="left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170" fontId="13" fillId="0" borderId="0" xfId="0" applyFont="1" applyFill="1" applyBorder="1" applyAlignment="1">
      <alignment horizontal="left"/>
    </xf>
    <xf numFmtId="170" fontId="13" fillId="0" borderId="0" xfId="0" applyFont="1" applyFill="1" applyBorder="1" applyAlignment="1" applyProtection="1">
      <alignment horizontal="left"/>
      <protection/>
    </xf>
    <xf numFmtId="170" fontId="14" fillId="0" borderId="0" xfId="0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81" fontId="19" fillId="0" borderId="0" xfId="0" applyNumberFormat="1" applyFont="1" applyAlignment="1" quotePrefix="1">
      <alignment horizontal="right"/>
    </xf>
    <xf numFmtId="181" fontId="19" fillId="4" borderId="0" xfId="0" applyNumberFormat="1" applyFont="1" applyFill="1" applyAlignment="1">
      <alignment horizontal="right"/>
    </xf>
    <xf numFmtId="181" fontId="19" fillId="4" borderId="0" xfId="0" applyNumberFormat="1" applyFont="1" applyFill="1" applyAlignment="1">
      <alignment/>
    </xf>
    <xf numFmtId="170" fontId="35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4" fillId="0" borderId="0" xfId="24" applyFont="1" applyFill="1" applyAlignment="1">
      <alignment/>
    </xf>
    <xf numFmtId="181" fontId="19" fillId="0" borderId="0" xfId="0" applyNumberFormat="1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sources%20of%20foreign%20reserve%20estimate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R209"/>
  <sheetViews>
    <sheetView tabSelected="1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0" sqref="D10"/>
    </sheetView>
  </sheetViews>
  <sheetFormatPr defaultColWidth="9.57421875" defaultRowHeight="15" customHeight="1"/>
  <cols>
    <col min="1" max="1" width="3.28125" style="13" hidden="1" customWidth="1"/>
    <col min="2" max="2" width="3.140625" style="13" hidden="1" customWidth="1"/>
    <col min="3" max="3" width="27.421875" style="12" customWidth="1"/>
    <col min="4" max="4" width="9.421875" style="0" customWidth="1"/>
    <col min="5" max="5" width="9.00390625" style="0" customWidth="1"/>
    <col min="6" max="6" width="9.28125" style="0" customWidth="1"/>
    <col min="7" max="7" width="9.140625" style="0" customWidth="1"/>
    <col min="8" max="9" width="9.421875" style="0" customWidth="1"/>
    <col min="10" max="10" width="10.421875" style="0" customWidth="1"/>
    <col min="11" max="11" width="9.421875" style="0" customWidth="1"/>
    <col min="12" max="12" width="9.7109375" style="0" customWidth="1"/>
    <col min="13" max="13" width="9.140625" style="0" customWidth="1"/>
    <col min="14" max="14" width="9.00390625" style="0" customWidth="1"/>
    <col min="15" max="16" width="9.140625" style="0" customWidth="1"/>
    <col min="17" max="17" width="9.00390625" style="0" customWidth="1"/>
    <col min="18" max="18" width="9.28125" style="0" customWidth="1"/>
    <col min="19" max="19" width="9.57421875" style="0" customWidth="1"/>
    <col min="20" max="20" width="9.421875" style="0" customWidth="1"/>
    <col min="21" max="23" width="9.00390625" style="0" customWidth="1"/>
    <col min="24" max="24" width="9.28125" style="0" customWidth="1"/>
    <col min="25" max="25" width="9.00390625" style="0" customWidth="1"/>
    <col min="26" max="27" width="9.57421875" style="0" customWidth="1"/>
    <col min="32" max="32" width="9.8515625" style="0" bestFit="1" customWidth="1"/>
    <col min="33" max="33" width="9.8515625" style="0" customWidth="1"/>
    <col min="35" max="35" width="11.421875" style="0" bestFit="1" customWidth="1"/>
    <col min="37" max="37" width="10.421875" style="0" customWidth="1"/>
    <col min="38" max="39" width="9.421875" style="0" customWidth="1"/>
    <col min="44" max="44" width="9.28125" style="0" customWidth="1"/>
    <col min="47" max="47" width="3.7109375" style="0" customWidth="1"/>
    <col min="48" max="48" width="3.8515625" style="0" customWidth="1"/>
    <col min="50" max="50" width="11.140625" style="0" customWidth="1"/>
    <col min="63" max="63" width="11.57421875" style="0" customWidth="1"/>
    <col min="64" max="64" width="11.421875" style="0" customWidth="1"/>
    <col min="73" max="73" width="4.00390625" style="0" customWidth="1"/>
    <col min="74" max="74" width="4.28125" style="0" customWidth="1"/>
    <col min="76" max="76" width="12.140625" style="0" customWidth="1"/>
    <col min="89" max="89" width="10.57421875" style="0" customWidth="1"/>
    <col min="90" max="90" width="11.57421875" style="0" customWidth="1"/>
    <col min="99" max="99" width="4.8515625" style="0" customWidth="1"/>
    <col min="100" max="100" width="4.421875" style="0" customWidth="1"/>
    <col min="102" max="102" width="11.421875" style="0" customWidth="1"/>
    <col min="125" max="125" width="4.7109375" style="0" customWidth="1"/>
    <col min="126" max="126" width="5.00390625" style="0" customWidth="1"/>
    <col min="151" max="151" width="4.00390625" style="0" customWidth="1"/>
    <col min="152" max="152" width="4.8515625" style="0" customWidth="1"/>
  </cols>
  <sheetData>
    <row r="1" ht="15" customHeight="1">
      <c r="C1" s="71" t="s">
        <v>118</v>
      </c>
    </row>
    <row r="2" ht="15" customHeight="1">
      <c r="C2" s="72"/>
    </row>
    <row r="3" ht="15" customHeight="1">
      <c r="C3" s="94" t="s">
        <v>247</v>
      </c>
    </row>
    <row r="4" ht="15" customHeight="1">
      <c r="C4" s="94" t="s">
        <v>248</v>
      </c>
    </row>
    <row r="5" spans="3:9" ht="15" customHeight="1">
      <c r="C5" s="72"/>
      <c r="I5" s="91"/>
    </row>
    <row r="6" ht="28.5" customHeight="1">
      <c r="C6" s="56" t="s">
        <v>108</v>
      </c>
    </row>
    <row r="8" spans="3:23" ht="15" customHeight="1">
      <c r="C8" s="9" t="s">
        <v>246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</row>
    <row r="9" spans="3:23" ht="15" customHeight="1">
      <c r="C9" s="10" t="s">
        <v>117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</row>
    <row r="10" spans="3:23" ht="15" customHeight="1">
      <c r="C10" s="56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</row>
    <row r="11" spans="1:33" s="44" customFormat="1" ht="16.5" customHeight="1">
      <c r="A11" s="43" t="s">
        <v>102</v>
      </c>
      <c r="B11" s="43" t="s">
        <v>126</v>
      </c>
      <c r="C11" s="45" t="s">
        <v>106</v>
      </c>
      <c r="D11" s="37">
        <v>1980</v>
      </c>
      <c r="E11" s="37">
        <v>1981</v>
      </c>
      <c r="F11" s="37">
        <v>1982</v>
      </c>
      <c r="G11" s="37">
        <v>1983</v>
      </c>
      <c r="H11" s="37">
        <v>1984</v>
      </c>
      <c r="I11" s="37">
        <v>1985</v>
      </c>
      <c r="J11" s="37">
        <v>1986</v>
      </c>
      <c r="K11" s="37">
        <v>1987</v>
      </c>
      <c r="L11" s="37">
        <v>1988</v>
      </c>
      <c r="M11" s="37">
        <v>1989</v>
      </c>
      <c r="N11" s="37">
        <v>1990</v>
      </c>
      <c r="O11" s="37">
        <v>1991</v>
      </c>
      <c r="P11" s="37">
        <v>1992</v>
      </c>
      <c r="Q11" s="37">
        <v>1993</v>
      </c>
      <c r="R11" s="37">
        <v>1994</v>
      </c>
      <c r="S11" s="37">
        <v>1995</v>
      </c>
      <c r="T11" s="37">
        <v>1996</v>
      </c>
      <c r="U11" s="37">
        <v>1997</v>
      </c>
      <c r="V11" s="37">
        <v>1998</v>
      </c>
      <c r="W11" s="37">
        <v>1999</v>
      </c>
      <c r="X11" s="37">
        <v>2000</v>
      </c>
      <c r="Y11" s="37">
        <v>2001</v>
      </c>
      <c r="Z11" s="37">
        <v>2002</v>
      </c>
      <c r="AA11" s="37">
        <v>2003</v>
      </c>
      <c r="AB11" s="37">
        <v>2004</v>
      </c>
      <c r="AC11" s="37">
        <v>2005</v>
      </c>
      <c r="AD11" s="37">
        <v>2006</v>
      </c>
      <c r="AE11" s="37">
        <v>2007</v>
      </c>
      <c r="AF11" s="37">
        <v>2008</v>
      </c>
      <c r="AG11" s="37">
        <v>2009</v>
      </c>
    </row>
    <row r="12" spans="1:35" s="12" customFormat="1" ht="15" customHeight="1">
      <c r="A12" s="87"/>
      <c r="B12" s="87"/>
      <c r="C12" s="39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5"/>
      <c r="AC12" s="7"/>
      <c r="AD12" s="7"/>
      <c r="AH12" s="23"/>
      <c r="AI12" s="59"/>
    </row>
    <row r="13" spans="1:34" s="12" customFormat="1" ht="15" customHeight="1">
      <c r="A13" s="87"/>
      <c r="B13" s="87"/>
      <c r="C13" s="39" t="s">
        <v>17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5"/>
      <c r="AC13" s="7"/>
      <c r="AD13" s="7"/>
      <c r="AH13" s="23"/>
    </row>
    <row r="14" spans="1:174" ht="15" customHeight="1">
      <c r="A14" s="17" t="s">
        <v>0</v>
      </c>
      <c r="B14" s="81" t="s">
        <v>123</v>
      </c>
      <c r="C14" s="26" t="s">
        <v>119</v>
      </c>
      <c r="D14" s="61">
        <v>85.5</v>
      </c>
      <c r="E14" s="61">
        <v>87.3</v>
      </c>
      <c r="F14" s="61">
        <v>89.9</v>
      </c>
      <c r="G14" s="61">
        <v>97</v>
      </c>
      <c r="H14" s="61">
        <v>90.5</v>
      </c>
      <c r="I14" s="61">
        <v>92.3</v>
      </c>
      <c r="J14" s="61">
        <v>99.7</v>
      </c>
      <c r="K14" s="61">
        <v>99.6</v>
      </c>
      <c r="L14" s="61">
        <v>98</v>
      </c>
      <c r="M14" s="61">
        <v>95.1</v>
      </c>
      <c r="N14" s="61">
        <v>94.3</v>
      </c>
      <c r="O14" s="61">
        <v>97.589</v>
      </c>
      <c r="P14" s="61">
        <v>96.73400000000001</v>
      </c>
      <c r="Q14" s="61">
        <v>95.73400000000001</v>
      </c>
      <c r="R14" s="61">
        <v>94.82300000000001</v>
      </c>
      <c r="S14" s="61">
        <v>79.231</v>
      </c>
      <c r="T14" s="61">
        <v>67.027</v>
      </c>
      <c r="U14" s="61">
        <v>68.118</v>
      </c>
      <c r="V14" s="61">
        <v>65.02</v>
      </c>
      <c r="W14" s="61">
        <v>63.874</v>
      </c>
      <c r="X14" s="61">
        <v>63.874</v>
      </c>
      <c r="Y14" s="61">
        <v>61.01</v>
      </c>
      <c r="Z14" s="61">
        <v>59.733000000000004</v>
      </c>
      <c r="AA14" s="61">
        <v>60.118</v>
      </c>
      <c r="AB14" s="57">
        <v>59.069</v>
      </c>
      <c r="AC14" s="57">
        <v>56.6</v>
      </c>
      <c r="AD14" s="57">
        <v>56.577</v>
      </c>
      <c r="AE14" s="59">
        <v>57.946</v>
      </c>
      <c r="AF14" s="59">
        <v>58.2</v>
      </c>
      <c r="AG14" s="59">
        <v>57.906</v>
      </c>
      <c r="AH14" s="23"/>
      <c r="AI14" s="59"/>
      <c r="AJ14" s="1"/>
      <c r="AK14" s="1"/>
      <c r="AL14" s="1"/>
      <c r="AM14" s="1"/>
      <c r="AN14" s="1"/>
      <c r="AO14" s="1"/>
      <c r="AP14" s="1"/>
      <c r="AQ14" s="1"/>
      <c r="AR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</row>
    <row r="15" spans="1:174" ht="15" customHeight="1">
      <c r="A15" s="17" t="s">
        <v>0</v>
      </c>
      <c r="B15" s="82" t="s">
        <v>124</v>
      </c>
      <c r="C15" s="26" t="s">
        <v>20</v>
      </c>
      <c r="D15" s="61">
        <v>59</v>
      </c>
      <c r="E15" s="61">
        <v>64.5</v>
      </c>
      <c r="F15" s="61">
        <v>75.35</v>
      </c>
      <c r="G15" s="61">
        <v>75.85</v>
      </c>
      <c r="H15" s="61">
        <v>75.352</v>
      </c>
      <c r="I15" s="61">
        <v>77</v>
      </c>
      <c r="J15" s="61">
        <v>76.95400000000001</v>
      </c>
      <c r="K15" s="61">
        <v>76.5</v>
      </c>
      <c r="L15" s="61">
        <v>76.53</v>
      </c>
      <c r="M15" s="61">
        <v>74.831</v>
      </c>
      <c r="N15" s="61">
        <v>73.38</v>
      </c>
      <c r="O15" s="61">
        <v>72.744</v>
      </c>
      <c r="P15" s="61">
        <v>71.508</v>
      </c>
      <c r="Q15" s="61">
        <v>70.9</v>
      </c>
      <c r="R15" s="61">
        <v>70.95400000000001</v>
      </c>
      <c r="S15" s="61">
        <v>69.675</v>
      </c>
      <c r="T15" s="61">
        <v>68.413</v>
      </c>
      <c r="U15" s="61">
        <v>67.668</v>
      </c>
      <c r="V15" s="61">
        <v>63.9</v>
      </c>
      <c r="W15" s="61">
        <v>63.456</v>
      </c>
      <c r="X15" s="61">
        <v>30.064</v>
      </c>
      <c r="Y15" s="61">
        <v>30.394000000000002</v>
      </c>
      <c r="Z15" s="61">
        <v>29.505</v>
      </c>
      <c r="AA15" s="61">
        <v>8.776</v>
      </c>
      <c r="AB15" s="57">
        <v>14.985</v>
      </c>
      <c r="AC15" s="57">
        <v>14.85</v>
      </c>
      <c r="AD15" s="57">
        <v>15.985</v>
      </c>
      <c r="AE15" s="59">
        <v>14.557</v>
      </c>
      <c r="AF15" s="59">
        <v>13.85</v>
      </c>
      <c r="AG15" s="59">
        <v>13.162</v>
      </c>
      <c r="AH15" s="23"/>
      <c r="AJ15" s="1"/>
      <c r="AK15" s="1"/>
      <c r="AL15" s="1"/>
      <c r="AM15" s="1"/>
      <c r="AN15" s="1"/>
      <c r="AO15" s="1"/>
      <c r="AP15" s="1"/>
      <c r="AQ15" s="1"/>
      <c r="AR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</row>
    <row r="16" spans="1:174" ht="18.75" customHeight="1">
      <c r="A16" s="17" t="s">
        <v>0</v>
      </c>
      <c r="B16" s="83" t="s">
        <v>125</v>
      </c>
      <c r="C16" s="26" t="s">
        <v>228</v>
      </c>
      <c r="D16" s="61">
        <v>200.997</v>
      </c>
      <c r="E16" s="61">
        <v>199.021</v>
      </c>
      <c r="F16" s="61">
        <v>201.73</v>
      </c>
      <c r="G16" s="61">
        <v>201.512</v>
      </c>
      <c r="H16" s="61">
        <v>200.247</v>
      </c>
      <c r="I16" s="61">
        <v>197.463</v>
      </c>
      <c r="J16" s="61">
        <v>193.369</v>
      </c>
      <c r="K16" s="61">
        <v>191.586</v>
      </c>
      <c r="L16" s="61">
        <v>187.211</v>
      </c>
      <c r="M16" s="61">
        <v>168.024</v>
      </c>
      <c r="N16" s="61">
        <v>167.116</v>
      </c>
      <c r="O16" s="61">
        <v>169.346</v>
      </c>
      <c r="P16" s="73">
        <v>167.062</v>
      </c>
      <c r="Q16" s="61">
        <v>165.015</v>
      </c>
      <c r="R16" s="61">
        <v>162.415</v>
      </c>
      <c r="S16" s="61">
        <v>163.83700000000002</v>
      </c>
      <c r="T16" s="61">
        <v>165.14600000000002</v>
      </c>
      <c r="U16" s="61">
        <v>166.474</v>
      </c>
      <c r="V16" s="61">
        <v>167.223</v>
      </c>
      <c r="W16" s="61">
        <v>164.041</v>
      </c>
      <c r="X16" s="61">
        <v>167.406</v>
      </c>
      <c r="Y16" s="61">
        <v>177.427</v>
      </c>
      <c r="Z16" s="61">
        <v>183.46</v>
      </c>
      <c r="AA16" s="61">
        <v>186.946</v>
      </c>
      <c r="AB16" s="57">
        <v>189.044</v>
      </c>
      <c r="AC16" s="57">
        <v>192.513</v>
      </c>
      <c r="AD16" s="77">
        <v>204.385</v>
      </c>
      <c r="AE16" s="77">
        <v>211.085</v>
      </c>
      <c r="AF16" s="77">
        <v>237.726</v>
      </c>
      <c r="AG16" s="77">
        <v>237.726</v>
      </c>
      <c r="AH16" s="23"/>
      <c r="AI16" s="59"/>
      <c r="AJ16" s="1"/>
      <c r="AK16" s="1"/>
      <c r="AL16" s="1"/>
      <c r="AM16" s="1"/>
      <c r="AN16" s="1"/>
      <c r="AO16" s="1"/>
      <c r="AP16" s="1"/>
      <c r="AQ16" s="1"/>
      <c r="AR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</row>
    <row r="17" spans="1:34" s="7" customFormat="1" ht="15" customHeight="1">
      <c r="A17" s="18" t="s">
        <v>0</v>
      </c>
      <c r="B17" s="18"/>
      <c r="C17" s="38" t="s">
        <v>107</v>
      </c>
      <c r="D17" s="62">
        <f>SUM(D14:D16)</f>
        <v>345.497</v>
      </c>
      <c r="E17" s="62">
        <f aca="true" t="shared" si="0" ref="E17:AC17">SUM(E14:E16)</f>
        <v>350.821</v>
      </c>
      <c r="F17" s="62">
        <f t="shared" si="0"/>
        <v>366.98</v>
      </c>
      <c r="G17" s="62">
        <f t="shared" si="0"/>
        <v>374.36199999999997</v>
      </c>
      <c r="H17" s="62">
        <f t="shared" si="0"/>
        <v>366.09900000000005</v>
      </c>
      <c r="I17" s="62">
        <f t="shared" si="0"/>
        <v>366.76300000000003</v>
      </c>
      <c r="J17" s="62">
        <f t="shared" si="0"/>
        <v>370.023</v>
      </c>
      <c r="K17" s="62">
        <f t="shared" si="0"/>
        <v>367.68600000000004</v>
      </c>
      <c r="L17" s="62">
        <f t="shared" si="0"/>
        <v>361.741</v>
      </c>
      <c r="M17" s="62">
        <f t="shared" si="0"/>
        <v>337.955</v>
      </c>
      <c r="N17" s="62">
        <f t="shared" si="0"/>
        <v>334.79600000000005</v>
      </c>
      <c r="O17" s="62">
        <f t="shared" si="0"/>
        <v>339.679</v>
      </c>
      <c r="P17" s="62">
        <f t="shared" si="0"/>
        <v>335.30400000000003</v>
      </c>
      <c r="Q17" s="62">
        <f t="shared" si="0"/>
        <v>331.649</v>
      </c>
      <c r="R17" s="62">
        <f t="shared" si="0"/>
        <v>328.192</v>
      </c>
      <c r="S17" s="62">
        <f t="shared" si="0"/>
        <v>312.74300000000005</v>
      </c>
      <c r="T17" s="62">
        <f t="shared" si="0"/>
        <v>300.586</v>
      </c>
      <c r="U17" s="62">
        <f t="shared" si="0"/>
        <v>302.26</v>
      </c>
      <c r="V17" s="62">
        <f t="shared" si="0"/>
        <v>296.14300000000003</v>
      </c>
      <c r="W17" s="62">
        <f t="shared" si="0"/>
        <v>291.371</v>
      </c>
      <c r="X17" s="62">
        <f t="shared" si="0"/>
        <v>261.344</v>
      </c>
      <c r="Y17" s="62">
        <f t="shared" si="0"/>
        <v>268.831</v>
      </c>
      <c r="Z17" s="62">
        <f t="shared" si="0"/>
        <v>272.698</v>
      </c>
      <c r="AA17" s="62">
        <f t="shared" si="0"/>
        <v>255.84</v>
      </c>
      <c r="AB17" s="62">
        <f t="shared" si="0"/>
        <v>263.098</v>
      </c>
      <c r="AC17" s="62">
        <f t="shared" si="0"/>
        <v>263.963</v>
      </c>
      <c r="AD17" s="62">
        <f>SUM(AD14:AD16)</f>
        <v>276.947</v>
      </c>
      <c r="AE17" s="62">
        <f>SUM(AE14:AE16)</f>
        <v>283.588</v>
      </c>
      <c r="AF17" s="62">
        <f>SUM(AF14:AF16)</f>
        <v>309.776</v>
      </c>
      <c r="AG17" s="62">
        <f>SUM(AG14:AG16)</f>
        <v>308.794</v>
      </c>
      <c r="AH17" s="75"/>
    </row>
    <row r="18" spans="1:35" s="7" customFormat="1" ht="15" customHeight="1">
      <c r="A18" s="18"/>
      <c r="B18" s="18"/>
      <c r="C18" s="38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H18" s="76"/>
      <c r="AI18" s="78"/>
    </row>
    <row r="19" spans="1:35" s="7" customFormat="1" ht="15" customHeight="1">
      <c r="A19" s="18"/>
      <c r="B19" s="18"/>
      <c r="C19" s="39" t="s">
        <v>101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63"/>
      <c r="AC19" s="64"/>
      <c r="AD19" s="64"/>
      <c r="AH19" s="76"/>
      <c r="AI19" s="78"/>
    </row>
    <row r="20" spans="1:174" ht="15" customHeight="1">
      <c r="A20" s="17" t="s">
        <v>1</v>
      </c>
      <c r="B20" s="83" t="s">
        <v>127</v>
      </c>
      <c r="C20" s="26" t="s">
        <v>21</v>
      </c>
      <c r="D20" s="61">
        <v>15.2</v>
      </c>
      <c r="E20" s="61">
        <v>22</v>
      </c>
      <c r="F20" s="61">
        <v>23.4</v>
      </c>
      <c r="G20" s="61">
        <v>25.2</v>
      </c>
      <c r="H20" s="61">
        <v>24.42</v>
      </c>
      <c r="I20" s="61">
        <v>24.628</v>
      </c>
      <c r="J20" s="61">
        <v>23.588</v>
      </c>
      <c r="K20" s="61">
        <v>23</v>
      </c>
      <c r="L20" s="61">
        <v>23.6</v>
      </c>
      <c r="M20" s="61">
        <v>26.7</v>
      </c>
      <c r="N20" s="61">
        <v>27.299</v>
      </c>
      <c r="O20" s="61">
        <v>27</v>
      </c>
      <c r="P20" s="61">
        <v>20.449</v>
      </c>
      <c r="Q20" s="61">
        <v>22.7</v>
      </c>
      <c r="R20" s="61">
        <v>26.5</v>
      </c>
      <c r="S20" s="61">
        <v>18.246</v>
      </c>
      <c r="T20" s="61">
        <v>18.583000000000002</v>
      </c>
      <c r="U20" s="61">
        <v>21.87</v>
      </c>
      <c r="V20" s="61">
        <v>24.308</v>
      </c>
      <c r="W20" s="61">
        <v>24.148</v>
      </c>
      <c r="X20" s="61">
        <v>24.247</v>
      </c>
      <c r="Y20" s="61">
        <v>26.42</v>
      </c>
      <c r="Z20" s="61">
        <v>27.46</v>
      </c>
      <c r="AA20" s="61">
        <v>26.96</v>
      </c>
      <c r="AB20" s="57">
        <v>23.43</v>
      </c>
      <c r="AC20" s="57">
        <v>21.63</v>
      </c>
      <c r="AD20" s="57">
        <v>18.866</v>
      </c>
      <c r="AE20" s="59">
        <v>16.09</v>
      </c>
      <c r="AF20" s="59">
        <v>15.75</v>
      </c>
      <c r="AG20" s="59">
        <v>15.6</v>
      </c>
      <c r="AH20" s="23"/>
      <c r="AJ20" s="1"/>
      <c r="AK20" s="1"/>
      <c r="AL20" s="1"/>
      <c r="AM20" s="1"/>
      <c r="AN20" s="1"/>
      <c r="AO20" s="1"/>
      <c r="AP20" s="1"/>
      <c r="AQ20" s="1"/>
      <c r="AR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</row>
    <row r="21" spans="1:174" ht="15" customHeight="1">
      <c r="A21" s="17" t="s">
        <v>1</v>
      </c>
      <c r="B21" s="83" t="s">
        <v>240</v>
      </c>
      <c r="C21" s="26" t="s">
        <v>232</v>
      </c>
      <c r="D21" s="92">
        <v>0</v>
      </c>
      <c r="E21" s="61">
        <v>0.001</v>
      </c>
      <c r="F21" s="61">
        <v>0.001</v>
      </c>
      <c r="G21" s="61">
        <v>0.001</v>
      </c>
      <c r="H21" s="57" t="s">
        <v>105</v>
      </c>
      <c r="I21" s="57" t="s">
        <v>105</v>
      </c>
      <c r="J21" s="57" t="s">
        <v>105</v>
      </c>
      <c r="K21" s="57" t="s">
        <v>105</v>
      </c>
      <c r="L21" s="57" t="s">
        <v>105</v>
      </c>
      <c r="M21" s="57" t="s">
        <v>105</v>
      </c>
      <c r="N21" s="57" t="s">
        <v>105</v>
      </c>
      <c r="O21" s="57" t="s">
        <v>105</v>
      </c>
      <c r="P21" s="57" t="s">
        <v>105</v>
      </c>
      <c r="Q21" s="57" t="s">
        <v>105</v>
      </c>
      <c r="R21" s="57" t="s">
        <v>105</v>
      </c>
      <c r="S21" s="57" t="s">
        <v>105</v>
      </c>
      <c r="T21" s="57" t="s">
        <v>105</v>
      </c>
      <c r="U21" s="57" t="s">
        <v>105</v>
      </c>
      <c r="V21" s="57" t="s">
        <v>105</v>
      </c>
      <c r="W21" s="57" t="s">
        <v>105</v>
      </c>
      <c r="X21" s="57" t="s">
        <v>105</v>
      </c>
      <c r="Y21" s="57" t="s">
        <v>105</v>
      </c>
      <c r="Z21" s="57" t="s">
        <v>105</v>
      </c>
      <c r="AA21" s="57" t="s">
        <v>105</v>
      </c>
      <c r="AB21" s="57" t="s">
        <v>105</v>
      </c>
      <c r="AC21" s="57" t="s">
        <v>105</v>
      </c>
      <c r="AD21" s="57" t="s">
        <v>105</v>
      </c>
      <c r="AE21" s="57" t="s">
        <v>105</v>
      </c>
      <c r="AF21" s="57" t="s">
        <v>105</v>
      </c>
      <c r="AG21" s="57" t="s">
        <v>105</v>
      </c>
      <c r="AH21" s="23"/>
      <c r="AJ21" s="1"/>
      <c r="AK21" s="1"/>
      <c r="AL21" s="1"/>
      <c r="AM21" s="1"/>
      <c r="AN21" s="1"/>
      <c r="AO21" s="1"/>
      <c r="AP21" s="1"/>
      <c r="AQ21" s="1"/>
      <c r="AR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</row>
    <row r="22" spans="1:174" ht="15" customHeight="1">
      <c r="A22" s="17" t="s">
        <v>1</v>
      </c>
      <c r="B22" s="83" t="s">
        <v>128</v>
      </c>
      <c r="C22" s="26" t="s">
        <v>22</v>
      </c>
      <c r="D22" s="57" t="s">
        <v>105</v>
      </c>
      <c r="E22" s="57" t="s">
        <v>105</v>
      </c>
      <c r="F22" s="57" t="s">
        <v>105</v>
      </c>
      <c r="G22" s="57" t="s">
        <v>105</v>
      </c>
      <c r="H22" s="57" t="s">
        <v>105</v>
      </c>
      <c r="I22" s="57" t="s">
        <v>105</v>
      </c>
      <c r="J22" s="57" t="s">
        <v>105</v>
      </c>
      <c r="K22" s="57" t="s">
        <v>105</v>
      </c>
      <c r="L22" s="61">
        <v>0.01</v>
      </c>
      <c r="M22" s="61">
        <v>0.007</v>
      </c>
      <c r="N22" s="61">
        <v>0.007</v>
      </c>
      <c r="O22" s="61">
        <v>0.006</v>
      </c>
      <c r="P22" s="61">
        <v>0.006</v>
      </c>
      <c r="Q22" s="61">
        <v>0.007</v>
      </c>
      <c r="R22" s="61">
        <v>0.007</v>
      </c>
      <c r="S22" s="61">
        <v>0.005</v>
      </c>
      <c r="T22" s="61">
        <v>0.005</v>
      </c>
      <c r="U22" s="61">
        <v>0.005</v>
      </c>
      <c r="V22" s="61">
        <v>0.005</v>
      </c>
      <c r="W22" s="61">
        <v>0.005</v>
      </c>
      <c r="X22" s="61">
        <v>0.007</v>
      </c>
      <c r="Y22" s="61">
        <v>0.005</v>
      </c>
      <c r="Z22" s="61">
        <v>0.005</v>
      </c>
      <c r="AA22" s="61">
        <v>0.005</v>
      </c>
      <c r="AB22" s="57">
        <v>0.005</v>
      </c>
      <c r="AC22" s="57">
        <v>0.005</v>
      </c>
      <c r="AD22" s="57">
        <v>0.005</v>
      </c>
      <c r="AE22" s="59">
        <v>0.006</v>
      </c>
      <c r="AF22" s="59">
        <v>0.005</v>
      </c>
      <c r="AG22" s="59">
        <v>0.005</v>
      </c>
      <c r="AH22" s="23"/>
      <c r="AI22" s="59"/>
      <c r="AJ22" s="1"/>
      <c r="AK22" s="1"/>
      <c r="AL22" s="1"/>
      <c r="AM22" s="1"/>
      <c r="AN22" s="1"/>
      <c r="AO22" s="1"/>
      <c r="AP22" s="1"/>
      <c r="AQ22" s="1"/>
      <c r="AR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</row>
    <row r="23" spans="1:174" ht="15" customHeight="1">
      <c r="A23" s="17" t="s">
        <v>1</v>
      </c>
      <c r="B23" s="83" t="s">
        <v>129</v>
      </c>
      <c r="C23" s="26" t="s">
        <v>23</v>
      </c>
      <c r="D23" s="61">
        <v>5.4</v>
      </c>
      <c r="E23" s="61">
        <v>4.2</v>
      </c>
      <c r="F23" s="61">
        <v>5.4</v>
      </c>
      <c r="G23" s="61">
        <v>5.7</v>
      </c>
      <c r="H23" s="61">
        <v>4.9</v>
      </c>
      <c r="I23" s="61">
        <v>4.27</v>
      </c>
      <c r="J23" s="61">
        <v>4.7</v>
      </c>
      <c r="K23" s="61">
        <v>4.84</v>
      </c>
      <c r="L23" s="61">
        <v>5.04</v>
      </c>
      <c r="M23" s="61">
        <v>5.354</v>
      </c>
      <c r="N23" s="61">
        <v>5.475</v>
      </c>
      <c r="O23" s="61">
        <v>4.149</v>
      </c>
      <c r="P23" s="61">
        <v>4.5</v>
      </c>
      <c r="Q23" s="61">
        <v>4.108</v>
      </c>
      <c r="R23" s="61">
        <v>3.931</v>
      </c>
      <c r="S23" s="61">
        <v>4.46</v>
      </c>
      <c r="T23" s="61">
        <v>4.46</v>
      </c>
      <c r="U23" s="61">
        <v>4.5040000000000004</v>
      </c>
      <c r="V23" s="61">
        <v>4.6</v>
      </c>
      <c r="W23" s="61">
        <v>4.34</v>
      </c>
      <c r="X23" s="61">
        <v>4.34</v>
      </c>
      <c r="Y23" s="61">
        <v>18.3</v>
      </c>
      <c r="Z23" s="61">
        <v>24</v>
      </c>
      <c r="AA23" s="61">
        <v>24</v>
      </c>
      <c r="AB23" s="57">
        <v>24</v>
      </c>
      <c r="AC23" s="57">
        <v>24</v>
      </c>
      <c r="AD23" s="57">
        <v>24</v>
      </c>
      <c r="AE23" s="59">
        <v>24</v>
      </c>
      <c r="AF23" s="59">
        <v>26.5</v>
      </c>
      <c r="AG23" s="59">
        <v>26.5</v>
      </c>
      <c r="AH23" s="23"/>
      <c r="AI23" s="59"/>
      <c r="AJ23" s="1"/>
      <c r="AK23" s="1"/>
      <c r="AL23" s="1"/>
      <c r="AM23" s="1"/>
      <c r="AN23" s="1"/>
      <c r="AO23" s="1"/>
      <c r="AP23" s="1"/>
      <c r="AQ23" s="1"/>
      <c r="AR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</row>
    <row r="24" spans="1:174" ht="15" customHeight="1">
      <c r="A24" s="17" t="s">
        <v>1</v>
      </c>
      <c r="B24" s="83" t="s">
        <v>130</v>
      </c>
      <c r="C24" s="42" t="s">
        <v>24</v>
      </c>
      <c r="D24" s="61">
        <v>1.5</v>
      </c>
      <c r="E24" s="61">
        <v>1.5</v>
      </c>
      <c r="F24" s="61">
        <v>1.848</v>
      </c>
      <c r="G24" s="61">
        <v>2.33</v>
      </c>
      <c r="H24" s="61">
        <v>2.669</v>
      </c>
      <c r="I24" s="61">
        <v>2.84</v>
      </c>
      <c r="J24" s="61">
        <v>3.06</v>
      </c>
      <c r="K24" s="61">
        <v>3.2</v>
      </c>
      <c r="L24" s="61">
        <v>3.6</v>
      </c>
      <c r="M24" s="61">
        <v>3.7</v>
      </c>
      <c r="N24" s="61">
        <v>3.849</v>
      </c>
      <c r="O24" s="61">
        <v>4.045</v>
      </c>
      <c r="P24" s="61">
        <v>4.046</v>
      </c>
      <c r="Q24" s="61">
        <v>4.4</v>
      </c>
      <c r="R24" s="61">
        <v>4.828</v>
      </c>
      <c r="S24" s="61">
        <v>4.852</v>
      </c>
      <c r="T24" s="61">
        <v>5.17</v>
      </c>
      <c r="U24" s="61">
        <v>5.449</v>
      </c>
      <c r="V24" s="61">
        <v>5.58</v>
      </c>
      <c r="W24" s="61">
        <v>8.039</v>
      </c>
      <c r="X24" s="61">
        <v>7.979</v>
      </c>
      <c r="Y24" s="61">
        <v>8.228</v>
      </c>
      <c r="Z24" s="61">
        <v>7.805</v>
      </c>
      <c r="AA24" s="61">
        <v>8.092</v>
      </c>
      <c r="AB24" s="57">
        <v>8.475</v>
      </c>
      <c r="AC24" s="57">
        <v>8.829</v>
      </c>
      <c r="AD24" s="57">
        <v>11.515</v>
      </c>
      <c r="AE24" s="59">
        <v>10.82</v>
      </c>
      <c r="AF24" s="59">
        <v>12.28</v>
      </c>
      <c r="AG24" s="59">
        <v>12.89</v>
      </c>
      <c r="AH24" s="23"/>
      <c r="AJ24" s="1"/>
      <c r="AK24" s="1"/>
      <c r="AL24" s="1"/>
      <c r="AM24" s="1"/>
      <c r="AN24" s="1"/>
      <c r="AO24" s="1"/>
      <c r="AP24" s="1"/>
      <c r="AQ24" s="1"/>
      <c r="AR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</row>
    <row r="25" spans="1:174" ht="15" customHeight="1">
      <c r="A25" s="17" t="s">
        <v>1</v>
      </c>
      <c r="B25" s="83" t="s">
        <v>131</v>
      </c>
      <c r="C25" s="26" t="s">
        <v>25</v>
      </c>
      <c r="D25" s="61">
        <v>2.5</v>
      </c>
      <c r="E25" s="61">
        <v>2.5</v>
      </c>
      <c r="F25" s="61">
        <v>2.62</v>
      </c>
      <c r="G25" s="61">
        <v>2.515</v>
      </c>
      <c r="H25" s="61">
        <v>2.4</v>
      </c>
      <c r="I25" s="61">
        <v>2.36</v>
      </c>
      <c r="J25" s="61">
        <v>2.3</v>
      </c>
      <c r="K25" s="61">
        <v>4.2</v>
      </c>
      <c r="L25" s="61">
        <v>4.2</v>
      </c>
      <c r="M25" s="61">
        <v>4.2</v>
      </c>
      <c r="N25" s="61">
        <v>4.2</v>
      </c>
      <c r="O25" s="61">
        <v>4.1</v>
      </c>
      <c r="P25" s="61">
        <v>4.1</v>
      </c>
      <c r="Q25" s="61">
        <v>3.9</v>
      </c>
      <c r="R25" s="61">
        <v>3.9</v>
      </c>
      <c r="S25" s="61">
        <v>3.9</v>
      </c>
      <c r="T25" s="61">
        <v>3.9</v>
      </c>
      <c r="U25" s="61">
        <v>3.6</v>
      </c>
      <c r="V25" s="61">
        <v>3.46</v>
      </c>
      <c r="W25" s="61">
        <v>3.46</v>
      </c>
      <c r="X25" s="61">
        <v>3.46</v>
      </c>
      <c r="Y25" s="61">
        <v>3.46</v>
      </c>
      <c r="Z25" s="61">
        <v>3.46</v>
      </c>
      <c r="AA25" s="61">
        <v>3.46</v>
      </c>
      <c r="AB25" s="57">
        <v>3.46</v>
      </c>
      <c r="AC25" s="57">
        <v>3.46</v>
      </c>
      <c r="AD25" s="57">
        <v>3.46</v>
      </c>
      <c r="AE25" s="59">
        <v>3.46</v>
      </c>
      <c r="AF25" s="59">
        <v>3.46</v>
      </c>
      <c r="AG25" s="59">
        <v>3.46</v>
      </c>
      <c r="AH25" s="23"/>
      <c r="AI25" s="59"/>
      <c r="AJ25" s="1"/>
      <c r="AK25" s="1"/>
      <c r="AL25" s="1"/>
      <c r="AM25" s="1"/>
      <c r="AN25" s="1"/>
      <c r="AO25" s="1"/>
      <c r="AP25" s="1"/>
      <c r="AQ25" s="1"/>
      <c r="AR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</row>
    <row r="26" spans="1:174" ht="15" customHeight="1">
      <c r="A26" s="17" t="s">
        <v>1</v>
      </c>
      <c r="B26" s="83" t="s">
        <v>132</v>
      </c>
      <c r="C26" s="26" t="s">
        <v>26</v>
      </c>
      <c r="D26" s="61">
        <v>5</v>
      </c>
      <c r="E26" s="61">
        <v>6</v>
      </c>
      <c r="F26" s="61">
        <v>4.362</v>
      </c>
      <c r="G26" s="61">
        <v>4.58</v>
      </c>
      <c r="H26" s="61">
        <v>4.3</v>
      </c>
      <c r="I26" s="61">
        <v>3.786</v>
      </c>
      <c r="J26" s="61">
        <v>4.13</v>
      </c>
      <c r="K26" s="61">
        <v>4</v>
      </c>
      <c r="L26" s="61">
        <v>3.6</v>
      </c>
      <c r="M26" s="61">
        <v>3.943</v>
      </c>
      <c r="N26" s="61">
        <v>4.02</v>
      </c>
      <c r="O26" s="61">
        <v>4.5</v>
      </c>
      <c r="P26" s="61">
        <v>3.8890000000000002</v>
      </c>
      <c r="Q26" s="61">
        <v>7.2</v>
      </c>
      <c r="R26" s="61">
        <v>10</v>
      </c>
      <c r="S26" s="61">
        <v>7.882000000000001</v>
      </c>
      <c r="T26" s="61">
        <v>10</v>
      </c>
      <c r="U26" s="61">
        <v>8.25</v>
      </c>
      <c r="V26" s="61">
        <v>14.2</v>
      </c>
      <c r="W26" s="61">
        <v>6.937</v>
      </c>
      <c r="X26" s="61">
        <v>6.937</v>
      </c>
      <c r="Y26" s="61">
        <v>6.937</v>
      </c>
      <c r="Z26" s="61">
        <v>4.322</v>
      </c>
      <c r="AA26" s="61">
        <v>4.507</v>
      </c>
      <c r="AB26" s="57">
        <v>4.507</v>
      </c>
      <c r="AC26" s="57">
        <v>4.04</v>
      </c>
      <c r="AD26" s="57">
        <v>4.04</v>
      </c>
      <c r="AE26" s="59">
        <v>3.996</v>
      </c>
      <c r="AF26" s="59">
        <v>4.342</v>
      </c>
      <c r="AG26" s="59">
        <v>3.739</v>
      </c>
      <c r="AH26" s="23"/>
      <c r="AI26" s="59"/>
      <c r="AJ26" s="1"/>
      <c r="AK26" s="1"/>
      <c r="AL26" s="1"/>
      <c r="AM26" s="1"/>
      <c r="AN26" s="1"/>
      <c r="AO26" s="1"/>
      <c r="AP26" s="1"/>
      <c r="AQ26" s="1"/>
      <c r="AR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</row>
    <row r="27" spans="1:174" ht="15" customHeight="1">
      <c r="A27" s="17" t="s">
        <v>1</v>
      </c>
      <c r="B27" s="83" t="s">
        <v>133</v>
      </c>
      <c r="C27" s="26" t="s">
        <v>27</v>
      </c>
      <c r="D27" s="57" t="s">
        <v>105</v>
      </c>
      <c r="E27" s="57" t="s">
        <v>105</v>
      </c>
      <c r="F27" s="57" t="s">
        <v>105</v>
      </c>
      <c r="G27" s="57" t="s">
        <v>105</v>
      </c>
      <c r="H27" s="57" t="s">
        <v>105</v>
      </c>
      <c r="I27" s="57" t="s">
        <v>105</v>
      </c>
      <c r="J27" s="57" t="s">
        <v>105</v>
      </c>
      <c r="K27" s="57" t="s">
        <v>105</v>
      </c>
      <c r="L27" s="57" t="s">
        <v>105</v>
      </c>
      <c r="M27" s="57" t="s">
        <v>105</v>
      </c>
      <c r="N27" s="57" t="s">
        <v>105</v>
      </c>
      <c r="O27" s="61">
        <v>0.1</v>
      </c>
      <c r="P27" s="61">
        <v>0.1</v>
      </c>
      <c r="Q27" s="61">
        <v>0.1</v>
      </c>
      <c r="R27" s="61">
        <v>0.1</v>
      </c>
      <c r="S27" s="61">
        <v>0.1</v>
      </c>
      <c r="T27" s="61">
        <v>0.1</v>
      </c>
      <c r="U27" s="61">
        <v>0.1</v>
      </c>
      <c r="V27" s="61">
        <v>0.446</v>
      </c>
      <c r="W27" s="61">
        <v>0.636</v>
      </c>
      <c r="X27" s="61">
        <v>0.636</v>
      </c>
      <c r="Y27" s="61">
        <v>0.636</v>
      </c>
      <c r="Z27" s="61">
        <v>2.5</v>
      </c>
      <c r="AA27" s="61">
        <v>2.5</v>
      </c>
      <c r="AB27" s="57">
        <v>2.5</v>
      </c>
      <c r="AC27" s="57">
        <v>2.5</v>
      </c>
      <c r="AD27" s="57">
        <v>2.5</v>
      </c>
      <c r="AE27" s="59">
        <v>2.5</v>
      </c>
      <c r="AF27" s="59">
        <v>2.5</v>
      </c>
      <c r="AG27" s="59">
        <v>2.5</v>
      </c>
      <c r="AH27" s="23"/>
      <c r="AI27" s="59"/>
      <c r="AJ27" s="1"/>
      <c r="AK27" s="1"/>
      <c r="AL27" s="1"/>
      <c r="AM27" s="1"/>
      <c r="AN27" s="1"/>
      <c r="AO27" s="1"/>
      <c r="AP27" s="1"/>
      <c r="AQ27" s="1"/>
      <c r="AR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</row>
    <row r="28" spans="1:174" ht="15" customHeight="1">
      <c r="A28" s="17" t="s">
        <v>1</v>
      </c>
      <c r="B28" s="83" t="s">
        <v>134</v>
      </c>
      <c r="C28" s="26" t="s">
        <v>28</v>
      </c>
      <c r="D28" s="61">
        <v>4</v>
      </c>
      <c r="E28" s="61">
        <v>4</v>
      </c>
      <c r="F28" s="61">
        <v>4.3</v>
      </c>
      <c r="G28" s="61">
        <v>4.1</v>
      </c>
      <c r="H28" s="61">
        <v>3.5260000000000002</v>
      </c>
      <c r="I28" s="61">
        <v>3</v>
      </c>
      <c r="J28" s="61">
        <v>4.09</v>
      </c>
      <c r="K28" s="61">
        <v>4.05</v>
      </c>
      <c r="L28" s="61">
        <v>4.02</v>
      </c>
      <c r="M28" s="61">
        <v>4.02</v>
      </c>
      <c r="N28" s="61">
        <v>3.99</v>
      </c>
      <c r="O28" s="61">
        <v>3.95</v>
      </c>
      <c r="P28" s="61">
        <v>3.885</v>
      </c>
      <c r="Q28" s="61">
        <v>3.899</v>
      </c>
      <c r="R28" s="61">
        <v>3.8</v>
      </c>
      <c r="S28" s="61">
        <v>3.8</v>
      </c>
      <c r="T28" s="61">
        <v>3.8</v>
      </c>
      <c r="U28" s="61">
        <v>3.7</v>
      </c>
      <c r="V28" s="61">
        <v>3.7</v>
      </c>
      <c r="W28" s="61">
        <v>3.67</v>
      </c>
      <c r="X28" s="61">
        <v>3.67</v>
      </c>
      <c r="Y28" s="61">
        <v>3.67</v>
      </c>
      <c r="Z28" s="61">
        <v>3.67</v>
      </c>
      <c r="AA28" s="61">
        <v>0.345</v>
      </c>
      <c r="AB28" s="57">
        <v>0.345</v>
      </c>
      <c r="AC28" s="57">
        <v>0.345</v>
      </c>
      <c r="AD28" s="57">
        <v>0.345</v>
      </c>
      <c r="AE28" s="57" t="s">
        <v>105</v>
      </c>
      <c r="AF28" s="57" t="s">
        <v>105</v>
      </c>
      <c r="AG28" s="57">
        <v>0.315</v>
      </c>
      <c r="AH28" s="23"/>
      <c r="AJ28" s="1"/>
      <c r="AK28" s="1"/>
      <c r="AL28" s="1"/>
      <c r="AM28" s="1"/>
      <c r="AN28" s="1"/>
      <c r="AO28" s="1"/>
      <c r="AP28" s="1"/>
      <c r="AQ28" s="1"/>
      <c r="AR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</row>
    <row r="29" spans="1:174" ht="15" customHeight="1">
      <c r="A29" s="17" t="s">
        <v>1</v>
      </c>
      <c r="B29" s="83" t="s">
        <v>135</v>
      </c>
      <c r="C29" s="26" t="s">
        <v>29</v>
      </c>
      <c r="D29" s="57" t="s">
        <v>105</v>
      </c>
      <c r="E29" s="61">
        <v>0.01</v>
      </c>
      <c r="F29" s="61">
        <v>0.04</v>
      </c>
      <c r="G29" s="61">
        <v>0.035</v>
      </c>
      <c r="H29" s="61">
        <v>0.033</v>
      </c>
      <c r="I29" s="61">
        <v>0.03</v>
      </c>
      <c r="J29" s="61">
        <v>0.03</v>
      </c>
      <c r="K29" s="61">
        <v>0.03</v>
      </c>
      <c r="L29" s="61">
        <v>0.02</v>
      </c>
      <c r="M29" s="61">
        <v>0.02</v>
      </c>
      <c r="N29" s="61">
        <v>0.01</v>
      </c>
      <c r="O29" s="61">
        <v>0.01</v>
      </c>
      <c r="P29" s="61">
        <v>0.01</v>
      </c>
      <c r="Q29" s="61">
        <v>0.01</v>
      </c>
      <c r="R29" s="61">
        <v>0.01</v>
      </c>
      <c r="S29" s="61">
        <v>0.01</v>
      </c>
      <c r="T29" s="61">
        <v>0.01</v>
      </c>
      <c r="U29" s="61">
        <v>0.01</v>
      </c>
      <c r="V29" s="61">
        <v>0.01</v>
      </c>
      <c r="W29" s="61">
        <v>0.109</v>
      </c>
      <c r="X29" s="61">
        <v>0.109</v>
      </c>
      <c r="Y29" s="61">
        <v>0.109</v>
      </c>
      <c r="Z29" s="61">
        <v>0.109</v>
      </c>
      <c r="AA29" s="61">
        <v>0.109</v>
      </c>
      <c r="AB29" s="57">
        <v>0.109</v>
      </c>
      <c r="AC29" s="57">
        <v>0.109</v>
      </c>
      <c r="AD29" s="57">
        <v>0.109</v>
      </c>
      <c r="AE29" s="57" t="s">
        <v>105</v>
      </c>
      <c r="AF29" s="57" t="s">
        <v>105</v>
      </c>
      <c r="AG29" s="57" t="s">
        <v>105</v>
      </c>
      <c r="AH29" s="23"/>
      <c r="AI29" s="59"/>
      <c r="AJ29" s="1"/>
      <c r="AK29" s="1"/>
      <c r="AL29" s="1"/>
      <c r="AM29" s="1"/>
      <c r="AN29" s="1"/>
      <c r="AO29" s="1"/>
      <c r="AP29" s="1"/>
      <c r="AQ29" s="1"/>
      <c r="AR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</row>
    <row r="30" spans="1:174" ht="15" customHeight="1">
      <c r="A30" s="17" t="s">
        <v>1</v>
      </c>
      <c r="B30" s="83" t="s">
        <v>136</v>
      </c>
      <c r="C30" s="26" t="s">
        <v>30</v>
      </c>
      <c r="D30" s="61">
        <v>1.1</v>
      </c>
      <c r="E30" s="61">
        <v>1.1</v>
      </c>
      <c r="F30" s="61">
        <v>1.202</v>
      </c>
      <c r="G30" s="61">
        <v>1.201</v>
      </c>
      <c r="H30" s="61">
        <v>1.15</v>
      </c>
      <c r="I30" s="61">
        <v>1.1</v>
      </c>
      <c r="J30" s="61">
        <v>0.852</v>
      </c>
      <c r="K30" s="61">
        <v>0.85</v>
      </c>
      <c r="L30" s="61">
        <v>0.65</v>
      </c>
      <c r="M30" s="61">
        <v>0.623</v>
      </c>
      <c r="N30" s="61">
        <v>0.65</v>
      </c>
      <c r="O30" s="61">
        <v>7.082</v>
      </c>
      <c r="P30" s="61">
        <v>7.075</v>
      </c>
      <c r="Q30" s="61">
        <v>7.054</v>
      </c>
      <c r="R30" s="61">
        <v>7.039000000000001</v>
      </c>
      <c r="S30" s="61">
        <v>7.031000000000001</v>
      </c>
      <c r="T30" s="61">
        <v>7.046</v>
      </c>
      <c r="U30" s="61">
        <v>7.046</v>
      </c>
      <c r="V30" s="61">
        <v>7.024</v>
      </c>
      <c r="W30" s="61">
        <v>6.982</v>
      </c>
      <c r="X30" s="61">
        <v>9</v>
      </c>
      <c r="Y30" s="61">
        <v>8.7</v>
      </c>
      <c r="Z30" s="61">
        <v>8.655</v>
      </c>
      <c r="AA30" s="61">
        <v>8.655</v>
      </c>
      <c r="AB30" s="57">
        <v>8.725</v>
      </c>
      <c r="AC30" s="57">
        <v>8.715</v>
      </c>
      <c r="AD30" s="57">
        <v>8.723</v>
      </c>
      <c r="AE30" s="59">
        <v>8.723</v>
      </c>
      <c r="AF30" s="59">
        <v>11.928</v>
      </c>
      <c r="AG30" s="59">
        <v>11.842</v>
      </c>
      <c r="AH30" s="23"/>
      <c r="AI30" s="59"/>
      <c r="AJ30" s="1"/>
      <c r="AK30" s="1"/>
      <c r="AL30" s="1"/>
      <c r="AM30" s="1"/>
      <c r="AN30" s="1"/>
      <c r="AO30" s="1"/>
      <c r="AP30" s="1"/>
      <c r="AQ30" s="1"/>
      <c r="AR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</row>
    <row r="31" spans="1:174" ht="15" customHeight="1">
      <c r="A31" s="17" t="s">
        <v>1</v>
      </c>
      <c r="B31" s="83" t="s">
        <v>137</v>
      </c>
      <c r="C31" s="26" t="s">
        <v>31</v>
      </c>
      <c r="D31" s="61">
        <v>8</v>
      </c>
      <c r="E31" s="90">
        <v>1.2</v>
      </c>
      <c r="F31" s="61">
        <v>10.8</v>
      </c>
      <c r="G31" s="61">
        <v>11</v>
      </c>
      <c r="H31" s="61">
        <v>13.1</v>
      </c>
      <c r="I31" s="61">
        <v>10.55</v>
      </c>
      <c r="J31" s="61">
        <v>10.5</v>
      </c>
      <c r="K31" s="61">
        <v>10.4</v>
      </c>
      <c r="L31" s="61">
        <v>10.39</v>
      </c>
      <c r="M31" s="61">
        <v>10.5</v>
      </c>
      <c r="N31" s="61">
        <v>9.968</v>
      </c>
      <c r="O31" s="61">
        <v>8.91</v>
      </c>
      <c r="P31" s="61">
        <v>8.9</v>
      </c>
      <c r="Q31" s="61">
        <v>8.702</v>
      </c>
      <c r="R31" s="61">
        <v>8.465</v>
      </c>
      <c r="S31" s="61">
        <v>8.458</v>
      </c>
      <c r="T31" s="61">
        <v>10.57</v>
      </c>
      <c r="U31" s="61">
        <v>12.36</v>
      </c>
      <c r="V31" s="61">
        <v>15.916</v>
      </c>
      <c r="W31" s="61">
        <v>18.297</v>
      </c>
      <c r="X31" s="61">
        <v>19.77</v>
      </c>
      <c r="Y31" s="61">
        <v>21.351</v>
      </c>
      <c r="Z31" s="61">
        <v>23.45</v>
      </c>
      <c r="AA31" s="61">
        <v>23.45</v>
      </c>
      <c r="AB31" s="57">
        <v>25.887</v>
      </c>
      <c r="AC31" s="57">
        <v>25.887</v>
      </c>
      <c r="AD31" s="57">
        <v>25.88</v>
      </c>
      <c r="AE31" s="59">
        <v>18.77</v>
      </c>
      <c r="AF31" s="59">
        <v>18.77</v>
      </c>
      <c r="AG31" s="59">
        <v>18.77</v>
      </c>
      <c r="AH31" s="76"/>
      <c r="AI31" s="78"/>
      <c r="AJ31" s="1"/>
      <c r="AK31" s="1"/>
      <c r="AL31" s="1"/>
      <c r="AM31" s="1"/>
      <c r="AN31" s="1"/>
      <c r="AO31" s="1"/>
      <c r="AP31" s="1"/>
      <c r="AQ31" s="1"/>
      <c r="AR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</row>
    <row r="32" spans="1:174" ht="15" customHeight="1">
      <c r="A32" s="17" t="s">
        <v>1</v>
      </c>
      <c r="B32" s="83" t="s">
        <v>138</v>
      </c>
      <c r="C32" s="26" t="s">
        <v>32</v>
      </c>
      <c r="D32" s="61">
        <v>42.8</v>
      </c>
      <c r="E32" s="61">
        <v>42</v>
      </c>
      <c r="F32" s="61">
        <v>47</v>
      </c>
      <c r="G32" s="61">
        <v>54.079</v>
      </c>
      <c r="H32" s="61">
        <v>54.546</v>
      </c>
      <c r="I32" s="61">
        <v>55.367000000000004</v>
      </c>
      <c r="J32" s="61">
        <v>59.067</v>
      </c>
      <c r="K32" s="61">
        <v>59</v>
      </c>
      <c r="L32" s="61">
        <v>95</v>
      </c>
      <c r="M32" s="61">
        <v>102.24300000000001</v>
      </c>
      <c r="N32" s="61">
        <v>100.846</v>
      </c>
      <c r="O32" s="61">
        <v>105.688</v>
      </c>
      <c r="P32" s="61">
        <v>110</v>
      </c>
      <c r="Q32" s="61">
        <v>126.492</v>
      </c>
      <c r="R32" s="61">
        <v>128.9</v>
      </c>
      <c r="S32" s="61">
        <v>130.4</v>
      </c>
      <c r="T32" s="61">
        <v>139.9</v>
      </c>
      <c r="U32" s="61">
        <v>141.6</v>
      </c>
      <c r="V32" s="61">
        <v>143.078</v>
      </c>
      <c r="W32" s="61">
        <v>142.5</v>
      </c>
      <c r="X32" s="61">
        <v>142.5</v>
      </c>
      <c r="Y32" s="61">
        <v>146.8</v>
      </c>
      <c r="Z32" s="61">
        <v>147.585</v>
      </c>
      <c r="AA32" s="61">
        <v>148</v>
      </c>
      <c r="AB32" s="57">
        <v>148</v>
      </c>
      <c r="AC32" s="57">
        <v>151</v>
      </c>
      <c r="AD32" s="57">
        <v>151.395</v>
      </c>
      <c r="AE32" s="59">
        <v>152.38</v>
      </c>
      <c r="AF32" s="59">
        <v>166.26</v>
      </c>
      <c r="AG32" s="59">
        <v>170.92</v>
      </c>
      <c r="AH32" s="76"/>
      <c r="AI32" s="79"/>
      <c r="AJ32" s="1"/>
      <c r="AK32" s="1"/>
      <c r="AL32" s="1"/>
      <c r="AM32" s="1"/>
      <c r="AN32" s="1"/>
      <c r="AO32" s="1"/>
      <c r="AP32" s="1"/>
      <c r="AQ32" s="1"/>
      <c r="AR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</row>
    <row r="33" spans="1:34" s="7" customFormat="1" ht="15" customHeight="1">
      <c r="A33" s="18" t="s">
        <v>1</v>
      </c>
      <c r="C33" s="38" t="s">
        <v>107</v>
      </c>
      <c r="D33" s="62">
        <f>SUM(D20:D32)</f>
        <v>85.5</v>
      </c>
      <c r="E33" s="62">
        <f aca="true" t="shared" si="1" ref="E33:AG33">SUM(E20:E32)</f>
        <v>84.511</v>
      </c>
      <c r="F33" s="62">
        <f t="shared" si="1"/>
        <v>100.973</v>
      </c>
      <c r="G33" s="62">
        <f t="shared" si="1"/>
        <v>110.741</v>
      </c>
      <c r="H33" s="62">
        <f t="shared" si="1"/>
        <v>111.04400000000001</v>
      </c>
      <c r="I33" s="62">
        <f t="shared" si="1"/>
        <v>107.93100000000001</v>
      </c>
      <c r="J33" s="62">
        <f t="shared" si="1"/>
        <v>112.317</v>
      </c>
      <c r="K33" s="62">
        <f t="shared" si="1"/>
        <v>113.57</v>
      </c>
      <c r="L33" s="62">
        <f t="shared" si="1"/>
        <v>150.13</v>
      </c>
      <c r="M33" s="62">
        <f t="shared" si="1"/>
        <v>161.31</v>
      </c>
      <c r="N33" s="62">
        <f t="shared" si="1"/>
        <v>160.314</v>
      </c>
      <c r="O33" s="62">
        <f t="shared" si="1"/>
        <v>169.54000000000002</v>
      </c>
      <c r="P33" s="62">
        <f t="shared" si="1"/>
        <v>166.96</v>
      </c>
      <c r="Q33" s="62">
        <f t="shared" si="1"/>
        <v>188.572</v>
      </c>
      <c r="R33" s="62">
        <f t="shared" si="1"/>
        <v>197.48000000000002</v>
      </c>
      <c r="S33" s="62">
        <f t="shared" si="1"/>
        <v>189.144</v>
      </c>
      <c r="T33" s="62">
        <f t="shared" si="1"/>
        <v>203.544</v>
      </c>
      <c r="U33" s="62">
        <f t="shared" si="1"/>
        <v>208.494</v>
      </c>
      <c r="V33" s="62">
        <f t="shared" si="1"/>
        <v>222.327</v>
      </c>
      <c r="W33" s="62">
        <f t="shared" si="1"/>
        <v>219.123</v>
      </c>
      <c r="X33" s="62">
        <f t="shared" si="1"/>
        <v>222.655</v>
      </c>
      <c r="Y33" s="62">
        <f t="shared" si="1"/>
        <v>244.616</v>
      </c>
      <c r="Z33" s="62">
        <f t="shared" si="1"/>
        <v>253.02100000000002</v>
      </c>
      <c r="AA33" s="62">
        <f t="shared" si="1"/>
        <v>250.083</v>
      </c>
      <c r="AB33" s="62">
        <f t="shared" si="1"/>
        <v>249.44299999999998</v>
      </c>
      <c r="AC33" s="62">
        <f t="shared" si="1"/>
        <v>250.51999999999998</v>
      </c>
      <c r="AD33" s="62">
        <f t="shared" si="1"/>
        <v>250.838</v>
      </c>
      <c r="AE33" s="62">
        <f t="shared" si="1"/>
        <v>240.745</v>
      </c>
      <c r="AF33" s="62">
        <f t="shared" si="1"/>
        <v>261.79499999999996</v>
      </c>
      <c r="AG33" s="62">
        <f t="shared" si="1"/>
        <v>266.541</v>
      </c>
      <c r="AH33" s="23"/>
    </row>
    <row r="34" spans="1:34" s="7" customFormat="1" ht="15" customHeight="1">
      <c r="A34" s="18"/>
      <c r="B34" s="18"/>
      <c r="C34" s="3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H34" s="23"/>
    </row>
    <row r="35" spans="1:35" s="7" customFormat="1" ht="15" customHeight="1">
      <c r="A35" s="18"/>
      <c r="B35" s="18"/>
      <c r="C35" s="39" t="s">
        <v>120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63"/>
      <c r="AC35" s="64"/>
      <c r="AD35" s="64"/>
      <c r="AH35" s="23"/>
      <c r="AI35" s="59"/>
    </row>
    <row r="36" spans="1:174" ht="15" customHeight="1">
      <c r="A36" s="17" t="s">
        <v>2</v>
      </c>
      <c r="B36" s="83" t="s">
        <v>139</v>
      </c>
      <c r="C36" s="26" t="s">
        <v>45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M36" s="65" t="s">
        <v>105</v>
      </c>
      <c r="N36" s="65" t="s">
        <v>105</v>
      </c>
      <c r="O36" s="65" t="s">
        <v>105</v>
      </c>
      <c r="P36" s="65">
        <v>0.67</v>
      </c>
      <c r="Q36" s="65">
        <v>0.7</v>
      </c>
      <c r="R36" s="65">
        <v>0.35</v>
      </c>
      <c r="S36" s="65">
        <v>0.07</v>
      </c>
      <c r="T36" s="65">
        <v>0.07</v>
      </c>
      <c r="U36" s="65">
        <v>0.07</v>
      </c>
      <c r="V36" s="65">
        <v>0.1</v>
      </c>
      <c r="W36" s="65">
        <v>0.1</v>
      </c>
      <c r="X36" s="65">
        <v>0.1</v>
      </c>
      <c r="Y36" s="65">
        <v>0.1</v>
      </c>
      <c r="Z36" s="65">
        <v>0.1</v>
      </c>
      <c r="AA36" s="65">
        <v>0.1</v>
      </c>
      <c r="AB36" s="57">
        <v>0.1</v>
      </c>
      <c r="AC36" s="57">
        <v>0.1</v>
      </c>
      <c r="AD36" s="57">
        <v>0.03</v>
      </c>
      <c r="AE36" s="59">
        <v>0.03</v>
      </c>
      <c r="AF36" s="59">
        <v>0.03</v>
      </c>
      <c r="AG36" s="59">
        <v>0.03</v>
      </c>
      <c r="AH36" s="23"/>
      <c r="AI36" s="59"/>
      <c r="AJ36" s="1"/>
      <c r="AK36" s="1"/>
      <c r="AL36" s="1"/>
      <c r="AM36" s="1"/>
      <c r="AN36" s="1"/>
      <c r="AO36" s="1"/>
      <c r="AP36" s="1"/>
      <c r="AQ36" s="1"/>
      <c r="AR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</row>
    <row r="37" spans="1:174" ht="15" customHeight="1">
      <c r="A37" s="17" t="s">
        <v>2</v>
      </c>
      <c r="B37" s="83" t="s">
        <v>140</v>
      </c>
      <c r="C37" s="26" t="s">
        <v>33</v>
      </c>
      <c r="D37" s="61">
        <v>0.406</v>
      </c>
      <c r="E37" s="61">
        <v>0.365</v>
      </c>
      <c r="F37" s="61">
        <v>0.345</v>
      </c>
      <c r="G37" s="61">
        <v>0.337</v>
      </c>
      <c r="H37" s="61">
        <v>0.53</v>
      </c>
      <c r="I37" s="61">
        <v>0.53</v>
      </c>
      <c r="J37" s="61">
        <v>0.52</v>
      </c>
      <c r="K37" s="61">
        <v>0.42</v>
      </c>
      <c r="L37" s="61">
        <v>0.42</v>
      </c>
      <c r="M37" s="61">
        <v>0.42</v>
      </c>
      <c r="N37" s="61">
        <v>0.4</v>
      </c>
      <c r="O37" s="61">
        <v>0.403</v>
      </c>
      <c r="P37" s="61">
        <v>0.388</v>
      </c>
      <c r="Q37" s="61">
        <v>0.5690000000000001</v>
      </c>
      <c r="R37" s="61">
        <v>0.669</v>
      </c>
      <c r="S37" s="61">
        <v>0.777</v>
      </c>
      <c r="T37" s="61">
        <v>0.777</v>
      </c>
      <c r="U37" s="61">
        <v>0.77</v>
      </c>
      <c r="V37" s="61">
        <v>0.858</v>
      </c>
      <c r="W37" s="61">
        <v>0.855</v>
      </c>
      <c r="X37" s="61">
        <v>0.915</v>
      </c>
      <c r="Y37" s="61">
        <v>0.915</v>
      </c>
      <c r="Z37" s="61">
        <v>0.915</v>
      </c>
      <c r="AA37" s="61">
        <v>0.844</v>
      </c>
      <c r="AB37" s="57">
        <v>0.53</v>
      </c>
      <c r="AC37" s="57">
        <v>0.53</v>
      </c>
      <c r="AD37" s="57">
        <v>0.53</v>
      </c>
      <c r="AE37" s="59">
        <v>0.57</v>
      </c>
      <c r="AF37" s="59">
        <v>0.57</v>
      </c>
      <c r="AG37" s="59">
        <v>0.57</v>
      </c>
      <c r="AH37" s="23"/>
      <c r="AJ37" s="1"/>
      <c r="AK37" s="1"/>
      <c r="AL37" s="1"/>
      <c r="AM37" s="1"/>
      <c r="AN37" s="1"/>
      <c r="AO37" s="1"/>
      <c r="AP37" s="1"/>
      <c r="AQ37" s="1"/>
      <c r="AR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</row>
    <row r="38" spans="1:174" ht="15" customHeight="1">
      <c r="A38" s="17" t="s">
        <v>2</v>
      </c>
      <c r="B38" s="83" t="s">
        <v>141</v>
      </c>
      <c r="C38" s="26" t="s">
        <v>47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M38" s="65" t="s">
        <v>105</v>
      </c>
      <c r="N38" s="65" t="s">
        <v>105</v>
      </c>
      <c r="O38" s="65" t="s">
        <v>105</v>
      </c>
      <c r="P38" s="65">
        <v>0.25</v>
      </c>
      <c r="Q38" s="65">
        <v>0.25</v>
      </c>
      <c r="R38" s="65">
        <v>0.25</v>
      </c>
      <c r="S38" s="65">
        <v>0.25</v>
      </c>
      <c r="T38" s="65">
        <v>0.25</v>
      </c>
      <c r="U38" s="65">
        <v>0.14</v>
      </c>
      <c r="V38" s="65">
        <v>0.17</v>
      </c>
      <c r="W38" s="65">
        <v>0.21</v>
      </c>
      <c r="X38" s="65">
        <v>0.21</v>
      </c>
      <c r="Y38" s="65">
        <v>0.21</v>
      </c>
      <c r="Z38" s="65">
        <v>0.21</v>
      </c>
      <c r="AA38" s="65">
        <v>0.21</v>
      </c>
      <c r="AB38" s="57">
        <v>0.21</v>
      </c>
      <c r="AC38" s="57">
        <v>0.21</v>
      </c>
      <c r="AD38" s="57">
        <v>0.21</v>
      </c>
      <c r="AE38" s="59">
        <v>0.2</v>
      </c>
      <c r="AF38" s="59">
        <v>0.2</v>
      </c>
      <c r="AG38" s="59">
        <v>0.2</v>
      </c>
      <c r="AH38" s="23"/>
      <c r="AJ38" s="1"/>
      <c r="AK38" s="1"/>
      <c r="AL38" s="1"/>
      <c r="AM38" s="1"/>
      <c r="AN38" s="1"/>
      <c r="AO38" s="1"/>
      <c r="AP38" s="1"/>
      <c r="AQ38" s="1"/>
      <c r="AR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</row>
    <row r="39" spans="1:174" ht="15" customHeight="1">
      <c r="A39" s="17" t="s">
        <v>2</v>
      </c>
      <c r="B39" s="83" t="s">
        <v>142</v>
      </c>
      <c r="C39" s="26" t="s">
        <v>98</v>
      </c>
      <c r="D39" s="88" t="s">
        <v>236</v>
      </c>
      <c r="E39" s="88" t="s">
        <v>236</v>
      </c>
      <c r="F39" s="88" t="s">
        <v>236</v>
      </c>
      <c r="G39" s="88" t="s">
        <v>236</v>
      </c>
      <c r="H39" s="88" t="s">
        <v>236</v>
      </c>
      <c r="I39" s="88" t="s">
        <v>236</v>
      </c>
      <c r="J39" s="88" t="s">
        <v>236</v>
      </c>
      <c r="K39" s="88" t="s">
        <v>236</v>
      </c>
      <c r="L39" s="88" t="s">
        <v>236</v>
      </c>
      <c r="M39" s="88" t="s">
        <v>236</v>
      </c>
      <c r="N39" s="88" t="s">
        <v>236</v>
      </c>
      <c r="O39" s="88" t="s">
        <v>236</v>
      </c>
      <c r="P39" s="57" t="s">
        <v>105</v>
      </c>
      <c r="Q39" s="61">
        <v>1.316</v>
      </c>
      <c r="R39" s="61">
        <v>1.252</v>
      </c>
      <c r="S39" s="61">
        <v>1.25</v>
      </c>
      <c r="T39" s="57">
        <v>1.25</v>
      </c>
      <c r="U39" s="57">
        <v>0.786</v>
      </c>
      <c r="V39" s="57">
        <v>0.786</v>
      </c>
      <c r="W39" s="57">
        <v>1.198</v>
      </c>
      <c r="X39" s="61">
        <v>1.237</v>
      </c>
      <c r="Y39" s="61">
        <v>1.237</v>
      </c>
      <c r="Z39" s="61">
        <v>1.237</v>
      </c>
      <c r="AA39" s="61">
        <v>1.237</v>
      </c>
      <c r="AB39" s="57">
        <v>0.873</v>
      </c>
      <c r="AC39" s="57">
        <v>0.87</v>
      </c>
      <c r="AD39" s="57">
        <v>1</v>
      </c>
      <c r="AE39" s="59">
        <v>1.052</v>
      </c>
      <c r="AF39" s="59">
        <v>1.008</v>
      </c>
      <c r="AG39" s="59">
        <v>1.08</v>
      </c>
      <c r="AH39" s="23"/>
      <c r="AJ39" s="1"/>
      <c r="AK39" s="1"/>
      <c r="AL39" s="1"/>
      <c r="AM39" s="1"/>
      <c r="AN39" s="1"/>
      <c r="AO39" s="1"/>
      <c r="AP39" s="1"/>
      <c r="AQ39" s="1"/>
      <c r="AR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</row>
    <row r="40" spans="1:174" ht="15" customHeight="1">
      <c r="A40" s="17" t="s">
        <v>2</v>
      </c>
      <c r="B40" s="83" t="s">
        <v>143</v>
      </c>
      <c r="C40" s="26" t="s">
        <v>48</v>
      </c>
      <c r="D40" s="88" t="s">
        <v>236</v>
      </c>
      <c r="E40" s="88" t="s">
        <v>236</v>
      </c>
      <c r="F40" s="88" t="s">
        <v>236</v>
      </c>
      <c r="G40" s="88" t="s">
        <v>236</v>
      </c>
      <c r="H40" s="88" t="s">
        <v>236</v>
      </c>
      <c r="I40" s="88" t="s">
        <v>236</v>
      </c>
      <c r="J40" s="88" t="s">
        <v>236</v>
      </c>
      <c r="K40" s="88" t="s">
        <v>236</v>
      </c>
      <c r="L40" s="88" t="s">
        <v>236</v>
      </c>
      <c r="M40" s="88" t="s">
        <v>236</v>
      </c>
      <c r="N40" s="88" t="s">
        <v>236</v>
      </c>
      <c r="O40" s="88" t="s">
        <v>236</v>
      </c>
      <c r="P40" s="88" t="s">
        <v>236</v>
      </c>
      <c r="Q40" s="65" t="s">
        <v>105</v>
      </c>
      <c r="R40" s="65" t="s">
        <v>105</v>
      </c>
      <c r="S40" s="65" t="s">
        <v>105</v>
      </c>
      <c r="T40" s="65">
        <v>0.14</v>
      </c>
      <c r="U40" s="65">
        <v>0.14</v>
      </c>
      <c r="V40" s="65">
        <v>0.14</v>
      </c>
      <c r="W40" s="65">
        <v>0.14</v>
      </c>
      <c r="X40" s="65">
        <v>0.14</v>
      </c>
      <c r="Y40" s="65">
        <v>0.14</v>
      </c>
      <c r="Z40" s="65">
        <v>0.14</v>
      </c>
      <c r="AA40" s="65">
        <v>0.14</v>
      </c>
      <c r="AB40" s="57">
        <v>0.14</v>
      </c>
      <c r="AC40" s="57">
        <v>0.14</v>
      </c>
      <c r="AD40" s="57">
        <v>0.14</v>
      </c>
      <c r="AE40" s="59">
        <v>0.14</v>
      </c>
      <c r="AF40" s="59">
        <v>0.14</v>
      </c>
      <c r="AG40" s="59">
        <v>0.14</v>
      </c>
      <c r="AH40" s="23"/>
      <c r="AJ40" s="1"/>
      <c r="AK40" s="1"/>
      <c r="AL40" s="1"/>
      <c r="AM40" s="1"/>
      <c r="AN40" s="1"/>
      <c r="AO40" s="1"/>
      <c r="AP40" s="1"/>
      <c r="AQ40" s="1"/>
      <c r="AR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</row>
    <row r="41" spans="1:174" ht="15" customHeight="1">
      <c r="A41" s="17" t="s">
        <v>2</v>
      </c>
      <c r="B41" s="83" t="s">
        <v>144</v>
      </c>
      <c r="C41" s="26" t="s">
        <v>34</v>
      </c>
      <c r="D41" s="61">
        <v>2.82</v>
      </c>
      <c r="E41" s="61">
        <v>4</v>
      </c>
      <c r="F41" s="61">
        <v>2</v>
      </c>
      <c r="G41" s="61">
        <v>2.3</v>
      </c>
      <c r="H41" s="61">
        <v>2.887</v>
      </c>
      <c r="I41" s="61">
        <v>3.5</v>
      </c>
      <c r="J41" s="61">
        <v>3.9</v>
      </c>
      <c r="K41" s="61">
        <v>3.4</v>
      </c>
      <c r="L41" s="61">
        <v>4.4</v>
      </c>
      <c r="M41" s="61">
        <v>4.32</v>
      </c>
      <c r="N41" s="61">
        <v>4.45</v>
      </c>
      <c r="O41" s="61">
        <v>4.488</v>
      </c>
      <c r="P41" s="61">
        <v>4.059</v>
      </c>
      <c r="Q41" s="61">
        <v>3.985</v>
      </c>
      <c r="R41" s="61">
        <v>4.273</v>
      </c>
      <c r="S41" s="61">
        <v>4.273</v>
      </c>
      <c r="T41" s="61">
        <v>4.026</v>
      </c>
      <c r="U41" s="61">
        <v>3.853</v>
      </c>
      <c r="V41" s="61">
        <v>4.026</v>
      </c>
      <c r="W41" s="61">
        <v>3.92</v>
      </c>
      <c r="X41" s="61">
        <v>3.39</v>
      </c>
      <c r="Y41" s="61">
        <v>3.39</v>
      </c>
      <c r="Z41" s="61">
        <v>2.719</v>
      </c>
      <c r="AA41" s="61">
        <v>2.975</v>
      </c>
      <c r="AB41" s="57">
        <v>2.596</v>
      </c>
      <c r="AC41" s="57">
        <v>3.531</v>
      </c>
      <c r="AD41" s="57">
        <v>2.786</v>
      </c>
      <c r="AE41" s="59">
        <v>2.542</v>
      </c>
      <c r="AF41" s="59">
        <v>2.49</v>
      </c>
      <c r="AG41" s="59">
        <v>2.165</v>
      </c>
      <c r="AH41" s="23"/>
      <c r="AI41" s="59"/>
      <c r="AJ41" s="1"/>
      <c r="AK41" s="1"/>
      <c r="AL41" s="1"/>
      <c r="AM41" s="1"/>
      <c r="AN41" s="1"/>
      <c r="AO41" s="1"/>
      <c r="AP41" s="1"/>
      <c r="AQ41" s="1"/>
      <c r="AR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</row>
    <row r="42" spans="1:174" ht="15" customHeight="1">
      <c r="A42" s="17" t="s">
        <v>2</v>
      </c>
      <c r="B42" s="83" t="s">
        <v>145</v>
      </c>
      <c r="C42" s="26" t="s">
        <v>49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M42" s="65" t="s">
        <v>105</v>
      </c>
      <c r="N42" s="65" t="s">
        <v>105</v>
      </c>
      <c r="O42" s="65" t="s">
        <v>105</v>
      </c>
      <c r="P42" s="65">
        <v>0.49</v>
      </c>
      <c r="Q42" s="65">
        <v>0.47</v>
      </c>
      <c r="R42" s="65">
        <v>0.46</v>
      </c>
      <c r="S42" s="65">
        <v>0.46</v>
      </c>
      <c r="T42" s="88" t="s">
        <v>236</v>
      </c>
      <c r="U42" s="88" t="s">
        <v>236</v>
      </c>
      <c r="V42" s="88" t="s">
        <v>236</v>
      </c>
      <c r="W42" s="88" t="s">
        <v>236</v>
      </c>
      <c r="X42" s="88" t="s">
        <v>236</v>
      </c>
      <c r="Y42" s="88" t="s">
        <v>236</v>
      </c>
      <c r="Z42" s="88" t="s">
        <v>236</v>
      </c>
      <c r="AA42" s="88" t="s">
        <v>236</v>
      </c>
      <c r="AB42" s="88" t="s">
        <v>236</v>
      </c>
      <c r="AC42" s="88" t="s">
        <v>236</v>
      </c>
      <c r="AD42" s="88" t="s">
        <v>236</v>
      </c>
      <c r="AE42" s="88" t="s">
        <v>236</v>
      </c>
      <c r="AF42" s="88" t="s">
        <v>236</v>
      </c>
      <c r="AG42" s="88" t="s">
        <v>236</v>
      </c>
      <c r="AH42" s="23"/>
      <c r="AI42" s="59"/>
      <c r="AJ42" s="1"/>
      <c r="AK42" s="1"/>
      <c r="AL42" s="1"/>
      <c r="AM42" s="1"/>
      <c r="AN42" s="1"/>
      <c r="AO42" s="1"/>
      <c r="AP42" s="1"/>
      <c r="AQ42" s="1"/>
      <c r="AR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</row>
    <row r="43" spans="1:174" ht="15" customHeight="1">
      <c r="A43" s="17" t="s">
        <v>2</v>
      </c>
      <c r="B43" s="83" t="s">
        <v>156</v>
      </c>
      <c r="C43" s="23" t="s">
        <v>242</v>
      </c>
      <c r="D43" s="88" t="s">
        <v>236</v>
      </c>
      <c r="E43" s="88" t="s">
        <v>236</v>
      </c>
      <c r="F43" s="88" t="s">
        <v>236</v>
      </c>
      <c r="G43" s="88" t="s">
        <v>236</v>
      </c>
      <c r="H43" s="88" t="s">
        <v>236</v>
      </c>
      <c r="I43" s="88" t="s">
        <v>236</v>
      </c>
      <c r="J43" s="88" t="s">
        <v>236</v>
      </c>
      <c r="K43" s="88" t="s">
        <v>236</v>
      </c>
      <c r="L43" s="88" t="s">
        <v>236</v>
      </c>
      <c r="M43" s="88" t="s">
        <v>236</v>
      </c>
      <c r="N43" s="88" t="s">
        <v>236</v>
      </c>
      <c r="O43" s="61">
        <v>2.9</v>
      </c>
      <c r="P43" s="61">
        <v>2.9</v>
      </c>
      <c r="Q43" s="61">
        <v>1.58</v>
      </c>
      <c r="R43" s="61">
        <v>1.58</v>
      </c>
      <c r="S43" s="61">
        <v>1.58</v>
      </c>
      <c r="T43" s="61">
        <v>1.58</v>
      </c>
      <c r="U43" s="61">
        <v>1.58</v>
      </c>
      <c r="V43" s="61">
        <v>2</v>
      </c>
      <c r="W43" s="61">
        <v>1.7</v>
      </c>
      <c r="X43" s="61">
        <v>1.7</v>
      </c>
      <c r="Y43" s="61">
        <v>1.7</v>
      </c>
      <c r="Z43" s="61">
        <v>1.7</v>
      </c>
      <c r="AA43" s="61">
        <v>1.7</v>
      </c>
      <c r="AB43" s="57">
        <v>1.7</v>
      </c>
      <c r="AC43" s="57">
        <v>1.7</v>
      </c>
      <c r="AD43" s="88" t="s">
        <v>236</v>
      </c>
      <c r="AE43" s="88" t="s">
        <v>236</v>
      </c>
      <c r="AF43" s="88" t="s">
        <v>236</v>
      </c>
      <c r="AG43" s="88" t="s">
        <v>236</v>
      </c>
      <c r="AH43" s="23"/>
      <c r="AI43" s="59"/>
      <c r="AJ43" s="1"/>
      <c r="AK43" s="1"/>
      <c r="AL43" s="1"/>
      <c r="AM43" s="1"/>
      <c r="AN43" s="1"/>
      <c r="AO43" s="1"/>
      <c r="AP43" s="1"/>
      <c r="AQ43" s="1"/>
      <c r="AR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</row>
    <row r="44" spans="1:174" ht="15" customHeight="1">
      <c r="A44" s="17" t="s">
        <v>2</v>
      </c>
      <c r="B44" s="83" t="s">
        <v>146</v>
      </c>
      <c r="C44" s="26" t="s">
        <v>35</v>
      </c>
      <c r="D44" s="61">
        <v>1</v>
      </c>
      <c r="E44" s="61">
        <v>1.5</v>
      </c>
      <c r="F44" s="57" t="s">
        <v>105</v>
      </c>
      <c r="G44" s="57" t="s">
        <v>105</v>
      </c>
      <c r="H44" s="57" t="s">
        <v>105</v>
      </c>
      <c r="I44" s="57" t="s">
        <v>105</v>
      </c>
      <c r="J44" s="57" t="s">
        <v>105</v>
      </c>
      <c r="K44" s="57" t="s">
        <v>105</v>
      </c>
      <c r="L44" s="57" t="s">
        <v>105</v>
      </c>
      <c r="M44" s="57" t="s">
        <v>105</v>
      </c>
      <c r="N44" s="57" t="s">
        <v>105</v>
      </c>
      <c r="O44" s="57" t="s">
        <v>105</v>
      </c>
      <c r="P44" s="88" t="s">
        <v>236</v>
      </c>
      <c r="Q44" s="88" t="s">
        <v>236</v>
      </c>
      <c r="R44" s="88" t="s">
        <v>236</v>
      </c>
      <c r="S44" s="88" t="s">
        <v>236</v>
      </c>
      <c r="T44" s="88" t="s">
        <v>236</v>
      </c>
      <c r="U44" s="88" t="s">
        <v>236</v>
      </c>
      <c r="V44" s="88" t="s">
        <v>236</v>
      </c>
      <c r="W44" s="88" t="s">
        <v>236</v>
      </c>
      <c r="X44" s="88" t="s">
        <v>236</v>
      </c>
      <c r="Y44" s="88" t="s">
        <v>236</v>
      </c>
      <c r="Z44" s="88" t="s">
        <v>236</v>
      </c>
      <c r="AA44" s="88" t="s">
        <v>236</v>
      </c>
      <c r="AB44" s="88" t="s">
        <v>236</v>
      </c>
      <c r="AC44" s="88" t="s">
        <v>236</v>
      </c>
      <c r="AD44" s="88" t="s">
        <v>236</v>
      </c>
      <c r="AE44" s="88" t="s">
        <v>236</v>
      </c>
      <c r="AF44" s="88" t="s">
        <v>236</v>
      </c>
      <c r="AG44" s="88" t="s">
        <v>236</v>
      </c>
      <c r="AH44" s="23"/>
      <c r="AI44" s="59"/>
      <c r="AJ44" s="1"/>
      <c r="AK44" s="1"/>
      <c r="AL44" s="1"/>
      <c r="AM44" s="1"/>
      <c r="AN44" s="1"/>
      <c r="AO44" s="1"/>
      <c r="AP44" s="1"/>
      <c r="AQ44" s="1"/>
      <c r="AR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</row>
    <row r="45" spans="1:174" ht="15" customHeight="1">
      <c r="A45" s="17" t="s">
        <v>2</v>
      </c>
      <c r="B45" s="83" t="s">
        <v>147</v>
      </c>
      <c r="C45" s="26" t="s">
        <v>36</v>
      </c>
      <c r="D45" s="61">
        <v>6.3</v>
      </c>
      <c r="E45" s="61">
        <v>6</v>
      </c>
      <c r="F45" s="61">
        <v>2.72</v>
      </c>
      <c r="G45" s="61">
        <v>2.7</v>
      </c>
      <c r="H45" s="61">
        <v>2.422</v>
      </c>
      <c r="I45" s="61">
        <v>1.5</v>
      </c>
      <c r="J45" s="61">
        <v>1.4</v>
      </c>
      <c r="K45" s="61">
        <v>1.23</v>
      </c>
      <c r="L45" s="61">
        <v>1.17</v>
      </c>
      <c r="M45" s="61">
        <v>1.18</v>
      </c>
      <c r="N45" s="61">
        <v>1.18</v>
      </c>
      <c r="O45" s="61">
        <v>1.324</v>
      </c>
      <c r="P45" s="61">
        <v>1.296</v>
      </c>
      <c r="Q45" s="61">
        <v>1.24</v>
      </c>
      <c r="R45" s="61">
        <v>1.24</v>
      </c>
      <c r="S45" s="61">
        <v>1.282</v>
      </c>
      <c r="T45" s="61">
        <v>1.074</v>
      </c>
      <c r="U45" s="61">
        <v>0.683</v>
      </c>
      <c r="V45" s="61">
        <v>0.505</v>
      </c>
      <c r="W45" s="57">
        <v>0.509</v>
      </c>
      <c r="X45" s="61">
        <v>0.509</v>
      </c>
      <c r="Y45" s="61">
        <v>0.506</v>
      </c>
      <c r="Z45" s="61">
        <v>0.403</v>
      </c>
      <c r="AA45" s="61">
        <v>0.506</v>
      </c>
      <c r="AB45" s="57">
        <v>0.506</v>
      </c>
      <c r="AC45" s="57">
        <v>0.451</v>
      </c>
      <c r="AD45" s="57">
        <v>0.378</v>
      </c>
      <c r="AE45" s="59">
        <v>0.341</v>
      </c>
      <c r="AF45" s="59">
        <v>0.257</v>
      </c>
      <c r="AG45" s="59">
        <v>0.245</v>
      </c>
      <c r="AH45" s="23"/>
      <c r="AI45" s="59"/>
      <c r="AJ45" s="1"/>
      <c r="AK45" s="1"/>
      <c r="AL45" s="1"/>
      <c r="AM45" s="1"/>
      <c r="AN45" s="1"/>
      <c r="AO45" s="1"/>
      <c r="AP45" s="1"/>
      <c r="AQ45" s="1"/>
      <c r="AR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</row>
    <row r="46" spans="1:174" ht="15" customHeight="1">
      <c r="A46" s="17" t="s">
        <v>2</v>
      </c>
      <c r="B46" s="83" t="s">
        <v>148</v>
      </c>
      <c r="C46" s="26" t="s">
        <v>37</v>
      </c>
      <c r="D46" s="61">
        <v>6.35</v>
      </c>
      <c r="E46" s="61">
        <v>6</v>
      </c>
      <c r="F46" s="61">
        <v>6.18</v>
      </c>
      <c r="G46" s="61">
        <v>6.319</v>
      </c>
      <c r="H46" s="61">
        <v>6.8</v>
      </c>
      <c r="I46" s="61">
        <v>5.957</v>
      </c>
      <c r="J46" s="61">
        <v>6.424</v>
      </c>
      <c r="K46" s="61">
        <v>6.5</v>
      </c>
      <c r="L46" s="61">
        <v>6.4</v>
      </c>
      <c r="M46" s="61">
        <v>9.393</v>
      </c>
      <c r="N46" s="61">
        <v>6.64</v>
      </c>
      <c r="O46" s="61">
        <v>12.4</v>
      </c>
      <c r="P46" s="61">
        <v>8.76</v>
      </c>
      <c r="Q46" s="61">
        <v>12.113</v>
      </c>
      <c r="R46" s="61">
        <v>12.113</v>
      </c>
      <c r="S46" s="61">
        <v>10.7</v>
      </c>
      <c r="T46" s="61">
        <v>11.301</v>
      </c>
      <c r="U46" s="61">
        <v>11.619</v>
      </c>
      <c r="V46" s="61">
        <v>12.113</v>
      </c>
      <c r="W46" s="61">
        <v>12.272</v>
      </c>
      <c r="X46" s="61">
        <v>11.989</v>
      </c>
      <c r="Y46" s="61">
        <v>11.498000000000001</v>
      </c>
      <c r="Z46" s="61">
        <v>12.088000000000001</v>
      </c>
      <c r="AA46" s="61">
        <v>11.294</v>
      </c>
      <c r="AB46" s="57">
        <v>10.8</v>
      </c>
      <c r="AC46" s="57">
        <v>9.856</v>
      </c>
      <c r="AD46" s="57">
        <v>9.076</v>
      </c>
      <c r="AE46" s="59">
        <v>9</v>
      </c>
      <c r="AF46" s="59">
        <v>9</v>
      </c>
      <c r="AG46" s="59">
        <v>6.2</v>
      </c>
      <c r="AH46" s="23"/>
      <c r="AJ46" s="1"/>
      <c r="AK46" s="1"/>
      <c r="AL46" s="1"/>
      <c r="AM46" s="1"/>
      <c r="AN46" s="1"/>
      <c r="AO46" s="1"/>
      <c r="AP46" s="1"/>
      <c r="AQ46" s="1"/>
      <c r="AR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1:174" ht="15" customHeight="1">
      <c r="A47" s="17" t="s">
        <v>2</v>
      </c>
      <c r="B47" s="83" t="s">
        <v>149</v>
      </c>
      <c r="C47" s="26" t="s">
        <v>38</v>
      </c>
      <c r="D47" s="61">
        <v>4</v>
      </c>
      <c r="E47" s="61">
        <v>4</v>
      </c>
      <c r="F47" s="61">
        <v>3.8</v>
      </c>
      <c r="G47" s="61">
        <v>3.5</v>
      </c>
      <c r="H47" s="61">
        <v>3.47</v>
      </c>
      <c r="I47" s="61">
        <v>3.44</v>
      </c>
      <c r="J47" s="61">
        <v>3</v>
      </c>
      <c r="K47" s="57" t="s">
        <v>105</v>
      </c>
      <c r="L47" s="61">
        <v>0.02</v>
      </c>
      <c r="M47" s="61">
        <v>0.14</v>
      </c>
      <c r="N47" s="61">
        <v>0.21</v>
      </c>
      <c r="O47" s="61">
        <v>0.047</v>
      </c>
      <c r="P47" s="61">
        <v>0.044</v>
      </c>
      <c r="Q47" s="61">
        <v>0.3</v>
      </c>
      <c r="R47" s="61">
        <v>0.3</v>
      </c>
      <c r="S47" s="61">
        <v>0.3</v>
      </c>
      <c r="T47" s="61">
        <v>0.3</v>
      </c>
      <c r="U47" s="61">
        <v>0.3</v>
      </c>
      <c r="V47" s="61">
        <v>0.3</v>
      </c>
      <c r="W47" s="61">
        <v>0.31</v>
      </c>
      <c r="X47" s="61">
        <v>0.035</v>
      </c>
      <c r="Y47" s="61">
        <v>0.035</v>
      </c>
      <c r="Z47" s="61">
        <v>0.018000000000000002</v>
      </c>
      <c r="AA47" s="61">
        <v>0.018000000000000002</v>
      </c>
      <c r="AB47" s="57">
        <v>0.035</v>
      </c>
      <c r="AC47" s="57">
        <v>0.035</v>
      </c>
      <c r="AD47" s="57">
        <v>0.035</v>
      </c>
      <c r="AE47" s="59">
        <v>0.035</v>
      </c>
      <c r="AF47" s="59">
        <v>0.07</v>
      </c>
      <c r="AG47" s="59">
        <v>0.07</v>
      </c>
      <c r="AH47" s="23"/>
      <c r="AJ47" s="1"/>
      <c r="AK47" s="1"/>
      <c r="AL47" s="1"/>
      <c r="AM47" s="1"/>
      <c r="AN47" s="1"/>
      <c r="AO47" s="1"/>
      <c r="AP47" s="1"/>
      <c r="AQ47" s="1"/>
      <c r="AR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</row>
    <row r="48" spans="1:174" ht="15" customHeight="1">
      <c r="A48" s="17" t="s">
        <v>2</v>
      </c>
      <c r="B48" s="83" t="s">
        <v>150</v>
      </c>
      <c r="C48" s="26" t="s">
        <v>51</v>
      </c>
      <c r="D48" s="65" t="s">
        <v>105</v>
      </c>
      <c r="E48" s="65" t="s">
        <v>105</v>
      </c>
      <c r="F48" s="65" t="s">
        <v>105</v>
      </c>
      <c r="G48" s="65" t="s">
        <v>105</v>
      </c>
      <c r="H48" s="65" t="s">
        <v>105</v>
      </c>
      <c r="I48" s="65" t="s">
        <v>105</v>
      </c>
      <c r="J48" s="65" t="s">
        <v>105</v>
      </c>
      <c r="K48" s="65" t="s">
        <v>105</v>
      </c>
      <c r="L48" s="65" t="s">
        <v>105</v>
      </c>
      <c r="M48" s="65" t="s">
        <v>105</v>
      </c>
      <c r="N48" s="65" t="s">
        <v>105</v>
      </c>
      <c r="O48" s="65" t="s">
        <v>105</v>
      </c>
      <c r="P48" s="65">
        <v>3.758</v>
      </c>
      <c r="Q48" s="65">
        <v>3.758</v>
      </c>
      <c r="R48" s="65">
        <v>3.412</v>
      </c>
      <c r="S48" s="65">
        <v>3.45</v>
      </c>
      <c r="T48" s="65">
        <v>3.354</v>
      </c>
      <c r="U48" s="65">
        <v>3.302</v>
      </c>
      <c r="V48" s="65">
        <v>3.185</v>
      </c>
      <c r="W48" s="65">
        <v>3.06</v>
      </c>
      <c r="X48" s="65">
        <v>2.871</v>
      </c>
      <c r="Y48" s="65">
        <v>2.871</v>
      </c>
      <c r="Z48" s="65">
        <v>1.282</v>
      </c>
      <c r="AA48" s="65">
        <v>1.21</v>
      </c>
      <c r="AB48" s="57">
        <v>1.21</v>
      </c>
      <c r="AC48" s="57">
        <v>1.21</v>
      </c>
      <c r="AD48" s="57">
        <v>1.21</v>
      </c>
      <c r="AE48" s="59">
        <v>0.286</v>
      </c>
      <c r="AF48" s="59">
        <v>0.286</v>
      </c>
      <c r="AG48" s="59">
        <v>0.286</v>
      </c>
      <c r="AH48" s="23"/>
      <c r="AI48" s="59"/>
      <c r="AJ48" s="1"/>
      <c r="AK48" s="1"/>
      <c r="AL48" s="1"/>
      <c r="AM48" s="1"/>
      <c r="AN48" s="1"/>
      <c r="AO48" s="1"/>
      <c r="AP48" s="1"/>
      <c r="AQ48" s="1"/>
      <c r="AR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1:174" ht="15" customHeight="1">
      <c r="A49" s="17" t="s">
        <v>2</v>
      </c>
      <c r="B49" s="83" t="s">
        <v>161</v>
      </c>
      <c r="C49" s="26" t="s">
        <v>109</v>
      </c>
      <c r="D49" s="61">
        <v>1</v>
      </c>
      <c r="E49" s="61">
        <v>0.95</v>
      </c>
      <c r="F49" s="61">
        <v>0.86</v>
      </c>
      <c r="G49" s="57" t="s">
        <v>105</v>
      </c>
      <c r="H49" s="61">
        <v>0.7</v>
      </c>
      <c r="I49" s="61">
        <v>0.8</v>
      </c>
      <c r="J49" s="61">
        <v>0.9</v>
      </c>
      <c r="K49" s="61">
        <v>1.94</v>
      </c>
      <c r="L49" s="61">
        <v>1.9</v>
      </c>
      <c r="M49" s="61">
        <v>1.8</v>
      </c>
      <c r="N49" s="61">
        <v>1.73</v>
      </c>
      <c r="O49" s="61">
        <v>1.7</v>
      </c>
      <c r="P49" s="61">
        <v>1.7</v>
      </c>
      <c r="Q49" s="61">
        <v>0.7</v>
      </c>
      <c r="R49" s="61">
        <v>0.613</v>
      </c>
      <c r="S49" s="61">
        <v>0.518</v>
      </c>
      <c r="T49" s="61">
        <v>0.418</v>
      </c>
      <c r="U49" s="61">
        <v>0.377</v>
      </c>
      <c r="V49" s="61">
        <v>0.7</v>
      </c>
      <c r="W49" s="61">
        <v>0.7</v>
      </c>
      <c r="X49" s="61">
        <v>0.7</v>
      </c>
      <c r="Y49" s="61">
        <v>0.7</v>
      </c>
      <c r="Z49" s="61">
        <v>0.7</v>
      </c>
      <c r="AA49" s="61">
        <v>0.7</v>
      </c>
      <c r="AB49" s="57">
        <v>0.7</v>
      </c>
      <c r="AC49" s="57">
        <v>0.7</v>
      </c>
      <c r="AD49" s="57">
        <v>0.35</v>
      </c>
      <c r="AE49" s="59">
        <v>0.35</v>
      </c>
      <c r="AF49" s="59">
        <v>0.35</v>
      </c>
      <c r="AG49" s="59">
        <v>0.35</v>
      </c>
      <c r="AH49" s="23"/>
      <c r="AI49" s="59"/>
      <c r="AJ49" s="1"/>
      <c r="AK49" s="1"/>
      <c r="AL49" s="1"/>
      <c r="AM49" s="1"/>
      <c r="AN49" s="1"/>
      <c r="AO49" s="1"/>
      <c r="AP49" s="1"/>
      <c r="AQ49" s="1"/>
      <c r="AR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1:174" ht="15" customHeight="1">
      <c r="A50" s="17" t="s">
        <v>2</v>
      </c>
      <c r="B50" s="83" t="s">
        <v>151</v>
      </c>
      <c r="C50" s="26" t="s">
        <v>39</v>
      </c>
      <c r="D50" s="61">
        <v>3.5</v>
      </c>
      <c r="E50" s="61">
        <v>3.5</v>
      </c>
      <c r="F50" s="61">
        <v>3.65</v>
      </c>
      <c r="G50" s="61">
        <v>4.32</v>
      </c>
      <c r="H50" s="61">
        <v>4.34</v>
      </c>
      <c r="I50" s="61">
        <v>4.36</v>
      </c>
      <c r="J50" s="61">
        <v>5</v>
      </c>
      <c r="K50" s="61">
        <v>8</v>
      </c>
      <c r="L50" s="61">
        <v>10.2</v>
      </c>
      <c r="M50" s="61">
        <v>10.24</v>
      </c>
      <c r="N50" s="61">
        <v>11.693</v>
      </c>
      <c r="O50" s="61">
        <v>11.624</v>
      </c>
      <c r="P50" s="61">
        <v>11.37</v>
      </c>
      <c r="Q50" s="61">
        <v>12.996</v>
      </c>
      <c r="R50" s="61">
        <v>10.665</v>
      </c>
      <c r="S50" s="61">
        <v>13.2</v>
      </c>
      <c r="T50" s="61">
        <v>13.2</v>
      </c>
      <c r="U50" s="61">
        <v>10.506</v>
      </c>
      <c r="V50" s="61">
        <v>10.506</v>
      </c>
      <c r="W50" s="61">
        <v>8.072000000000001</v>
      </c>
      <c r="X50" s="61">
        <v>8.072000000000001</v>
      </c>
      <c r="Y50" s="61">
        <v>8.072000000000001</v>
      </c>
      <c r="Z50" s="61">
        <v>8.072000000000001</v>
      </c>
      <c r="AA50" s="61">
        <v>8</v>
      </c>
      <c r="AB50" s="57">
        <v>8</v>
      </c>
      <c r="AC50" s="57">
        <v>8</v>
      </c>
      <c r="AD50" s="57">
        <v>8</v>
      </c>
      <c r="AE50" s="59">
        <v>5.8</v>
      </c>
      <c r="AF50" s="59">
        <v>3.325</v>
      </c>
      <c r="AG50" s="59">
        <v>3.325</v>
      </c>
      <c r="AH50" s="23"/>
      <c r="AI50" s="59"/>
      <c r="AJ50" s="1"/>
      <c r="AK50" s="1"/>
      <c r="AL50" s="1"/>
      <c r="AM50" s="1"/>
      <c r="AN50" s="1"/>
      <c r="AO50" s="1"/>
      <c r="AP50" s="1"/>
      <c r="AQ50" s="1"/>
      <c r="AR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</row>
    <row r="51" spans="1:174" ht="15" customHeight="1">
      <c r="A51" s="17" t="s">
        <v>2</v>
      </c>
      <c r="B51" s="83" t="s">
        <v>152</v>
      </c>
      <c r="C51" s="26" t="s">
        <v>40</v>
      </c>
      <c r="D51" s="61">
        <v>59.5</v>
      </c>
      <c r="E51" s="61">
        <v>62</v>
      </c>
      <c r="F51" s="61">
        <v>55.7</v>
      </c>
      <c r="G51" s="61">
        <v>51.92</v>
      </c>
      <c r="H51" s="61">
        <v>50.05</v>
      </c>
      <c r="I51" s="61">
        <v>68.482</v>
      </c>
      <c r="J51" s="61">
        <v>67.07</v>
      </c>
      <c r="K51" s="61">
        <v>70.4</v>
      </c>
      <c r="L51" s="61">
        <v>64.1</v>
      </c>
      <c r="M51" s="61">
        <v>62.507</v>
      </c>
      <c r="N51" s="61">
        <v>61.1</v>
      </c>
      <c r="O51" s="61">
        <v>60.9</v>
      </c>
      <c r="P51" s="61">
        <v>69.57</v>
      </c>
      <c r="Q51" s="61">
        <v>68.86</v>
      </c>
      <c r="R51" s="61">
        <v>68.157</v>
      </c>
      <c r="S51" s="61">
        <v>66.215</v>
      </c>
      <c r="T51" s="61">
        <v>65.156</v>
      </c>
      <c r="U51" s="61">
        <v>64.096</v>
      </c>
      <c r="V51" s="61">
        <v>61.306000000000004</v>
      </c>
      <c r="W51" s="61">
        <v>63.107</v>
      </c>
      <c r="X51" s="61">
        <v>62.542</v>
      </c>
      <c r="Y51" s="61">
        <v>62.542</v>
      </c>
      <c r="Z51" s="61">
        <v>62.542</v>
      </c>
      <c r="AA51" s="61">
        <v>62</v>
      </c>
      <c r="AB51" s="57">
        <v>62</v>
      </c>
      <c r="AC51" s="57">
        <v>62</v>
      </c>
      <c r="AD51" s="57">
        <v>62</v>
      </c>
      <c r="AE51" s="59">
        <v>50</v>
      </c>
      <c r="AF51" s="59">
        <v>50</v>
      </c>
      <c r="AG51" s="59">
        <v>50</v>
      </c>
      <c r="AH51" s="23"/>
      <c r="AJ51" s="1"/>
      <c r="AK51" s="1"/>
      <c r="AL51" s="1"/>
      <c r="AM51" s="1"/>
      <c r="AN51" s="1"/>
      <c r="AO51" s="1"/>
      <c r="AP51" s="1"/>
      <c r="AQ51" s="1"/>
      <c r="AR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1:174" ht="15" customHeight="1">
      <c r="A52" s="17" t="s">
        <v>2</v>
      </c>
      <c r="B52" s="83" t="s">
        <v>153</v>
      </c>
      <c r="C52" s="26" t="s">
        <v>41</v>
      </c>
      <c r="D52" s="61">
        <v>23.5</v>
      </c>
      <c r="E52" s="61">
        <v>42.7</v>
      </c>
      <c r="F52" s="61">
        <v>49.37</v>
      </c>
      <c r="G52" s="61">
        <v>58</v>
      </c>
      <c r="H52" s="61">
        <v>58.8</v>
      </c>
      <c r="I52" s="61">
        <v>89</v>
      </c>
      <c r="J52" s="61">
        <v>104</v>
      </c>
      <c r="K52" s="61">
        <v>103.18</v>
      </c>
      <c r="L52" s="61">
        <v>105.94</v>
      </c>
      <c r="M52" s="61">
        <v>85.5</v>
      </c>
      <c r="N52" s="61">
        <v>82.16</v>
      </c>
      <c r="O52" s="61">
        <v>60.674</v>
      </c>
      <c r="P52" s="61">
        <v>60.67</v>
      </c>
      <c r="Q52" s="61">
        <v>70.629</v>
      </c>
      <c r="R52" s="61">
        <v>70.488</v>
      </c>
      <c r="S52" s="61">
        <v>70.912</v>
      </c>
      <c r="T52" s="61">
        <v>47.498</v>
      </c>
      <c r="U52" s="61">
        <v>47.745</v>
      </c>
      <c r="V52" s="61">
        <v>52.301</v>
      </c>
      <c r="W52" s="61">
        <v>41.424</v>
      </c>
      <c r="X52" s="61">
        <v>41.389</v>
      </c>
      <c r="Y52" s="61">
        <v>44.037</v>
      </c>
      <c r="Z52" s="61">
        <v>44.037</v>
      </c>
      <c r="AA52" s="61">
        <v>77.3</v>
      </c>
      <c r="AB52" s="57">
        <v>74.8</v>
      </c>
      <c r="AC52" s="57">
        <v>73.624</v>
      </c>
      <c r="AD52" s="57">
        <v>84.26</v>
      </c>
      <c r="AE52" s="59">
        <v>82.32</v>
      </c>
      <c r="AF52" s="59">
        <v>79.13</v>
      </c>
      <c r="AG52" s="59">
        <v>81.68</v>
      </c>
      <c r="AH52" s="23"/>
      <c r="AJ52" s="1"/>
      <c r="AK52" s="1"/>
      <c r="AL52" s="1"/>
      <c r="AM52" s="1"/>
      <c r="AN52" s="1"/>
      <c r="AO52" s="1"/>
      <c r="AP52" s="1"/>
      <c r="AQ52" s="1"/>
      <c r="AR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1:174" ht="15" customHeight="1">
      <c r="A53" s="17" t="s">
        <v>2</v>
      </c>
      <c r="B53" s="83" t="s">
        <v>154</v>
      </c>
      <c r="C53" s="26" t="s">
        <v>52</v>
      </c>
      <c r="D53" s="65" t="s">
        <v>105</v>
      </c>
      <c r="E53" s="65" t="s">
        <v>105</v>
      </c>
      <c r="F53" s="65" t="s">
        <v>105</v>
      </c>
      <c r="G53" s="65" t="s">
        <v>105</v>
      </c>
      <c r="H53" s="65" t="s">
        <v>105</v>
      </c>
      <c r="I53" s="65" t="s">
        <v>105</v>
      </c>
      <c r="J53" s="65" t="s">
        <v>105</v>
      </c>
      <c r="K53" s="65" t="s">
        <v>105</v>
      </c>
      <c r="L53" s="65" t="s">
        <v>105</v>
      </c>
      <c r="M53" s="65" t="s">
        <v>105</v>
      </c>
      <c r="N53" s="65" t="s">
        <v>105</v>
      </c>
      <c r="O53" s="65" t="s">
        <v>105</v>
      </c>
      <c r="P53" s="65">
        <v>4.59</v>
      </c>
      <c r="Q53" s="65">
        <v>5.597</v>
      </c>
      <c r="R53" s="65">
        <v>5.477</v>
      </c>
      <c r="S53" s="65">
        <v>5.4910000000000005</v>
      </c>
      <c r="T53" s="65">
        <v>5.336</v>
      </c>
      <c r="U53" s="65">
        <v>5.2620000000000005</v>
      </c>
      <c r="V53" s="65">
        <v>5.2620000000000005</v>
      </c>
      <c r="W53" s="65">
        <v>5.119</v>
      </c>
      <c r="X53" s="65">
        <v>5.119</v>
      </c>
      <c r="Y53" s="65">
        <v>5.119</v>
      </c>
      <c r="Z53" s="65">
        <v>5.119</v>
      </c>
      <c r="AA53" s="65">
        <v>5.829</v>
      </c>
      <c r="AB53" s="57">
        <v>5.829</v>
      </c>
      <c r="AC53" s="57">
        <v>5.82</v>
      </c>
      <c r="AD53" s="57">
        <v>5.82</v>
      </c>
      <c r="AE53" s="59">
        <v>5.82</v>
      </c>
      <c r="AF53" s="59">
        <v>5.82</v>
      </c>
      <c r="AG53" s="59">
        <v>5.82</v>
      </c>
      <c r="AH53" s="23"/>
      <c r="AI53" s="59"/>
      <c r="AJ53" s="1"/>
      <c r="AK53" s="1"/>
      <c r="AL53" s="1"/>
      <c r="AM53" s="1"/>
      <c r="AN53" s="1"/>
      <c r="AO53" s="1"/>
      <c r="AP53" s="1"/>
      <c r="AQ53" s="1"/>
      <c r="AR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1:174" ht="15" customHeight="1">
      <c r="A54" s="17" t="s">
        <v>2</v>
      </c>
      <c r="B54" s="83" t="s">
        <v>155</v>
      </c>
      <c r="C54" s="26" t="s">
        <v>53</v>
      </c>
      <c r="D54" s="65" t="s">
        <v>105</v>
      </c>
      <c r="E54" s="65" t="s">
        <v>105</v>
      </c>
      <c r="F54" s="65" t="s">
        <v>105</v>
      </c>
      <c r="G54" s="65" t="s">
        <v>105</v>
      </c>
      <c r="H54" s="65" t="s">
        <v>105</v>
      </c>
      <c r="I54" s="65" t="s">
        <v>105</v>
      </c>
      <c r="J54" s="65" t="s">
        <v>105</v>
      </c>
      <c r="K54" s="65" t="s">
        <v>105</v>
      </c>
      <c r="L54" s="65" t="s">
        <v>105</v>
      </c>
      <c r="M54" s="65" t="s">
        <v>105</v>
      </c>
      <c r="N54" s="65" t="s">
        <v>105</v>
      </c>
      <c r="O54" s="65">
        <v>4.7</v>
      </c>
      <c r="P54" s="65">
        <v>3.7</v>
      </c>
      <c r="Q54" s="65">
        <v>7.335</v>
      </c>
      <c r="R54" s="65">
        <v>8</v>
      </c>
      <c r="S54" s="65">
        <v>12.29</v>
      </c>
      <c r="T54" s="65">
        <v>13</v>
      </c>
      <c r="U54" s="65">
        <v>14</v>
      </c>
      <c r="V54" s="65">
        <v>14</v>
      </c>
      <c r="W54" s="65">
        <v>13.2</v>
      </c>
      <c r="X54" s="65">
        <v>13.2</v>
      </c>
      <c r="Y54" s="65">
        <v>13.2</v>
      </c>
      <c r="Z54" s="65">
        <v>3.556</v>
      </c>
      <c r="AA54" s="65">
        <v>3.556</v>
      </c>
      <c r="AB54" s="57">
        <v>3.556</v>
      </c>
      <c r="AC54" s="57">
        <v>3.55</v>
      </c>
      <c r="AD54" s="57">
        <v>3.55</v>
      </c>
      <c r="AE54" s="59">
        <v>2.225</v>
      </c>
      <c r="AF54" s="59">
        <v>2.225</v>
      </c>
      <c r="AG54" s="59">
        <v>2.225</v>
      </c>
      <c r="AH54" s="23"/>
      <c r="AJ54" s="1"/>
      <c r="AK54" s="1"/>
      <c r="AL54" s="1"/>
      <c r="AM54" s="1"/>
      <c r="AN54" s="1"/>
      <c r="AO54" s="1"/>
      <c r="AP54" s="1"/>
      <c r="AQ54" s="1"/>
      <c r="AR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</row>
    <row r="55" spans="1:174" ht="15" customHeight="1">
      <c r="A55" s="17" t="s">
        <v>2</v>
      </c>
      <c r="B55" s="83" t="s">
        <v>156</v>
      </c>
      <c r="C55" s="26" t="s">
        <v>243</v>
      </c>
      <c r="D55" s="88" t="s">
        <v>236</v>
      </c>
      <c r="E55" s="88" t="s">
        <v>236</v>
      </c>
      <c r="F55" s="88" t="s">
        <v>236</v>
      </c>
      <c r="G55" s="88" t="s">
        <v>236</v>
      </c>
      <c r="H55" s="88" t="s">
        <v>236</v>
      </c>
      <c r="I55" s="88" t="s">
        <v>236</v>
      </c>
      <c r="J55" s="88" t="s">
        <v>236</v>
      </c>
      <c r="K55" s="88" t="s">
        <v>236</v>
      </c>
      <c r="L55" s="88" t="s">
        <v>236</v>
      </c>
      <c r="M55" s="88" t="s">
        <v>236</v>
      </c>
      <c r="N55" s="88" t="s">
        <v>236</v>
      </c>
      <c r="O55" s="88" t="s">
        <v>236</v>
      </c>
      <c r="P55" s="88" t="s">
        <v>236</v>
      </c>
      <c r="Q55" s="88" t="s">
        <v>236</v>
      </c>
      <c r="R55" s="88" t="s">
        <v>236</v>
      </c>
      <c r="S55" s="88" t="s">
        <v>236</v>
      </c>
      <c r="T55" s="88" t="s">
        <v>236</v>
      </c>
      <c r="U55" s="88" t="s">
        <v>236</v>
      </c>
      <c r="V55" s="88" t="s">
        <v>236</v>
      </c>
      <c r="W55" s="88" t="s">
        <v>236</v>
      </c>
      <c r="X55" s="88" t="s">
        <v>236</v>
      </c>
      <c r="Y55" s="88" t="s">
        <v>236</v>
      </c>
      <c r="Z55" s="88" t="s">
        <v>236</v>
      </c>
      <c r="AA55" s="88" t="s">
        <v>236</v>
      </c>
      <c r="AB55" s="88" t="s">
        <v>236</v>
      </c>
      <c r="AC55" s="88" t="s">
        <v>236</v>
      </c>
      <c r="AD55" s="57">
        <v>1.7</v>
      </c>
      <c r="AE55" s="59">
        <v>1.7</v>
      </c>
      <c r="AF55" s="59">
        <v>1.7</v>
      </c>
      <c r="AG55" s="59">
        <v>1.7</v>
      </c>
      <c r="AH55" s="23"/>
      <c r="AJ55" s="1"/>
      <c r="AK55" s="1"/>
      <c r="AL55" s="1"/>
      <c r="AM55" s="1"/>
      <c r="AN55" s="1"/>
      <c r="AO55" s="1"/>
      <c r="AP55" s="1"/>
      <c r="AQ55" s="1"/>
      <c r="AR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1:174" ht="15" customHeight="1">
      <c r="A56" s="17" t="s">
        <v>2</v>
      </c>
      <c r="B56" s="83" t="s">
        <v>157</v>
      </c>
      <c r="C56" s="26" t="s">
        <v>54</v>
      </c>
      <c r="D56" s="88" t="s">
        <v>236</v>
      </c>
      <c r="E56" s="88" t="s">
        <v>236</v>
      </c>
      <c r="F56" s="88" t="s">
        <v>236</v>
      </c>
      <c r="G56" s="88" t="s">
        <v>236</v>
      </c>
      <c r="H56" s="88" t="s">
        <v>236</v>
      </c>
      <c r="I56" s="88" t="s">
        <v>236</v>
      </c>
      <c r="J56" s="88" t="s">
        <v>236</v>
      </c>
      <c r="K56" s="88" t="s">
        <v>236</v>
      </c>
      <c r="L56" s="88" t="s">
        <v>236</v>
      </c>
      <c r="M56" s="88" t="s">
        <v>236</v>
      </c>
      <c r="N56" s="88" t="s">
        <v>236</v>
      </c>
      <c r="O56" s="88" t="s">
        <v>236</v>
      </c>
      <c r="P56" s="88" t="s">
        <v>236</v>
      </c>
      <c r="Q56" s="65" t="s">
        <v>105</v>
      </c>
      <c r="R56" s="65" t="s">
        <v>105</v>
      </c>
      <c r="S56" s="65" t="s">
        <v>105</v>
      </c>
      <c r="T56" s="65">
        <v>0.53</v>
      </c>
      <c r="U56" s="65">
        <v>0.53</v>
      </c>
      <c r="V56" s="65">
        <v>0.53</v>
      </c>
      <c r="W56" s="65">
        <v>0.53</v>
      </c>
      <c r="X56" s="65">
        <v>0.53</v>
      </c>
      <c r="Y56" s="65">
        <v>0.53</v>
      </c>
      <c r="Z56" s="65">
        <v>0.53</v>
      </c>
      <c r="AA56" s="65">
        <v>0.53</v>
      </c>
      <c r="AB56" s="57">
        <v>0.53</v>
      </c>
      <c r="AC56" s="57">
        <v>0.53</v>
      </c>
      <c r="AD56" s="57">
        <v>0.53</v>
      </c>
      <c r="AE56" s="59">
        <v>0.5</v>
      </c>
      <c r="AF56" s="59">
        <v>0.5</v>
      </c>
      <c r="AG56" s="59">
        <v>0.5</v>
      </c>
      <c r="AH56" s="23"/>
      <c r="AI56" s="59"/>
      <c r="AJ56" s="1"/>
      <c r="AK56" s="1"/>
      <c r="AL56" s="1"/>
      <c r="AM56" s="1"/>
      <c r="AN56" s="1"/>
      <c r="AO56" s="1"/>
      <c r="AP56" s="1"/>
      <c r="AQ56" s="1"/>
      <c r="AR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1:174" ht="15" customHeight="1">
      <c r="A57" s="17" t="s">
        <v>2</v>
      </c>
      <c r="B57" s="83" t="s">
        <v>158</v>
      </c>
      <c r="C57" s="26" t="s">
        <v>42</v>
      </c>
      <c r="D57" s="90">
        <v>2</v>
      </c>
      <c r="E57" s="90">
        <v>3.5</v>
      </c>
      <c r="F57" s="90">
        <v>0.025</v>
      </c>
      <c r="G57" s="90">
        <v>1.94</v>
      </c>
      <c r="H57" s="90">
        <v>2.225</v>
      </c>
      <c r="I57" s="61">
        <v>0.7</v>
      </c>
      <c r="J57" s="61">
        <v>0.7</v>
      </c>
      <c r="K57" s="61">
        <v>0.8</v>
      </c>
      <c r="L57" s="61">
        <v>0.6</v>
      </c>
      <c r="M57" s="61">
        <v>0.84</v>
      </c>
      <c r="N57" s="61">
        <v>0.81</v>
      </c>
      <c r="O57" s="61">
        <v>0.78</v>
      </c>
      <c r="P57" s="61">
        <v>0.74</v>
      </c>
      <c r="Q57" s="61">
        <v>0.7</v>
      </c>
      <c r="R57" s="61">
        <v>0.7</v>
      </c>
      <c r="S57" s="61">
        <v>0.67</v>
      </c>
      <c r="T57" s="61">
        <v>0.6</v>
      </c>
      <c r="U57" s="61">
        <v>0.6</v>
      </c>
      <c r="V57" s="61">
        <v>0.6</v>
      </c>
      <c r="W57" s="61">
        <v>0.06</v>
      </c>
      <c r="X57" s="61">
        <v>0.06</v>
      </c>
      <c r="Y57" s="61">
        <v>0.018000000000000002</v>
      </c>
      <c r="Z57" s="61">
        <v>0.018000000000000002</v>
      </c>
      <c r="AA57" s="61">
        <v>0.094</v>
      </c>
      <c r="AB57" s="57">
        <v>0.094</v>
      </c>
      <c r="AC57" s="57">
        <v>0.09</v>
      </c>
      <c r="AD57" s="57">
        <v>0.09</v>
      </c>
      <c r="AE57" s="59">
        <v>0.09</v>
      </c>
      <c r="AF57" s="59">
        <v>0.09</v>
      </c>
      <c r="AG57" s="59">
        <v>0.09</v>
      </c>
      <c r="AH57" s="23"/>
      <c r="AI57" s="59"/>
      <c r="AJ57" s="1"/>
      <c r="AK57" s="1"/>
      <c r="AL57" s="1"/>
      <c r="AM57" s="1"/>
      <c r="AN57" s="1"/>
      <c r="AO57" s="1"/>
      <c r="AP57" s="1"/>
      <c r="AQ57" s="1"/>
      <c r="AR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1:174" ht="15" customHeight="1">
      <c r="A58" s="17" t="s">
        <v>2</v>
      </c>
      <c r="B58" s="83" t="s">
        <v>233</v>
      </c>
      <c r="C58" s="26" t="s">
        <v>234</v>
      </c>
      <c r="D58" s="57" t="s">
        <v>105</v>
      </c>
      <c r="E58" s="57" t="s">
        <v>105</v>
      </c>
      <c r="F58" s="57" t="s">
        <v>105</v>
      </c>
      <c r="G58" s="57" t="s">
        <v>105</v>
      </c>
      <c r="H58" s="57">
        <v>0.004</v>
      </c>
      <c r="I58" s="57">
        <v>0.004</v>
      </c>
      <c r="J58" s="57">
        <v>0.003</v>
      </c>
      <c r="K58" s="65" t="s">
        <v>105</v>
      </c>
      <c r="L58" s="65" t="s">
        <v>105</v>
      </c>
      <c r="M58" s="65" t="s">
        <v>105</v>
      </c>
      <c r="N58" s="65" t="s">
        <v>105</v>
      </c>
      <c r="O58" s="65" t="s">
        <v>105</v>
      </c>
      <c r="P58" s="65" t="s">
        <v>105</v>
      </c>
      <c r="Q58" s="65" t="s">
        <v>105</v>
      </c>
      <c r="R58" s="65" t="s">
        <v>105</v>
      </c>
      <c r="S58" s="65" t="s">
        <v>105</v>
      </c>
      <c r="T58" s="65" t="s">
        <v>105</v>
      </c>
      <c r="U58" s="65" t="s">
        <v>105</v>
      </c>
      <c r="V58" s="65" t="s">
        <v>105</v>
      </c>
      <c r="W58" s="65" t="s">
        <v>105</v>
      </c>
      <c r="X58" s="65" t="s">
        <v>105</v>
      </c>
      <c r="Y58" s="65" t="s">
        <v>105</v>
      </c>
      <c r="Z58" s="65" t="s">
        <v>105</v>
      </c>
      <c r="AA58" s="65" t="s">
        <v>105</v>
      </c>
      <c r="AB58" s="65" t="s">
        <v>105</v>
      </c>
      <c r="AC58" s="65" t="s">
        <v>105</v>
      </c>
      <c r="AD58" s="65" t="s">
        <v>105</v>
      </c>
      <c r="AE58" s="65" t="s">
        <v>105</v>
      </c>
      <c r="AF58" s="65" t="s">
        <v>105</v>
      </c>
      <c r="AG58" s="65" t="s">
        <v>105</v>
      </c>
      <c r="AH58" s="23"/>
      <c r="AI58" s="59"/>
      <c r="AJ58" s="1"/>
      <c r="AK58" s="1"/>
      <c r="AL58" s="1"/>
      <c r="AM58" s="1"/>
      <c r="AN58" s="1"/>
      <c r="AO58" s="1"/>
      <c r="AP58" s="1"/>
      <c r="AQ58" s="1"/>
      <c r="AR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</row>
    <row r="59" spans="1:174" ht="15" customHeight="1">
      <c r="A59" s="17" t="s">
        <v>2</v>
      </c>
      <c r="B59" s="83" t="s">
        <v>159</v>
      </c>
      <c r="C59" s="26" t="s">
        <v>43</v>
      </c>
      <c r="D59" s="61">
        <v>0.5</v>
      </c>
      <c r="E59" s="61">
        <v>0.49</v>
      </c>
      <c r="F59" s="61">
        <v>0.55</v>
      </c>
      <c r="G59" s="61">
        <v>0.545</v>
      </c>
      <c r="H59" s="95">
        <v>1.01</v>
      </c>
      <c r="I59" s="61">
        <v>0.6</v>
      </c>
      <c r="J59" s="61">
        <v>0.49</v>
      </c>
      <c r="K59" s="61">
        <v>0.46</v>
      </c>
      <c r="L59" s="61">
        <v>1.03</v>
      </c>
      <c r="M59" s="61">
        <v>1.037</v>
      </c>
      <c r="N59" s="61">
        <v>0.705</v>
      </c>
      <c r="O59" s="61">
        <v>1.15</v>
      </c>
      <c r="P59" s="61">
        <v>0.705</v>
      </c>
      <c r="Q59" s="61">
        <v>0.608</v>
      </c>
      <c r="R59" s="61">
        <v>0.371</v>
      </c>
      <c r="S59" s="61">
        <v>0.371</v>
      </c>
      <c r="T59" s="61">
        <v>0.4</v>
      </c>
      <c r="U59" s="61">
        <v>0.312</v>
      </c>
      <c r="V59" s="61">
        <v>0.309</v>
      </c>
      <c r="W59" s="61">
        <v>0.331</v>
      </c>
      <c r="X59" s="61">
        <v>0.314</v>
      </c>
      <c r="Y59" s="61">
        <v>0.31</v>
      </c>
      <c r="Z59" s="61">
        <v>0.31</v>
      </c>
      <c r="AA59" s="61">
        <v>0.3</v>
      </c>
      <c r="AB59" s="57">
        <v>0.3</v>
      </c>
      <c r="AC59" s="57">
        <v>0.3</v>
      </c>
      <c r="AD59" s="57">
        <v>0.3</v>
      </c>
      <c r="AE59" s="59">
        <v>0.3</v>
      </c>
      <c r="AF59" s="59">
        <v>0.3</v>
      </c>
      <c r="AG59" s="59">
        <v>0.3</v>
      </c>
      <c r="AH59" s="23"/>
      <c r="AJ59" s="1"/>
      <c r="AK59" s="1"/>
      <c r="AL59" s="1"/>
      <c r="AM59" s="1"/>
      <c r="AN59" s="1"/>
      <c r="AO59" s="1"/>
      <c r="AP59" s="1"/>
      <c r="AQ59" s="1"/>
      <c r="AR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1:174" ht="15" customHeight="1">
      <c r="A60" s="17" t="s">
        <v>2</v>
      </c>
      <c r="B60" s="83" t="s">
        <v>160</v>
      </c>
      <c r="C60" s="26" t="s">
        <v>44</v>
      </c>
      <c r="D60" s="61">
        <v>25</v>
      </c>
      <c r="E60" s="61">
        <v>24.8</v>
      </c>
      <c r="F60" s="61">
        <v>26</v>
      </c>
      <c r="G60" s="61">
        <v>25.4</v>
      </c>
      <c r="H60" s="61">
        <v>25.1</v>
      </c>
      <c r="I60" s="61">
        <v>27.8</v>
      </c>
      <c r="J60" s="61">
        <v>33</v>
      </c>
      <c r="K60" s="61">
        <v>33.4</v>
      </c>
      <c r="L60" s="61">
        <v>22</v>
      </c>
      <c r="M60" s="61">
        <v>22.74</v>
      </c>
      <c r="N60" s="61">
        <v>20.836000000000002</v>
      </c>
      <c r="O60" s="61">
        <v>19.775</v>
      </c>
      <c r="P60" s="61">
        <v>19.247</v>
      </c>
      <c r="Q60" s="61">
        <v>19.07</v>
      </c>
      <c r="R60" s="61">
        <v>21.542</v>
      </c>
      <c r="S60" s="61">
        <v>22.248</v>
      </c>
      <c r="T60" s="61">
        <v>23.308</v>
      </c>
      <c r="U60" s="61">
        <v>24.72</v>
      </c>
      <c r="V60" s="61">
        <v>26.839000000000002</v>
      </c>
      <c r="W60" s="61">
        <v>27.016000000000002</v>
      </c>
      <c r="X60" s="61">
        <v>26.663</v>
      </c>
      <c r="Y60" s="61">
        <v>26.839000000000002</v>
      </c>
      <c r="Z60" s="61">
        <v>25.956</v>
      </c>
      <c r="AA60" s="61">
        <v>24.6</v>
      </c>
      <c r="AB60" s="57">
        <v>22.2</v>
      </c>
      <c r="AC60" s="57">
        <v>20.8</v>
      </c>
      <c r="AD60" s="57">
        <v>18.75</v>
      </c>
      <c r="AE60" s="59">
        <v>17</v>
      </c>
      <c r="AF60" s="59">
        <v>14.55</v>
      </c>
      <c r="AG60" s="59">
        <v>12.11</v>
      </c>
      <c r="AH60" s="23"/>
      <c r="AJ60" s="1"/>
      <c r="AK60" s="1"/>
      <c r="AL60" s="1"/>
      <c r="AM60" s="1"/>
      <c r="AN60" s="1"/>
      <c r="AO60" s="1"/>
      <c r="AP60" s="1"/>
      <c r="AQ60" s="1"/>
      <c r="AR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1:174" ht="18" customHeight="1">
      <c r="A61" s="17" t="s">
        <v>2</v>
      </c>
      <c r="B61" s="83"/>
      <c r="C61" s="26" t="s">
        <v>235</v>
      </c>
      <c r="D61" s="61">
        <v>10</v>
      </c>
      <c r="E61" s="61">
        <v>9.4</v>
      </c>
      <c r="F61" s="61">
        <v>10.3</v>
      </c>
      <c r="G61" s="61">
        <v>14</v>
      </c>
      <c r="H61" s="61">
        <v>16.5</v>
      </c>
      <c r="I61" s="61">
        <v>16.5</v>
      </c>
      <c r="J61" s="61">
        <v>16</v>
      </c>
      <c r="K61" s="61">
        <v>15.8</v>
      </c>
      <c r="L61" s="61">
        <v>29.3</v>
      </c>
      <c r="M61" s="61">
        <v>29</v>
      </c>
      <c r="N61" s="61">
        <v>28</v>
      </c>
      <c r="O61" s="61">
        <v>11.4</v>
      </c>
      <c r="P61" s="88" t="s">
        <v>236</v>
      </c>
      <c r="Q61" s="88" t="s">
        <v>236</v>
      </c>
      <c r="R61" s="88" t="s">
        <v>236</v>
      </c>
      <c r="S61" s="88" t="s">
        <v>236</v>
      </c>
      <c r="T61" s="88" t="s">
        <v>236</v>
      </c>
      <c r="U61" s="88" t="s">
        <v>236</v>
      </c>
      <c r="V61" s="88" t="s">
        <v>236</v>
      </c>
      <c r="W61" s="88" t="s">
        <v>236</v>
      </c>
      <c r="X61" s="88" t="s">
        <v>236</v>
      </c>
      <c r="Y61" s="88" t="s">
        <v>236</v>
      </c>
      <c r="Z61" s="88" t="s">
        <v>236</v>
      </c>
      <c r="AA61" s="88" t="s">
        <v>236</v>
      </c>
      <c r="AB61" s="88" t="s">
        <v>236</v>
      </c>
      <c r="AC61" s="88" t="s">
        <v>236</v>
      </c>
      <c r="AD61" s="88" t="s">
        <v>236</v>
      </c>
      <c r="AE61" s="88" t="s">
        <v>236</v>
      </c>
      <c r="AF61" s="88" t="s">
        <v>236</v>
      </c>
      <c r="AG61" s="88" t="s">
        <v>236</v>
      </c>
      <c r="AH61" s="23"/>
      <c r="AJ61" s="1"/>
      <c r="AK61" s="1"/>
      <c r="AL61" s="1"/>
      <c r="AM61" s="1"/>
      <c r="AN61" s="1"/>
      <c r="AO61" s="1"/>
      <c r="AP61" s="1"/>
      <c r="AQ61" s="1"/>
      <c r="AR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1:34" s="7" customFormat="1" ht="15" customHeight="1">
      <c r="A62" s="18" t="s">
        <v>2</v>
      </c>
      <c r="B62" s="18"/>
      <c r="C62" s="38" t="s">
        <v>107</v>
      </c>
      <c r="D62" s="62">
        <f>SUM(D36:D61)</f>
        <v>145.876</v>
      </c>
      <c r="E62" s="62">
        <f aca="true" t="shared" si="2" ref="E62:AG62">SUM(E36:E61)</f>
        <v>169.205</v>
      </c>
      <c r="F62" s="62">
        <f t="shared" si="2"/>
        <v>161.5</v>
      </c>
      <c r="G62" s="62">
        <f t="shared" si="2"/>
        <v>171.281</v>
      </c>
      <c r="H62" s="62">
        <f t="shared" si="2"/>
        <v>174.83799999999997</v>
      </c>
      <c r="I62" s="62">
        <f t="shared" si="2"/>
        <v>223.173</v>
      </c>
      <c r="J62" s="62">
        <f t="shared" si="2"/>
        <v>242.40699999999998</v>
      </c>
      <c r="K62" s="62">
        <f t="shared" si="2"/>
        <v>245.53000000000006</v>
      </c>
      <c r="L62" s="62">
        <f t="shared" si="2"/>
        <v>247.48</v>
      </c>
      <c r="M62" s="62">
        <f t="shared" si="2"/>
        <v>229.11700000000002</v>
      </c>
      <c r="N62" s="62">
        <f t="shared" si="2"/>
        <v>219.91400000000002</v>
      </c>
      <c r="O62" s="62">
        <f t="shared" si="2"/>
        <v>194.26500000000001</v>
      </c>
      <c r="P62" s="62">
        <f t="shared" si="2"/>
        <v>194.90700000000004</v>
      </c>
      <c r="Q62" s="62">
        <f t="shared" si="2"/>
        <v>212.776</v>
      </c>
      <c r="R62" s="62">
        <f t="shared" si="2"/>
        <v>211.912</v>
      </c>
      <c r="S62" s="62">
        <f t="shared" si="2"/>
        <v>216.30700000000002</v>
      </c>
      <c r="T62" s="62">
        <f t="shared" si="2"/>
        <v>193.568</v>
      </c>
      <c r="U62" s="62">
        <f t="shared" si="2"/>
        <v>191.39100000000002</v>
      </c>
      <c r="V62" s="62">
        <f t="shared" si="2"/>
        <v>196.53599999999997</v>
      </c>
      <c r="W62" s="62">
        <f t="shared" si="2"/>
        <v>183.83299999999997</v>
      </c>
      <c r="X62" s="62">
        <f t="shared" si="2"/>
        <v>181.685</v>
      </c>
      <c r="Y62" s="62">
        <f t="shared" si="2"/>
        <v>183.969</v>
      </c>
      <c r="Z62" s="62">
        <f t="shared" si="2"/>
        <v>171.65200000000002</v>
      </c>
      <c r="AA62" s="62">
        <f t="shared" si="2"/>
        <v>203.143</v>
      </c>
      <c r="AB62" s="62">
        <f t="shared" si="2"/>
        <v>196.709</v>
      </c>
      <c r="AC62" s="62">
        <f t="shared" si="2"/>
        <v>194.04700000000003</v>
      </c>
      <c r="AD62" s="62">
        <f t="shared" si="2"/>
        <v>200.745</v>
      </c>
      <c r="AE62" s="62">
        <f t="shared" si="2"/>
        <v>180.301</v>
      </c>
      <c r="AF62" s="62">
        <f t="shared" si="2"/>
        <v>172.041</v>
      </c>
      <c r="AG62" s="62">
        <f t="shared" si="2"/>
        <v>169.086</v>
      </c>
      <c r="AH62" s="23"/>
    </row>
    <row r="63" spans="1:35" s="7" customFormat="1" ht="15" customHeight="1">
      <c r="A63" s="18"/>
      <c r="B63" s="18"/>
      <c r="C63" s="38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H63" s="23"/>
      <c r="AI63" s="59"/>
    </row>
    <row r="64" spans="1:35" s="7" customFormat="1" ht="15" customHeight="1">
      <c r="A64" s="18"/>
      <c r="B64" s="18"/>
      <c r="C64" s="39" t="s">
        <v>121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63"/>
      <c r="AC64" s="64"/>
      <c r="AD64" s="64"/>
      <c r="AH64" s="23"/>
      <c r="AI64" s="59"/>
    </row>
    <row r="65" spans="1:174" ht="15" customHeight="1">
      <c r="A65" s="17" t="s">
        <v>3</v>
      </c>
      <c r="B65" s="83" t="s">
        <v>162</v>
      </c>
      <c r="C65" s="26" t="s">
        <v>5</v>
      </c>
      <c r="D65" s="88" t="s">
        <v>236</v>
      </c>
      <c r="E65" s="88" t="s">
        <v>236</v>
      </c>
      <c r="F65" s="88" t="s">
        <v>236</v>
      </c>
      <c r="G65" s="88" t="s">
        <v>236</v>
      </c>
      <c r="H65" s="88" t="s">
        <v>236</v>
      </c>
      <c r="I65" s="88" t="s">
        <v>236</v>
      </c>
      <c r="J65" s="88" t="s">
        <v>236</v>
      </c>
      <c r="K65" s="88" t="s">
        <v>236</v>
      </c>
      <c r="L65" s="88" t="s">
        <v>236</v>
      </c>
      <c r="M65" s="88" t="s">
        <v>236</v>
      </c>
      <c r="N65" s="88" t="s">
        <v>236</v>
      </c>
      <c r="O65" s="88" t="s">
        <v>236</v>
      </c>
      <c r="P65" s="65" t="s">
        <v>105</v>
      </c>
      <c r="Q65" s="65" t="s">
        <v>105</v>
      </c>
      <c r="R65" s="65" t="s">
        <v>105</v>
      </c>
      <c r="S65" s="65" t="s">
        <v>105</v>
      </c>
      <c r="T65" s="65" t="s">
        <v>105</v>
      </c>
      <c r="U65" s="65">
        <v>4.4</v>
      </c>
      <c r="V65" s="65">
        <v>4.4</v>
      </c>
      <c r="W65" s="65">
        <v>4.4</v>
      </c>
      <c r="X65" s="65">
        <v>4.4</v>
      </c>
      <c r="Y65" s="65">
        <v>4.4</v>
      </c>
      <c r="Z65" s="65">
        <v>4.4</v>
      </c>
      <c r="AA65" s="65">
        <v>30</v>
      </c>
      <c r="AB65" s="57">
        <v>30</v>
      </c>
      <c r="AC65" s="57">
        <v>30</v>
      </c>
      <c r="AD65" s="57">
        <v>30</v>
      </c>
      <c r="AE65" s="59">
        <v>30</v>
      </c>
      <c r="AF65" s="59">
        <v>30</v>
      </c>
      <c r="AG65" s="59">
        <v>30</v>
      </c>
      <c r="AH65" s="23"/>
      <c r="AJ65" s="1"/>
      <c r="AK65" s="1"/>
      <c r="AL65" s="1"/>
      <c r="AM65" s="1"/>
      <c r="AN65" s="1"/>
      <c r="AO65" s="1"/>
      <c r="AP65" s="1"/>
      <c r="AQ65" s="1"/>
      <c r="AR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1:174" ht="15" customHeight="1">
      <c r="A66" s="17" t="s">
        <v>3</v>
      </c>
      <c r="B66" s="83" t="s">
        <v>163</v>
      </c>
      <c r="C66" s="26" t="s">
        <v>6</v>
      </c>
      <c r="D66" s="88" t="s">
        <v>236</v>
      </c>
      <c r="E66" s="88" t="s">
        <v>236</v>
      </c>
      <c r="F66" s="88" t="s">
        <v>236</v>
      </c>
      <c r="G66" s="88" t="s">
        <v>236</v>
      </c>
      <c r="H66" s="88" t="s">
        <v>236</v>
      </c>
      <c r="I66" s="88" t="s">
        <v>236</v>
      </c>
      <c r="J66" s="88" t="s">
        <v>236</v>
      </c>
      <c r="K66" s="88" t="s">
        <v>236</v>
      </c>
      <c r="L66" s="88" t="s">
        <v>236</v>
      </c>
      <c r="M66" s="88" t="s">
        <v>236</v>
      </c>
      <c r="N66" s="88" t="s">
        <v>236</v>
      </c>
      <c r="O66" s="88" t="s">
        <v>236</v>
      </c>
      <c r="P66" s="65" t="s">
        <v>105</v>
      </c>
      <c r="Q66" s="65" t="s">
        <v>105</v>
      </c>
      <c r="R66" s="65" t="s">
        <v>105</v>
      </c>
      <c r="S66" s="65" t="s">
        <v>105</v>
      </c>
      <c r="T66" s="65" t="s">
        <v>105</v>
      </c>
      <c r="U66" s="65">
        <v>0.1</v>
      </c>
      <c r="V66" s="65">
        <v>0.1</v>
      </c>
      <c r="W66" s="65">
        <v>0.1</v>
      </c>
      <c r="X66" s="65">
        <v>0.1</v>
      </c>
      <c r="Y66" s="65">
        <v>0.1</v>
      </c>
      <c r="Z66" s="65">
        <v>0.1</v>
      </c>
      <c r="AA66" s="65">
        <v>0.1</v>
      </c>
      <c r="AB66" s="57">
        <v>0.1</v>
      </c>
      <c r="AC66" s="57">
        <v>0.1</v>
      </c>
      <c r="AD66" s="57">
        <v>0.1</v>
      </c>
      <c r="AE66" s="59">
        <v>0.1</v>
      </c>
      <c r="AF66" s="59">
        <v>0.1</v>
      </c>
      <c r="AG66" s="59">
        <v>0.1</v>
      </c>
      <c r="AH66" s="23"/>
      <c r="AJ66" s="1"/>
      <c r="AK66" s="1"/>
      <c r="AL66" s="1"/>
      <c r="AM66" s="1"/>
      <c r="AN66" s="1"/>
      <c r="AO66" s="1"/>
      <c r="AP66" s="1"/>
      <c r="AQ66" s="1"/>
      <c r="AR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1:174" ht="15" customHeight="1">
      <c r="A67" s="17" t="s">
        <v>3</v>
      </c>
      <c r="B67" s="83" t="s">
        <v>164</v>
      </c>
      <c r="C67" s="26" t="s">
        <v>50</v>
      </c>
      <c r="D67" s="65">
        <v>900</v>
      </c>
      <c r="E67" s="65">
        <v>920</v>
      </c>
      <c r="F67" s="65">
        <v>1160</v>
      </c>
      <c r="G67" s="65">
        <v>1240</v>
      </c>
      <c r="H67" s="65">
        <v>1400</v>
      </c>
      <c r="I67" s="65">
        <v>1450</v>
      </c>
      <c r="J67" s="65">
        <v>1500</v>
      </c>
      <c r="K67" s="65">
        <v>1550</v>
      </c>
      <c r="L67" s="65">
        <v>1450</v>
      </c>
      <c r="M67" s="65">
        <v>1500</v>
      </c>
      <c r="N67" s="65">
        <v>1500</v>
      </c>
      <c r="O67" s="65">
        <v>1600</v>
      </c>
      <c r="P67" s="65">
        <v>1750</v>
      </c>
      <c r="Q67" s="65">
        <v>1942.3</v>
      </c>
      <c r="R67" s="65">
        <v>1997</v>
      </c>
      <c r="S67" s="65">
        <v>1977</v>
      </c>
      <c r="T67" s="65">
        <v>1977</v>
      </c>
      <c r="U67" s="88" t="s">
        <v>236</v>
      </c>
      <c r="V67" s="88" t="s">
        <v>236</v>
      </c>
      <c r="W67" s="88" t="s">
        <v>236</v>
      </c>
      <c r="X67" s="88" t="s">
        <v>236</v>
      </c>
      <c r="Y67" s="88" t="s">
        <v>236</v>
      </c>
      <c r="Z67" s="88" t="s">
        <v>236</v>
      </c>
      <c r="AA67" s="88" t="s">
        <v>236</v>
      </c>
      <c r="AB67" s="88" t="s">
        <v>236</v>
      </c>
      <c r="AC67" s="88" t="s">
        <v>236</v>
      </c>
      <c r="AD67" s="88" t="s">
        <v>236</v>
      </c>
      <c r="AE67" s="88" t="s">
        <v>236</v>
      </c>
      <c r="AF67" s="88" t="s">
        <v>236</v>
      </c>
      <c r="AG67" s="88" t="s">
        <v>236</v>
      </c>
      <c r="AH67" s="23"/>
      <c r="AI67" s="59"/>
      <c r="AJ67" s="1"/>
      <c r="AK67" s="1"/>
      <c r="AL67" s="1"/>
      <c r="AM67" s="1"/>
      <c r="AN67" s="1"/>
      <c r="AO67" s="1"/>
      <c r="AP67" s="1"/>
      <c r="AQ67" s="1"/>
      <c r="AR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</row>
    <row r="68" spans="1:174" ht="15" customHeight="1">
      <c r="A68" s="17" t="s">
        <v>3</v>
      </c>
      <c r="B68" s="83" t="s">
        <v>165</v>
      </c>
      <c r="C68" s="26" t="s">
        <v>7</v>
      </c>
      <c r="D68" s="88" t="s">
        <v>236</v>
      </c>
      <c r="E68" s="88" t="s">
        <v>236</v>
      </c>
      <c r="F68" s="88" t="s">
        <v>236</v>
      </c>
      <c r="G68" s="88" t="s">
        <v>236</v>
      </c>
      <c r="H68" s="88" t="s">
        <v>236</v>
      </c>
      <c r="I68" s="88" t="s">
        <v>236</v>
      </c>
      <c r="J68" s="88" t="s">
        <v>236</v>
      </c>
      <c r="K68" s="88" t="s">
        <v>236</v>
      </c>
      <c r="L68" s="88" t="s">
        <v>236</v>
      </c>
      <c r="M68" s="88" t="s">
        <v>236</v>
      </c>
      <c r="N68" s="88" t="s">
        <v>236</v>
      </c>
      <c r="O68" s="88" t="s">
        <v>236</v>
      </c>
      <c r="P68" s="65" t="s">
        <v>105</v>
      </c>
      <c r="Q68" s="65" t="s">
        <v>105</v>
      </c>
      <c r="R68" s="65" t="s">
        <v>105</v>
      </c>
      <c r="S68" s="65" t="s">
        <v>105</v>
      </c>
      <c r="T68" s="65" t="s">
        <v>105</v>
      </c>
      <c r="U68" s="65">
        <v>0.3</v>
      </c>
      <c r="V68" s="65">
        <v>0.3</v>
      </c>
      <c r="W68" s="65">
        <v>0.3</v>
      </c>
      <c r="X68" s="65">
        <v>0.3</v>
      </c>
      <c r="Y68" s="65">
        <v>0.3</v>
      </c>
      <c r="Z68" s="65">
        <v>0.3</v>
      </c>
      <c r="AA68" s="65">
        <v>0.3</v>
      </c>
      <c r="AB68" s="57">
        <v>0.3</v>
      </c>
      <c r="AC68" s="57">
        <v>0.3</v>
      </c>
      <c r="AD68" s="57">
        <v>0.3</v>
      </c>
      <c r="AE68" s="59">
        <v>0.3</v>
      </c>
      <c r="AF68" s="59">
        <v>0.3</v>
      </c>
      <c r="AG68" s="59">
        <v>0.3</v>
      </c>
      <c r="AH68" s="23"/>
      <c r="AI68" s="59"/>
      <c r="AJ68" s="1"/>
      <c r="AK68" s="1"/>
      <c r="AL68" s="1"/>
      <c r="AM68" s="1"/>
      <c r="AN68" s="1"/>
      <c r="AO68" s="1"/>
      <c r="AP68" s="1"/>
      <c r="AQ68" s="1"/>
      <c r="AR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1:174" ht="15" customHeight="1">
      <c r="A69" s="17" t="s">
        <v>3</v>
      </c>
      <c r="B69" s="83" t="s">
        <v>166</v>
      </c>
      <c r="C69" s="26" t="s">
        <v>8</v>
      </c>
      <c r="D69" s="88" t="s">
        <v>236</v>
      </c>
      <c r="E69" s="88" t="s">
        <v>236</v>
      </c>
      <c r="F69" s="88" t="s">
        <v>236</v>
      </c>
      <c r="G69" s="88" t="s">
        <v>236</v>
      </c>
      <c r="H69" s="88" t="s">
        <v>236</v>
      </c>
      <c r="I69" s="88" t="s">
        <v>236</v>
      </c>
      <c r="J69" s="88" t="s">
        <v>236</v>
      </c>
      <c r="K69" s="88" t="s">
        <v>236</v>
      </c>
      <c r="L69" s="88" t="s">
        <v>236</v>
      </c>
      <c r="M69" s="88" t="s">
        <v>236</v>
      </c>
      <c r="N69" s="88" t="s">
        <v>236</v>
      </c>
      <c r="O69" s="88" t="s">
        <v>236</v>
      </c>
      <c r="P69" s="65" t="s">
        <v>105</v>
      </c>
      <c r="Q69" s="65" t="s">
        <v>105</v>
      </c>
      <c r="R69" s="65" t="s">
        <v>105</v>
      </c>
      <c r="S69" s="65" t="s">
        <v>105</v>
      </c>
      <c r="T69" s="65" t="s">
        <v>105</v>
      </c>
      <c r="U69" s="65">
        <v>65</v>
      </c>
      <c r="V69" s="65">
        <v>65</v>
      </c>
      <c r="W69" s="65">
        <v>65</v>
      </c>
      <c r="X69" s="65">
        <v>65</v>
      </c>
      <c r="Y69" s="65">
        <v>65</v>
      </c>
      <c r="Z69" s="65">
        <v>65</v>
      </c>
      <c r="AA69" s="65">
        <v>65</v>
      </c>
      <c r="AB69" s="57">
        <v>65</v>
      </c>
      <c r="AC69" s="57">
        <v>65</v>
      </c>
      <c r="AD69" s="57">
        <v>65</v>
      </c>
      <c r="AE69" s="59">
        <v>100</v>
      </c>
      <c r="AF69" s="59">
        <v>100</v>
      </c>
      <c r="AG69" s="59">
        <v>85</v>
      </c>
      <c r="AH69" s="23"/>
      <c r="AJ69" s="1"/>
      <c r="AK69" s="1"/>
      <c r="AL69" s="1"/>
      <c r="AM69" s="1"/>
      <c r="AN69" s="1"/>
      <c r="AO69" s="1"/>
      <c r="AP69" s="1"/>
      <c r="AQ69" s="1"/>
      <c r="AR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</row>
    <row r="70" spans="1:174" ht="15" customHeight="1">
      <c r="A70" s="17" t="s">
        <v>3</v>
      </c>
      <c r="B70" s="83" t="s">
        <v>167</v>
      </c>
      <c r="C70" s="26" t="s">
        <v>9</v>
      </c>
      <c r="D70" s="88" t="s">
        <v>236</v>
      </c>
      <c r="E70" s="88" t="s">
        <v>236</v>
      </c>
      <c r="F70" s="88" t="s">
        <v>236</v>
      </c>
      <c r="G70" s="88" t="s">
        <v>236</v>
      </c>
      <c r="H70" s="88" t="s">
        <v>236</v>
      </c>
      <c r="I70" s="88" t="s">
        <v>236</v>
      </c>
      <c r="J70" s="88" t="s">
        <v>236</v>
      </c>
      <c r="K70" s="88" t="s">
        <v>236</v>
      </c>
      <c r="L70" s="88" t="s">
        <v>236</v>
      </c>
      <c r="M70" s="88" t="s">
        <v>236</v>
      </c>
      <c r="N70" s="88" t="s">
        <v>236</v>
      </c>
      <c r="O70" s="88" t="s">
        <v>236</v>
      </c>
      <c r="P70" s="65" t="s">
        <v>105</v>
      </c>
      <c r="Q70" s="65" t="s">
        <v>105</v>
      </c>
      <c r="R70" s="65" t="s">
        <v>105</v>
      </c>
      <c r="S70" s="65" t="s">
        <v>105</v>
      </c>
      <c r="T70" s="65" t="s">
        <v>105</v>
      </c>
      <c r="U70" s="65">
        <v>0.2</v>
      </c>
      <c r="V70" s="65">
        <v>0.2</v>
      </c>
      <c r="W70" s="65">
        <v>0.2</v>
      </c>
      <c r="X70" s="65">
        <v>0.2</v>
      </c>
      <c r="Y70" s="65">
        <v>0.2</v>
      </c>
      <c r="Z70" s="65">
        <v>0.2</v>
      </c>
      <c r="AA70" s="65">
        <v>0.2</v>
      </c>
      <c r="AB70" s="57">
        <v>0.2</v>
      </c>
      <c r="AC70" s="57">
        <v>0.2</v>
      </c>
      <c r="AD70" s="57">
        <v>0.2</v>
      </c>
      <c r="AE70" s="59">
        <v>0.2</v>
      </c>
      <c r="AF70" s="59">
        <v>0.2</v>
      </c>
      <c r="AG70" s="59">
        <v>0.2</v>
      </c>
      <c r="AH70" s="23"/>
      <c r="AJ70" s="1"/>
      <c r="AK70" s="1"/>
      <c r="AL70" s="1"/>
      <c r="AM70" s="1"/>
      <c r="AN70" s="1"/>
      <c r="AO70" s="1"/>
      <c r="AP70" s="1"/>
      <c r="AQ70" s="1"/>
      <c r="AR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1:174" ht="15" customHeight="1">
      <c r="A71" s="17" t="s">
        <v>3</v>
      </c>
      <c r="B71" s="83" t="s">
        <v>168</v>
      </c>
      <c r="C71" s="26" t="s">
        <v>10</v>
      </c>
      <c r="D71" s="88" t="s">
        <v>236</v>
      </c>
      <c r="E71" s="88" t="s">
        <v>236</v>
      </c>
      <c r="F71" s="88" t="s">
        <v>236</v>
      </c>
      <c r="G71" s="88" t="s">
        <v>236</v>
      </c>
      <c r="H71" s="88" t="s">
        <v>236</v>
      </c>
      <c r="I71" s="88" t="s">
        <v>236</v>
      </c>
      <c r="J71" s="88" t="s">
        <v>236</v>
      </c>
      <c r="K71" s="88" t="s">
        <v>236</v>
      </c>
      <c r="L71" s="88" t="s">
        <v>236</v>
      </c>
      <c r="M71" s="88" t="s">
        <v>236</v>
      </c>
      <c r="N71" s="88" t="s">
        <v>236</v>
      </c>
      <c r="O71" s="88" t="s">
        <v>236</v>
      </c>
      <c r="P71" s="65" t="s">
        <v>105</v>
      </c>
      <c r="Q71" s="65" t="s">
        <v>105</v>
      </c>
      <c r="R71" s="65" t="s">
        <v>105</v>
      </c>
      <c r="S71" s="65" t="s">
        <v>105</v>
      </c>
      <c r="T71" s="65" t="s">
        <v>105</v>
      </c>
      <c r="U71" s="65">
        <v>1700</v>
      </c>
      <c r="V71" s="65">
        <v>1700</v>
      </c>
      <c r="W71" s="65">
        <v>1700</v>
      </c>
      <c r="X71" s="65">
        <v>1700</v>
      </c>
      <c r="Y71" s="65">
        <v>1700</v>
      </c>
      <c r="Z71" s="65">
        <v>1680</v>
      </c>
      <c r="AA71" s="65">
        <v>1680</v>
      </c>
      <c r="AB71" s="57">
        <v>1680</v>
      </c>
      <c r="AC71" s="57">
        <v>1680</v>
      </c>
      <c r="AD71" s="57">
        <v>1680</v>
      </c>
      <c r="AE71" s="59">
        <v>1680</v>
      </c>
      <c r="AF71" s="59">
        <v>1680</v>
      </c>
      <c r="AG71" s="59">
        <v>1680</v>
      </c>
      <c r="AH71" s="23"/>
      <c r="AI71" s="59"/>
      <c r="AJ71" s="1"/>
      <c r="AK71" s="1"/>
      <c r="AL71" s="1"/>
      <c r="AM71" s="1"/>
      <c r="AN71" s="1"/>
      <c r="AO71" s="1"/>
      <c r="AP71" s="1"/>
      <c r="AQ71" s="1"/>
      <c r="AR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</row>
    <row r="72" spans="1:174" ht="15" customHeight="1">
      <c r="A72" s="17" t="s">
        <v>3</v>
      </c>
      <c r="B72" s="83" t="s">
        <v>169</v>
      </c>
      <c r="C72" s="26" t="s">
        <v>11</v>
      </c>
      <c r="D72" s="88" t="s">
        <v>236</v>
      </c>
      <c r="E72" s="88" t="s">
        <v>236</v>
      </c>
      <c r="F72" s="88" t="s">
        <v>236</v>
      </c>
      <c r="G72" s="88" t="s">
        <v>236</v>
      </c>
      <c r="H72" s="88" t="s">
        <v>236</v>
      </c>
      <c r="I72" s="88" t="s">
        <v>236</v>
      </c>
      <c r="J72" s="88" t="s">
        <v>236</v>
      </c>
      <c r="K72" s="88" t="s">
        <v>236</v>
      </c>
      <c r="L72" s="88" t="s">
        <v>236</v>
      </c>
      <c r="M72" s="88" t="s">
        <v>236</v>
      </c>
      <c r="N72" s="88" t="s">
        <v>236</v>
      </c>
      <c r="O72" s="88" t="s">
        <v>236</v>
      </c>
      <c r="P72" s="65" t="s">
        <v>105</v>
      </c>
      <c r="Q72" s="65" t="s">
        <v>105</v>
      </c>
      <c r="R72" s="65" t="s">
        <v>105</v>
      </c>
      <c r="S72" s="65" t="s">
        <v>105</v>
      </c>
      <c r="T72" s="65" t="s">
        <v>105</v>
      </c>
      <c r="U72" s="65">
        <v>0.2</v>
      </c>
      <c r="V72" s="65">
        <v>0.2</v>
      </c>
      <c r="W72" s="65">
        <v>0.2</v>
      </c>
      <c r="X72" s="65">
        <v>0.2</v>
      </c>
      <c r="Y72" s="65">
        <v>0.2</v>
      </c>
      <c r="Z72" s="65">
        <v>0.2</v>
      </c>
      <c r="AA72" s="65">
        <v>0.2</v>
      </c>
      <c r="AB72" s="57">
        <v>0.2</v>
      </c>
      <c r="AC72" s="57">
        <v>0.2</v>
      </c>
      <c r="AD72" s="57">
        <v>0.2</v>
      </c>
      <c r="AE72" s="59">
        <v>0.2</v>
      </c>
      <c r="AF72" s="59">
        <v>0.2</v>
      </c>
      <c r="AG72" s="59">
        <v>0.2</v>
      </c>
      <c r="AH72" s="23"/>
      <c r="AI72" s="59"/>
      <c r="AJ72" s="1"/>
      <c r="AK72" s="1"/>
      <c r="AL72" s="1"/>
      <c r="AM72" s="1"/>
      <c r="AN72" s="1"/>
      <c r="AO72" s="1"/>
      <c r="AP72" s="1"/>
      <c r="AQ72" s="1"/>
      <c r="AR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</row>
    <row r="73" spans="1:174" ht="15" customHeight="1">
      <c r="A73" s="17" t="s">
        <v>3</v>
      </c>
      <c r="B73" s="83" t="s">
        <v>170</v>
      </c>
      <c r="C73" s="26" t="s">
        <v>12</v>
      </c>
      <c r="D73" s="88" t="s">
        <v>236</v>
      </c>
      <c r="E73" s="88" t="s">
        <v>236</v>
      </c>
      <c r="F73" s="88" t="s">
        <v>236</v>
      </c>
      <c r="G73" s="88" t="s">
        <v>236</v>
      </c>
      <c r="H73" s="88" t="s">
        <v>236</v>
      </c>
      <c r="I73" s="88" t="s">
        <v>236</v>
      </c>
      <c r="J73" s="88" t="s">
        <v>236</v>
      </c>
      <c r="K73" s="88" t="s">
        <v>236</v>
      </c>
      <c r="L73" s="88" t="s">
        <v>236</v>
      </c>
      <c r="M73" s="88" t="s">
        <v>236</v>
      </c>
      <c r="N73" s="88" t="s">
        <v>236</v>
      </c>
      <c r="O73" s="88" t="s">
        <v>236</v>
      </c>
      <c r="P73" s="65" t="s">
        <v>105</v>
      </c>
      <c r="Q73" s="65" t="s">
        <v>105</v>
      </c>
      <c r="R73" s="65" t="s">
        <v>105</v>
      </c>
      <c r="S73" s="65" t="s">
        <v>105</v>
      </c>
      <c r="T73" s="65" t="s">
        <v>105</v>
      </c>
      <c r="U73" s="65">
        <v>101</v>
      </c>
      <c r="V73" s="65">
        <v>101</v>
      </c>
      <c r="W73" s="65">
        <v>101</v>
      </c>
      <c r="X73" s="65">
        <v>101</v>
      </c>
      <c r="Y73" s="65">
        <v>101</v>
      </c>
      <c r="Z73" s="65">
        <v>101</v>
      </c>
      <c r="AA73" s="65">
        <v>71</v>
      </c>
      <c r="AB73" s="57">
        <v>71</v>
      </c>
      <c r="AC73" s="57">
        <v>71</v>
      </c>
      <c r="AD73" s="57">
        <v>71</v>
      </c>
      <c r="AE73" s="59">
        <v>100</v>
      </c>
      <c r="AF73" s="59">
        <v>100</v>
      </c>
      <c r="AG73" s="59">
        <v>94</v>
      </c>
      <c r="AH73" s="23"/>
      <c r="AI73" s="59"/>
      <c r="AJ73" s="1"/>
      <c r="AK73" s="1"/>
      <c r="AL73" s="1"/>
      <c r="AM73" s="1"/>
      <c r="AN73" s="1"/>
      <c r="AO73" s="1"/>
      <c r="AP73" s="1"/>
      <c r="AQ73" s="1"/>
      <c r="AR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</row>
    <row r="74" spans="1:174" ht="15" customHeight="1">
      <c r="A74" s="17" t="s">
        <v>3</v>
      </c>
      <c r="B74" s="83" t="s">
        <v>171</v>
      </c>
      <c r="C74" s="26" t="s">
        <v>13</v>
      </c>
      <c r="D74" s="88" t="s">
        <v>236</v>
      </c>
      <c r="E74" s="88" t="s">
        <v>236</v>
      </c>
      <c r="F74" s="88" t="s">
        <v>236</v>
      </c>
      <c r="G74" s="88" t="s">
        <v>236</v>
      </c>
      <c r="H74" s="88" t="s">
        <v>236</v>
      </c>
      <c r="I74" s="88" t="s">
        <v>236</v>
      </c>
      <c r="J74" s="88" t="s">
        <v>236</v>
      </c>
      <c r="K74" s="88" t="s">
        <v>236</v>
      </c>
      <c r="L74" s="88" t="s">
        <v>236</v>
      </c>
      <c r="M74" s="88" t="s">
        <v>236</v>
      </c>
      <c r="N74" s="88" t="s">
        <v>236</v>
      </c>
      <c r="O74" s="88" t="s">
        <v>236</v>
      </c>
      <c r="P74" s="65" t="s">
        <v>105</v>
      </c>
      <c r="Q74" s="65" t="s">
        <v>105</v>
      </c>
      <c r="R74" s="65" t="s">
        <v>105</v>
      </c>
      <c r="S74" s="65" t="s">
        <v>105</v>
      </c>
      <c r="T74" s="65" t="s">
        <v>105</v>
      </c>
      <c r="U74" s="65">
        <v>39.6</v>
      </c>
      <c r="V74" s="65">
        <v>39.6</v>
      </c>
      <c r="W74" s="65">
        <v>39.6</v>
      </c>
      <c r="X74" s="65">
        <v>39.6</v>
      </c>
      <c r="Y74" s="65">
        <v>39.6</v>
      </c>
      <c r="Z74" s="65">
        <v>39.6</v>
      </c>
      <c r="AA74" s="65">
        <v>39.6</v>
      </c>
      <c r="AB74" s="57">
        <v>39.6</v>
      </c>
      <c r="AC74" s="57">
        <v>39.6</v>
      </c>
      <c r="AD74" s="57">
        <v>39.6</v>
      </c>
      <c r="AE74" s="59">
        <v>39</v>
      </c>
      <c r="AF74" s="59">
        <v>39</v>
      </c>
      <c r="AG74" s="59">
        <v>39</v>
      </c>
      <c r="AH74" s="23"/>
      <c r="AJ74" s="1"/>
      <c r="AK74" s="1"/>
      <c r="AL74" s="1"/>
      <c r="AM74" s="1"/>
      <c r="AN74" s="1"/>
      <c r="AO74" s="1"/>
      <c r="AP74" s="1"/>
      <c r="AQ74" s="1"/>
      <c r="AR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</row>
    <row r="75" spans="1:174" ht="15" customHeight="1">
      <c r="A75" s="17" t="s">
        <v>3</v>
      </c>
      <c r="B75" s="83" t="s">
        <v>172</v>
      </c>
      <c r="C75" s="26" t="s">
        <v>14</v>
      </c>
      <c r="D75" s="88" t="s">
        <v>236</v>
      </c>
      <c r="E75" s="88" t="s">
        <v>236</v>
      </c>
      <c r="F75" s="88" t="s">
        <v>236</v>
      </c>
      <c r="G75" s="88" t="s">
        <v>236</v>
      </c>
      <c r="H75" s="88" t="s">
        <v>236</v>
      </c>
      <c r="I75" s="88" t="s">
        <v>236</v>
      </c>
      <c r="J75" s="88" t="s">
        <v>236</v>
      </c>
      <c r="K75" s="88" t="s">
        <v>236</v>
      </c>
      <c r="L75" s="88" t="s">
        <v>236</v>
      </c>
      <c r="M75" s="88" t="s">
        <v>236</v>
      </c>
      <c r="N75" s="88" t="s">
        <v>236</v>
      </c>
      <c r="O75" s="88" t="s">
        <v>236</v>
      </c>
      <c r="P75" s="65" t="s">
        <v>105</v>
      </c>
      <c r="Q75" s="65" t="s">
        <v>105</v>
      </c>
      <c r="R75" s="65" t="s">
        <v>105</v>
      </c>
      <c r="S75" s="65" t="s">
        <v>105</v>
      </c>
      <c r="T75" s="65" t="s">
        <v>105</v>
      </c>
      <c r="U75" s="65">
        <v>66.2</v>
      </c>
      <c r="V75" s="65">
        <v>66.2</v>
      </c>
      <c r="W75" s="65">
        <v>66.2</v>
      </c>
      <c r="X75" s="65">
        <v>66.2</v>
      </c>
      <c r="Y75" s="65">
        <v>66.2</v>
      </c>
      <c r="Z75" s="65">
        <v>66.2</v>
      </c>
      <c r="AA75" s="65">
        <v>66.2</v>
      </c>
      <c r="AB75" s="57">
        <v>66.2</v>
      </c>
      <c r="AC75" s="57">
        <v>66.2</v>
      </c>
      <c r="AD75" s="57">
        <v>66.2</v>
      </c>
      <c r="AE75" s="59">
        <v>65</v>
      </c>
      <c r="AF75" s="59">
        <v>65</v>
      </c>
      <c r="AG75" s="59">
        <v>65</v>
      </c>
      <c r="AH75" s="23"/>
      <c r="AJ75" s="1"/>
      <c r="AK75" s="1"/>
      <c r="AL75" s="1"/>
      <c r="AM75" s="1"/>
      <c r="AN75" s="1"/>
      <c r="AO75" s="1"/>
      <c r="AP75" s="1"/>
      <c r="AQ75" s="1"/>
      <c r="AR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</row>
    <row r="76" spans="1:34" s="7" customFormat="1" ht="15" customHeight="1">
      <c r="A76" s="18" t="s">
        <v>3</v>
      </c>
      <c r="B76" s="18"/>
      <c r="C76" s="38" t="s">
        <v>107</v>
      </c>
      <c r="D76" s="62">
        <f>SUM(D65:D75)</f>
        <v>900</v>
      </c>
      <c r="E76" s="62">
        <f aca="true" t="shared" si="3" ref="E76:AG76">SUM(E65:E75)</f>
        <v>920</v>
      </c>
      <c r="F76" s="62">
        <f t="shared" si="3"/>
        <v>1160</v>
      </c>
      <c r="G76" s="62">
        <f t="shared" si="3"/>
        <v>1240</v>
      </c>
      <c r="H76" s="62">
        <f t="shared" si="3"/>
        <v>1400</v>
      </c>
      <c r="I76" s="62">
        <f t="shared" si="3"/>
        <v>1450</v>
      </c>
      <c r="J76" s="62">
        <f t="shared" si="3"/>
        <v>1500</v>
      </c>
      <c r="K76" s="62">
        <f t="shared" si="3"/>
        <v>1550</v>
      </c>
      <c r="L76" s="62">
        <f t="shared" si="3"/>
        <v>1450</v>
      </c>
      <c r="M76" s="62">
        <f t="shared" si="3"/>
        <v>1500</v>
      </c>
      <c r="N76" s="62">
        <f t="shared" si="3"/>
        <v>1500</v>
      </c>
      <c r="O76" s="62">
        <f t="shared" si="3"/>
        <v>1600</v>
      </c>
      <c r="P76" s="62">
        <f t="shared" si="3"/>
        <v>1750</v>
      </c>
      <c r="Q76" s="62">
        <f t="shared" si="3"/>
        <v>1942.3</v>
      </c>
      <c r="R76" s="62">
        <f t="shared" si="3"/>
        <v>1997</v>
      </c>
      <c r="S76" s="62">
        <f t="shared" si="3"/>
        <v>1977</v>
      </c>
      <c r="T76" s="62">
        <f t="shared" si="3"/>
        <v>1977</v>
      </c>
      <c r="U76" s="62">
        <f t="shared" si="3"/>
        <v>1977</v>
      </c>
      <c r="V76" s="62">
        <f t="shared" si="3"/>
        <v>1977</v>
      </c>
      <c r="W76" s="62">
        <f t="shared" si="3"/>
        <v>1977</v>
      </c>
      <c r="X76" s="62">
        <f t="shared" si="3"/>
        <v>1977</v>
      </c>
      <c r="Y76" s="62">
        <f t="shared" si="3"/>
        <v>1977</v>
      </c>
      <c r="Z76" s="62">
        <f t="shared" si="3"/>
        <v>1957</v>
      </c>
      <c r="AA76" s="62">
        <f t="shared" si="3"/>
        <v>1952.6</v>
      </c>
      <c r="AB76" s="62">
        <f t="shared" si="3"/>
        <v>1952.6</v>
      </c>
      <c r="AC76" s="62">
        <f t="shared" si="3"/>
        <v>1952.6</v>
      </c>
      <c r="AD76" s="62">
        <f t="shared" si="3"/>
        <v>1952.6</v>
      </c>
      <c r="AE76" s="62">
        <f t="shared" si="3"/>
        <v>2014.8</v>
      </c>
      <c r="AF76" s="62">
        <f t="shared" si="3"/>
        <v>2014.8</v>
      </c>
      <c r="AG76" s="62">
        <f t="shared" si="3"/>
        <v>1993.8</v>
      </c>
      <c r="AH76" s="23"/>
    </row>
    <row r="77" spans="1:34" s="7" customFormat="1" ht="15" customHeight="1">
      <c r="A77" s="18"/>
      <c r="B77" s="18"/>
      <c r="C77" s="38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64"/>
      <c r="U77" s="47"/>
      <c r="V77" s="47"/>
      <c r="W77" s="47"/>
      <c r="X77" s="47"/>
      <c r="Y77" s="47"/>
      <c r="Z77" s="47"/>
      <c r="AA77" s="47"/>
      <c r="AB77" s="63"/>
      <c r="AC77" s="64"/>
      <c r="AD77" s="64"/>
      <c r="AH77" s="23"/>
    </row>
    <row r="78" spans="1:34" s="7" customFormat="1" ht="15" customHeight="1">
      <c r="A78" s="18"/>
      <c r="B78" s="18"/>
      <c r="C78" s="27" t="s">
        <v>18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63"/>
      <c r="AC78" s="64"/>
      <c r="AD78" s="64"/>
      <c r="AH78" s="23"/>
    </row>
    <row r="79" spans="1:174" ht="15" customHeight="1">
      <c r="A79" s="17" t="s">
        <v>15</v>
      </c>
      <c r="B79" s="83" t="s">
        <v>173</v>
      </c>
      <c r="C79" s="26" t="s">
        <v>55</v>
      </c>
      <c r="D79" s="65">
        <v>9</v>
      </c>
      <c r="E79" s="65">
        <v>9</v>
      </c>
      <c r="F79" s="65">
        <v>8.6</v>
      </c>
      <c r="G79" s="65">
        <v>7.89</v>
      </c>
      <c r="H79" s="65">
        <v>7.4</v>
      </c>
      <c r="I79" s="65">
        <v>7.26</v>
      </c>
      <c r="J79" s="65">
        <v>7.103</v>
      </c>
      <c r="K79" s="65">
        <v>7</v>
      </c>
      <c r="L79" s="65">
        <v>6.9</v>
      </c>
      <c r="M79" s="65">
        <v>6.7</v>
      </c>
      <c r="N79" s="65">
        <v>6.476</v>
      </c>
      <c r="O79" s="65">
        <v>6.25</v>
      </c>
      <c r="P79" s="65">
        <v>6.01</v>
      </c>
      <c r="Q79" s="65">
        <v>5.81</v>
      </c>
      <c r="R79" s="65">
        <v>5.9</v>
      </c>
      <c r="S79" s="65">
        <v>5.295</v>
      </c>
      <c r="T79" s="65">
        <v>5.295</v>
      </c>
      <c r="U79" s="65">
        <v>5.2</v>
      </c>
      <c r="V79" s="65">
        <v>5.1</v>
      </c>
      <c r="W79" s="65">
        <v>4.1770000000000005</v>
      </c>
      <c r="X79" s="65">
        <v>3.875</v>
      </c>
      <c r="Y79" s="65">
        <v>3.875</v>
      </c>
      <c r="Z79" s="65">
        <v>3.249</v>
      </c>
      <c r="AA79" s="65">
        <v>3.25</v>
      </c>
      <c r="AB79" s="57">
        <v>3.25</v>
      </c>
      <c r="AC79" s="57">
        <v>3.25</v>
      </c>
      <c r="AD79" s="57">
        <v>3.25</v>
      </c>
      <c r="AE79" s="59">
        <v>3.25</v>
      </c>
      <c r="AF79" s="59">
        <v>3.25</v>
      </c>
      <c r="AG79" s="59">
        <v>3.25</v>
      </c>
      <c r="AH79" s="23"/>
      <c r="AJ79" s="1"/>
      <c r="AK79" s="1"/>
      <c r="AL79" s="1"/>
      <c r="AM79" s="1"/>
      <c r="AN79" s="1"/>
      <c r="AO79" s="1"/>
      <c r="AP79" s="1"/>
      <c r="AQ79" s="1"/>
      <c r="AR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</row>
    <row r="80" spans="1:174" ht="15" customHeight="1">
      <c r="A80" s="17" t="s">
        <v>15</v>
      </c>
      <c r="B80" s="83" t="s">
        <v>174</v>
      </c>
      <c r="C80" s="26" t="s">
        <v>56</v>
      </c>
      <c r="D80" s="65">
        <v>490</v>
      </c>
      <c r="E80" s="65">
        <v>485</v>
      </c>
      <c r="F80" s="65">
        <v>484</v>
      </c>
      <c r="G80" s="65">
        <v>482.6</v>
      </c>
      <c r="H80" s="65">
        <v>480</v>
      </c>
      <c r="I80" s="65">
        <v>478.6</v>
      </c>
      <c r="J80" s="65">
        <v>470</v>
      </c>
      <c r="K80" s="65">
        <v>450</v>
      </c>
      <c r="L80" s="65">
        <v>489.4</v>
      </c>
      <c r="M80" s="65">
        <v>494.4</v>
      </c>
      <c r="N80" s="65">
        <v>500</v>
      </c>
      <c r="O80" s="65">
        <v>600.35</v>
      </c>
      <c r="P80" s="65">
        <v>600.35</v>
      </c>
      <c r="Q80" s="65">
        <v>699.2</v>
      </c>
      <c r="R80" s="65">
        <v>730</v>
      </c>
      <c r="S80" s="65">
        <v>741.609</v>
      </c>
      <c r="T80" s="65">
        <v>741.609</v>
      </c>
      <c r="U80" s="65">
        <v>741.609</v>
      </c>
      <c r="V80" s="65">
        <v>810</v>
      </c>
      <c r="W80" s="65">
        <v>812.3</v>
      </c>
      <c r="X80" s="65">
        <v>812.3</v>
      </c>
      <c r="Y80" s="65">
        <v>812.3</v>
      </c>
      <c r="Z80" s="65">
        <v>812.3</v>
      </c>
      <c r="AA80" s="65">
        <v>812.3</v>
      </c>
      <c r="AB80" s="57">
        <v>940</v>
      </c>
      <c r="AC80" s="57">
        <v>940</v>
      </c>
      <c r="AD80" s="59">
        <v>971.15</v>
      </c>
      <c r="AE80" s="59">
        <v>974</v>
      </c>
      <c r="AF80" s="59">
        <v>948.2</v>
      </c>
      <c r="AG80" s="59">
        <v>991.6</v>
      </c>
      <c r="AH80" s="23"/>
      <c r="AI80" s="59"/>
      <c r="AJ80" s="1"/>
      <c r="AK80" s="1"/>
      <c r="AL80" s="1"/>
      <c r="AM80" s="1"/>
      <c r="AN80" s="1"/>
      <c r="AO80" s="1"/>
      <c r="AP80" s="1"/>
      <c r="AQ80" s="1"/>
      <c r="AR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</row>
    <row r="81" spans="1:174" ht="15" customHeight="1">
      <c r="A81" s="17" t="s">
        <v>15</v>
      </c>
      <c r="B81" s="83" t="s">
        <v>175</v>
      </c>
      <c r="C81" s="26" t="s">
        <v>57</v>
      </c>
      <c r="D81" s="65">
        <v>27.5</v>
      </c>
      <c r="E81" s="65">
        <v>27.45</v>
      </c>
      <c r="F81" s="65">
        <v>27.3</v>
      </c>
      <c r="G81" s="65">
        <v>28.8</v>
      </c>
      <c r="H81" s="65">
        <v>29</v>
      </c>
      <c r="I81" s="65">
        <v>28.8</v>
      </c>
      <c r="J81" s="65">
        <v>29</v>
      </c>
      <c r="K81" s="65">
        <v>28</v>
      </c>
      <c r="L81" s="65">
        <v>26.3</v>
      </c>
      <c r="M81" s="65">
        <v>95</v>
      </c>
      <c r="N81" s="65">
        <v>95</v>
      </c>
      <c r="O81" s="65">
        <v>95</v>
      </c>
      <c r="P81" s="65">
        <v>95</v>
      </c>
      <c r="Q81" s="65">
        <v>109.5</v>
      </c>
      <c r="R81" s="65">
        <v>109.5</v>
      </c>
      <c r="S81" s="65">
        <v>109.5</v>
      </c>
      <c r="T81" s="65">
        <v>109.5</v>
      </c>
      <c r="U81" s="65">
        <v>118</v>
      </c>
      <c r="V81" s="65">
        <v>109.8</v>
      </c>
      <c r="W81" s="65">
        <v>109.8</v>
      </c>
      <c r="X81" s="65">
        <v>109.8</v>
      </c>
      <c r="Y81" s="65">
        <v>109.8</v>
      </c>
      <c r="Z81" s="65">
        <v>109.8</v>
      </c>
      <c r="AA81" s="65">
        <v>109.8</v>
      </c>
      <c r="AB81" s="57">
        <v>110</v>
      </c>
      <c r="AC81" s="57">
        <v>110</v>
      </c>
      <c r="AD81" s="57">
        <v>111.95</v>
      </c>
      <c r="AE81" s="59">
        <v>112</v>
      </c>
      <c r="AF81" s="59">
        <v>111.94</v>
      </c>
      <c r="AG81" s="59">
        <v>111.94</v>
      </c>
      <c r="AH81" s="23"/>
      <c r="AJ81" s="1"/>
      <c r="AK81" s="1"/>
      <c r="AL81" s="1"/>
      <c r="AM81" s="1"/>
      <c r="AN81" s="1"/>
      <c r="AO81" s="1"/>
      <c r="AP81" s="1"/>
      <c r="AQ81" s="1"/>
      <c r="AR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</row>
    <row r="82" spans="1:174" ht="15" customHeight="1">
      <c r="A82" s="17" t="s">
        <v>15</v>
      </c>
      <c r="B82" s="83" t="s">
        <v>176</v>
      </c>
      <c r="C82" s="26" t="s">
        <v>58</v>
      </c>
      <c r="D82" s="65">
        <v>0.1</v>
      </c>
      <c r="E82" s="65">
        <v>0.1</v>
      </c>
      <c r="F82" s="65">
        <v>0.09</v>
      </c>
      <c r="G82" s="65">
        <v>0.085</v>
      </c>
      <c r="H82" s="65">
        <v>0.01</v>
      </c>
      <c r="I82" s="65">
        <v>0.008</v>
      </c>
      <c r="J82" s="65">
        <v>0.01</v>
      </c>
      <c r="K82" s="65">
        <v>0.01</v>
      </c>
      <c r="L82" s="65">
        <v>0.03</v>
      </c>
      <c r="M82" s="65">
        <v>0.03</v>
      </c>
      <c r="N82" s="65">
        <v>0.009000000000000001</v>
      </c>
      <c r="O82" s="65">
        <v>0.01</v>
      </c>
      <c r="P82" s="65">
        <v>0.01</v>
      </c>
      <c r="Q82" s="65">
        <v>0.015</v>
      </c>
      <c r="R82" s="65">
        <v>0.014</v>
      </c>
      <c r="S82" s="65">
        <v>0.013000000000000001</v>
      </c>
      <c r="T82" s="65">
        <v>0.013000000000000001</v>
      </c>
      <c r="U82" s="65">
        <v>0.012</v>
      </c>
      <c r="V82" s="65">
        <v>0.011</v>
      </c>
      <c r="W82" s="65">
        <v>0.011</v>
      </c>
      <c r="X82" s="65">
        <v>0.01</v>
      </c>
      <c r="Y82" s="65">
        <v>1.47</v>
      </c>
      <c r="Z82" s="65">
        <v>1.47</v>
      </c>
      <c r="AA82" s="65">
        <v>1.375</v>
      </c>
      <c r="AB82" s="57">
        <v>1.375</v>
      </c>
      <c r="AC82" s="57">
        <v>1.375</v>
      </c>
      <c r="AD82" s="57">
        <v>1.375</v>
      </c>
      <c r="AE82" s="59">
        <v>1.275</v>
      </c>
      <c r="AF82" s="59">
        <v>1.075</v>
      </c>
      <c r="AG82" s="59">
        <v>1.075</v>
      </c>
      <c r="AH82" s="23"/>
      <c r="AJ82" s="1"/>
      <c r="AK82" s="1"/>
      <c r="AL82" s="1"/>
      <c r="AM82" s="1"/>
      <c r="AN82" s="1"/>
      <c r="AO82" s="1"/>
      <c r="AP82" s="1"/>
      <c r="AQ82" s="1"/>
      <c r="AR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</row>
    <row r="83" spans="1:174" ht="15" customHeight="1">
      <c r="A83" s="17" t="s">
        <v>15</v>
      </c>
      <c r="B83" s="83" t="s">
        <v>177</v>
      </c>
      <c r="C83" s="26" t="s">
        <v>59</v>
      </c>
      <c r="D83" s="65" t="s">
        <v>105</v>
      </c>
      <c r="E83" s="65" t="s">
        <v>105</v>
      </c>
      <c r="F83" s="65" t="s">
        <v>105</v>
      </c>
      <c r="G83" s="65" t="s">
        <v>105</v>
      </c>
      <c r="H83" s="65" t="s">
        <v>105</v>
      </c>
      <c r="I83" s="65" t="s">
        <v>105</v>
      </c>
      <c r="J83" s="65" t="s">
        <v>105</v>
      </c>
      <c r="K83" s="65" t="s">
        <v>105</v>
      </c>
      <c r="L83" s="65" t="s">
        <v>105</v>
      </c>
      <c r="M83" s="65">
        <v>0.98</v>
      </c>
      <c r="N83" s="65">
        <v>0.058</v>
      </c>
      <c r="O83" s="65">
        <v>0.4</v>
      </c>
      <c r="P83" s="65">
        <v>0.1</v>
      </c>
      <c r="Q83" s="65">
        <v>0.215</v>
      </c>
      <c r="R83" s="65">
        <v>0.2</v>
      </c>
      <c r="S83" s="65">
        <v>0.2</v>
      </c>
      <c r="T83" s="65">
        <v>0.2</v>
      </c>
      <c r="U83" s="65">
        <v>0.2</v>
      </c>
      <c r="V83" s="65">
        <v>0.2</v>
      </c>
      <c r="W83" s="65">
        <v>0.245</v>
      </c>
      <c r="X83" s="65">
        <v>0.24</v>
      </c>
      <c r="Y83" s="65">
        <v>0.23</v>
      </c>
      <c r="Z83" s="65">
        <v>0.23</v>
      </c>
      <c r="AA83" s="65">
        <v>0.23</v>
      </c>
      <c r="AB83" s="57">
        <v>0.22</v>
      </c>
      <c r="AC83" s="57">
        <v>0.22</v>
      </c>
      <c r="AD83" s="57">
        <v>0.22</v>
      </c>
      <c r="AE83" s="59">
        <v>0.213</v>
      </c>
      <c r="AF83" s="59">
        <v>0.213</v>
      </c>
      <c r="AG83" s="59">
        <v>0.213</v>
      </c>
      <c r="AH83" s="23"/>
      <c r="AJ83" s="1"/>
      <c r="AK83" s="1"/>
      <c r="AL83" s="1"/>
      <c r="AM83" s="1"/>
      <c r="AN83" s="1"/>
      <c r="AO83" s="1"/>
      <c r="AP83" s="1"/>
      <c r="AQ83" s="1"/>
      <c r="AR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</row>
    <row r="84" spans="1:174" s="60" customFormat="1" ht="18.75" customHeight="1">
      <c r="A84" s="17" t="s">
        <v>15</v>
      </c>
      <c r="B84" s="83" t="s">
        <v>178</v>
      </c>
      <c r="C84" s="26" t="s">
        <v>231</v>
      </c>
      <c r="D84" s="66">
        <f>31+2.5</f>
        <v>33.5</v>
      </c>
      <c r="E84" s="66">
        <f>30.8+2.4</f>
        <v>33.2</v>
      </c>
      <c r="F84" s="66">
        <f>30.5+4.15</f>
        <v>34.65</v>
      </c>
      <c r="G84" s="66">
        <f>29.9+4.19</f>
        <v>34.089999999999996</v>
      </c>
      <c r="H84" s="66">
        <f>31+4.1535</f>
        <v>35.1535</v>
      </c>
      <c r="I84" s="66">
        <f>32.5+4.145</f>
        <v>36.644999999999996</v>
      </c>
      <c r="J84" s="66">
        <f>32.5+4.105</f>
        <v>36.605000000000004</v>
      </c>
      <c r="K84" s="66">
        <f>35+6.2</f>
        <v>41.2</v>
      </c>
      <c r="L84" s="66">
        <f>36.4+6.15</f>
        <v>42.55</v>
      </c>
      <c r="M84" s="66">
        <f>42.5+6.15</f>
        <v>48.65</v>
      </c>
      <c r="N84" s="66">
        <f>48.6+6</f>
        <v>54.6</v>
      </c>
      <c r="O84" s="66">
        <f>48.6+5</f>
        <v>53.6</v>
      </c>
      <c r="P84" s="66">
        <f>48+0.5</f>
        <v>48.5</v>
      </c>
      <c r="Q84" s="66">
        <f aca="true" t="shared" si="4" ref="Q84:V84">52.4+0.5</f>
        <v>52.9</v>
      </c>
      <c r="R84" s="66">
        <f t="shared" si="4"/>
        <v>52.9</v>
      </c>
      <c r="S84" s="66">
        <f t="shared" si="4"/>
        <v>52.9</v>
      </c>
      <c r="T84" s="66">
        <f t="shared" si="4"/>
        <v>52.9</v>
      </c>
      <c r="U84" s="66">
        <f t="shared" si="4"/>
        <v>52.9</v>
      </c>
      <c r="V84" s="66">
        <f t="shared" si="4"/>
        <v>52.9</v>
      </c>
      <c r="W84" s="66">
        <f>52.2+0.5</f>
        <v>52.7</v>
      </c>
      <c r="X84" s="66">
        <f>52.2+0.5</f>
        <v>52.7</v>
      </c>
      <c r="Y84" s="66">
        <f>52.2+0.5</f>
        <v>52.7</v>
      </c>
      <c r="Z84" s="66">
        <f>52.2+0.5</f>
        <v>52.7</v>
      </c>
      <c r="AA84" s="66">
        <f>52.2+0.5</f>
        <v>52.7</v>
      </c>
      <c r="AB84" s="59">
        <f>55+0.5</f>
        <v>55.5</v>
      </c>
      <c r="AC84" s="59">
        <f>55+0.5</f>
        <v>55.5</v>
      </c>
      <c r="AD84" s="57">
        <f>55.515+0.5</f>
        <v>56.015</v>
      </c>
      <c r="AE84" s="59">
        <f>54.5+0.5</f>
        <v>55</v>
      </c>
      <c r="AF84" s="59">
        <f>55.515+0.5</f>
        <v>56.015</v>
      </c>
      <c r="AG84" s="59">
        <f>62.86+0.5</f>
        <v>63.36</v>
      </c>
      <c r="AH84" s="23"/>
      <c r="AJ84" s="1"/>
      <c r="AK84" s="1"/>
      <c r="AL84" s="1"/>
      <c r="AM84" s="1"/>
      <c r="AN84" s="1"/>
      <c r="AO84" s="1"/>
      <c r="AP84" s="1"/>
      <c r="AQ84" s="1"/>
      <c r="AR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</row>
    <row r="85" spans="1:174" ht="15" customHeight="1">
      <c r="A85" s="17" t="s">
        <v>15</v>
      </c>
      <c r="B85" s="83" t="s">
        <v>179</v>
      </c>
      <c r="C85" s="26" t="s">
        <v>60</v>
      </c>
      <c r="D85" s="65">
        <v>2</v>
      </c>
      <c r="E85" s="65">
        <v>2.5</v>
      </c>
      <c r="F85" s="65">
        <v>2.7</v>
      </c>
      <c r="G85" s="65">
        <v>2.69</v>
      </c>
      <c r="H85" s="65">
        <v>2.81</v>
      </c>
      <c r="I85" s="65">
        <v>7.377</v>
      </c>
      <c r="J85" s="65">
        <v>6</v>
      </c>
      <c r="K85" s="65">
        <v>7.5</v>
      </c>
      <c r="L85" s="65">
        <v>9.5</v>
      </c>
      <c r="M85" s="65">
        <v>9.32</v>
      </c>
      <c r="N85" s="65">
        <v>9.26</v>
      </c>
      <c r="O85" s="65">
        <v>7.2</v>
      </c>
      <c r="P85" s="65">
        <v>9.9</v>
      </c>
      <c r="Q85" s="65">
        <v>16.9</v>
      </c>
      <c r="R85" s="65">
        <v>20</v>
      </c>
      <c r="S85" s="65">
        <v>22.248</v>
      </c>
      <c r="T85" s="65">
        <v>25.2</v>
      </c>
      <c r="U85" s="65">
        <v>30</v>
      </c>
      <c r="V85" s="65">
        <v>27.45</v>
      </c>
      <c r="W85" s="65">
        <v>28.416</v>
      </c>
      <c r="X85" s="65">
        <v>28.416</v>
      </c>
      <c r="Y85" s="65">
        <v>29.28</v>
      </c>
      <c r="Z85" s="65">
        <v>29.28</v>
      </c>
      <c r="AA85" s="65">
        <v>29.28</v>
      </c>
      <c r="AB85" s="57">
        <v>29.28</v>
      </c>
      <c r="AC85" s="57">
        <v>29.28</v>
      </c>
      <c r="AD85" s="57">
        <v>29.28</v>
      </c>
      <c r="AE85" s="59">
        <v>30</v>
      </c>
      <c r="AF85" s="59">
        <v>30</v>
      </c>
      <c r="AG85" s="59">
        <v>30</v>
      </c>
      <c r="AH85" s="23"/>
      <c r="AJ85" s="1"/>
      <c r="AK85" s="1"/>
      <c r="AL85" s="1"/>
      <c r="AM85" s="1"/>
      <c r="AN85" s="1"/>
      <c r="AO85" s="1"/>
      <c r="AP85" s="1"/>
      <c r="AQ85" s="1"/>
      <c r="AR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</row>
    <row r="86" spans="1:174" ht="15" customHeight="1">
      <c r="A86" s="17" t="s">
        <v>15</v>
      </c>
      <c r="B86" s="83" t="s">
        <v>180</v>
      </c>
      <c r="C86" s="26" t="s">
        <v>61</v>
      </c>
      <c r="D86" s="65">
        <v>60</v>
      </c>
      <c r="E86" s="65">
        <v>60</v>
      </c>
      <c r="F86" s="65">
        <f>60</f>
        <v>60</v>
      </c>
      <c r="G86" s="65">
        <v>62</v>
      </c>
      <c r="H86" s="65">
        <v>62</v>
      </c>
      <c r="I86" s="65">
        <v>150</v>
      </c>
      <c r="J86" s="65">
        <v>148</v>
      </c>
      <c r="K86" s="65">
        <v>152</v>
      </c>
      <c r="L86" s="65">
        <v>156.7</v>
      </c>
      <c r="M86" s="65">
        <v>156.7</v>
      </c>
      <c r="N86" s="65">
        <v>163.1</v>
      </c>
      <c r="O86" s="65">
        <v>163.2</v>
      </c>
      <c r="P86" s="65">
        <v>162</v>
      </c>
      <c r="Q86" s="65">
        <v>227</v>
      </c>
      <c r="R86" s="65">
        <v>250</v>
      </c>
      <c r="S86" s="65">
        <v>250</v>
      </c>
      <c r="T86" s="65">
        <v>250</v>
      </c>
      <c r="U86" s="65">
        <v>250</v>
      </c>
      <c r="V86" s="65">
        <v>300</v>
      </c>
      <c r="W86" s="65">
        <v>300</v>
      </c>
      <c r="X86" s="65">
        <v>300</v>
      </c>
      <c r="Y86" s="65">
        <v>393.83</v>
      </c>
      <c r="Z86" s="65">
        <v>508.54</v>
      </c>
      <c r="AA86" s="65">
        <v>508.54</v>
      </c>
      <c r="AB86" s="57">
        <v>910</v>
      </c>
      <c r="AC86" s="57">
        <v>910</v>
      </c>
      <c r="AD86" s="57">
        <v>910.52</v>
      </c>
      <c r="AE86" s="59">
        <v>910.5</v>
      </c>
      <c r="AF86" s="59">
        <v>905.3</v>
      </c>
      <c r="AG86" s="59">
        <v>891.945</v>
      </c>
      <c r="AH86" s="23"/>
      <c r="AI86" s="59"/>
      <c r="AJ86" s="1"/>
      <c r="AK86" s="1"/>
      <c r="AL86" s="1"/>
      <c r="AM86" s="1"/>
      <c r="AN86" s="1"/>
      <c r="AO86" s="1"/>
      <c r="AP86" s="1"/>
      <c r="AQ86" s="1"/>
      <c r="AR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</row>
    <row r="87" spans="1:174" s="60" customFormat="1" ht="18.75" customHeight="1">
      <c r="A87" s="17" t="s">
        <v>15</v>
      </c>
      <c r="B87" s="83" t="s">
        <v>181</v>
      </c>
      <c r="C87" s="26" t="s">
        <v>230</v>
      </c>
      <c r="D87" s="66">
        <f>93.23+2.5</f>
        <v>95.73</v>
      </c>
      <c r="E87" s="66">
        <f>110+2.4</f>
        <v>112.4</v>
      </c>
      <c r="F87" s="66">
        <f>114+4.15</f>
        <v>118.15</v>
      </c>
      <c r="G87" s="66">
        <f>117+4.19</f>
        <v>121.19</v>
      </c>
      <c r="H87" s="66">
        <f>121+4.1535</f>
        <v>125.1535</v>
      </c>
      <c r="I87" s="66">
        <f>123.27+4.145</f>
        <v>127.41499999999999</v>
      </c>
      <c r="J87" s="66">
        <f>121+4.105</f>
        <v>125.105</v>
      </c>
      <c r="K87" s="66">
        <f>123.99+6.2</f>
        <v>130.19</v>
      </c>
      <c r="L87" s="66">
        <f>139.9+6.15</f>
        <v>146.05</v>
      </c>
      <c r="M87" s="66">
        <f>145.848+6.15</f>
        <v>151.99800000000002</v>
      </c>
      <c r="N87" s="66">
        <f>181.347+6</f>
        <v>187.347</v>
      </c>
      <c r="O87" s="66">
        <f>180.355+5</f>
        <v>185.355</v>
      </c>
      <c r="P87" s="66">
        <f>184.048+0.5</f>
        <v>184.548</v>
      </c>
      <c r="Q87" s="66">
        <f>182.6+0.5</f>
        <v>183.1</v>
      </c>
      <c r="R87" s="66">
        <f>185.36+0.5</f>
        <v>185.86</v>
      </c>
      <c r="S87" s="66">
        <f>185.4+0.5</f>
        <v>185.9</v>
      </c>
      <c r="T87" s="66">
        <f>185.4+0.5</f>
        <v>185.9</v>
      </c>
      <c r="U87" s="66">
        <f>188.6+0.5</f>
        <v>189.1</v>
      </c>
      <c r="V87" s="66">
        <f>190+0.5</f>
        <v>190.5</v>
      </c>
      <c r="W87" s="66">
        <f>204+0.5</f>
        <v>204.5</v>
      </c>
      <c r="X87" s="66">
        <f>204+0.5</f>
        <v>204.5</v>
      </c>
      <c r="Y87" s="66">
        <f>213.3+0.5</f>
        <v>213.8</v>
      </c>
      <c r="Z87" s="66">
        <f>219+0.5</f>
        <v>219.5</v>
      </c>
      <c r="AA87" s="66">
        <f>224.2+0.5</f>
        <v>224.7</v>
      </c>
      <c r="AB87" s="59">
        <f>230.6+0.5</f>
        <v>231.1</v>
      </c>
      <c r="AC87" s="59">
        <f>234.5+0.5</f>
        <v>235</v>
      </c>
      <c r="AD87" s="57">
        <f>241.34+0.5</f>
        <v>241.84</v>
      </c>
      <c r="AE87" s="59">
        <f>239.5+0.5</f>
        <v>240</v>
      </c>
      <c r="AF87" s="59">
        <f>252.607+0.5</f>
        <v>253.107</v>
      </c>
      <c r="AG87" s="59">
        <f>257.97+0.5</f>
        <v>258.47</v>
      </c>
      <c r="AH87" s="23"/>
      <c r="AJ87" s="1"/>
      <c r="AK87" s="1"/>
      <c r="AL87" s="1"/>
      <c r="AM87" s="1"/>
      <c r="AN87" s="1"/>
      <c r="AO87" s="1"/>
      <c r="AP87" s="1"/>
      <c r="AQ87" s="1"/>
      <c r="AR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</row>
    <row r="88" spans="1:174" ht="15" customHeight="1">
      <c r="A88" s="17" t="s">
        <v>15</v>
      </c>
      <c r="B88" s="83" t="s">
        <v>182</v>
      </c>
      <c r="C88" s="26" t="s">
        <v>62</v>
      </c>
      <c r="D88" s="65">
        <v>1.5</v>
      </c>
      <c r="E88" s="65">
        <v>1.5</v>
      </c>
      <c r="F88" s="89">
        <v>3.2</v>
      </c>
      <c r="G88" s="65">
        <v>1.26</v>
      </c>
      <c r="H88" s="65">
        <v>1.29</v>
      </c>
      <c r="I88" s="65">
        <v>1.28</v>
      </c>
      <c r="J88" s="65">
        <v>1.24</v>
      </c>
      <c r="K88" s="89">
        <v>4.2</v>
      </c>
      <c r="L88" s="89">
        <v>1.5</v>
      </c>
      <c r="M88" s="89">
        <v>13.13</v>
      </c>
      <c r="N88" s="65">
        <v>4</v>
      </c>
      <c r="O88" s="65">
        <v>5.5</v>
      </c>
      <c r="P88" s="65">
        <v>6.4</v>
      </c>
      <c r="Q88" s="65">
        <v>7</v>
      </c>
      <c r="R88" s="65">
        <v>7</v>
      </c>
      <c r="S88" s="65">
        <v>7</v>
      </c>
      <c r="T88" s="65">
        <v>7</v>
      </c>
      <c r="U88" s="65">
        <v>8.3</v>
      </c>
      <c r="V88" s="65">
        <v>8.3</v>
      </c>
      <c r="W88" s="65">
        <v>8.5</v>
      </c>
      <c r="X88" s="65">
        <v>8.5</v>
      </c>
      <c r="Y88" s="65">
        <v>8.5</v>
      </c>
      <c r="Z88" s="65">
        <v>8.5</v>
      </c>
      <c r="AA88" s="65">
        <v>8.5</v>
      </c>
      <c r="AB88" s="57">
        <v>8.5</v>
      </c>
      <c r="AC88" s="57">
        <v>8.5</v>
      </c>
      <c r="AD88" s="57">
        <v>8.5</v>
      </c>
      <c r="AE88" s="59">
        <v>8.5</v>
      </c>
      <c r="AF88" s="59">
        <v>8.5</v>
      </c>
      <c r="AG88" s="59">
        <v>8.5</v>
      </c>
      <c r="AH88" s="23"/>
      <c r="AJ88" s="1"/>
      <c r="AK88" s="1"/>
      <c r="AL88" s="1"/>
      <c r="AM88" s="1"/>
      <c r="AN88" s="1"/>
      <c r="AO88" s="1"/>
      <c r="AP88" s="1"/>
      <c r="AQ88" s="1"/>
      <c r="AR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</row>
    <row r="89" spans="1:174" ht="15" customHeight="1">
      <c r="A89" s="17" t="s">
        <v>15</v>
      </c>
      <c r="B89" s="83" t="s">
        <v>183</v>
      </c>
      <c r="C89" s="26" t="s">
        <v>63</v>
      </c>
      <c r="D89" s="46">
        <v>20.5</v>
      </c>
      <c r="E89" s="46">
        <v>20.775</v>
      </c>
      <c r="F89" s="46">
        <v>23.25</v>
      </c>
      <c r="G89" s="46">
        <v>28.58</v>
      </c>
      <c r="H89" s="46">
        <v>31.22</v>
      </c>
      <c r="I89" s="46">
        <v>31.97</v>
      </c>
      <c r="J89" s="46">
        <v>32.8</v>
      </c>
      <c r="K89" s="46">
        <v>104.6</v>
      </c>
      <c r="L89" s="46">
        <v>203.5</v>
      </c>
      <c r="M89" s="46">
        <v>201.515</v>
      </c>
      <c r="N89" s="46">
        <v>200.8</v>
      </c>
      <c r="O89" s="46">
        <v>200.4</v>
      </c>
      <c r="P89" s="46">
        <v>199.3</v>
      </c>
      <c r="Q89" s="46">
        <v>204.6</v>
      </c>
      <c r="R89" s="46">
        <v>204.6</v>
      </c>
      <c r="S89" s="46">
        <v>204.6</v>
      </c>
      <c r="T89" s="46">
        <v>204.6</v>
      </c>
      <c r="U89" s="46">
        <v>204.9</v>
      </c>
      <c r="V89" s="46">
        <v>204.9</v>
      </c>
      <c r="W89" s="46">
        <v>212</v>
      </c>
      <c r="X89" s="46">
        <v>212</v>
      </c>
      <c r="Y89" s="46">
        <v>212.1</v>
      </c>
      <c r="Z89" s="46">
        <v>212.1</v>
      </c>
      <c r="AA89" s="46">
        <v>212.1</v>
      </c>
      <c r="AB89" s="67">
        <v>212.1</v>
      </c>
      <c r="AC89" s="68">
        <v>212.1</v>
      </c>
      <c r="AD89" s="57">
        <f>198.5+4+1.2+10.7</f>
        <v>214.39999999999998</v>
      </c>
      <c r="AE89" s="59">
        <f>198.5+4+1.2+10.7</f>
        <v>214.39999999999998</v>
      </c>
      <c r="AF89" s="59">
        <f>198.5+4+1.2+10.7</f>
        <v>214.39999999999998</v>
      </c>
      <c r="AG89" s="59">
        <f>198.5+4+1.2+10.7</f>
        <v>214.39999999999998</v>
      </c>
      <c r="AH89" s="23"/>
      <c r="AJ89" s="1"/>
      <c r="AK89" s="1"/>
      <c r="AL89" s="1"/>
      <c r="AM89" s="1"/>
      <c r="AN89" s="1"/>
      <c r="AO89" s="1"/>
      <c r="AP89" s="1"/>
      <c r="AQ89" s="1"/>
      <c r="AR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</row>
    <row r="90" spans="1:174" ht="15" customHeight="1">
      <c r="A90" s="17" t="s">
        <v>15</v>
      </c>
      <c r="B90" s="83" t="s">
        <v>184</v>
      </c>
      <c r="C90" s="26" t="s">
        <v>64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65">
        <v>0.6</v>
      </c>
      <c r="L90" s="65">
        <v>1.6</v>
      </c>
      <c r="M90" s="65">
        <v>3.7</v>
      </c>
      <c r="N90" s="65">
        <v>5.5</v>
      </c>
      <c r="O90" s="65">
        <v>7</v>
      </c>
      <c r="P90" s="65">
        <v>7</v>
      </c>
      <c r="Q90" s="65">
        <v>13.9</v>
      </c>
      <c r="R90" s="65">
        <v>15</v>
      </c>
      <c r="S90" s="65">
        <v>15</v>
      </c>
      <c r="T90" s="65">
        <v>15</v>
      </c>
      <c r="U90" s="65">
        <v>16.9</v>
      </c>
      <c r="V90" s="65">
        <v>16.9</v>
      </c>
      <c r="W90" s="65">
        <v>16.9</v>
      </c>
      <c r="X90" s="65">
        <v>16.9</v>
      </c>
      <c r="Y90" s="65">
        <v>16.9</v>
      </c>
      <c r="Z90" s="65">
        <v>16.9</v>
      </c>
      <c r="AA90" s="65">
        <v>16.9</v>
      </c>
      <c r="AB90" s="57">
        <v>16.9</v>
      </c>
      <c r="AC90" s="67">
        <v>16.9</v>
      </c>
      <c r="AD90" s="57">
        <v>16.9</v>
      </c>
      <c r="AE90" s="59">
        <v>16.9</v>
      </c>
      <c r="AF90" s="59">
        <v>16.9</v>
      </c>
      <c r="AG90" s="59">
        <v>16.9</v>
      </c>
      <c r="AH90" s="23"/>
      <c r="AJ90" s="1"/>
      <c r="AK90" s="1"/>
      <c r="AL90" s="1"/>
      <c r="AM90" s="1"/>
      <c r="AN90" s="1"/>
      <c r="AO90" s="1"/>
      <c r="AP90" s="1"/>
      <c r="AQ90" s="1"/>
      <c r="AR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</row>
    <row r="91" spans="1:34" s="7" customFormat="1" ht="15" customHeight="1">
      <c r="A91" s="18" t="s">
        <v>15</v>
      </c>
      <c r="B91" s="18"/>
      <c r="C91" s="38" t="s">
        <v>107</v>
      </c>
      <c r="D91" s="62">
        <f>SUM(D79:D90)</f>
        <v>739.83</v>
      </c>
      <c r="E91" s="62">
        <f aca="true" t="shared" si="5" ref="E91:AG91">SUM(E79:E90)</f>
        <v>751.9250000000001</v>
      </c>
      <c r="F91" s="62">
        <f t="shared" si="5"/>
        <v>761.94</v>
      </c>
      <c r="G91" s="62">
        <f t="shared" si="5"/>
        <v>769.1850000000001</v>
      </c>
      <c r="H91" s="62">
        <f t="shared" si="5"/>
        <v>774.0369999999999</v>
      </c>
      <c r="I91" s="62">
        <f t="shared" si="5"/>
        <v>869.3549999999999</v>
      </c>
      <c r="J91" s="62">
        <f t="shared" si="5"/>
        <v>855.8629999999999</v>
      </c>
      <c r="K91" s="62">
        <f t="shared" si="5"/>
        <v>925.3000000000002</v>
      </c>
      <c r="L91" s="62">
        <f t="shared" si="5"/>
        <v>1084.0299999999997</v>
      </c>
      <c r="M91" s="62">
        <f t="shared" si="5"/>
        <v>1182.123</v>
      </c>
      <c r="N91" s="62">
        <f t="shared" si="5"/>
        <v>1226.15</v>
      </c>
      <c r="O91" s="62">
        <f t="shared" si="5"/>
        <v>1324.265</v>
      </c>
      <c r="P91" s="62">
        <f t="shared" si="5"/>
        <v>1319.1180000000002</v>
      </c>
      <c r="Q91" s="62">
        <f t="shared" si="5"/>
        <v>1520.1399999999999</v>
      </c>
      <c r="R91" s="62">
        <f t="shared" si="5"/>
        <v>1580.9740000000002</v>
      </c>
      <c r="S91" s="62">
        <f t="shared" si="5"/>
        <v>1594.265</v>
      </c>
      <c r="T91" s="62">
        <f t="shared" si="5"/>
        <v>1597.217</v>
      </c>
      <c r="U91" s="62">
        <f t="shared" si="5"/>
        <v>1617.121</v>
      </c>
      <c r="V91" s="62">
        <f t="shared" si="5"/>
        <v>1726.0610000000001</v>
      </c>
      <c r="W91" s="62">
        <f t="shared" si="5"/>
        <v>1749.549</v>
      </c>
      <c r="X91" s="62">
        <f t="shared" si="5"/>
        <v>1749.241</v>
      </c>
      <c r="Y91" s="62">
        <f t="shared" si="5"/>
        <v>1854.7849999999999</v>
      </c>
      <c r="Z91" s="62">
        <f t="shared" si="5"/>
        <v>1974.569</v>
      </c>
      <c r="AA91" s="62">
        <f t="shared" si="5"/>
        <v>1979.675</v>
      </c>
      <c r="AB91" s="62">
        <f t="shared" si="5"/>
        <v>2518.225</v>
      </c>
      <c r="AC91" s="62">
        <f t="shared" si="5"/>
        <v>2522.125</v>
      </c>
      <c r="AD91" s="62">
        <f t="shared" si="5"/>
        <v>2565.4000000000005</v>
      </c>
      <c r="AE91" s="62">
        <f t="shared" si="5"/>
        <v>2566.0380000000005</v>
      </c>
      <c r="AF91" s="62">
        <f t="shared" si="5"/>
        <v>2548.9000000000005</v>
      </c>
      <c r="AG91" s="62">
        <f t="shared" si="5"/>
        <v>2591.6530000000002</v>
      </c>
      <c r="AH91" s="23"/>
    </row>
    <row r="92" spans="1:34" s="7" customFormat="1" ht="15" customHeight="1">
      <c r="A92" s="18"/>
      <c r="B92" s="18"/>
      <c r="C92" s="38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H92" s="23"/>
    </row>
    <row r="93" spans="1:35" s="7" customFormat="1" ht="15" customHeight="1">
      <c r="A93" s="18"/>
      <c r="B93" s="18"/>
      <c r="C93" s="39" t="s">
        <v>19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63"/>
      <c r="AC93" s="64"/>
      <c r="AD93" s="64"/>
      <c r="AH93" s="23"/>
      <c r="AI93" s="59"/>
    </row>
    <row r="94" spans="1:174" ht="15" customHeight="1">
      <c r="A94" s="17" t="s">
        <v>4</v>
      </c>
      <c r="B94" s="83" t="s">
        <v>185</v>
      </c>
      <c r="C94" s="26" t="s">
        <v>46</v>
      </c>
      <c r="D94" s="65">
        <v>132</v>
      </c>
      <c r="E94" s="65">
        <v>131.5</v>
      </c>
      <c r="F94" s="65">
        <v>130.9</v>
      </c>
      <c r="G94" s="65">
        <v>111.25</v>
      </c>
      <c r="H94" s="65">
        <v>110.18</v>
      </c>
      <c r="I94" s="65">
        <v>109.1</v>
      </c>
      <c r="J94" s="65">
        <v>107.08</v>
      </c>
      <c r="K94" s="65">
        <v>106</v>
      </c>
      <c r="L94" s="65">
        <v>105.9</v>
      </c>
      <c r="M94" s="65">
        <v>104.2</v>
      </c>
      <c r="N94" s="65">
        <v>114</v>
      </c>
      <c r="O94" s="65">
        <v>114.7</v>
      </c>
      <c r="P94" s="65">
        <v>116.5</v>
      </c>
      <c r="Q94" s="65">
        <v>128</v>
      </c>
      <c r="R94" s="65">
        <v>128</v>
      </c>
      <c r="S94" s="65">
        <v>128</v>
      </c>
      <c r="T94" s="65">
        <v>128</v>
      </c>
      <c r="U94" s="65">
        <v>130.3</v>
      </c>
      <c r="V94" s="65">
        <v>130.6</v>
      </c>
      <c r="W94" s="65">
        <v>130.3</v>
      </c>
      <c r="X94" s="65">
        <v>159.7</v>
      </c>
      <c r="Y94" s="65">
        <v>159.7</v>
      </c>
      <c r="Z94" s="65">
        <v>159.7</v>
      </c>
      <c r="AA94" s="65">
        <v>159.7</v>
      </c>
      <c r="AB94" s="57">
        <v>160</v>
      </c>
      <c r="AC94" s="57">
        <v>160.5</v>
      </c>
      <c r="AD94" s="57">
        <v>160.505</v>
      </c>
      <c r="AE94" s="59">
        <v>161.74</v>
      </c>
      <c r="AF94" s="59">
        <v>159</v>
      </c>
      <c r="AG94" s="59">
        <v>159</v>
      </c>
      <c r="AH94" s="23"/>
      <c r="AJ94" s="1"/>
      <c r="AK94" s="1"/>
      <c r="AL94" s="1"/>
      <c r="AM94" s="1"/>
      <c r="AN94" s="1"/>
      <c r="AO94" s="1"/>
      <c r="AP94" s="1"/>
      <c r="AQ94" s="1"/>
      <c r="AR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</row>
    <row r="95" spans="1:174" ht="15" customHeight="1">
      <c r="A95" s="17" t="s">
        <v>4</v>
      </c>
      <c r="B95" s="83" t="s">
        <v>186</v>
      </c>
      <c r="C95" s="26" t="s">
        <v>65</v>
      </c>
      <c r="D95" s="65">
        <v>1.175</v>
      </c>
      <c r="E95" s="65">
        <v>1.05</v>
      </c>
      <c r="F95" s="65">
        <v>1.03</v>
      </c>
      <c r="G95" s="65">
        <v>1.47</v>
      </c>
      <c r="H95" s="65">
        <v>1.55</v>
      </c>
      <c r="I95" s="65">
        <v>1.65</v>
      </c>
      <c r="J95" s="65">
        <v>1.87</v>
      </c>
      <c r="K95" s="65">
        <v>1.8</v>
      </c>
      <c r="L95" s="65">
        <v>1.76</v>
      </c>
      <c r="M95" s="65">
        <v>1.9</v>
      </c>
      <c r="N95" s="65">
        <v>2.1</v>
      </c>
      <c r="O95" s="65">
        <v>1.8</v>
      </c>
      <c r="P95" s="65">
        <v>1.8</v>
      </c>
      <c r="Q95" s="65">
        <v>1.8</v>
      </c>
      <c r="R95" s="65">
        <v>1.8</v>
      </c>
      <c r="S95" s="65">
        <v>1.8</v>
      </c>
      <c r="T95" s="65">
        <v>1.8</v>
      </c>
      <c r="U95" s="65">
        <v>1.7</v>
      </c>
      <c r="V95" s="65">
        <v>1.7</v>
      </c>
      <c r="W95" s="65">
        <v>1.62</v>
      </c>
      <c r="X95" s="65">
        <v>1.62</v>
      </c>
      <c r="Y95" s="65">
        <v>1.62</v>
      </c>
      <c r="Z95" s="65">
        <v>1.62</v>
      </c>
      <c r="AA95" s="65">
        <v>1.62</v>
      </c>
      <c r="AB95" s="57">
        <v>1.62</v>
      </c>
      <c r="AC95" s="57">
        <v>1.62</v>
      </c>
      <c r="AD95" s="57">
        <v>1.62</v>
      </c>
      <c r="AE95" s="59">
        <v>2</v>
      </c>
      <c r="AF95" s="59">
        <v>9.53</v>
      </c>
      <c r="AG95" s="59">
        <v>9.53</v>
      </c>
      <c r="AH95" s="23"/>
      <c r="AJ95" s="1"/>
      <c r="AK95" s="1"/>
      <c r="AL95" s="1"/>
      <c r="AM95" s="1"/>
      <c r="AN95" s="1"/>
      <c r="AO95" s="1"/>
      <c r="AP95" s="1"/>
      <c r="AQ95" s="1"/>
      <c r="AR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</row>
    <row r="96" spans="1:174" ht="15" customHeight="1">
      <c r="A96" s="17" t="s">
        <v>4</v>
      </c>
      <c r="B96" s="83" t="s">
        <v>187</v>
      </c>
      <c r="C96" s="26" t="s">
        <v>66</v>
      </c>
      <c r="D96" s="65" t="s">
        <v>105</v>
      </c>
      <c r="E96" s="65" t="s">
        <v>105</v>
      </c>
      <c r="F96" s="65" t="s">
        <v>105</v>
      </c>
      <c r="G96" s="65" t="s">
        <v>105</v>
      </c>
      <c r="H96" s="65" t="s">
        <v>105</v>
      </c>
      <c r="I96" s="65" t="s">
        <v>105</v>
      </c>
      <c r="J96" s="65" t="s">
        <v>105</v>
      </c>
      <c r="K96" s="65" t="s">
        <v>105</v>
      </c>
      <c r="L96" s="65" t="s">
        <v>105</v>
      </c>
      <c r="M96" s="65" t="s">
        <v>105</v>
      </c>
      <c r="N96" s="65" t="s">
        <v>105</v>
      </c>
      <c r="O96" s="65" t="s">
        <v>105</v>
      </c>
      <c r="P96" s="65" t="s">
        <v>105</v>
      </c>
      <c r="Q96" s="65" t="s">
        <v>105</v>
      </c>
      <c r="R96" s="65" t="s">
        <v>105</v>
      </c>
      <c r="S96" s="65" t="s">
        <v>105</v>
      </c>
      <c r="T96" s="65">
        <v>0.043000000000000003</v>
      </c>
      <c r="U96" s="65">
        <v>0.043000000000000003</v>
      </c>
      <c r="V96" s="65">
        <v>0.043000000000000003</v>
      </c>
      <c r="W96" s="65">
        <v>0.043000000000000003</v>
      </c>
      <c r="X96" s="65">
        <v>0.043000000000000003</v>
      </c>
      <c r="Y96" s="65">
        <v>0.043000000000000003</v>
      </c>
      <c r="Z96" s="65">
        <v>0.043000000000000003</v>
      </c>
      <c r="AA96" s="65">
        <v>0.043000000000000003</v>
      </c>
      <c r="AB96" s="57">
        <v>0.043</v>
      </c>
      <c r="AC96" s="57">
        <v>0.04</v>
      </c>
      <c r="AD96" s="57">
        <v>0.04</v>
      </c>
      <c r="AE96" s="59">
        <v>0.04</v>
      </c>
      <c r="AF96" s="59">
        <v>0.04</v>
      </c>
      <c r="AG96" s="59">
        <v>0.04</v>
      </c>
      <c r="AH96" s="23"/>
      <c r="AJ96" s="1"/>
      <c r="AK96" s="1"/>
      <c r="AL96" s="1"/>
      <c r="AM96" s="1"/>
      <c r="AN96" s="1"/>
      <c r="AO96" s="1"/>
      <c r="AP96" s="1"/>
      <c r="AQ96" s="1"/>
      <c r="AR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</row>
    <row r="97" spans="1:174" ht="15" customHeight="1">
      <c r="A97" s="17" t="s">
        <v>4</v>
      </c>
      <c r="B97" s="84" t="s">
        <v>188</v>
      </c>
      <c r="C97" s="26" t="s">
        <v>67</v>
      </c>
      <c r="D97" s="65" t="s">
        <v>105</v>
      </c>
      <c r="E97" s="65" t="s">
        <v>105</v>
      </c>
      <c r="F97" s="65">
        <v>4.6</v>
      </c>
      <c r="G97" s="65">
        <v>4.45</v>
      </c>
      <c r="H97" s="65">
        <v>4.2</v>
      </c>
      <c r="I97" s="65">
        <v>4.15</v>
      </c>
      <c r="J97" s="65">
        <v>3.88</v>
      </c>
      <c r="K97" s="65">
        <v>3.88</v>
      </c>
      <c r="L97" s="65">
        <v>3.88</v>
      </c>
      <c r="M97" s="65">
        <v>3.88</v>
      </c>
      <c r="N97" s="65">
        <v>3.88</v>
      </c>
      <c r="O97" s="65">
        <v>3.88</v>
      </c>
      <c r="P97" s="65">
        <v>3.88</v>
      </c>
      <c r="Q97" s="65">
        <v>3.9</v>
      </c>
      <c r="R97" s="65">
        <v>3.9</v>
      </c>
      <c r="S97" s="65">
        <v>3.9</v>
      </c>
      <c r="T97" s="65">
        <v>3.9</v>
      </c>
      <c r="U97" s="65">
        <v>3.9</v>
      </c>
      <c r="V97" s="65">
        <v>3.9</v>
      </c>
      <c r="W97" s="65">
        <v>3.9</v>
      </c>
      <c r="X97" s="65">
        <v>3.9</v>
      </c>
      <c r="Y97" s="65">
        <v>3.9</v>
      </c>
      <c r="Z97" s="65">
        <v>3.9</v>
      </c>
      <c r="AA97" s="65">
        <v>3.9</v>
      </c>
      <c r="AB97" s="57">
        <v>3.9</v>
      </c>
      <c r="AC97" s="57">
        <v>3.9</v>
      </c>
      <c r="AD97" s="57">
        <v>3.9</v>
      </c>
      <c r="AE97" s="59">
        <v>3.9</v>
      </c>
      <c r="AF97" s="59">
        <v>4.77</v>
      </c>
      <c r="AG97" s="59">
        <v>4.77</v>
      </c>
      <c r="AH97" s="23"/>
      <c r="AI97" s="59"/>
      <c r="AJ97" s="1"/>
      <c r="AK97" s="1"/>
      <c r="AL97" s="1"/>
      <c r="AM97" s="1"/>
      <c r="AN97" s="1"/>
      <c r="AO97" s="1"/>
      <c r="AP97" s="1"/>
      <c r="AQ97" s="1"/>
      <c r="AR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</row>
    <row r="98" spans="1:174" ht="15" customHeight="1">
      <c r="A98" s="17" t="s">
        <v>4</v>
      </c>
      <c r="B98" s="84" t="s">
        <v>189</v>
      </c>
      <c r="C98" s="26" t="s">
        <v>68</v>
      </c>
      <c r="D98" s="65">
        <v>2.2</v>
      </c>
      <c r="E98" s="65">
        <v>2</v>
      </c>
      <c r="F98" s="65">
        <v>2.5</v>
      </c>
      <c r="G98" s="65">
        <v>2.7</v>
      </c>
      <c r="H98" s="65">
        <v>2.15</v>
      </c>
      <c r="I98" s="65">
        <v>2.118</v>
      </c>
      <c r="J98" s="65">
        <v>2.47</v>
      </c>
      <c r="K98" s="65">
        <v>2.5</v>
      </c>
      <c r="L98" s="65">
        <v>2.47</v>
      </c>
      <c r="M98" s="65">
        <v>2.44</v>
      </c>
      <c r="N98" s="65">
        <v>2.58</v>
      </c>
      <c r="O98" s="65">
        <v>2.58</v>
      </c>
      <c r="P98" s="65">
        <v>2.6</v>
      </c>
      <c r="Q98" s="65">
        <v>2.7</v>
      </c>
      <c r="R98" s="65">
        <v>2.7</v>
      </c>
      <c r="S98" s="65">
        <v>2.7</v>
      </c>
      <c r="T98" s="65">
        <v>4.311</v>
      </c>
      <c r="U98" s="65">
        <v>3.2</v>
      </c>
      <c r="V98" s="65">
        <v>3.2</v>
      </c>
      <c r="W98" s="65">
        <v>3.2</v>
      </c>
      <c r="X98" s="65">
        <v>3.2</v>
      </c>
      <c r="Y98" s="65">
        <v>3.2</v>
      </c>
      <c r="Z98" s="65">
        <v>3.2</v>
      </c>
      <c r="AA98" s="65">
        <v>3.2</v>
      </c>
      <c r="AB98" s="57">
        <v>3.2</v>
      </c>
      <c r="AC98" s="57">
        <v>3.2</v>
      </c>
      <c r="AD98" s="57">
        <v>3.2</v>
      </c>
      <c r="AE98" s="59">
        <v>3.2</v>
      </c>
      <c r="AF98" s="59">
        <v>3.2</v>
      </c>
      <c r="AG98" s="59">
        <v>3.2</v>
      </c>
      <c r="AH98" s="23"/>
      <c r="AI98" s="59"/>
      <c r="AJ98" s="1"/>
      <c r="AK98" s="1"/>
      <c r="AL98" s="1"/>
      <c r="AM98" s="1"/>
      <c r="AN98" s="1"/>
      <c r="AO98" s="1"/>
      <c r="AP98" s="1"/>
      <c r="AQ98" s="1"/>
      <c r="AR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</row>
    <row r="99" spans="1:174" ht="15" customHeight="1">
      <c r="A99" s="17" t="s">
        <v>4</v>
      </c>
      <c r="B99" s="84" t="s">
        <v>190</v>
      </c>
      <c r="C99" s="26" t="s">
        <v>81</v>
      </c>
      <c r="D99" s="65">
        <v>0.05</v>
      </c>
      <c r="E99" s="65">
        <v>0.05</v>
      </c>
      <c r="F99" s="65">
        <v>0.05</v>
      </c>
      <c r="G99" s="65">
        <v>0.048</v>
      </c>
      <c r="H99" s="65">
        <v>0.04</v>
      </c>
      <c r="I99" s="65">
        <v>0.03</v>
      </c>
      <c r="J99" s="65">
        <v>0.03</v>
      </c>
      <c r="K99" s="65">
        <v>0.03</v>
      </c>
      <c r="L99" s="65">
        <v>0.03</v>
      </c>
      <c r="M99" s="65">
        <v>0.03</v>
      </c>
      <c r="N99" s="65">
        <v>0.03</v>
      </c>
      <c r="O99" s="65">
        <v>0.03</v>
      </c>
      <c r="P99" s="65">
        <v>1.058</v>
      </c>
      <c r="Q99" s="65">
        <v>1.058</v>
      </c>
      <c r="R99" s="65">
        <v>1</v>
      </c>
      <c r="S99" s="65">
        <v>0.05</v>
      </c>
      <c r="T99" s="65">
        <v>0.05</v>
      </c>
      <c r="U99" s="65">
        <v>0.035</v>
      </c>
      <c r="V99" s="65">
        <v>0.035</v>
      </c>
      <c r="W99" s="65">
        <v>0.035</v>
      </c>
      <c r="X99" s="65">
        <v>0.035</v>
      </c>
      <c r="Y99" s="65">
        <v>0.035</v>
      </c>
      <c r="Z99" s="65">
        <v>0.035</v>
      </c>
      <c r="AA99" s="65">
        <v>0.035</v>
      </c>
      <c r="AB99" s="57">
        <v>0.035</v>
      </c>
      <c r="AC99" s="57">
        <v>0.035</v>
      </c>
      <c r="AD99" s="57">
        <v>0.035</v>
      </c>
      <c r="AE99" s="59">
        <v>0.035</v>
      </c>
      <c r="AF99" s="59">
        <v>0.035</v>
      </c>
      <c r="AG99" s="59">
        <v>0.035</v>
      </c>
      <c r="AH99" s="23"/>
      <c r="AJ99" s="1"/>
      <c r="AK99" s="1"/>
      <c r="AL99" s="1"/>
      <c r="AM99" s="1"/>
      <c r="AN99" s="1"/>
      <c r="AO99" s="1"/>
      <c r="AP99" s="1"/>
      <c r="AQ99" s="1"/>
      <c r="AR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</row>
    <row r="100" spans="1:174" ht="15" customHeight="1">
      <c r="A100" s="17" t="s">
        <v>4</v>
      </c>
      <c r="B100" s="84" t="s">
        <v>191</v>
      </c>
      <c r="C100" s="26" t="s">
        <v>69</v>
      </c>
      <c r="D100" s="65" t="s">
        <v>105</v>
      </c>
      <c r="E100" s="65" t="s">
        <v>105</v>
      </c>
      <c r="F100" s="65">
        <v>0.037</v>
      </c>
      <c r="G100" s="65">
        <v>3.04</v>
      </c>
      <c r="H100" s="65">
        <v>3.02</v>
      </c>
      <c r="I100" s="65">
        <v>3</v>
      </c>
      <c r="J100" s="65">
        <v>2.118</v>
      </c>
      <c r="K100" s="65">
        <v>3.4</v>
      </c>
      <c r="L100" s="65">
        <v>3.53</v>
      </c>
      <c r="M100" s="65">
        <v>3.53</v>
      </c>
      <c r="N100" s="65">
        <v>3.53</v>
      </c>
      <c r="O100" s="65">
        <v>3.5</v>
      </c>
      <c r="P100" s="65">
        <v>3.5</v>
      </c>
      <c r="Q100" s="65">
        <v>3.5</v>
      </c>
      <c r="R100" s="65">
        <v>0.5</v>
      </c>
      <c r="S100" s="65">
        <v>0.5</v>
      </c>
      <c r="T100" s="65">
        <v>0.8</v>
      </c>
      <c r="U100" s="65">
        <v>0.8</v>
      </c>
      <c r="V100" s="65">
        <v>1</v>
      </c>
      <c r="W100" s="65">
        <v>1.05</v>
      </c>
      <c r="X100" s="65">
        <v>1.05</v>
      </c>
      <c r="Y100" s="65">
        <v>1.05</v>
      </c>
      <c r="Z100" s="65">
        <v>1.05</v>
      </c>
      <c r="AA100" s="65">
        <v>1.05</v>
      </c>
      <c r="AB100" s="57">
        <v>1.05</v>
      </c>
      <c r="AC100" s="57">
        <v>1</v>
      </c>
      <c r="AD100" s="57">
        <v>1</v>
      </c>
      <c r="AE100" s="59">
        <v>1</v>
      </c>
      <c r="AF100" s="59">
        <v>1</v>
      </c>
      <c r="AG100" s="59">
        <v>1</v>
      </c>
      <c r="AH100" s="23"/>
      <c r="AI100" s="59"/>
      <c r="AJ100" s="1"/>
      <c r="AK100" s="1"/>
      <c r="AL100" s="1"/>
      <c r="AM100" s="1"/>
      <c r="AN100" s="1"/>
      <c r="AO100" s="1"/>
      <c r="AP100" s="1"/>
      <c r="AQ100" s="1"/>
      <c r="AR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</row>
    <row r="101" spans="1:174" ht="15" customHeight="1">
      <c r="A101" s="17" t="s">
        <v>4</v>
      </c>
      <c r="B101" s="84" t="s">
        <v>192</v>
      </c>
      <c r="C101" s="26" t="s">
        <v>70</v>
      </c>
      <c r="D101" s="65">
        <v>3</v>
      </c>
      <c r="E101" s="65">
        <v>2.97</v>
      </c>
      <c r="F101" s="65">
        <v>2.96</v>
      </c>
      <c r="G101" s="65">
        <v>7.18</v>
      </c>
      <c r="H101" s="65">
        <v>7.1</v>
      </c>
      <c r="I101" s="65">
        <v>7</v>
      </c>
      <c r="J101" s="65">
        <v>7.06</v>
      </c>
      <c r="K101" s="65">
        <v>8.9</v>
      </c>
      <c r="L101" s="65">
        <v>10.24</v>
      </c>
      <c r="M101" s="65">
        <v>11.47</v>
      </c>
      <c r="N101" s="65">
        <v>11.72</v>
      </c>
      <c r="O101" s="65">
        <v>12.4</v>
      </c>
      <c r="P101" s="65">
        <v>12.4</v>
      </c>
      <c r="Q101" s="65">
        <v>15.4</v>
      </c>
      <c r="R101" s="65">
        <v>15.4</v>
      </c>
      <c r="S101" s="65">
        <v>19.29</v>
      </c>
      <c r="T101" s="65">
        <v>22.1</v>
      </c>
      <c r="U101" s="65">
        <v>20.356</v>
      </c>
      <c r="V101" s="65">
        <v>27.622</v>
      </c>
      <c r="W101" s="65">
        <v>31.5</v>
      </c>
      <c r="X101" s="65">
        <v>35.18</v>
      </c>
      <c r="Y101" s="65">
        <v>35.18</v>
      </c>
      <c r="Z101" s="65">
        <v>35.18</v>
      </c>
      <c r="AA101" s="65">
        <v>58.5</v>
      </c>
      <c r="AB101" s="57">
        <v>58.5</v>
      </c>
      <c r="AC101" s="57">
        <v>58.5</v>
      </c>
      <c r="AD101" s="57">
        <v>58.5</v>
      </c>
      <c r="AE101" s="59">
        <v>58.5</v>
      </c>
      <c r="AF101" s="59">
        <v>58.5</v>
      </c>
      <c r="AG101" s="59">
        <v>58.5</v>
      </c>
      <c r="AH101" s="23"/>
      <c r="AI101" s="59"/>
      <c r="AJ101" s="1"/>
      <c r="AK101" s="1"/>
      <c r="AL101" s="1"/>
      <c r="AM101" s="1"/>
      <c r="AN101" s="1"/>
      <c r="AO101" s="1"/>
      <c r="AP101" s="1"/>
      <c r="AQ101" s="1"/>
      <c r="AR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</row>
    <row r="102" spans="1:174" ht="15" customHeight="1">
      <c r="A102" s="17" t="s">
        <v>4</v>
      </c>
      <c r="B102" s="84" t="s">
        <v>193</v>
      </c>
      <c r="C102" s="26" t="s">
        <v>71</v>
      </c>
      <c r="D102" s="65" t="s">
        <v>105</v>
      </c>
      <c r="E102" s="65" t="s">
        <v>105</v>
      </c>
      <c r="F102" s="65" t="s">
        <v>105</v>
      </c>
      <c r="G102" s="65" t="s">
        <v>105</v>
      </c>
      <c r="H102" s="65" t="s">
        <v>105</v>
      </c>
      <c r="I102" s="65" t="s">
        <v>105</v>
      </c>
      <c r="J102" s="65" t="s">
        <v>105</v>
      </c>
      <c r="K102" s="65" t="s">
        <v>105</v>
      </c>
      <c r="L102" s="65" t="s">
        <v>105</v>
      </c>
      <c r="M102" s="65" t="s">
        <v>105</v>
      </c>
      <c r="N102" s="65" t="s">
        <v>105</v>
      </c>
      <c r="O102" s="65">
        <v>0.84</v>
      </c>
      <c r="P102" s="65">
        <v>0.84</v>
      </c>
      <c r="Q102" s="65">
        <v>1.3</v>
      </c>
      <c r="R102" s="65">
        <v>1.3</v>
      </c>
      <c r="S102" s="65">
        <v>1.3</v>
      </c>
      <c r="T102" s="65">
        <v>1.3</v>
      </c>
      <c r="U102" s="65">
        <v>1.3</v>
      </c>
      <c r="V102" s="65">
        <v>1.3</v>
      </c>
      <c r="W102" s="65">
        <v>1.3</v>
      </c>
      <c r="X102" s="65">
        <v>1.3</v>
      </c>
      <c r="Y102" s="65">
        <v>1.3</v>
      </c>
      <c r="Z102" s="65">
        <v>1.3</v>
      </c>
      <c r="AA102" s="65">
        <v>1.3</v>
      </c>
      <c r="AB102" s="57">
        <v>1.3</v>
      </c>
      <c r="AC102" s="57">
        <v>1.3</v>
      </c>
      <c r="AD102" s="57">
        <v>1.3</v>
      </c>
      <c r="AE102" s="59">
        <v>1.3</v>
      </c>
      <c r="AF102" s="59">
        <v>1.3</v>
      </c>
      <c r="AG102" s="59">
        <v>1.3</v>
      </c>
      <c r="AH102" s="23"/>
      <c r="AI102" s="59"/>
      <c r="AJ102" s="1"/>
      <c r="AK102" s="1"/>
      <c r="AL102" s="1"/>
      <c r="AM102" s="1"/>
      <c r="AN102" s="1"/>
      <c r="AO102" s="1"/>
      <c r="AP102" s="1"/>
      <c r="AQ102" s="1"/>
      <c r="AR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</row>
    <row r="103" spans="1:174" ht="15" customHeight="1">
      <c r="A103" s="17" t="s">
        <v>4</v>
      </c>
      <c r="B103" s="84" t="s">
        <v>194</v>
      </c>
      <c r="C103" s="26" t="s">
        <v>72</v>
      </c>
      <c r="D103" s="65" t="s">
        <v>105</v>
      </c>
      <c r="E103" s="65" t="s">
        <v>105</v>
      </c>
      <c r="F103" s="65" t="s">
        <v>105</v>
      </c>
      <c r="G103" s="65" t="s">
        <v>105</v>
      </c>
      <c r="H103" s="65" t="s">
        <v>105</v>
      </c>
      <c r="I103" s="65" t="s">
        <v>105</v>
      </c>
      <c r="J103" s="65" t="s">
        <v>105</v>
      </c>
      <c r="K103" s="65" t="s">
        <v>105</v>
      </c>
      <c r="L103" s="65" t="s">
        <v>105</v>
      </c>
      <c r="M103" s="65" t="s">
        <v>105</v>
      </c>
      <c r="N103" s="65">
        <v>0.8</v>
      </c>
      <c r="O103" s="65">
        <v>0.88</v>
      </c>
      <c r="P103" s="65">
        <v>0.88</v>
      </c>
      <c r="Q103" s="65">
        <v>0.8</v>
      </c>
      <c r="R103" s="65">
        <v>0.8</v>
      </c>
      <c r="S103" s="65">
        <v>0.8</v>
      </c>
      <c r="T103" s="65">
        <v>0.88</v>
      </c>
      <c r="U103" s="65">
        <v>0.88</v>
      </c>
      <c r="V103" s="65">
        <v>0.88</v>
      </c>
      <c r="W103" s="65">
        <v>0.88</v>
      </c>
      <c r="X103" s="65">
        <v>0.88</v>
      </c>
      <c r="Y103" s="65">
        <v>0.88</v>
      </c>
      <c r="Z103" s="65">
        <v>0.88</v>
      </c>
      <c r="AA103" s="65">
        <v>0.88</v>
      </c>
      <c r="AB103" s="57">
        <v>0.88</v>
      </c>
      <c r="AC103" s="57">
        <v>0.88</v>
      </c>
      <c r="AD103" s="57">
        <v>0.88</v>
      </c>
      <c r="AE103" s="59">
        <v>0.88</v>
      </c>
      <c r="AF103" s="59">
        <v>0.88</v>
      </c>
      <c r="AG103" s="59">
        <v>0.88</v>
      </c>
      <c r="AH103" s="23"/>
      <c r="AJ103" s="1"/>
      <c r="AK103" s="1"/>
      <c r="AL103" s="1"/>
      <c r="AM103" s="1"/>
      <c r="AN103" s="1"/>
      <c r="AO103" s="1"/>
      <c r="AP103" s="1"/>
      <c r="AQ103" s="1"/>
      <c r="AR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</row>
    <row r="104" spans="1:174" ht="15" customHeight="1">
      <c r="A104" s="17" t="s">
        <v>4</v>
      </c>
      <c r="B104" s="84" t="s">
        <v>195</v>
      </c>
      <c r="C104" s="26" t="s">
        <v>73</v>
      </c>
      <c r="D104" s="65">
        <v>0.5</v>
      </c>
      <c r="E104" s="65">
        <v>0.5</v>
      </c>
      <c r="F104" s="65">
        <v>0.49</v>
      </c>
      <c r="G104" s="65">
        <v>0.485</v>
      </c>
      <c r="H104" s="65">
        <v>0.5</v>
      </c>
      <c r="I104" s="65">
        <v>0.55</v>
      </c>
      <c r="J104" s="65">
        <v>0.42</v>
      </c>
      <c r="K104" s="65">
        <v>0.5</v>
      </c>
      <c r="L104" s="65">
        <v>0.6</v>
      </c>
      <c r="M104" s="65">
        <v>0.6</v>
      </c>
      <c r="N104" s="65">
        <v>0.56</v>
      </c>
      <c r="O104" s="65">
        <v>0.49</v>
      </c>
      <c r="P104" s="65">
        <v>0.45</v>
      </c>
      <c r="Q104" s="65">
        <v>0.4</v>
      </c>
      <c r="R104" s="65">
        <v>0.5</v>
      </c>
      <c r="S104" s="65">
        <v>0.5</v>
      </c>
      <c r="T104" s="65">
        <v>0.5</v>
      </c>
      <c r="U104" s="65">
        <v>0.5</v>
      </c>
      <c r="V104" s="65">
        <v>1.2</v>
      </c>
      <c r="W104" s="65">
        <v>1.2</v>
      </c>
      <c r="X104" s="65">
        <v>1.2</v>
      </c>
      <c r="Y104" s="65">
        <v>1.2</v>
      </c>
      <c r="Z104" s="65">
        <v>1.2</v>
      </c>
      <c r="AA104" s="65">
        <v>1.2</v>
      </c>
      <c r="AB104" s="57">
        <v>1.2</v>
      </c>
      <c r="AC104" s="57">
        <v>1.2</v>
      </c>
      <c r="AD104" s="57">
        <v>1.2</v>
      </c>
      <c r="AE104" s="59">
        <v>1</v>
      </c>
      <c r="AF104" s="59">
        <v>1</v>
      </c>
      <c r="AG104" s="59">
        <v>1</v>
      </c>
      <c r="AH104" s="23"/>
      <c r="AJ104" s="1"/>
      <c r="AK104" s="1"/>
      <c r="AL104" s="1"/>
      <c r="AM104" s="1"/>
      <c r="AN104" s="1"/>
      <c r="AO104" s="1"/>
      <c r="AP104" s="1"/>
      <c r="AQ104" s="1"/>
      <c r="AR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</row>
    <row r="105" spans="1:174" ht="15" customHeight="1">
      <c r="A105" s="17" t="s">
        <v>4</v>
      </c>
      <c r="B105" s="84" t="s">
        <v>196</v>
      </c>
      <c r="C105" s="26" t="s">
        <v>74</v>
      </c>
      <c r="D105" s="65" t="s">
        <v>105</v>
      </c>
      <c r="E105" s="65" t="s">
        <v>105</v>
      </c>
      <c r="F105" s="65" t="s">
        <v>105</v>
      </c>
      <c r="G105" s="65" t="s">
        <v>105</v>
      </c>
      <c r="H105" s="65">
        <v>0.004</v>
      </c>
      <c r="I105" s="65">
        <v>0.004</v>
      </c>
      <c r="J105" s="65">
        <v>0.004</v>
      </c>
      <c r="K105" s="65" t="s">
        <v>105</v>
      </c>
      <c r="L105" s="65" t="s">
        <v>105</v>
      </c>
      <c r="M105" s="65" t="s">
        <v>105</v>
      </c>
      <c r="N105" s="65" t="s">
        <v>105</v>
      </c>
      <c r="O105" s="65" t="s">
        <v>105</v>
      </c>
      <c r="P105" s="65" t="s">
        <v>105</v>
      </c>
      <c r="Q105" s="65" t="s">
        <v>105</v>
      </c>
      <c r="R105" s="65">
        <v>0.8</v>
      </c>
      <c r="S105" s="65">
        <v>0.8</v>
      </c>
      <c r="T105" s="65">
        <v>0.8</v>
      </c>
      <c r="U105" s="89">
        <v>0.219</v>
      </c>
      <c r="V105" s="65">
        <v>0.84</v>
      </c>
      <c r="W105" s="65">
        <v>0.84</v>
      </c>
      <c r="X105" s="65">
        <v>0.84</v>
      </c>
      <c r="Y105" s="65">
        <v>0.84</v>
      </c>
      <c r="Z105" s="65">
        <v>0.84</v>
      </c>
      <c r="AA105" s="65">
        <v>0.84</v>
      </c>
      <c r="AB105" s="57">
        <v>0.84</v>
      </c>
      <c r="AC105" s="57">
        <v>0.84</v>
      </c>
      <c r="AD105" s="57">
        <v>0.84</v>
      </c>
      <c r="AE105" s="59">
        <v>0.8</v>
      </c>
      <c r="AF105" s="59">
        <v>0.8</v>
      </c>
      <c r="AG105" s="59">
        <v>0.8</v>
      </c>
      <c r="AH105" s="23"/>
      <c r="AJ105" s="1"/>
      <c r="AK105" s="1"/>
      <c r="AL105" s="1"/>
      <c r="AM105" s="1"/>
      <c r="AN105" s="1"/>
      <c r="AO105" s="1"/>
      <c r="AP105" s="1"/>
      <c r="AQ105" s="1"/>
      <c r="AR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</row>
    <row r="106" spans="1:174" ht="15" customHeight="1">
      <c r="A106" s="17" t="s">
        <v>4</v>
      </c>
      <c r="B106" s="85" t="s">
        <v>197</v>
      </c>
      <c r="C106" s="26" t="s">
        <v>75</v>
      </c>
      <c r="D106" s="65">
        <v>24</v>
      </c>
      <c r="E106" s="65">
        <v>23.8</v>
      </c>
      <c r="F106" s="65">
        <v>23.2</v>
      </c>
      <c r="G106" s="65">
        <v>21.5</v>
      </c>
      <c r="H106" s="65">
        <v>21.35</v>
      </c>
      <c r="I106" s="65">
        <v>21.2</v>
      </c>
      <c r="J106" s="65">
        <v>21.39</v>
      </c>
      <c r="K106" s="65">
        <v>21.18</v>
      </c>
      <c r="L106" s="65">
        <v>25.7</v>
      </c>
      <c r="M106" s="65">
        <v>25.7</v>
      </c>
      <c r="N106" s="65">
        <v>25.5</v>
      </c>
      <c r="O106" s="65">
        <v>43</v>
      </c>
      <c r="P106" s="65">
        <v>43</v>
      </c>
      <c r="Q106" s="65">
        <v>46.2</v>
      </c>
      <c r="R106" s="65">
        <v>45.8</v>
      </c>
      <c r="S106" s="65">
        <v>45.8</v>
      </c>
      <c r="T106" s="65">
        <v>45.8</v>
      </c>
      <c r="U106" s="65">
        <v>46.3</v>
      </c>
      <c r="V106" s="65">
        <v>46.3</v>
      </c>
      <c r="W106" s="65">
        <v>46.4</v>
      </c>
      <c r="X106" s="65">
        <v>46.4</v>
      </c>
      <c r="Y106" s="65">
        <v>46.4</v>
      </c>
      <c r="Z106" s="65">
        <v>46.4</v>
      </c>
      <c r="AA106" s="65">
        <v>46.4</v>
      </c>
      <c r="AB106" s="57">
        <v>46.4</v>
      </c>
      <c r="AC106" s="57">
        <v>52</v>
      </c>
      <c r="AD106" s="57">
        <v>52.65</v>
      </c>
      <c r="AE106" s="59">
        <v>52.65</v>
      </c>
      <c r="AF106" s="59">
        <v>50.1</v>
      </c>
      <c r="AG106" s="59">
        <v>54.38</v>
      </c>
      <c r="AH106" s="23"/>
      <c r="AI106" s="59"/>
      <c r="AJ106" s="1"/>
      <c r="AK106" s="1"/>
      <c r="AL106" s="1"/>
      <c r="AM106" s="1"/>
      <c r="AN106" s="1"/>
      <c r="AO106" s="1"/>
      <c r="AP106" s="1"/>
      <c r="AQ106" s="1"/>
      <c r="AR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</row>
    <row r="107" spans="1:174" ht="15" customHeight="1">
      <c r="A107" s="17" t="s">
        <v>4</v>
      </c>
      <c r="B107" s="86" t="s">
        <v>200</v>
      </c>
      <c r="C107" s="58" t="s">
        <v>110</v>
      </c>
      <c r="D107" s="65" t="s">
        <v>105</v>
      </c>
      <c r="E107" s="65" t="s">
        <v>105</v>
      </c>
      <c r="F107" s="65" t="s">
        <v>105</v>
      </c>
      <c r="G107" s="65" t="s">
        <v>105</v>
      </c>
      <c r="H107" s="65" t="s">
        <v>105</v>
      </c>
      <c r="I107" s="65" t="s">
        <v>105</v>
      </c>
      <c r="J107" s="65" t="s">
        <v>105</v>
      </c>
      <c r="K107" s="65" t="s">
        <v>105</v>
      </c>
      <c r="L107" s="65" t="s">
        <v>105</v>
      </c>
      <c r="M107" s="65" t="s">
        <v>105</v>
      </c>
      <c r="N107" s="65">
        <v>0.07</v>
      </c>
      <c r="O107" s="65">
        <v>0.07</v>
      </c>
      <c r="P107" s="65">
        <v>0.07</v>
      </c>
      <c r="Q107" s="65">
        <v>0.07</v>
      </c>
      <c r="R107" s="65">
        <v>0.07</v>
      </c>
      <c r="S107" s="65">
        <v>0.07</v>
      </c>
      <c r="T107" s="65">
        <v>0.07</v>
      </c>
      <c r="U107" s="65">
        <v>0.07</v>
      </c>
      <c r="V107" s="65">
        <v>0.07</v>
      </c>
      <c r="W107" s="65">
        <v>0.07</v>
      </c>
      <c r="X107" s="65">
        <v>0.07</v>
      </c>
      <c r="Y107" s="65">
        <v>0.07</v>
      </c>
      <c r="Z107" s="65" t="s">
        <v>105</v>
      </c>
      <c r="AA107" s="65" t="s">
        <v>105</v>
      </c>
      <c r="AB107" s="57" t="s">
        <v>105</v>
      </c>
      <c r="AC107" s="57" t="s">
        <v>105</v>
      </c>
      <c r="AD107" s="57" t="s">
        <v>105</v>
      </c>
      <c r="AE107" s="57" t="s">
        <v>105</v>
      </c>
      <c r="AF107" s="57" t="s">
        <v>105</v>
      </c>
      <c r="AG107" s="57" t="s">
        <v>105</v>
      </c>
      <c r="AH107" s="23"/>
      <c r="AJ107" s="1"/>
      <c r="AK107" s="1"/>
      <c r="AL107" s="1"/>
      <c r="AM107" s="1"/>
      <c r="AN107" s="1"/>
      <c r="AO107" s="1"/>
      <c r="AP107" s="1"/>
      <c r="AQ107" s="1"/>
      <c r="AR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</row>
    <row r="108" spans="1:174" ht="15" customHeight="1">
      <c r="A108" s="17" t="s">
        <v>4</v>
      </c>
      <c r="B108" s="86" t="s">
        <v>198</v>
      </c>
      <c r="C108" s="23" t="s">
        <v>122</v>
      </c>
      <c r="D108" s="65" t="s">
        <v>105</v>
      </c>
      <c r="E108" s="65" t="s">
        <v>105</v>
      </c>
      <c r="F108" s="65" t="s">
        <v>105</v>
      </c>
      <c r="G108" s="65" t="s">
        <v>105</v>
      </c>
      <c r="H108" s="65" t="s">
        <v>105</v>
      </c>
      <c r="I108" s="65" t="s">
        <v>105</v>
      </c>
      <c r="J108" s="65" t="s">
        <v>105</v>
      </c>
      <c r="K108" s="65" t="s">
        <v>105</v>
      </c>
      <c r="L108" s="65" t="s">
        <v>105</v>
      </c>
      <c r="M108" s="65" t="s">
        <v>105</v>
      </c>
      <c r="N108" s="65" t="s">
        <v>105</v>
      </c>
      <c r="O108" s="65" t="s">
        <v>105</v>
      </c>
      <c r="P108" s="65" t="s">
        <v>105</v>
      </c>
      <c r="Q108" s="65" t="s">
        <v>105</v>
      </c>
      <c r="R108" s="65" t="s">
        <v>105</v>
      </c>
      <c r="S108" s="65" t="s">
        <v>105</v>
      </c>
      <c r="T108" s="65" t="s">
        <v>105</v>
      </c>
      <c r="U108" s="65" t="s">
        <v>105</v>
      </c>
      <c r="V108" s="65" t="s">
        <v>105</v>
      </c>
      <c r="W108" s="65" t="s">
        <v>105</v>
      </c>
      <c r="X108" s="65" t="s">
        <v>105</v>
      </c>
      <c r="Y108" s="65" t="s">
        <v>105</v>
      </c>
      <c r="Z108" s="65" t="s">
        <v>105</v>
      </c>
      <c r="AA108" s="65" t="s">
        <v>105</v>
      </c>
      <c r="AB108" s="65" t="s">
        <v>105</v>
      </c>
      <c r="AC108" s="65" t="s">
        <v>105</v>
      </c>
      <c r="AD108" s="65" t="s">
        <v>105</v>
      </c>
      <c r="AE108" s="59">
        <v>1</v>
      </c>
      <c r="AF108" s="59">
        <v>1</v>
      </c>
      <c r="AG108" s="59">
        <v>1</v>
      </c>
      <c r="AH108" s="23"/>
      <c r="AJ108" s="1"/>
      <c r="AK108" s="1"/>
      <c r="AL108" s="1"/>
      <c r="AM108" s="1"/>
      <c r="AN108" s="1"/>
      <c r="AO108" s="1"/>
      <c r="AP108" s="1"/>
      <c r="AQ108" s="1"/>
      <c r="AR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</row>
    <row r="109" spans="1:174" ht="15" customHeight="1">
      <c r="A109" s="17" t="s">
        <v>4</v>
      </c>
      <c r="B109" s="86" t="s">
        <v>199</v>
      </c>
      <c r="C109" s="26" t="s">
        <v>76</v>
      </c>
      <c r="D109" s="65">
        <v>0.025</v>
      </c>
      <c r="E109" s="65" t="s">
        <v>105</v>
      </c>
      <c r="F109" s="65" t="s">
        <v>105</v>
      </c>
      <c r="G109" s="65" t="s">
        <v>105</v>
      </c>
      <c r="H109" s="65" t="s">
        <v>105</v>
      </c>
      <c r="I109" s="65" t="s">
        <v>105</v>
      </c>
      <c r="J109" s="65" t="s">
        <v>105</v>
      </c>
      <c r="K109" s="65">
        <v>0.13</v>
      </c>
      <c r="L109" s="65">
        <v>0.07</v>
      </c>
      <c r="M109" s="65">
        <v>0.1</v>
      </c>
      <c r="N109" s="65">
        <v>0.1</v>
      </c>
      <c r="O109" s="65">
        <v>0.053</v>
      </c>
      <c r="P109" s="65">
        <v>0.043000000000000003</v>
      </c>
      <c r="Q109" s="65">
        <v>0.037</v>
      </c>
      <c r="R109" s="65">
        <v>0.032</v>
      </c>
      <c r="S109" s="65">
        <v>0.053</v>
      </c>
      <c r="T109" s="65">
        <v>0.04</v>
      </c>
      <c r="U109" s="65">
        <v>0.04</v>
      </c>
      <c r="V109" s="65">
        <v>0.05</v>
      </c>
      <c r="W109" s="65">
        <v>0.05</v>
      </c>
      <c r="X109" s="65">
        <v>0.049</v>
      </c>
      <c r="Y109" s="65">
        <v>0.047</v>
      </c>
      <c r="Z109" s="65">
        <v>0.047</v>
      </c>
      <c r="AA109" s="65">
        <v>0.043000000000000003</v>
      </c>
      <c r="AB109" s="57">
        <v>0.043</v>
      </c>
      <c r="AC109" s="57">
        <v>0.043</v>
      </c>
      <c r="AD109" s="57">
        <v>0.06</v>
      </c>
      <c r="AE109" s="59">
        <v>0.058</v>
      </c>
      <c r="AF109" s="59">
        <v>0.055</v>
      </c>
      <c r="AG109" s="59">
        <v>0.053</v>
      </c>
      <c r="AH109" s="23"/>
      <c r="AJ109" s="1"/>
      <c r="AK109" s="1"/>
      <c r="AL109" s="1"/>
      <c r="AM109" s="1"/>
      <c r="AN109" s="1"/>
      <c r="AO109" s="1"/>
      <c r="AP109" s="1"/>
      <c r="AQ109" s="1"/>
      <c r="AR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</row>
    <row r="110" spans="1:174" ht="15" customHeight="1">
      <c r="A110" s="17" t="s">
        <v>4</v>
      </c>
      <c r="B110" s="86" t="s">
        <v>201</v>
      </c>
      <c r="C110" s="58" t="s">
        <v>111</v>
      </c>
      <c r="D110" s="65" t="s">
        <v>105</v>
      </c>
      <c r="E110" s="65" t="s">
        <v>105</v>
      </c>
      <c r="F110" s="65" t="s">
        <v>105</v>
      </c>
      <c r="G110" s="65" t="s">
        <v>105</v>
      </c>
      <c r="H110" s="65" t="s">
        <v>105</v>
      </c>
      <c r="I110" s="65" t="s">
        <v>105</v>
      </c>
      <c r="J110" s="65" t="s">
        <v>105</v>
      </c>
      <c r="K110" s="65" t="s">
        <v>105</v>
      </c>
      <c r="L110" s="65">
        <v>2.2</v>
      </c>
      <c r="M110" s="65">
        <v>2.29</v>
      </c>
      <c r="N110" s="65">
        <v>2.29</v>
      </c>
      <c r="O110" s="65">
        <v>2.29</v>
      </c>
      <c r="P110" s="65">
        <v>2.29</v>
      </c>
      <c r="Q110" s="65">
        <v>2.3</v>
      </c>
      <c r="R110" s="65">
        <v>2.3</v>
      </c>
      <c r="S110" s="65">
        <v>2.702</v>
      </c>
      <c r="T110" s="65">
        <v>1.74</v>
      </c>
      <c r="U110" s="65">
        <v>2</v>
      </c>
      <c r="V110" s="65">
        <v>2.5</v>
      </c>
      <c r="W110" s="65">
        <v>2</v>
      </c>
      <c r="X110" s="65">
        <v>2</v>
      </c>
      <c r="Y110" s="65">
        <v>2</v>
      </c>
      <c r="Z110" s="65">
        <v>4.5</v>
      </c>
      <c r="AA110" s="65">
        <v>4.5</v>
      </c>
      <c r="AB110" s="57">
        <v>4.5</v>
      </c>
      <c r="AC110" s="57">
        <v>4.5</v>
      </c>
      <c r="AD110" s="57">
        <v>4.5</v>
      </c>
      <c r="AE110" s="59">
        <v>4.5</v>
      </c>
      <c r="AF110" s="59">
        <v>4.5</v>
      </c>
      <c r="AG110" s="59">
        <v>4.5</v>
      </c>
      <c r="AH110" s="23"/>
      <c r="AJ110" s="1"/>
      <c r="AK110" s="1"/>
      <c r="AL110" s="1"/>
      <c r="AM110" s="1"/>
      <c r="AN110" s="1"/>
      <c r="AO110" s="1"/>
      <c r="AP110" s="1"/>
      <c r="AQ110" s="1"/>
      <c r="AR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</row>
    <row r="111" spans="1:174" ht="15" customHeight="1">
      <c r="A111" s="17" t="s">
        <v>4</v>
      </c>
      <c r="B111" s="86" t="s">
        <v>202</v>
      </c>
      <c r="C111" s="58" t="s">
        <v>112</v>
      </c>
      <c r="D111" s="65" t="s">
        <v>105</v>
      </c>
      <c r="E111" s="65" t="s">
        <v>105</v>
      </c>
      <c r="F111" s="65" t="s">
        <v>105</v>
      </c>
      <c r="G111" s="65" t="s">
        <v>105</v>
      </c>
      <c r="H111" s="65" t="s">
        <v>105</v>
      </c>
      <c r="I111" s="65" t="s">
        <v>105</v>
      </c>
      <c r="J111" s="65" t="s">
        <v>105</v>
      </c>
      <c r="K111" s="65" t="s">
        <v>105</v>
      </c>
      <c r="L111" s="65" t="s">
        <v>105</v>
      </c>
      <c r="M111" s="65" t="s">
        <v>105</v>
      </c>
      <c r="N111" s="65" t="s">
        <v>105</v>
      </c>
      <c r="O111" s="65">
        <v>2</v>
      </c>
      <c r="P111" s="65">
        <v>2.1</v>
      </c>
      <c r="Q111" s="65">
        <v>5.2</v>
      </c>
      <c r="R111" s="65">
        <v>5.2</v>
      </c>
      <c r="S111" s="65">
        <v>2</v>
      </c>
      <c r="T111" s="65">
        <v>2</v>
      </c>
      <c r="U111" s="65">
        <v>3</v>
      </c>
      <c r="V111" s="65">
        <v>3</v>
      </c>
      <c r="W111" s="65">
        <v>3</v>
      </c>
      <c r="X111" s="65">
        <v>3</v>
      </c>
      <c r="Y111" s="65">
        <v>3</v>
      </c>
      <c r="Z111" s="65">
        <v>2.2</v>
      </c>
      <c r="AA111" s="65">
        <v>2.2</v>
      </c>
      <c r="AB111" s="57">
        <v>2.2</v>
      </c>
      <c r="AC111" s="57">
        <v>2.2</v>
      </c>
      <c r="AD111" s="57">
        <v>2.2</v>
      </c>
      <c r="AE111" s="59">
        <v>2.2</v>
      </c>
      <c r="AF111" s="59">
        <v>2.2</v>
      </c>
      <c r="AG111" s="59">
        <v>2.2</v>
      </c>
      <c r="AH111" s="23"/>
      <c r="AJ111" s="1"/>
      <c r="AK111" s="1"/>
      <c r="AL111" s="1"/>
      <c r="AM111" s="1"/>
      <c r="AN111" s="1"/>
      <c r="AO111" s="1"/>
      <c r="AP111" s="1"/>
      <c r="AQ111" s="1"/>
      <c r="AR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</row>
    <row r="112" spans="1:174" ht="15" customHeight="1">
      <c r="A112" s="17" t="s">
        <v>4</v>
      </c>
      <c r="B112" s="86" t="s">
        <v>203</v>
      </c>
      <c r="C112" s="26" t="s">
        <v>77</v>
      </c>
      <c r="D112" s="65">
        <v>41.4</v>
      </c>
      <c r="E112" s="65">
        <v>41</v>
      </c>
      <c r="F112" s="65">
        <v>40.5</v>
      </c>
      <c r="G112" s="65">
        <v>32.4</v>
      </c>
      <c r="H112" s="65">
        <v>34.8</v>
      </c>
      <c r="I112" s="65">
        <v>35.6</v>
      </c>
      <c r="J112" s="65">
        <v>47</v>
      </c>
      <c r="K112" s="65">
        <v>47</v>
      </c>
      <c r="L112" s="65">
        <v>84</v>
      </c>
      <c r="M112" s="65">
        <v>85</v>
      </c>
      <c r="N112" s="65">
        <v>87.4</v>
      </c>
      <c r="O112" s="65">
        <v>87.4</v>
      </c>
      <c r="P112" s="65">
        <v>104.72</v>
      </c>
      <c r="Q112" s="65">
        <v>120</v>
      </c>
      <c r="R112" s="65">
        <v>120</v>
      </c>
      <c r="S112" s="65">
        <v>120</v>
      </c>
      <c r="T112" s="65">
        <v>109.71</v>
      </c>
      <c r="U112" s="65">
        <v>104.717</v>
      </c>
      <c r="V112" s="65">
        <v>114.852</v>
      </c>
      <c r="W112" s="65">
        <v>124</v>
      </c>
      <c r="X112" s="65">
        <v>124</v>
      </c>
      <c r="Y112" s="65">
        <v>124</v>
      </c>
      <c r="Z112" s="65">
        <v>124</v>
      </c>
      <c r="AA112" s="65">
        <v>124</v>
      </c>
      <c r="AB112" s="57">
        <v>159</v>
      </c>
      <c r="AC112" s="57">
        <v>176</v>
      </c>
      <c r="AD112" s="57">
        <v>184.66</v>
      </c>
      <c r="AE112" s="59">
        <v>181.9</v>
      </c>
      <c r="AF112" s="59">
        <v>183.99</v>
      </c>
      <c r="AG112" s="59">
        <v>184.16</v>
      </c>
      <c r="AH112" s="23"/>
      <c r="AI112" s="59"/>
      <c r="AJ112" s="1"/>
      <c r="AK112" s="1"/>
      <c r="AL112" s="1"/>
      <c r="AM112" s="1"/>
      <c r="AN112" s="1"/>
      <c r="AO112" s="1"/>
      <c r="AP112" s="1"/>
      <c r="AQ112" s="1"/>
      <c r="AR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</row>
    <row r="113" spans="1:174" ht="15" customHeight="1">
      <c r="A113" s="17" t="s">
        <v>4</v>
      </c>
      <c r="B113" s="86" t="s">
        <v>204</v>
      </c>
      <c r="C113" s="58" t="s">
        <v>113</v>
      </c>
      <c r="D113" s="65" t="s">
        <v>105</v>
      </c>
      <c r="E113" s="65" t="s">
        <v>105</v>
      </c>
      <c r="F113" s="65" t="s">
        <v>105</v>
      </c>
      <c r="G113" s="65" t="s">
        <v>105</v>
      </c>
      <c r="H113" s="65" t="s">
        <v>105</v>
      </c>
      <c r="I113" s="65" t="s">
        <v>105</v>
      </c>
      <c r="J113" s="65" t="s">
        <v>105</v>
      </c>
      <c r="K113" s="65" t="s">
        <v>105</v>
      </c>
      <c r="L113" s="65" t="s">
        <v>105</v>
      </c>
      <c r="M113" s="65" t="s">
        <v>105</v>
      </c>
      <c r="N113" s="65" t="s">
        <v>105</v>
      </c>
      <c r="O113" s="65">
        <v>2</v>
      </c>
      <c r="P113" s="65">
        <v>2</v>
      </c>
      <c r="Q113" s="65">
        <v>2</v>
      </c>
      <c r="R113" s="65">
        <v>2</v>
      </c>
      <c r="S113" s="65">
        <v>2</v>
      </c>
      <c r="T113" s="65">
        <v>2</v>
      </c>
      <c r="U113" s="65">
        <v>2</v>
      </c>
      <c r="V113" s="65">
        <v>2</v>
      </c>
      <c r="W113" s="65">
        <v>2</v>
      </c>
      <c r="X113" s="65">
        <v>2</v>
      </c>
      <c r="Y113" s="65">
        <v>2</v>
      </c>
      <c r="Z113" s="65">
        <v>2</v>
      </c>
      <c r="AA113" s="65">
        <v>2</v>
      </c>
      <c r="AB113" s="57">
        <v>2</v>
      </c>
      <c r="AC113" s="57">
        <v>2</v>
      </c>
      <c r="AD113" s="57">
        <v>2</v>
      </c>
      <c r="AE113" s="59">
        <v>2</v>
      </c>
      <c r="AF113" s="59">
        <v>2</v>
      </c>
      <c r="AG113" s="59">
        <v>2</v>
      </c>
      <c r="AH113" s="23"/>
      <c r="AJ113" s="1"/>
      <c r="AK113" s="1"/>
      <c r="AL113" s="1"/>
      <c r="AM113" s="1"/>
      <c r="AN113" s="1"/>
      <c r="AO113" s="1"/>
      <c r="AP113" s="1"/>
      <c r="AQ113" s="1"/>
      <c r="AR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</row>
    <row r="114" spans="1:174" ht="15" customHeight="1">
      <c r="A114" s="17" t="s">
        <v>4</v>
      </c>
      <c r="B114" s="86" t="s">
        <v>205</v>
      </c>
      <c r="C114" s="58" t="s">
        <v>114</v>
      </c>
      <c r="D114" s="65" t="s">
        <v>105</v>
      </c>
      <c r="E114" s="65" t="s">
        <v>105</v>
      </c>
      <c r="F114" s="65" t="s">
        <v>105</v>
      </c>
      <c r="G114" s="65" t="s">
        <v>105</v>
      </c>
      <c r="H114" s="65" t="s">
        <v>105</v>
      </c>
      <c r="I114" s="65" t="s">
        <v>105</v>
      </c>
      <c r="J114" s="65" t="s">
        <v>105</v>
      </c>
      <c r="K114" s="65" t="s">
        <v>105</v>
      </c>
      <c r="L114" s="65">
        <v>0.21</v>
      </c>
      <c r="M114" s="65">
        <v>0.21</v>
      </c>
      <c r="N114" s="65">
        <v>0.21</v>
      </c>
      <c r="O114" s="65">
        <v>0.21</v>
      </c>
      <c r="P114" s="65">
        <v>0.21</v>
      </c>
      <c r="Q114" s="65">
        <v>0.2</v>
      </c>
      <c r="R114" s="65">
        <v>0.2</v>
      </c>
      <c r="S114" s="65">
        <v>0.2</v>
      </c>
      <c r="T114" s="65">
        <v>0.2</v>
      </c>
      <c r="U114" s="65">
        <v>0.2</v>
      </c>
      <c r="V114" s="65">
        <v>0.2</v>
      </c>
      <c r="W114" s="65">
        <v>0.2</v>
      </c>
      <c r="X114" s="65">
        <v>0.2</v>
      </c>
      <c r="Y114" s="65">
        <v>0.2</v>
      </c>
      <c r="Z114" s="65">
        <v>0.2</v>
      </c>
      <c r="AA114" s="65">
        <v>0.2</v>
      </c>
      <c r="AB114" s="57">
        <v>0.2</v>
      </c>
      <c r="AC114" s="57">
        <v>0.2</v>
      </c>
      <c r="AD114" s="57">
        <v>0.2</v>
      </c>
      <c r="AE114" s="59">
        <v>0.2</v>
      </c>
      <c r="AF114" s="59">
        <v>0.2</v>
      </c>
      <c r="AG114" s="59">
        <v>0.2</v>
      </c>
      <c r="AH114" s="23"/>
      <c r="AJ114" s="1"/>
      <c r="AK114" s="1"/>
      <c r="AL114" s="1"/>
      <c r="AM114" s="1"/>
      <c r="AN114" s="1"/>
      <c r="AO114" s="1"/>
      <c r="AP114" s="1"/>
      <c r="AQ114" s="1"/>
      <c r="AR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</row>
    <row r="115" spans="1:174" ht="15" customHeight="1">
      <c r="A115" s="17" t="s">
        <v>4</v>
      </c>
      <c r="B115" s="86" t="s">
        <v>206</v>
      </c>
      <c r="C115" s="26" t="s">
        <v>78</v>
      </c>
      <c r="D115" s="65" t="s">
        <v>105</v>
      </c>
      <c r="E115" s="65" t="s">
        <v>105</v>
      </c>
      <c r="F115" s="65" t="s">
        <v>105</v>
      </c>
      <c r="G115" s="65">
        <v>0.4</v>
      </c>
      <c r="H115" s="65">
        <v>0.4</v>
      </c>
      <c r="I115" s="65">
        <v>0.35</v>
      </c>
      <c r="J115" s="65" t="s">
        <v>105</v>
      </c>
      <c r="K115" s="65" t="s">
        <v>105</v>
      </c>
      <c r="L115" s="65">
        <v>0.98</v>
      </c>
      <c r="M115" s="65">
        <v>1.76</v>
      </c>
      <c r="N115" s="65">
        <v>1.76</v>
      </c>
      <c r="O115" s="65">
        <v>1.76</v>
      </c>
      <c r="P115" s="65">
        <v>1.8</v>
      </c>
      <c r="Q115" s="65">
        <v>1.9</v>
      </c>
      <c r="R115" s="65">
        <v>0.9430000000000001</v>
      </c>
      <c r="S115" s="65">
        <v>0.9590000000000001</v>
      </c>
      <c r="T115" s="65">
        <v>0.9590000000000001</v>
      </c>
      <c r="U115" s="65">
        <v>0.9</v>
      </c>
      <c r="V115" s="65">
        <v>0.8260000000000001</v>
      </c>
      <c r="W115" s="65">
        <v>0.78</v>
      </c>
      <c r="X115" s="65">
        <v>0.78</v>
      </c>
      <c r="Y115" s="65">
        <v>0.78</v>
      </c>
      <c r="Z115" s="65">
        <v>0.001</v>
      </c>
      <c r="AA115" s="65">
        <v>0.001</v>
      </c>
      <c r="AB115" s="57">
        <v>0.001</v>
      </c>
      <c r="AC115" s="57">
        <v>0.001</v>
      </c>
      <c r="AD115" s="57">
        <v>0.001</v>
      </c>
      <c r="AE115" s="57" t="s">
        <v>105</v>
      </c>
      <c r="AF115" s="57" t="s">
        <v>105</v>
      </c>
      <c r="AG115" s="57" t="s">
        <v>105</v>
      </c>
      <c r="AH115" s="23"/>
      <c r="AI115" s="59"/>
      <c r="AJ115" s="1"/>
      <c r="AK115" s="1"/>
      <c r="AL115" s="1"/>
      <c r="AM115" s="1"/>
      <c r="AN115" s="1"/>
      <c r="AO115" s="1"/>
      <c r="AP115" s="1"/>
      <c r="AQ115" s="1"/>
      <c r="AR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</row>
    <row r="116" spans="1:174" ht="15" customHeight="1">
      <c r="A116" s="17" t="s">
        <v>4</v>
      </c>
      <c r="B116" s="86" t="s">
        <v>207</v>
      </c>
      <c r="C116" s="26" t="s">
        <v>79</v>
      </c>
      <c r="D116" s="65" t="s">
        <v>105</v>
      </c>
      <c r="E116" s="65" t="s">
        <v>105</v>
      </c>
      <c r="F116" s="65" t="s">
        <v>105</v>
      </c>
      <c r="G116" s="65" t="s">
        <v>105</v>
      </c>
      <c r="H116" s="65" t="s">
        <v>105</v>
      </c>
      <c r="I116" s="65" t="s">
        <v>105</v>
      </c>
      <c r="J116" s="65" t="s">
        <v>105</v>
      </c>
      <c r="K116" s="65" t="s">
        <v>105</v>
      </c>
      <c r="L116" s="65" t="s">
        <v>105</v>
      </c>
      <c r="M116" s="65">
        <v>3</v>
      </c>
      <c r="N116" s="65">
        <v>3</v>
      </c>
      <c r="O116" s="65">
        <v>3</v>
      </c>
      <c r="P116" s="65">
        <v>3</v>
      </c>
      <c r="Q116" s="65">
        <v>3</v>
      </c>
      <c r="R116" s="65">
        <v>3</v>
      </c>
      <c r="S116" s="65">
        <v>3</v>
      </c>
      <c r="T116" s="65">
        <v>3</v>
      </c>
      <c r="U116" s="65">
        <v>3</v>
      </c>
      <c r="V116" s="65">
        <v>3</v>
      </c>
      <c r="W116" s="65">
        <v>3</v>
      </c>
      <c r="X116" s="65">
        <v>3</v>
      </c>
      <c r="Y116" s="65">
        <v>3</v>
      </c>
      <c r="Z116" s="65">
        <v>3</v>
      </c>
      <c r="AA116" s="65">
        <v>3</v>
      </c>
      <c r="AB116" s="57">
        <v>3</v>
      </c>
      <c r="AC116" s="57">
        <v>3</v>
      </c>
      <c r="AD116" s="57">
        <v>3</v>
      </c>
      <c r="AE116" s="59">
        <v>3</v>
      </c>
      <c r="AF116" s="59">
        <v>3</v>
      </c>
      <c r="AG116" s="59">
        <v>3</v>
      </c>
      <c r="AH116" s="23"/>
      <c r="AJ116" s="1"/>
      <c r="AK116" s="1"/>
      <c r="AL116" s="1"/>
      <c r="AM116" s="1"/>
      <c r="AN116" s="1"/>
      <c r="AO116" s="1"/>
      <c r="AP116" s="1"/>
      <c r="AQ116" s="1"/>
      <c r="AR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</row>
    <row r="117" spans="1:174" ht="15" customHeight="1">
      <c r="A117" s="17" t="s">
        <v>4</v>
      </c>
      <c r="B117" s="86" t="s">
        <v>208</v>
      </c>
      <c r="C117" s="58" t="s">
        <v>115</v>
      </c>
      <c r="D117" s="93">
        <v>0</v>
      </c>
      <c r="E117" s="93">
        <v>0</v>
      </c>
      <c r="F117" s="93">
        <v>0</v>
      </c>
      <c r="G117" s="65">
        <v>0.2</v>
      </c>
      <c r="H117" s="65">
        <v>0.2</v>
      </c>
      <c r="I117" s="65">
        <v>0.2</v>
      </c>
      <c r="J117" s="66">
        <v>0.8</v>
      </c>
      <c r="K117" s="66">
        <v>3</v>
      </c>
      <c r="L117" s="65">
        <v>4.1</v>
      </c>
      <c r="M117" s="65">
        <v>4.1</v>
      </c>
      <c r="N117" s="65">
        <v>4.1</v>
      </c>
      <c r="O117" s="65">
        <v>4.1</v>
      </c>
      <c r="P117" s="65">
        <v>4.1</v>
      </c>
      <c r="Q117" s="65">
        <v>4.1</v>
      </c>
      <c r="R117" s="65">
        <v>4.1</v>
      </c>
      <c r="S117" s="65">
        <v>4.1</v>
      </c>
      <c r="T117" s="65">
        <v>2</v>
      </c>
      <c r="U117" s="65">
        <v>0.726</v>
      </c>
      <c r="V117" s="65">
        <v>0.98</v>
      </c>
      <c r="W117" s="65">
        <v>0.98</v>
      </c>
      <c r="X117" s="65">
        <v>0.98</v>
      </c>
      <c r="Y117" s="65">
        <v>0.98</v>
      </c>
      <c r="Z117" s="65">
        <v>0.8</v>
      </c>
      <c r="AA117" s="65">
        <v>0.8</v>
      </c>
      <c r="AB117" s="57">
        <v>0.8</v>
      </c>
      <c r="AC117" s="57">
        <v>0.8</v>
      </c>
      <c r="AD117" s="57">
        <v>0.8</v>
      </c>
      <c r="AE117" s="59">
        <v>0.23</v>
      </c>
      <c r="AF117" s="59">
        <v>0.23</v>
      </c>
      <c r="AG117" s="59">
        <v>0.23</v>
      </c>
      <c r="AH117" s="23"/>
      <c r="AI117" s="59"/>
      <c r="AJ117" s="1"/>
      <c r="AK117" s="1"/>
      <c r="AL117" s="1"/>
      <c r="AM117" s="1"/>
      <c r="AN117" s="1"/>
      <c r="AO117" s="1"/>
      <c r="AP117" s="1"/>
      <c r="AQ117" s="1"/>
      <c r="AR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</row>
    <row r="118" spans="1:174" ht="15" customHeight="1">
      <c r="A118" s="17" t="s">
        <v>4</v>
      </c>
      <c r="B118" s="86" t="s">
        <v>209</v>
      </c>
      <c r="C118" s="26" t="s">
        <v>80</v>
      </c>
      <c r="D118" s="65">
        <v>6</v>
      </c>
      <c r="E118" s="65">
        <v>5.6</v>
      </c>
      <c r="F118" s="65">
        <v>5.4</v>
      </c>
      <c r="G118" s="65">
        <v>4.3</v>
      </c>
      <c r="H118" s="65">
        <v>4.15</v>
      </c>
      <c r="I118" s="65">
        <v>2.224</v>
      </c>
      <c r="J118" s="65">
        <v>4.2</v>
      </c>
      <c r="K118" s="65">
        <v>3.2</v>
      </c>
      <c r="L118" s="65">
        <v>2.96</v>
      </c>
      <c r="M118" s="65">
        <v>3.1</v>
      </c>
      <c r="N118" s="65">
        <v>3.1</v>
      </c>
      <c r="O118" s="65">
        <v>3</v>
      </c>
      <c r="P118" s="65">
        <v>3</v>
      </c>
      <c r="Q118" s="65">
        <v>3</v>
      </c>
      <c r="R118" s="65">
        <v>3.2</v>
      </c>
      <c r="S118" s="65">
        <v>1.069</v>
      </c>
      <c r="T118" s="65">
        <v>2.6</v>
      </c>
      <c r="U118" s="65">
        <v>2.4010000000000002</v>
      </c>
      <c r="V118" s="65">
        <v>2.5</v>
      </c>
      <c r="W118" s="65">
        <v>2.75</v>
      </c>
      <c r="X118" s="65">
        <v>2.75</v>
      </c>
      <c r="Y118" s="65">
        <v>2.75</v>
      </c>
      <c r="Z118" s="65">
        <v>2.75</v>
      </c>
      <c r="AA118" s="65">
        <v>2.75</v>
      </c>
      <c r="AB118" s="57">
        <v>2.75</v>
      </c>
      <c r="AC118" s="57">
        <v>2.75</v>
      </c>
      <c r="AD118" s="57">
        <v>2.75</v>
      </c>
      <c r="AE118" s="59">
        <v>2.3</v>
      </c>
      <c r="AF118" s="59">
        <v>2.3</v>
      </c>
      <c r="AG118" s="59">
        <v>2.3</v>
      </c>
      <c r="AH118" s="23"/>
      <c r="AI118" s="59"/>
      <c r="AJ118" s="1"/>
      <c r="AK118" s="1"/>
      <c r="AL118" s="1"/>
      <c r="AM118" s="1"/>
      <c r="AN118" s="1"/>
      <c r="AO118" s="1"/>
      <c r="AP118" s="1"/>
      <c r="AQ118" s="1"/>
      <c r="AR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</row>
    <row r="119" spans="1:35" s="7" customFormat="1" ht="15" customHeight="1">
      <c r="A119" s="19" t="s">
        <v>4</v>
      </c>
      <c r="B119" s="19"/>
      <c r="C119" s="38" t="s">
        <v>107</v>
      </c>
      <c r="D119" s="69">
        <f aca="true" t="shared" si="6" ref="D119:AB119">SUM(D94:D118)</f>
        <v>210.35000000000002</v>
      </c>
      <c r="E119" s="69">
        <f t="shared" si="6"/>
        <v>208.47000000000003</v>
      </c>
      <c r="F119" s="69">
        <f t="shared" si="6"/>
        <v>211.66700000000003</v>
      </c>
      <c r="G119" s="69">
        <f t="shared" si="6"/>
        <v>189.42300000000003</v>
      </c>
      <c r="H119" s="69">
        <f t="shared" si="6"/>
        <v>189.644</v>
      </c>
      <c r="I119" s="69">
        <f t="shared" si="6"/>
        <v>187.17599999999996</v>
      </c>
      <c r="J119" s="69">
        <f t="shared" si="6"/>
        <v>198.322</v>
      </c>
      <c r="K119" s="69">
        <f t="shared" si="6"/>
        <v>201.51999999999998</v>
      </c>
      <c r="L119" s="69">
        <f t="shared" si="6"/>
        <v>248.62999999999997</v>
      </c>
      <c r="M119" s="69">
        <f t="shared" si="6"/>
        <v>253.30999999999997</v>
      </c>
      <c r="N119" s="69">
        <f t="shared" si="6"/>
        <v>266.7300000000001</v>
      </c>
      <c r="O119" s="69">
        <f t="shared" si="6"/>
        <v>289.983</v>
      </c>
      <c r="P119" s="69">
        <f t="shared" si="6"/>
        <v>310.241</v>
      </c>
      <c r="Q119" s="69">
        <f t="shared" si="6"/>
        <v>346.86500000000007</v>
      </c>
      <c r="R119" s="69">
        <f t="shared" si="6"/>
        <v>343.5450000000001</v>
      </c>
      <c r="S119" s="69">
        <f t="shared" si="6"/>
        <v>341.5930000000001</v>
      </c>
      <c r="T119" s="69">
        <f t="shared" si="6"/>
        <v>334.60300000000007</v>
      </c>
      <c r="U119" s="69">
        <f t="shared" si="6"/>
        <v>328.587</v>
      </c>
      <c r="V119" s="69">
        <f t="shared" si="6"/>
        <v>348.598</v>
      </c>
      <c r="W119" s="69">
        <f t="shared" si="6"/>
        <v>361.098</v>
      </c>
      <c r="X119" s="69">
        <f t="shared" si="6"/>
        <v>394.17699999999996</v>
      </c>
      <c r="Y119" s="69">
        <f t="shared" si="6"/>
        <v>394.175</v>
      </c>
      <c r="Z119" s="69">
        <f t="shared" si="6"/>
        <v>394.84599999999995</v>
      </c>
      <c r="AA119" s="69">
        <f t="shared" si="6"/>
        <v>418.162</v>
      </c>
      <c r="AB119" s="69">
        <f t="shared" si="6"/>
        <v>453.462</v>
      </c>
      <c r="AC119" s="69">
        <f>SUM(AC94:AC118)</f>
        <v>476.50899999999996</v>
      </c>
      <c r="AD119" s="69">
        <f>SUM(AD94:AD118)</f>
        <v>485.8409999999999</v>
      </c>
      <c r="AE119" s="69">
        <f>SUM(AE94:AE118)</f>
        <v>484.433</v>
      </c>
      <c r="AF119" s="69">
        <f>SUM(AF94:AF118)</f>
        <v>489.63000000000005</v>
      </c>
      <c r="AG119" s="69">
        <f>SUM(AG94:AG118)</f>
        <v>494.078</v>
      </c>
      <c r="AH119" s="23"/>
      <c r="AI119" s="59"/>
    </row>
    <row r="120" spans="1:35" s="7" customFormat="1" ht="15" customHeight="1">
      <c r="A120" s="19"/>
      <c r="B120" s="19"/>
      <c r="C120" s="38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H120" s="23"/>
      <c r="AI120" s="59"/>
    </row>
    <row r="121" spans="1:35" s="7" customFormat="1" ht="15" customHeight="1">
      <c r="A121" s="19"/>
      <c r="B121" s="19"/>
      <c r="C121" s="39" t="s">
        <v>99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63"/>
      <c r="AC121" s="64"/>
      <c r="AD121" s="64"/>
      <c r="AH121" s="23"/>
      <c r="AI121" s="59"/>
    </row>
    <row r="122" spans="1:35" s="7" customFormat="1" ht="15" customHeight="1">
      <c r="A122" s="17" t="s">
        <v>16</v>
      </c>
      <c r="B122" s="86" t="s">
        <v>226</v>
      </c>
      <c r="C122" s="58" t="s">
        <v>116</v>
      </c>
      <c r="D122" s="65" t="s">
        <v>105</v>
      </c>
      <c r="E122" s="65" t="s">
        <v>105</v>
      </c>
      <c r="F122" s="65" t="s">
        <v>105</v>
      </c>
      <c r="G122" s="65" t="s">
        <v>105</v>
      </c>
      <c r="H122" s="65" t="s">
        <v>105</v>
      </c>
      <c r="I122" s="65" t="s">
        <v>105</v>
      </c>
      <c r="J122" s="65" t="s">
        <v>105</v>
      </c>
      <c r="K122" s="65" t="s">
        <v>105</v>
      </c>
      <c r="L122" s="65" t="s">
        <v>105</v>
      </c>
      <c r="M122" s="65" t="s">
        <v>105</v>
      </c>
      <c r="N122" s="65" t="s">
        <v>105</v>
      </c>
      <c r="O122" s="65">
        <v>3.53</v>
      </c>
      <c r="P122" s="65">
        <v>3.53</v>
      </c>
      <c r="Q122" s="65">
        <v>3.5</v>
      </c>
      <c r="R122" s="65">
        <v>3.5</v>
      </c>
      <c r="S122" s="65">
        <v>3.5</v>
      </c>
      <c r="T122" s="65">
        <v>3.5</v>
      </c>
      <c r="U122" s="65">
        <v>3.5</v>
      </c>
      <c r="V122" s="65">
        <v>3.53</v>
      </c>
      <c r="W122" s="65">
        <v>3.53</v>
      </c>
      <c r="X122" s="65">
        <v>3.53</v>
      </c>
      <c r="Y122" s="65">
        <v>3.53</v>
      </c>
      <c r="Z122" s="65">
        <v>3.53</v>
      </c>
      <c r="AA122" s="65">
        <v>3.53</v>
      </c>
      <c r="AB122" s="57">
        <v>3.53</v>
      </c>
      <c r="AC122" s="57">
        <v>3.53</v>
      </c>
      <c r="AD122" s="57">
        <v>1.75</v>
      </c>
      <c r="AE122" s="59">
        <v>1.75</v>
      </c>
      <c r="AF122" s="59">
        <v>1.75</v>
      </c>
      <c r="AG122" s="59">
        <v>1.75</v>
      </c>
      <c r="AH122" s="76"/>
      <c r="AI122" s="78"/>
    </row>
    <row r="123" spans="1:174" ht="15" customHeight="1">
      <c r="A123" s="17" t="s">
        <v>16</v>
      </c>
      <c r="B123" s="86" t="s">
        <v>210</v>
      </c>
      <c r="C123" s="26" t="s">
        <v>82</v>
      </c>
      <c r="D123" s="65">
        <v>31</v>
      </c>
      <c r="E123" s="65">
        <v>30</v>
      </c>
      <c r="F123" s="65">
        <v>18.7</v>
      </c>
      <c r="G123" s="65">
        <v>17.768</v>
      </c>
      <c r="H123" s="65">
        <v>17.682</v>
      </c>
      <c r="I123" s="65">
        <v>17.85</v>
      </c>
      <c r="J123" s="65">
        <v>18.22</v>
      </c>
      <c r="K123" s="65">
        <v>18.68</v>
      </c>
      <c r="L123" s="65">
        <v>18.61</v>
      </c>
      <c r="M123" s="65">
        <v>16.633</v>
      </c>
      <c r="N123" s="65">
        <v>16.467</v>
      </c>
      <c r="O123" s="65">
        <v>15.433</v>
      </c>
      <c r="P123" s="65">
        <v>15.057</v>
      </c>
      <c r="Q123" s="65">
        <v>18.254</v>
      </c>
      <c r="R123" s="65">
        <v>19.607</v>
      </c>
      <c r="S123" s="65">
        <v>19.606</v>
      </c>
      <c r="T123" s="65">
        <v>20.082</v>
      </c>
      <c r="U123" s="65">
        <v>19.429000000000002</v>
      </c>
      <c r="V123" s="65">
        <v>19.429000000000002</v>
      </c>
      <c r="W123" s="65">
        <v>44.638</v>
      </c>
      <c r="X123" s="65">
        <v>44.638</v>
      </c>
      <c r="Y123" s="65">
        <v>44.638</v>
      </c>
      <c r="Z123" s="65">
        <v>90</v>
      </c>
      <c r="AA123" s="65">
        <v>90</v>
      </c>
      <c r="AB123" s="57">
        <v>90</v>
      </c>
      <c r="AC123" s="57">
        <v>29</v>
      </c>
      <c r="AD123" s="57">
        <v>27.64</v>
      </c>
      <c r="AE123" s="59">
        <v>30.37</v>
      </c>
      <c r="AF123" s="59">
        <v>30</v>
      </c>
      <c r="AG123" s="59">
        <v>30</v>
      </c>
      <c r="AJ123" s="1"/>
      <c r="AK123" s="1"/>
      <c r="AL123" s="1"/>
      <c r="AM123" s="1"/>
      <c r="AN123" s="1"/>
      <c r="AO123" s="1"/>
      <c r="AP123" s="1"/>
      <c r="AQ123" s="1"/>
      <c r="AR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</row>
    <row r="124" spans="1:174" ht="15" customHeight="1">
      <c r="A124" s="17" t="s">
        <v>16</v>
      </c>
      <c r="B124" s="86" t="s">
        <v>211</v>
      </c>
      <c r="C124" s="26" t="s">
        <v>83</v>
      </c>
      <c r="D124" s="65">
        <v>8</v>
      </c>
      <c r="E124" s="65">
        <v>8</v>
      </c>
      <c r="F124" s="65">
        <v>7</v>
      </c>
      <c r="G124" s="65">
        <v>7</v>
      </c>
      <c r="H124" s="65">
        <v>7</v>
      </c>
      <c r="I124" s="65">
        <v>7</v>
      </c>
      <c r="J124" s="65">
        <v>11.8</v>
      </c>
      <c r="K124" s="65">
        <v>12.71</v>
      </c>
      <c r="L124" s="65">
        <v>12.72</v>
      </c>
      <c r="M124" s="65">
        <v>12.715</v>
      </c>
      <c r="N124" s="65">
        <v>12.36</v>
      </c>
      <c r="O124" s="65">
        <v>12.7</v>
      </c>
      <c r="P124" s="65">
        <v>25.6</v>
      </c>
      <c r="Q124" s="65">
        <v>25.4</v>
      </c>
      <c r="R124" s="65">
        <v>25.2</v>
      </c>
      <c r="S124" s="65">
        <v>25.2</v>
      </c>
      <c r="T124" s="65">
        <v>10.087</v>
      </c>
      <c r="U124" s="65">
        <v>10.163</v>
      </c>
      <c r="V124" s="65">
        <v>10.884</v>
      </c>
      <c r="W124" s="65">
        <v>10.615</v>
      </c>
      <c r="X124" s="65">
        <v>10.615</v>
      </c>
      <c r="Y124" s="65">
        <v>10.615</v>
      </c>
      <c r="Z124" s="65">
        <v>10.615</v>
      </c>
      <c r="AA124" s="65">
        <v>10.615</v>
      </c>
      <c r="AB124" s="57">
        <v>10.6</v>
      </c>
      <c r="AC124" s="57">
        <v>10.6</v>
      </c>
      <c r="AD124" s="57">
        <v>5</v>
      </c>
      <c r="AE124" s="59">
        <v>5</v>
      </c>
      <c r="AF124" s="59">
        <v>5</v>
      </c>
      <c r="AG124" s="59">
        <v>5</v>
      </c>
      <c r="AH124" s="23"/>
      <c r="AJ124" s="1"/>
      <c r="AK124" s="1"/>
      <c r="AL124" s="1"/>
      <c r="AM124" s="1"/>
      <c r="AN124" s="1"/>
      <c r="AO124" s="1"/>
      <c r="AP124" s="1"/>
      <c r="AQ124" s="1"/>
      <c r="AR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</row>
    <row r="125" spans="1:174" ht="15" customHeight="1">
      <c r="A125" s="17" t="s">
        <v>16</v>
      </c>
      <c r="B125" s="86" t="s">
        <v>212</v>
      </c>
      <c r="C125" s="26" t="s">
        <v>84</v>
      </c>
      <c r="D125" s="65">
        <v>7.7</v>
      </c>
      <c r="E125" s="65">
        <v>7.3</v>
      </c>
      <c r="F125" s="65">
        <v>7.1</v>
      </c>
      <c r="G125" s="65">
        <v>6.8</v>
      </c>
      <c r="H125" s="65">
        <v>7.05</v>
      </c>
      <c r="I125" s="65">
        <v>7.3</v>
      </c>
      <c r="J125" s="65">
        <v>7.4</v>
      </c>
      <c r="K125" s="65">
        <v>7.06</v>
      </c>
      <c r="L125" s="65">
        <v>7.01</v>
      </c>
      <c r="M125" s="65">
        <v>11.6</v>
      </c>
      <c r="N125" s="65">
        <v>11.37</v>
      </c>
      <c r="O125" s="65">
        <v>11.2</v>
      </c>
      <c r="P125" s="65">
        <v>11.2</v>
      </c>
      <c r="Q125" s="65">
        <v>14</v>
      </c>
      <c r="R125" s="65">
        <v>14</v>
      </c>
      <c r="S125" s="65">
        <v>14</v>
      </c>
      <c r="T125" s="65">
        <v>14</v>
      </c>
      <c r="U125" s="65">
        <v>14.1</v>
      </c>
      <c r="V125" s="65">
        <v>14.1</v>
      </c>
      <c r="W125" s="65">
        <v>13.8</v>
      </c>
      <c r="X125" s="65">
        <v>13.8</v>
      </c>
      <c r="Y125" s="65">
        <v>13.8</v>
      </c>
      <c r="Z125" s="65">
        <v>13.8</v>
      </c>
      <c r="AA125" s="65">
        <v>13.8</v>
      </c>
      <c r="AB125" s="57">
        <v>13.8</v>
      </c>
      <c r="AC125" s="57">
        <v>13.8</v>
      </c>
      <c r="AD125" s="57">
        <v>13.8</v>
      </c>
      <c r="AE125" s="59">
        <v>13.8</v>
      </c>
      <c r="AF125" s="59">
        <v>13.8</v>
      </c>
      <c r="AG125" s="59">
        <v>13.8</v>
      </c>
      <c r="AH125" s="23"/>
      <c r="AJ125" s="1"/>
      <c r="AK125" s="1"/>
      <c r="AL125" s="1"/>
      <c r="AM125" s="1"/>
      <c r="AN125" s="1"/>
      <c r="AO125" s="1"/>
      <c r="AP125" s="1"/>
      <c r="AQ125" s="1"/>
      <c r="AR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</row>
    <row r="126" spans="1:174" ht="15" customHeight="1">
      <c r="A126" s="17" t="s">
        <v>16</v>
      </c>
      <c r="B126" s="86" t="s">
        <v>213</v>
      </c>
      <c r="C126" s="26" t="s">
        <v>85</v>
      </c>
      <c r="D126" s="65">
        <v>0.135</v>
      </c>
      <c r="E126" s="65">
        <v>0.18</v>
      </c>
      <c r="F126" s="65">
        <v>0.17</v>
      </c>
      <c r="G126" s="65">
        <v>0.19</v>
      </c>
      <c r="H126" s="65">
        <v>0.18</v>
      </c>
      <c r="I126" s="65">
        <v>0.17</v>
      </c>
      <c r="J126" s="65">
        <v>0.16</v>
      </c>
      <c r="K126" s="65">
        <v>9.46</v>
      </c>
      <c r="L126" s="65">
        <v>9.46</v>
      </c>
      <c r="M126" s="65">
        <v>9.46</v>
      </c>
      <c r="N126" s="65">
        <v>9.43</v>
      </c>
      <c r="O126" s="65">
        <v>9.4</v>
      </c>
      <c r="P126" s="65">
        <v>9.35</v>
      </c>
      <c r="Q126" s="65">
        <v>9.8</v>
      </c>
      <c r="R126" s="65">
        <v>9.8</v>
      </c>
      <c r="S126" s="65">
        <v>9.8</v>
      </c>
      <c r="T126" s="65">
        <v>10</v>
      </c>
      <c r="U126" s="65">
        <v>11</v>
      </c>
      <c r="V126" s="65">
        <v>10</v>
      </c>
      <c r="W126" s="65">
        <v>10</v>
      </c>
      <c r="X126" s="65">
        <v>10</v>
      </c>
      <c r="Y126" s="65">
        <v>10</v>
      </c>
      <c r="Z126" s="65">
        <v>10</v>
      </c>
      <c r="AA126" s="65">
        <v>10</v>
      </c>
      <c r="AB126" s="57">
        <v>10</v>
      </c>
      <c r="AC126" s="57">
        <v>10</v>
      </c>
      <c r="AD126" s="57">
        <v>10</v>
      </c>
      <c r="AE126" s="59">
        <v>10</v>
      </c>
      <c r="AF126" s="59">
        <v>10</v>
      </c>
      <c r="AG126" s="59">
        <v>10</v>
      </c>
      <c r="AH126" s="23"/>
      <c r="AI126" s="59"/>
      <c r="AJ126" s="1"/>
      <c r="AK126" s="1"/>
      <c r="AL126" s="1"/>
      <c r="AM126" s="1"/>
      <c r="AN126" s="1"/>
      <c r="AO126" s="1"/>
      <c r="AP126" s="1"/>
      <c r="AQ126" s="1"/>
      <c r="AR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</row>
    <row r="127" spans="1:174" ht="15" customHeight="1">
      <c r="A127" s="17" t="s">
        <v>16</v>
      </c>
      <c r="B127" s="86" t="s">
        <v>214</v>
      </c>
      <c r="C127" s="26" t="s">
        <v>86</v>
      </c>
      <c r="D127" s="65">
        <v>25</v>
      </c>
      <c r="E127" s="65">
        <v>24.5</v>
      </c>
      <c r="F127" s="65">
        <v>24.4</v>
      </c>
      <c r="G127" s="65">
        <v>29.8</v>
      </c>
      <c r="H127" s="65">
        <v>30.3</v>
      </c>
      <c r="I127" s="65">
        <v>30.9</v>
      </c>
      <c r="J127" s="65">
        <v>30</v>
      </c>
      <c r="K127" s="65">
        <v>30</v>
      </c>
      <c r="L127" s="65">
        <v>30.7</v>
      </c>
      <c r="M127" s="65">
        <v>31.7</v>
      </c>
      <c r="N127" s="65">
        <v>35.3</v>
      </c>
      <c r="O127" s="65">
        <v>35.3</v>
      </c>
      <c r="P127" s="65">
        <v>35.4</v>
      </c>
      <c r="Q127" s="65">
        <v>49.4</v>
      </c>
      <c r="R127" s="65">
        <v>59</v>
      </c>
      <c r="S127" s="65">
        <v>59</v>
      </c>
      <c r="T127" s="65">
        <v>59</v>
      </c>
      <c r="U127" s="65">
        <v>41.357</v>
      </c>
      <c r="V127" s="65">
        <v>41</v>
      </c>
      <c r="W127" s="65">
        <v>48.3</v>
      </c>
      <c r="X127" s="65">
        <v>48.3</v>
      </c>
      <c r="Y127" s="65">
        <v>48.3</v>
      </c>
      <c r="Z127" s="65">
        <v>48.3</v>
      </c>
      <c r="AA127" s="65">
        <v>53.325</v>
      </c>
      <c r="AB127" s="57">
        <v>53.325</v>
      </c>
      <c r="AC127" s="57">
        <v>53.325</v>
      </c>
      <c r="AD127" s="57">
        <v>53.325</v>
      </c>
      <c r="AE127" s="59">
        <v>80</v>
      </c>
      <c r="AF127" s="59">
        <v>80</v>
      </c>
      <c r="AG127" s="59">
        <v>80</v>
      </c>
      <c r="AH127" s="23"/>
      <c r="AI127" s="59"/>
      <c r="AJ127" s="1"/>
      <c r="AK127" s="1"/>
      <c r="AL127" s="1"/>
      <c r="AM127" s="1"/>
      <c r="AN127" s="1"/>
      <c r="AO127" s="1"/>
      <c r="AP127" s="1"/>
      <c r="AQ127" s="1"/>
      <c r="AR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</row>
    <row r="128" spans="1:174" ht="15" customHeight="1">
      <c r="A128" s="17" t="s">
        <v>16</v>
      </c>
      <c r="B128" s="86" t="s">
        <v>215</v>
      </c>
      <c r="C128" s="26" t="s">
        <v>87</v>
      </c>
      <c r="D128" s="65">
        <v>9.3</v>
      </c>
      <c r="E128" s="65">
        <v>12</v>
      </c>
      <c r="F128" s="65">
        <v>12.43</v>
      </c>
      <c r="G128" s="65">
        <v>14.508000000000001</v>
      </c>
      <c r="H128" s="65">
        <v>14.826</v>
      </c>
      <c r="I128" s="65">
        <v>15</v>
      </c>
      <c r="J128" s="65">
        <v>16.88</v>
      </c>
      <c r="K128" s="65">
        <v>17.55</v>
      </c>
      <c r="L128" s="65">
        <v>17.55</v>
      </c>
      <c r="M128" s="65">
        <v>22.861</v>
      </c>
      <c r="N128" s="65">
        <v>22.973</v>
      </c>
      <c r="O128" s="65">
        <v>25.049</v>
      </c>
      <c r="P128" s="65">
        <v>25.772000000000002</v>
      </c>
      <c r="Q128" s="65">
        <v>25.954</v>
      </c>
      <c r="R128" s="65">
        <v>25.354</v>
      </c>
      <c r="S128" s="65">
        <v>24.967</v>
      </c>
      <c r="T128" s="65">
        <v>24.967</v>
      </c>
      <c r="U128" s="65">
        <v>24.2</v>
      </c>
      <c r="V128" s="65">
        <v>17.356</v>
      </c>
      <c r="W128" s="65">
        <v>18.978</v>
      </c>
      <c r="X128" s="65">
        <v>22.884</v>
      </c>
      <c r="Y128" s="65">
        <v>22.849</v>
      </c>
      <c r="Z128" s="65">
        <v>22.865</v>
      </c>
      <c r="AA128" s="65">
        <v>26.943</v>
      </c>
      <c r="AB128" s="57">
        <v>30.14</v>
      </c>
      <c r="AC128" s="57">
        <v>32.525</v>
      </c>
      <c r="AD128" s="57">
        <v>38.88</v>
      </c>
      <c r="AE128" s="59">
        <v>37.96</v>
      </c>
      <c r="AF128" s="59">
        <v>37.96</v>
      </c>
      <c r="AG128" s="59">
        <v>37.96</v>
      </c>
      <c r="AH128" s="23"/>
      <c r="AI128" s="59"/>
      <c r="AJ128" s="1"/>
      <c r="AK128" s="1"/>
      <c r="AL128" s="1"/>
      <c r="AM128" s="1"/>
      <c r="AN128" s="1"/>
      <c r="AO128" s="1"/>
      <c r="AP128" s="1"/>
      <c r="AQ128" s="1"/>
      <c r="AR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</row>
    <row r="129" spans="1:174" ht="15" customHeight="1">
      <c r="A129" s="17" t="s">
        <v>16</v>
      </c>
      <c r="B129" s="86" t="s">
        <v>216</v>
      </c>
      <c r="C129" s="26" t="s">
        <v>88</v>
      </c>
      <c r="D129" s="65">
        <v>24</v>
      </c>
      <c r="E129" s="65">
        <v>23.5</v>
      </c>
      <c r="F129" s="65">
        <v>27.4</v>
      </c>
      <c r="G129" s="65">
        <v>29.6</v>
      </c>
      <c r="H129" s="65">
        <v>30.2</v>
      </c>
      <c r="I129" s="65">
        <v>40</v>
      </c>
      <c r="J129" s="65">
        <v>35.6</v>
      </c>
      <c r="K129" s="65">
        <v>49.44</v>
      </c>
      <c r="L129" s="65">
        <v>73</v>
      </c>
      <c r="M129" s="65">
        <v>83.59</v>
      </c>
      <c r="N129" s="65">
        <v>87.015</v>
      </c>
      <c r="O129" s="65">
        <v>91.45</v>
      </c>
      <c r="P129" s="65">
        <v>64.837</v>
      </c>
      <c r="Q129" s="65">
        <v>64.388</v>
      </c>
      <c r="R129" s="65">
        <v>64.388</v>
      </c>
      <c r="S129" s="65">
        <v>64.388</v>
      </c>
      <c r="T129" s="65">
        <v>68.916</v>
      </c>
      <c r="U129" s="65">
        <v>72.268</v>
      </c>
      <c r="V129" s="65">
        <v>72.268</v>
      </c>
      <c r="W129" s="65">
        <v>72.268</v>
      </c>
      <c r="X129" s="65">
        <v>72.268</v>
      </c>
      <c r="Y129" s="65">
        <v>72.268</v>
      </c>
      <c r="Z129" s="65">
        <v>92.5</v>
      </c>
      <c r="AA129" s="65">
        <v>92.5</v>
      </c>
      <c r="AB129" s="57">
        <v>90.3</v>
      </c>
      <c r="AC129" s="57">
        <v>90.3</v>
      </c>
      <c r="AD129" s="57">
        <v>97.786</v>
      </c>
      <c r="AE129" s="59">
        <v>97.78</v>
      </c>
      <c r="AF129" s="59">
        <v>93.9</v>
      </c>
      <c r="AG129" s="59">
        <v>106</v>
      </c>
      <c r="AH129" s="23"/>
      <c r="AI129" s="59"/>
      <c r="AJ129" s="1"/>
      <c r="AK129" s="1"/>
      <c r="AL129" s="1"/>
      <c r="AM129" s="1"/>
      <c r="AN129" s="1"/>
      <c r="AO129" s="1"/>
      <c r="AP129" s="1"/>
      <c r="AQ129" s="1"/>
      <c r="AR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</row>
    <row r="130" spans="1:174" ht="15" customHeight="1">
      <c r="A130" s="17" t="s">
        <v>16</v>
      </c>
      <c r="B130" s="86" t="s">
        <v>217</v>
      </c>
      <c r="C130" s="26" t="s">
        <v>89</v>
      </c>
      <c r="D130" s="65">
        <v>0.6</v>
      </c>
      <c r="E130" s="65">
        <v>0.5</v>
      </c>
      <c r="F130" s="65">
        <v>0.8</v>
      </c>
      <c r="G130" s="65">
        <v>0.72</v>
      </c>
      <c r="H130" s="65">
        <v>0.9</v>
      </c>
      <c r="I130" s="65">
        <v>0.72</v>
      </c>
      <c r="J130" s="65">
        <v>1.1</v>
      </c>
      <c r="K130" s="65">
        <v>1.09</v>
      </c>
      <c r="L130" s="65">
        <v>1.03</v>
      </c>
      <c r="M130" s="65">
        <v>1.41</v>
      </c>
      <c r="N130" s="65">
        <v>1.116</v>
      </c>
      <c r="O130" s="65">
        <v>1.124</v>
      </c>
      <c r="P130" s="65">
        <v>0.968</v>
      </c>
      <c r="Q130" s="65">
        <v>0.968</v>
      </c>
      <c r="R130" s="65">
        <v>1.046</v>
      </c>
      <c r="S130" s="65">
        <v>0.965</v>
      </c>
      <c r="T130" s="65">
        <v>0.9580000000000001</v>
      </c>
      <c r="U130" s="65">
        <v>1.052</v>
      </c>
      <c r="V130" s="65">
        <v>1.3860000000000001</v>
      </c>
      <c r="W130" s="65">
        <v>1.38</v>
      </c>
      <c r="X130" s="65">
        <v>1.414</v>
      </c>
      <c r="Y130" s="65">
        <v>1.414</v>
      </c>
      <c r="Z130" s="65">
        <v>1.414</v>
      </c>
      <c r="AA130" s="65">
        <v>1.4</v>
      </c>
      <c r="AB130" s="57">
        <v>1.4</v>
      </c>
      <c r="AC130" s="57">
        <v>1.4</v>
      </c>
      <c r="AD130" s="57">
        <v>1.4</v>
      </c>
      <c r="AE130" s="59">
        <v>1.4</v>
      </c>
      <c r="AF130" s="59">
        <v>0.738</v>
      </c>
      <c r="AG130" s="59">
        <v>0.738</v>
      </c>
      <c r="AH130" s="23"/>
      <c r="AI130" s="59"/>
      <c r="AJ130" s="1"/>
      <c r="AK130" s="1"/>
      <c r="AL130" s="1"/>
      <c r="AM130" s="1"/>
      <c r="AN130" s="1"/>
      <c r="AO130" s="1"/>
      <c r="AP130" s="1"/>
      <c r="AQ130" s="1"/>
      <c r="AR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</row>
    <row r="131" spans="1:174" ht="15" customHeight="1">
      <c r="A131" s="17" t="s">
        <v>16</v>
      </c>
      <c r="B131" s="86" t="s">
        <v>218</v>
      </c>
      <c r="C131" s="26" t="s">
        <v>90</v>
      </c>
      <c r="D131" s="65">
        <v>17</v>
      </c>
      <c r="E131" s="65">
        <v>15</v>
      </c>
      <c r="F131" s="65">
        <v>19</v>
      </c>
      <c r="G131" s="65">
        <v>34</v>
      </c>
      <c r="H131" s="65">
        <v>48</v>
      </c>
      <c r="I131" s="65">
        <v>50</v>
      </c>
      <c r="J131" s="65">
        <v>52.7</v>
      </c>
      <c r="K131" s="65">
        <v>49.44</v>
      </c>
      <c r="L131" s="65">
        <v>52.2</v>
      </c>
      <c r="M131" s="65">
        <v>51.7</v>
      </c>
      <c r="N131" s="65">
        <v>51.9</v>
      </c>
      <c r="O131" s="65">
        <v>56.9</v>
      </c>
      <c r="P131" s="65">
        <v>59.055</v>
      </c>
      <c r="Q131" s="65">
        <v>67.8</v>
      </c>
      <c r="R131" s="65">
        <v>76.7</v>
      </c>
      <c r="S131" s="65">
        <v>68</v>
      </c>
      <c r="T131" s="65">
        <v>68</v>
      </c>
      <c r="U131" s="65">
        <v>80.2</v>
      </c>
      <c r="V131" s="65">
        <v>79.8</v>
      </c>
      <c r="W131" s="65">
        <v>81.7</v>
      </c>
      <c r="X131" s="65">
        <v>81.7</v>
      </c>
      <c r="Y131" s="65">
        <v>81.7</v>
      </c>
      <c r="Z131" s="65">
        <v>75</v>
      </c>
      <c r="AA131" s="65">
        <v>75</v>
      </c>
      <c r="AB131" s="57">
        <v>75</v>
      </c>
      <c r="AC131" s="57">
        <v>75</v>
      </c>
      <c r="AD131" s="57">
        <v>75</v>
      </c>
      <c r="AE131" s="59">
        <v>75</v>
      </c>
      <c r="AF131" s="59">
        <v>83</v>
      </c>
      <c r="AG131" s="59">
        <v>83</v>
      </c>
      <c r="AH131" s="23"/>
      <c r="AI131" s="59"/>
      <c r="AJ131" s="1"/>
      <c r="AK131" s="1"/>
      <c r="AL131" s="1"/>
      <c r="AM131" s="1"/>
      <c r="AN131" s="1"/>
      <c r="AO131" s="1"/>
      <c r="AP131" s="1"/>
      <c r="AQ131" s="1"/>
      <c r="AR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</row>
    <row r="132" spans="1:174" ht="15" customHeight="1">
      <c r="A132" s="17" t="s">
        <v>16</v>
      </c>
      <c r="B132" s="86" t="s">
        <v>219</v>
      </c>
      <c r="C132" s="26" t="s">
        <v>91</v>
      </c>
      <c r="D132" s="65">
        <v>6</v>
      </c>
      <c r="E132" s="65">
        <v>6.1</v>
      </c>
      <c r="F132" s="65">
        <v>6.02</v>
      </c>
      <c r="G132" s="65">
        <v>5.545</v>
      </c>
      <c r="H132" s="65">
        <v>5.533</v>
      </c>
      <c r="I132" s="65">
        <v>5.438</v>
      </c>
      <c r="J132" s="65">
        <v>5.515</v>
      </c>
      <c r="K132" s="65">
        <v>5.69</v>
      </c>
      <c r="L132" s="65">
        <v>5.2</v>
      </c>
      <c r="M132" s="65">
        <v>5.15</v>
      </c>
      <c r="N132" s="65">
        <v>5.12</v>
      </c>
      <c r="O132" s="65">
        <v>4.106</v>
      </c>
      <c r="P132" s="65">
        <v>3.4490000000000003</v>
      </c>
      <c r="Q132" s="65">
        <v>3.386</v>
      </c>
      <c r="R132" s="65">
        <v>3.155</v>
      </c>
      <c r="S132" s="65">
        <v>3.008</v>
      </c>
      <c r="T132" s="65">
        <v>2.842</v>
      </c>
      <c r="U132" s="65">
        <v>2.398</v>
      </c>
      <c r="V132" s="65">
        <v>2.4</v>
      </c>
      <c r="W132" s="65">
        <v>2.45</v>
      </c>
      <c r="X132" s="65">
        <v>2.45</v>
      </c>
      <c r="Y132" s="65">
        <v>2.45</v>
      </c>
      <c r="Z132" s="65">
        <v>2.083</v>
      </c>
      <c r="AA132" s="65">
        <v>3.086</v>
      </c>
      <c r="AB132" s="57">
        <v>1.32</v>
      </c>
      <c r="AC132" s="57">
        <v>1.178</v>
      </c>
      <c r="AD132" s="57">
        <v>0.9</v>
      </c>
      <c r="AE132" s="59">
        <v>0.9</v>
      </c>
      <c r="AF132" s="59">
        <v>1.048</v>
      </c>
      <c r="AG132" s="59">
        <v>1.2</v>
      </c>
      <c r="AH132" s="23"/>
      <c r="AI132" s="59"/>
      <c r="AJ132" s="1"/>
      <c r="AK132" s="1"/>
      <c r="AL132" s="1"/>
      <c r="AM132" s="1"/>
      <c r="AN132" s="1"/>
      <c r="AO132" s="1"/>
      <c r="AP132" s="1"/>
      <c r="AQ132" s="1"/>
      <c r="AR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</row>
    <row r="133" spans="1:174" ht="15" customHeight="1">
      <c r="A133" s="17" t="s">
        <v>16</v>
      </c>
      <c r="B133" s="86" t="s">
        <v>220</v>
      </c>
      <c r="C133" s="26" t="s">
        <v>92</v>
      </c>
      <c r="D133" s="65">
        <v>15.8</v>
      </c>
      <c r="E133" s="65">
        <v>15.1</v>
      </c>
      <c r="F133" s="65">
        <v>16.4</v>
      </c>
      <c r="G133" s="65">
        <v>18.54</v>
      </c>
      <c r="H133" s="65">
        <v>15.8</v>
      </c>
      <c r="I133" s="65">
        <v>15.76</v>
      </c>
      <c r="J133" s="65">
        <v>15.4</v>
      </c>
      <c r="K133" s="65">
        <v>18.7</v>
      </c>
      <c r="L133" s="65">
        <v>22.4</v>
      </c>
      <c r="M133" s="65">
        <v>17.722</v>
      </c>
      <c r="N133" s="65">
        <v>18</v>
      </c>
      <c r="O133" s="65">
        <v>19.449</v>
      </c>
      <c r="P133" s="65">
        <v>22.6</v>
      </c>
      <c r="Q133" s="65">
        <v>31</v>
      </c>
      <c r="R133" s="65">
        <v>22.94</v>
      </c>
      <c r="S133" s="65">
        <v>27.5</v>
      </c>
      <c r="T133" s="65">
        <v>27</v>
      </c>
      <c r="U133" s="65">
        <v>22</v>
      </c>
      <c r="V133" s="65">
        <v>21</v>
      </c>
      <c r="W133" s="65">
        <v>21.6</v>
      </c>
      <c r="X133" s="65">
        <v>21.6</v>
      </c>
      <c r="Y133" s="65">
        <v>21.6</v>
      </c>
      <c r="Z133" s="65">
        <v>25.078</v>
      </c>
      <c r="AA133" s="65">
        <v>26.365</v>
      </c>
      <c r="AB133" s="57">
        <v>26.83</v>
      </c>
      <c r="AC133" s="57">
        <v>26.83</v>
      </c>
      <c r="AD133" s="57">
        <v>28.153</v>
      </c>
      <c r="AE133" s="59">
        <v>28</v>
      </c>
      <c r="AF133" s="59">
        <v>28</v>
      </c>
      <c r="AG133" s="59">
        <v>31.266</v>
      </c>
      <c r="AH133" s="23"/>
      <c r="AI133" s="59"/>
      <c r="AJ133" s="1"/>
      <c r="AK133" s="1"/>
      <c r="AL133" s="1"/>
      <c r="AM133" s="1"/>
      <c r="AN133" s="1"/>
      <c r="AO133" s="1"/>
      <c r="AP133" s="1"/>
      <c r="AQ133" s="1"/>
      <c r="AR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</row>
    <row r="134" spans="1:174" ht="15" customHeight="1">
      <c r="A134" s="17" t="s">
        <v>16</v>
      </c>
      <c r="B134" s="86" t="s">
        <v>221</v>
      </c>
      <c r="C134" s="26" t="s">
        <v>93</v>
      </c>
      <c r="D134" s="65" t="s">
        <v>105</v>
      </c>
      <c r="E134" s="65" t="s">
        <v>105</v>
      </c>
      <c r="F134" s="65" t="s">
        <v>105</v>
      </c>
      <c r="G134" s="65" t="s">
        <v>105</v>
      </c>
      <c r="H134" s="65" t="s">
        <v>105</v>
      </c>
      <c r="I134" s="65">
        <v>0.5</v>
      </c>
      <c r="J134" s="65">
        <v>0.5</v>
      </c>
      <c r="K134" s="65">
        <v>0.5</v>
      </c>
      <c r="L134" s="65">
        <v>1</v>
      </c>
      <c r="M134" s="65">
        <v>3.03</v>
      </c>
      <c r="N134" s="65">
        <v>4.52</v>
      </c>
      <c r="O134" s="65">
        <v>8</v>
      </c>
      <c r="P134" s="65">
        <v>8</v>
      </c>
      <c r="Q134" s="65">
        <v>14.2</v>
      </c>
      <c r="R134" s="65">
        <v>15</v>
      </c>
      <c r="S134" s="65">
        <v>15</v>
      </c>
      <c r="T134" s="65">
        <v>3</v>
      </c>
      <c r="U134" s="65">
        <v>1.5</v>
      </c>
      <c r="V134" s="65">
        <v>9</v>
      </c>
      <c r="W134" s="65">
        <v>5.442</v>
      </c>
      <c r="X134" s="65">
        <v>5.442</v>
      </c>
      <c r="Y134" s="65">
        <v>7.9</v>
      </c>
      <c r="Z134" s="65">
        <v>12.23</v>
      </c>
      <c r="AA134" s="65">
        <v>12.23</v>
      </c>
      <c r="AB134" s="57">
        <v>12.2</v>
      </c>
      <c r="AC134" s="57">
        <v>12.2</v>
      </c>
      <c r="AD134" s="57">
        <v>12.2</v>
      </c>
      <c r="AE134" s="59">
        <v>12.2</v>
      </c>
      <c r="AF134" s="59">
        <v>8</v>
      </c>
      <c r="AG134" s="59">
        <v>8</v>
      </c>
      <c r="AH134" s="23"/>
      <c r="AJ134" s="1"/>
      <c r="AK134" s="1"/>
      <c r="AL134" s="1"/>
      <c r="AM134" s="1"/>
      <c r="AN134" s="1"/>
      <c r="AO134" s="1"/>
      <c r="AP134" s="1"/>
      <c r="AQ134" s="1"/>
      <c r="AR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</row>
    <row r="135" spans="1:174" ht="15" customHeight="1">
      <c r="A135" s="17" t="s">
        <v>16</v>
      </c>
      <c r="B135" s="86" t="s">
        <v>222</v>
      </c>
      <c r="C135" s="26" t="s">
        <v>94</v>
      </c>
      <c r="D135" s="93">
        <v>0</v>
      </c>
      <c r="E135" s="65">
        <v>0.01</v>
      </c>
      <c r="F135" s="65">
        <v>0.016</v>
      </c>
      <c r="G135" s="65">
        <v>0.016</v>
      </c>
      <c r="H135" s="65">
        <v>0.014</v>
      </c>
      <c r="I135" s="65">
        <v>0.012</v>
      </c>
      <c r="J135" s="65">
        <v>0.011</v>
      </c>
      <c r="K135" s="65">
        <v>0.01</v>
      </c>
      <c r="L135" s="65">
        <v>0.01</v>
      </c>
      <c r="M135" s="65">
        <v>0.009000000000000001</v>
      </c>
      <c r="N135" s="65">
        <v>0.01</v>
      </c>
      <c r="O135" s="65">
        <v>1.8</v>
      </c>
      <c r="P135" s="65">
        <v>0.1</v>
      </c>
      <c r="Q135" s="65">
        <v>1.6</v>
      </c>
      <c r="R135" s="65">
        <v>2.98</v>
      </c>
      <c r="S135" s="65">
        <v>3.452</v>
      </c>
      <c r="T135" s="65">
        <v>3.88</v>
      </c>
      <c r="U135" s="65">
        <v>3.85</v>
      </c>
      <c r="V135" s="65">
        <v>2.7</v>
      </c>
      <c r="W135" s="65">
        <v>2.85</v>
      </c>
      <c r="X135" s="65">
        <v>2.8</v>
      </c>
      <c r="Y135" s="65">
        <v>2.8</v>
      </c>
      <c r="Z135" s="65">
        <v>3.693</v>
      </c>
      <c r="AA135" s="65">
        <v>3.7720000000000002</v>
      </c>
      <c r="AB135" s="57">
        <v>3.77</v>
      </c>
      <c r="AC135" s="57">
        <v>3.77</v>
      </c>
      <c r="AD135" s="57">
        <v>3.96</v>
      </c>
      <c r="AE135" s="59">
        <v>3.48</v>
      </c>
      <c r="AF135" s="59">
        <v>3.48</v>
      </c>
      <c r="AG135" s="59">
        <v>3.48</v>
      </c>
      <c r="AH135" s="23"/>
      <c r="AJ135" s="1"/>
      <c r="AK135" s="1"/>
      <c r="AL135" s="1"/>
      <c r="AM135" s="1"/>
      <c r="AN135" s="1"/>
      <c r="AO135" s="1"/>
      <c r="AP135" s="1"/>
      <c r="AQ135" s="1"/>
      <c r="AR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</row>
    <row r="136" spans="1:174" ht="15" customHeight="1">
      <c r="A136" s="17" t="s">
        <v>16</v>
      </c>
      <c r="B136" s="86" t="s">
        <v>223</v>
      </c>
      <c r="C136" s="26" t="s">
        <v>95</v>
      </c>
      <c r="D136" s="65">
        <v>0.65</v>
      </c>
      <c r="E136" s="65">
        <v>0.6</v>
      </c>
      <c r="F136" s="65">
        <v>0.58</v>
      </c>
      <c r="G136" s="65">
        <v>0.56</v>
      </c>
      <c r="H136" s="65">
        <v>0.55</v>
      </c>
      <c r="I136" s="65">
        <v>0.54</v>
      </c>
      <c r="J136" s="65">
        <v>0.811</v>
      </c>
      <c r="K136" s="65">
        <v>0.91</v>
      </c>
      <c r="L136" s="65">
        <v>0.89</v>
      </c>
      <c r="M136" s="65">
        <v>0.885</v>
      </c>
      <c r="N136" s="65">
        <v>0.84</v>
      </c>
      <c r="O136" s="65">
        <v>0.7</v>
      </c>
      <c r="P136" s="65">
        <v>0.67</v>
      </c>
      <c r="Q136" s="65">
        <v>2.4</v>
      </c>
      <c r="R136" s="65">
        <v>2.4</v>
      </c>
      <c r="S136" s="65">
        <v>2.4</v>
      </c>
      <c r="T136" s="65">
        <v>2.4</v>
      </c>
      <c r="U136" s="65">
        <v>2.7</v>
      </c>
      <c r="V136" s="65">
        <v>2.7</v>
      </c>
      <c r="W136" s="65">
        <v>2.7</v>
      </c>
      <c r="X136" s="65">
        <v>2.7</v>
      </c>
      <c r="Y136" s="65">
        <v>2.7</v>
      </c>
      <c r="Z136" s="65">
        <v>2.7</v>
      </c>
      <c r="AA136" s="65">
        <v>2.7</v>
      </c>
      <c r="AB136" s="57">
        <v>2.7</v>
      </c>
      <c r="AC136" s="57">
        <v>2.7</v>
      </c>
      <c r="AD136" s="57">
        <v>0.297</v>
      </c>
      <c r="AE136" s="59">
        <v>0.297</v>
      </c>
      <c r="AF136" s="59">
        <v>0.22</v>
      </c>
      <c r="AG136" s="59">
        <v>0.22</v>
      </c>
      <c r="AH136" s="23"/>
      <c r="AI136" s="59"/>
      <c r="AJ136" s="1"/>
      <c r="AK136" s="1"/>
      <c r="AL136" s="1"/>
      <c r="AM136" s="1"/>
      <c r="AN136" s="1"/>
      <c r="AO136" s="1"/>
      <c r="AP136" s="1"/>
      <c r="AQ136" s="1"/>
      <c r="AR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</row>
    <row r="137" spans="1:174" ht="15" customHeight="1">
      <c r="A137" s="17" t="s">
        <v>16</v>
      </c>
      <c r="B137" s="86" t="s">
        <v>224</v>
      </c>
      <c r="C137" s="26" t="s">
        <v>96</v>
      </c>
      <c r="D137" s="65">
        <v>8</v>
      </c>
      <c r="E137" s="65">
        <v>8</v>
      </c>
      <c r="F137" s="65">
        <v>12</v>
      </c>
      <c r="G137" s="65">
        <v>11</v>
      </c>
      <c r="H137" s="65">
        <v>8.5</v>
      </c>
      <c r="I137" s="65">
        <v>5.9</v>
      </c>
      <c r="J137" s="65">
        <v>5.4</v>
      </c>
      <c r="K137" s="65">
        <v>7.4</v>
      </c>
      <c r="L137" s="65">
        <v>3.72</v>
      </c>
      <c r="M137" s="65">
        <v>3.885</v>
      </c>
      <c r="N137" s="65">
        <v>6.91</v>
      </c>
      <c r="O137" s="65">
        <v>5.85</v>
      </c>
      <c r="P137" s="65">
        <v>13.6</v>
      </c>
      <c r="Q137" s="65">
        <v>8.463000000000001</v>
      </c>
      <c r="R137" s="65">
        <v>5.74</v>
      </c>
      <c r="S137" s="65">
        <v>6.162</v>
      </c>
      <c r="T137" s="65">
        <v>5.901</v>
      </c>
      <c r="U137" s="65">
        <v>7.12</v>
      </c>
      <c r="V137" s="65">
        <v>7</v>
      </c>
      <c r="W137" s="65">
        <v>12.529</v>
      </c>
      <c r="X137" s="65">
        <v>12.529</v>
      </c>
      <c r="Y137" s="65">
        <v>11.764000000000001</v>
      </c>
      <c r="Z137" s="65">
        <v>12.705</v>
      </c>
      <c r="AA137" s="65">
        <v>13.341000000000001</v>
      </c>
      <c r="AB137" s="57">
        <v>13.34</v>
      </c>
      <c r="AC137" s="57">
        <v>13.34</v>
      </c>
      <c r="AD137" s="57">
        <v>14.754</v>
      </c>
      <c r="AE137" s="59">
        <v>14.75</v>
      </c>
      <c r="AF137" s="59">
        <v>11.697</v>
      </c>
      <c r="AG137" s="59">
        <v>11.198</v>
      </c>
      <c r="AH137" s="23"/>
      <c r="AI137" s="59"/>
      <c r="AJ137" s="1"/>
      <c r="AK137" s="1"/>
      <c r="AL137" s="1"/>
      <c r="AM137" s="1"/>
      <c r="AN137" s="1"/>
      <c r="AO137" s="1"/>
      <c r="AP137" s="1"/>
      <c r="AQ137" s="1"/>
      <c r="AR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</row>
    <row r="138" spans="1:174" ht="15" customHeight="1">
      <c r="A138" s="17" t="s">
        <v>16</v>
      </c>
      <c r="B138" s="86" t="s">
        <v>225</v>
      </c>
      <c r="C138" s="26" t="s">
        <v>97</v>
      </c>
      <c r="D138" s="65" t="s">
        <v>105</v>
      </c>
      <c r="E138" s="65" t="s">
        <v>105</v>
      </c>
      <c r="F138" s="65" t="s">
        <v>105</v>
      </c>
      <c r="G138" s="65" t="s">
        <v>105</v>
      </c>
      <c r="H138" s="65" t="s">
        <v>105</v>
      </c>
      <c r="I138" s="65" t="s">
        <v>105</v>
      </c>
      <c r="J138" s="65" t="s">
        <v>105</v>
      </c>
      <c r="K138" s="65" t="s">
        <v>105</v>
      </c>
      <c r="L138" s="65" t="s">
        <v>105</v>
      </c>
      <c r="M138" s="65" t="s">
        <v>105</v>
      </c>
      <c r="N138" s="65" t="s">
        <v>105</v>
      </c>
      <c r="O138" s="65">
        <v>0.1</v>
      </c>
      <c r="P138" s="65">
        <v>0.1</v>
      </c>
      <c r="Q138" s="65">
        <v>0.5</v>
      </c>
      <c r="R138" s="65">
        <v>3.7</v>
      </c>
      <c r="S138" s="65">
        <v>3.7</v>
      </c>
      <c r="T138" s="65">
        <v>4</v>
      </c>
      <c r="U138" s="65">
        <v>5</v>
      </c>
      <c r="V138" s="65">
        <v>6</v>
      </c>
      <c r="W138" s="65">
        <v>6.8</v>
      </c>
      <c r="X138" s="65">
        <v>6.8</v>
      </c>
      <c r="Y138" s="65">
        <v>6.8</v>
      </c>
      <c r="Z138" s="65">
        <v>6.8</v>
      </c>
      <c r="AA138" s="65">
        <v>6.8</v>
      </c>
      <c r="AB138" s="57">
        <v>6.8</v>
      </c>
      <c r="AC138" s="57">
        <v>6.8</v>
      </c>
      <c r="AD138" s="57">
        <v>6.8</v>
      </c>
      <c r="AE138" s="59">
        <v>6.8</v>
      </c>
      <c r="AF138" s="59">
        <v>6.8</v>
      </c>
      <c r="AG138" s="59">
        <v>6.8</v>
      </c>
      <c r="AH138" s="23"/>
      <c r="AI138" s="59"/>
      <c r="AJ138" s="1"/>
      <c r="AK138" s="1"/>
      <c r="AL138" s="1"/>
      <c r="AM138" s="1"/>
      <c r="AN138" s="1"/>
      <c r="AO138" s="1"/>
      <c r="AP138" s="1"/>
      <c r="AQ138" s="1"/>
      <c r="AR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</row>
    <row r="139" spans="1:174" s="7" customFormat="1" ht="15" customHeight="1">
      <c r="A139" s="18" t="s">
        <v>16</v>
      </c>
      <c r="B139" s="18"/>
      <c r="C139" s="38" t="s">
        <v>107</v>
      </c>
      <c r="D139" s="69">
        <f aca="true" t="shared" si="7" ref="D139:AG139">SUM(D122:D138)</f>
        <v>153.18500000000003</v>
      </c>
      <c r="E139" s="69">
        <f t="shared" si="7"/>
        <v>150.78999999999996</v>
      </c>
      <c r="F139" s="69">
        <f t="shared" si="7"/>
        <v>152.016</v>
      </c>
      <c r="G139" s="69">
        <f t="shared" si="7"/>
        <v>176.04699999999997</v>
      </c>
      <c r="H139" s="69">
        <f t="shared" si="7"/>
        <v>186.53500000000005</v>
      </c>
      <c r="I139" s="69">
        <f t="shared" si="7"/>
        <v>197.08999999999997</v>
      </c>
      <c r="J139" s="69">
        <f t="shared" si="7"/>
        <v>201.497</v>
      </c>
      <c r="K139" s="69">
        <f t="shared" si="7"/>
        <v>228.63999999999996</v>
      </c>
      <c r="L139" s="69">
        <f t="shared" si="7"/>
        <v>255.5</v>
      </c>
      <c r="M139" s="69">
        <f t="shared" si="7"/>
        <v>272.35</v>
      </c>
      <c r="N139" s="69">
        <f t="shared" si="7"/>
        <v>283.331</v>
      </c>
      <c r="O139" s="69">
        <f t="shared" si="7"/>
        <v>302.09100000000007</v>
      </c>
      <c r="P139" s="69">
        <f t="shared" si="7"/>
        <v>299.2880000000001</v>
      </c>
      <c r="Q139" s="69">
        <f t="shared" si="7"/>
        <v>341.01300000000003</v>
      </c>
      <c r="R139" s="69">
        <f t="shared" si="7"/>
        <v>354.51</v>
      </c>
      <c r="S139" s="69">
        <f t="shared" si="7"/>
        <v>350.6479999999999</v>
      </c>
      <c r="T139" s="69">
        <f t="shared" si="7"/>
        <v>328.53299999999996</v>
      </c>
      <c r="U139" s="69">
        <f t="shared" si="7"/>
        <v>321.83700000000005</v>
      </c>
      <c r="V139" s="69">
        <f t="shared" si="7"/>
        <v>320.55299999999994</v>
      </c>
      <c r="W139" s="69">
        <f t="shared" si="7"/>
        <v>359.58000000000004</v>
      </c>
      <c r="X139" s="69">
        <f t="shared" si="7"/>
        <v>363.47</v>
      </c>
      <c r="Y139" s="69">
        <f t="shared" si="7"/>
        <v>365.128</v>
      </c>
      <c r="Z139" s="69">
        <f t="shared" si="7"/>
        <v>433.313</v>
      </c>
      <c r="AA139" s="69">
        <f t="shared" si="7"/>
        <v>445.407</v>
      </c>
      <c r="AB139" s="69">
        <f t="shared" si="7"/>
        <v>445.0549999999999</v>
      </c>
      <c r="AC139" s="69">
        <f t="shared" si="7"/>
        <v>386.29799999999994</v>
      </c>
      <c r="AD139" s="69">
        <f t="shared" si="7"/>
        <v>391.64500000000004</v>
      </c>
      <c r="AE139" s="69">
        <f t="shared" si="7"/>
        <v>419.487</v>
      </c>
      <c r="AF139" s="69">
        <f t="shared" si="7"/>
        <v>415.3930000000001</v>
      </c>
      <c r="AG139" s="69">
        <f t="shared" si="7"/>
        <v>430.41200000000003</v>
      </c>
      <c r="AH139" s="23"/>
      <c r="AJ139" s="8"/>
      <c r="AK139" s="8"/>
      <c r="AL139" s="8"/>
      <c r="AM139" s="8"/>
      <c r="AN139" s="8"/>
      <c r="AO139" s="8"/>
      <c r="AP139" s="8"/>
      <c r="AQ139" s="8"/>
      <c r="AR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</row>
    <row r="140" spans="1:174" s="7" customFormat="1" ht="15" customHeight="1">
      <c r="A140" s="18"/>
      <c r="B140" s="18"/>
      <c r="C140" s="39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8"/>
      <c r="AF140" s="8"/>
      <c r="AG140" s="8"/>
      <c r="AH140" s="23"/>
      <c r="AI140" s="59"/>
      <c r="AJ140" s="8"/>
      <c r="AK140" s="8"/>
      <c r="AL140" s="8"/>
      <c r="AM140" s="8"/>
      <c r="AN140" s="8"/>
      <c r="AO140" s="8"/>
      <c r="AP140" s="8"/>
      <c r="AQ140" s="8"/>
      <c r="AR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</row>
    <row r="141" spans="1:37" s="7" customFormat="1" ht="15" customHeight="1">
      <c r="A141" s="18" t="s">
        <v>103</v>
      </c>
      <c r="B141" s="18"/>
      <c r="C141" s="39" t="s">
        <v>100</v>
      </c>
      <c r="D141" s="69">
        <f aca="true" t="shared" si="8" ref="D141:AE141">+D17+D33+D62+D76+D91+D119+D139</f>
        <v>2580.238</v>
      </c>
      <c r="E141" s="69">
        <f t="shared" si="8"/>
        <v>2635.7219999999998</v>
      </c>
      <c r="F141" s="69">
        <f t="shared" si="8"/>
        <v>2915.076</v>
      </c>
      <c r="G141" s="69">
        <f t="shared" si="8"/>
        <v>3031.039</v>
      </c>
      <c r="H141" s="69">
        <f t="shared" si="8"/>
        <v>3202.196999999999</v>
      </c>
      <c r="I141" s="69">
        <f t="shared" si="8"/>
        <v>3401.4880000000003</v>
      </c>
      <c r="J141" s="69">
        <f t="shared" si="8"/>
        <v>3480.429</v>
      </c>
      <c r="K141" s="69">
        <f t="shared" si="8"/>
        <v>3632.246</v>
      </c>
      <c r="L141" s="69">
        <f t="shared" si="8"/>
        <v>3797.511</v>
      </c>
      <c r="M141" s="69">
        <f t="shared" si="8"/>
        <v>3936.165</v>
      </c>
      <c r="N141" s="69">
        <f t="shared" si="8"/>
        <v>3991.235</v>
      </c>
      <c r="O141" s="69">
        <f t="shared" si="8"/>
        <v>4219.823</v>
      </c>
      <c r="P141" s="69">
        <f t="shared" si="8"/>
        <v>4375.818000000001</v>
      </c>
      <c r="Q141" s="69">
        <f t="shared" si="8"/>
        <v>4883.315</v>
      </c>
      <c r="R141" s="69">
        <f t="shared" si="8"/>
        <v>5013.613</v>
      </c>
      <c r="S141" s="69">
        <f t="shared" si="8"/>
        <v>4981.7</v>
      </c>
      <c r="T141" s="69">
        <f t="shared" si="8"/>
        <v>4935.051</v>
      </c>
      <c r="U141" s="69">
        <f t="shared" si="8"/>
        <v>4946.69</v>
      </c>
      <c r="V141" s="69">
        <f t="shared" si="8"/>
        <v>5087.218</v>
      </c>
      <c r="W141" s="69">
        <f t="shared" si="8"/>
        <v>5141.554</v>
      </c>
      <c r="X141" s="69">
        <f t="shared" si="8"/>
        <v>5149.572</v>
      </c>
      <c r="Y141" s="69">
        <f t="shared" si="8"/>
        <v>5288.504</v>
      </c>
      <c r="Z141" s="69">
        <f t="shared" si="8"/>
        <v>5457.099</v>
      </c>
      <c r="AA141" s="69">
        <f t="shared" si="8"/>
        <v>5504.910000000001</v>
      </c>
      <c r="AB141" s="69">
        <f t="shared" si="8"/>
        <v>6078.592000000001</v>
      </c>
      <c r="AC141" s="69">
        <f t="shared" si="8"/>
        <v>6046.062</v>
      </c>
      <c r="AD141" s="69">
        <f t="shared" si="8"/>
        <v>6124.016000000001</v>
      </c>
      <c r="AE141" s="69">
        <f t="shared" si="8"/>
        <v>6189.392000000001</v>
      </c>
      <c r="AF141" s="69">
        <f>+AF17+AF33+AF62+AF76+AF91+AF119+AF139</f>
        <v>6212.335</v>
      </c>
      <c r="AG141" s="69">
        <f>+AG17+AG33+AG62+AG76+AG91+AG119+AG139</f>
        <v>6254.364</v>
      </c>
      <c r="AH141" s="23"/>
      <c r="AI141" s="59"/>
      <c r="AJ141" s="8"/>
      <c r="AK141" s="8"/>
    </row>
    <row r="142" spans="1:37" ht="15" customHeight="1">
      <c r="A142" s="14"/>
      <c r="B142" s="14"/>
      <c r="C142" s="40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1"/>
      <c r="S142" s="32"/>
      <c r="T142" s="55"/>
      <c r="U142" s="32"/>
      <c r="V142" s="32"/>
      <c r="W142" s="32"/>
      <c r="X142" s="32"/>
      <c r="Y142" s="32"/>
      <c r="Z142" s="32"/>
      <c r="AA142" s="24"/>
      <c r="AB142" s="24"/>
      <c r="AC142" s="1"/>
      <c r="AD142" s="1"/>
      <c r="AE142" s="1"/>
      <c r="AF142" s="1"/>
      <c r="AG142" s="1"/>
      <c r="AH142" s="76"/>
      <c r="AI142" s="78"/>
      <c r="AJ142" s="1"/>
      <c r="AK142" s="1"/>
    </row>
    <row r="143" spans="1:174" ht="15" customHeight="1">
      <c r="A143" s="14"/>
      <c r="B143" s="14"/>
      <c r="D143" s="5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P143" s="32"/>
      <c r="Q143" s="32"/>
      <c r="R143" s="32"/>
      <c r="S143" s="32"/>
      <c r="T143" s="32"/>
      <c r="U143" s="32"/>
      <c r="V143" s="48"/>
      <c r="W143" s="32"/>
      <c r="X143" s="33"/>
      <c r="Y143" s="32"/>
      <c r="Z143" s="32"/>
      <c r="AA143" s="30"/>
      <c r="AB143" s="30"/>
      <c r="AC143" s="5"/>
      <c r="AD143" s="5"/>
      <c r="AE143" s="5"/>
      <c r="AF143" s="5"/>
      <c r="AG143" s="5"/>
      <c r="AH143" s="23"/>
      <c r="AJ143" s="5"/>
      <c r="AK143" s="5"/>
      <c r="AL143" s="5"/>
      <c r="AM143" s="5"/>
      <c r="AN143" s="5"/>
      <c r="AO143" s="5"/>
      <c r="AP143" s="5"/>
      <c r="AQ143" s="5"/>
      <c r="AR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1:174" ht="18" customHeight="1">
      <c r="A144" s="14"/>
      <c r="B144" s="14"/>
      <c r="D144" s="51" t="s">
        <v>245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P144" s="32"/>
      <c r="Q144" s="32"/>
      <c r="R144" s="32"/>
      <c r="S144" s="32"/>
      <c r="T144" s="32"/>
      <c r="U144" s="32"/>
      <c r="V144" s="48"/>
      <c r="W144" s="32"/>
      <c r="X144" s="33"/>
      <c r="Y144" s="32"/>
      <c r="Z144" s="32"/>
      <c r="AA144" s="30"/>
      <c r="AB144" s="30"/>
      <c r="AC144" s="5"/>
      <c r="AD144" s="5"/>
      <c r="AE144" s="5"/>
      <c r="AF144" s="5"/>
      <c r="AG144" s="5"/>
      <c r="AH144" s="23"/>
      <c r="AJ144" s="5"/>
      <c r="AK144" s="5"/>
      <c r="AL144" s="5"/>
      <c r="AM144" s="5"/>
      <c r="AN144" s="5"/>
      <c r="AO144" s="5"/>
      <c r="AP144" s="5"/>
      <c r="AQ144" s="5"/>
      <c r="AR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1:174" ht="18" customHeight="1">
      <c r="A145" s="14"/>
      <c r="B145" s="14"/>
      <c r="D145" s="52" t="s">
        <v>227</v>
      </c>
      <c r="E145" s="28"/>
      <c r="F145" s="28"/>
      <c r="G145" s="28"/>
      <c r="H145" s="28"/>
      <c r="I145" s="28"/>
      <c r="J145" s="28"/>
      <c r="K145" s="32"/>
      <c r="L145" s="32"/>
      <c r="M145" s="32"/>
      <c r="N145" s="32"/>
      <c r="P145" s="32"/>
      <c r="Q145" s="32"/>
      <c r="R145" s="32"/>
      <c r="S145" s="32"/>
      <c r="T145" s="32"/>
      <c r="U145" s="32"/>
      <c r="V145" s="48"/>
      <c r="W145" s="32"/>
      <c r="X145" s="33"/>
      <c r="Y145" s="32"/>
      <c r="Z145" s="32"/>
      <c r="AA145" s="30"/>
      <c r="AB145" s="30"/>
      <c r="AC145" s="5"/>
      <c r="AD145" s="5"/>
      <c r="AE145" s="5"/>
      <c r="AF145" s="5"/>
      <c r="AG145" s="5"/>
      <c r="AH145" s="23"/>
      <c r="AJ145" s="5"/>
      <c r="AK145" s="5"/>
      <c r="AL145" s="5"/>
      <c r="AM145" s="5"/>
      <c r="AN145" s="5"/>
      <c r="AO145" s="5"/>
      <c r="AP145" s="5"/>
      <c r="AQ145" s="5"/>
      <c r="AR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1:174" ht="18.75" customHeight="1">
      <c r="A146" s="14"/>
      <c r="B146" s="14"/>
      <c r="D146" s="74" t="s">
        <v>229</v>
      </c>
      <c r="E146" s="34"/>
      <c r="F146" s="24"/>
      <c r="G146" s="24"/>
      <c r="H146" s="24"/>
      <c r="I146" s="24"/>
      <c r="J146" s="24"/>
      <c r="K146" s="24"/>
      <c r="L146" s="24"/>
      <c r="M146" s="53"/>
      <c r="N146" s="24"/>
      <c r="P146" s="24"/>
      <c r="Q146" s="24"/>
      <c r="R146" s="24"/>
      <c r="S146" s="32"/>
      <c r="T146" s="32"/>
      <c r="U146" s="32"/>
      <c r="V146" s="49"/>
      <c r="W146" s="32"/>
      <c r="X146" s="32"/>
      <c r="Y146" s="32"/>
      <c r="Z146" s="32"/>
      <c r="AA146" s="32"/>
      <c r="AB146" s="32"/>
      <c r="AH146" s="23"/>
      <c r="AI146" s="59"/>
      <c r="FR146" s="6"/>
    </row>
    <row r="147" spans="1:174" ht="18.75" customHeight="1">
      <c r="A147" s="14"/>
      <c r="B147" s="14"/>
      <c r="D147" s="51" t="s">
        <v>237</v>
      </c>
      <c r="E147" s="28"/>
      <c r="F147" s="28"/>
      <c r="G147" s="28"/>
      <c r="H147" s="28"/>
      <c r="I147" s="28"/>
      <c r="J147" s="28"/>
      <c r="K147" s="24"/>
      <c r="L147" s="24"/>
      <c r="M147" s="53"/>
      <c r="N147" s="24"/>
      <c r="P147" s="24"/>
      <c r="Q147" s="24"/>
      <c r="R147" s="24"/>
      <c r="S147" s="32"/>
      <c r="T147" s="32"/>
      <c r="U147" s="32"/>
      <c r="V147" s="49"/>
      <c r="W147" s="32"/>
      <c r="X147" s="32"/>
      <c r="Y147" s="32"/>
      <c r="Z147" s="32"/>
      <c r="AA147" s="32"/>
      <c r="AB147" s="32"/>
      <c r="AH147" s="23"/>
      <c r="AI147" s="59"/>
      <c r="FR147" s="6"/>
    </row>
    <row r="148" spans="1:174" ht="18.75" customHeight="1">
      <c r="A148" s="14"/>
      <c r="B148" s="14"/>
      <c r="D148" s="50" t="s">
        <v>238</v>
      </c>
      <c r="E148" s="28"/>
      <c r="F148" s="28"/>
      <c r="G148" s="28"/>
      <c r="H148" s="28"/>
      <c r="I148" s="28"/>
      <c r="J148" s="28"/>
      <c r="K148" s="24"/>
      <c r="L148" s="24"/>
      <c r="M148" s="53"/>
      <c r="N148" s="24"/>
      <c r="P148" s="24"/>
      <c r="Q148" s="24"/>
      <c r="R148" s="24"/>
      <c r="S148" s="32"/>
      <c r="T148" s="32"/>
      <c r="U148" s="32"/>
      <c r="V148" s="49"/>
      <c r="W148" s="32"/>
      <c r="X148" s="32"/>
      <c r="Y148" s="32"/>
      <c r="Z148" s="32"/>
      <c r="AA148" s="32"/>
      <c r="AB148" s="32"/>
      <c r="AH148" s="23"/>
      <c r="AI148" s="59"/>
      <c r="FR148" s="6"/>
    </row>
    <row r="149" spans="1:174" ht="18.75" customHeight="1">
      <c r="A149" s="14"/>
      <c r="B149" s="14"/>
      <c r="D149" s="50" t="s">
        <v>244</v>
      </c>
      <c r="E149" s="28"/>
      <c r="F149" s="28"/>
      <c r="G149" s="28"/>
      <c r="H149" s="28"/>
      <c r="I149" s="28"/>
      <c r="J149" s="28"/>
      <c r="K149" s="24"/>
      <c r="L149" s="24"/>
      <c r="M149" s="53"/>
      <c r="N149" s="24"/>
      <c r="P149" s="24"/>
      <c r="Q149" s="24"/>
      <c r="R149" s="24"/>
      <c r="S149" s="32"/>
      <c r="T149" s="32"/>
      <c r="U149" s="32"/>
      <c r="V149" s="49"/>
      <c r="W149" s="32"/>
      <c r="X149" s="32"/>
      <c r="Y149" s="32"/>
      <c r="Z149" s="32"/>
      <c r="AA149" s="32"/>
      <c r="AB149" s="32"/>
      <c r="AH149" s="23"/>
      <c r="AI149" s="59"/>
      <c r="FR149" s="6"/>
    </row>
    <row r="150" spans="1:174" ht="17.25" customHeight="1">
      <c r="A150" s="14"/>
      <c r="B150" s="14"/>
      <c r="D150" s="80" t="s">
        <v>241</v>
      </c>
      <c r="E150" s="34"/>
      <c r="F150" s="24"/>
      <c r="G150" s="24"/>
      <c r="H150" s="24"/>
      <c r="I150" s="24"/>
      <c r="J150" s="24"/>
      <c r="K150" s="24"/>
      <c r="L150" s="24"/>
      <c r="M150" s="53"/>
      <c r="N150" s="24"/>
      <c r="P150" s="24"/>
      <c r="Q150" s="24"/>
      <c r="R150" s="24"/>
      <c r="S150" s="32"/>
      <c r="T150" s="32"/>
      <c r="U150" s="32"/>
      <c r="V150" s="49"/>
      <c r="W150" s="32"/>
      <c r="X150" s="32"/>
      <c r="Y150" s="32"/>
      <c r="Z150" s="32"/>
      <c r="AA150" s="32"/>
      <c r="AB150" s="32"/>
      <c r="AH150" s="23"/>
      <c r="AI150" s="59"/>
      <c r="FR150" s="6"/>
    </row>
    <row r="151" spans="1:35" ht="18" customHeight="1">
      <c r="A151" s="14"/>
      <c r="B151" s="14"/>
      <c r="D151" s="50" t="s">
        <v>239</v>
      </c>
      <c r="E151" s="32"/>
      <c r="F151" s="32"/>
      <c r="G151" s="32"/>
      <c r="H151" s="32"/>
      <c r="I151" s="32"/>
      <c r="J151" s="32"/>
      <c r="K151" s="32"/>
      <c r="L151" s="41"/>
      <c r="M151" s="53"/>
      <c r="N151" s="32"/>
      <c r="P151" s="32"/>
      <c r="Q151" s="32"/>
      <c r="R151" s="32"/>
      <c r="S151" s="32"/>
      <c r="T151" s="32"/>
      <c r="U151" s="32"/>
      <c r="V151" s="49"/>
      <c r="W151" s="32"/>
      <c r="X151" s="32"/>
      <c r="Y151" s="32"/>
      <c r="Z151" s="32"/>
      <c r="AA151" s="32"/>
      <c r="AB151" s="32"/>
      <c r="AH151" s="23"/>
      <c r="AI151" s="59"/>
    </row>
    <row r="152" spans="1:28" ht="15" customHeight="1">
      <c r="A152" s="14"/>
      <c r="B152" s="14"/>
      <c r="D152" s="23"/>
      <c r="E152" s="32"/>
      <c r="F152" s="32"/>
      <c r="G152" s="32"/>
      <c r="H152" s="32"/>
      <c r="I152" s="32"/>
      <c r="J152" s="32"/>
      <c r="K152" s="32"/>
      <c r="L152" s="41"/>
      <c r="M152" s="53"/>
      <c r="N152" s="32"/>
      <c r="P152" s="32"/>
      <c r="Q152" s="32"/>
      <c r="R152" s="32"/>
      <c r="S152" s="32"/>
      <c r="T152" s="32"/>
      <c r="U152" s="32"/>
      <c r="V152" s="49"/>
      <c r="W152" s="32"/>
      <c r="X152" s="32"/>
      <c r="Y152" s="32"/>
      <c r="Z152" s="32"/>
      <c r="AA152" s="32"/>
      <c r="AB152" s="32"/>
    </row>
    <row r="153" spans="1:35" ht="15" customHeight="1">
      <c r="A153" s="14"/>
      <c r="B153" s="14"/>
      <c r="D153" s="70"/>
      <c r="E153" s="32"/>
      <c r="F153" s="32"/>
      <c r="G153" s="32"/>
      <c r="H153" s="32"/>
      <c r="I153" s="32"/>
      <c r="J153" s="32"/>
      <c r="K153" s="32"/>
      <c r="L153" s="41"/>
      <c r="M153" s="53"/>
      <c r="N153" s="32"/>
      <c r="P153" s="32"/>
      <c r="Q153" s="32"/>
      <c r="R153" s="32"/>
      <c r="S153" s="32"/>
      <c r="T153" s="32"/>
      <c r="U153" s="32"/>
      <c r="V153" s="49"/>
      <c r="W153" s="32"/>
      <c r="X153" s="32"/>
      <c r="Y153" s="32"/>
      <c r="Z153" s="32"/>
      <c r="AA153" s="32"/>
      <c r="AB153" s="32"/>
      <c r="AH153" s="23"/>
      <c r="AI153" s="59"/>
    </row>
    <row r="154" spans="1:35" ht="15" customHeight="1">
      <c r="A154" s="14"/>
      <c r="B154" s="14"/>
      <c r="D154" s="70"/>
      <c r="E154" s="32"/>
      <c r="F154" s="32"/>
      <c r="G154" s="32"/>
      <c r="H154" s="32"/>
      <c r="I154" s="32"/>
      <c r="J154" s="32"/>
      <c r="K154" s="32"/>
      <c r="L154" s="41"/>
      <c r="M154" s="53"/>
      <c r="N154" s="32"/>
      <c r="P154" s="32"/>
      <c r="Q154" s="32"/>
      <c r="R154" s="32"/>
      <c r="S154" s="32"/>
      <c r="T154" s="32"/>
      <c r="U154" s="32"/>
      <c r="V154" s="49"/>
      <c r="W154" s="32"/>
      <c r="X154" s="32"/>
      <c r="Y154" s="32"/>
      <c r="Z154" s="32"/>
      <c r="AA154" s="32"/>
      <c r="AB154" s="32"/>
      <c r="AH154" s="23"/>
      <c r="AI154" s="59"/>
    </row>
    <row r="155" spans="1:35" ht="15" customHeight="1">
      <c r="A155" s="14"/>
      <c r="B155" s="14"/>
      <c r="E155" s="32"/>
      <c r="F155" s="32"/>
      <c r="G155" s="32"/>
      <c r="H155" s="32"/>
      <c r="I155" s="32"/>
      <c r="J155" s="32"/>
      <c r="K155" s="32"/>
      <c r="L155" s="41"/>
      <c r="M155" s="53"/>
      <c r="N155" s="32"/>
      <c r="P155" s="32"/>
      <c r="Q155" s="32"/>
      <c r="R155" s="32"/>
      <c r="S155" s="32"/>
      <c r="T155" s="32"/>
      <c r="U155" s="32"/>
      <c r="V155" s="49"/>
      <c r="W155" s="32"/>
      <c r="X155" s="32"/>
      <c r="Y155" s="32"/>
      <c r="Z155" s="32"/>
      <c r="AA155" s="32"/>
      <c r="AB155" s="32"/>
      <c r="AH155" s="23"/>
      <c r="AI155" s="59"/>
    </row>
    <row r="156" spans="1:35" ht="15" customHeight="1">
      <c r="A156" s="14"/>
      <c r="B156" s="14"/>
      <c r="E156" s="32"/>
      <c r="F156" s="32"/>
      <c r="G156" s="32"/>
      <c r="H156" s="32"/>
      <c r="I156" s="32"/>
      <c r="J156" s="32"/>
      <c r="K156" s="32"/>
      <c r="L156" s="41"/>
      <c r="M156" s="53"/>
      <c r="N156" s="32"/>
      <c r="P156" s="32"/>
      <c r="Q156" s="32"/>
      <c r="R156" s="32"/>
      <c r="S156" s="32"/>
      <c r="T156" s="32"/>
      <c r="U156" s="32"/>
      <c r="V156" s="49"/>
      <c r="W156" s="32"/>
      <c r="X156" s="32"/>
      <c r="Y156" s="32"/>
      <c r="Z156" s="32"/>
      <c r="AA156" s="32"/>
      <c r="AB156" s="32"/>
      <c r="AH156" s="23"/>
      <c r="AI156" s="59"/>
    </row>
    <row r="157" spans="1:28" ht="15" customHeight="1">
      <c r="A157" s="14"/>
      <c r="B157" s="14"/>
      <c r="E157" s="32"/>
      <c r="F157" s="32"/>
      <c r="G157" s="32"/>
      <c r="H157" s="32"/>
      <c r="I157" s="32"/>
      <c r="J157" s="32"/>
      <c r="K157" s="32"/>
      <c r="L157" s="41"/>
      <c r="M157" s="53"/>
      <c r="N157" s="32"/>
      <c r="P157" s="32"/>
      <c r="Q157" s="32"/>
      <c r="R157" s="32"/>
      <c r="S157" s="32"/>
      <c r="T157" s="32"/>
      <c r="U157" s="32"/>
      <c r="V157" s="49"/>
      <c r="W157" s="32"/>
      <c r="X157" s="32"/>
      <c r="Y157" s="32"/>
      <c r="Z157" s="32"/>
      <c r="AA157" s="32"/>
      <c r="AB157" s="32"/>
    </row>
    <row r="158" spans="1:28" ht="15" customHeight="1">
      <c r="A158" s="14"/>
      <c r="B158" s="14"/>
      <c r="E158" s="32"/>
      <c r="F158" s="32"/>
      <c r="G158" s="32"/>
      <c r="H158" s="32"/>
      <c r="I158" s="32"/>
      <c r="J158" s="32"/>
      <c r="K158" s="32"/>
      <c r="L158" s="41"/>
      <c r="M158" s="53"/>
      <c r="N158" s="32"/>
      <c r="P158" s="32"/>
      <c r="Q158" s="32"/>
      <c r="R158" s="32"/>
      <c r="S158" s="32"/>
      <c r="T158" s="32"/>
      <c r="U158" s="32"/>
      <c r="V158" s="49"/>
      <c r="W158" s="32"/>
      <c r="X158" s="32"/>
      <c r="Y158" s="32"/>
      <c r="Z158" s="32"/>
      <c r="AA158" s="32"/>
      <c r="AB158" s="32"/>
    </row>
    <row r="159" spans="1:28" ht="15" customHeight="1">
      <c r="A159" s="14"/>
      <c r="B159" s="14"/>
      <c r="E159" s="54"/>
      <c r="F159" s="54"/>
      <c r="G159" s="54"/>
      <c r="H159" s="54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ht="15" customHeight="1">
      <c r="A160" s="14"/>
      <c r="B160" s="14"/>
      <c r="E160" s="54"/>
      <c r="F160" s="54"/>
      <c r="G160" s="54"/>
      <c r="H160" s="54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28" ht="15" customHeight="1">
      <c r="A161" s="14"/>
      <c r="B161" s="14"/>
      <c r="E161" s="54"/>
      <c r="F161" s="54"/>
      <c r="G161" s="54"/>
      <c r="H161" s="54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1:28" ht="15" customHeight="1">
      <c r="A162" s="14"/>
      <c r="B162" s="14"/>
      <c r="E162" s="54"/>
      <c r="F162" s="54"/>
      <c r="G162" s="54"/>
      <c r="H162" s="54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2"/>
      <c r="Z162" s="32"/>
      <c r="AA162" s="32"/>
      <c r="AB162" s="32"/>
    </row>
    <row r="163" spans="1:28" ht="15" customHeight="1">
      <c r="A163" s="14"/>
      <c r="B163" s="14"/>
      <c r="E163" s="54"/>
      <c r="F163" s="54"/>
      <c r="G163" s="54"/>
      <c r="H163" s="5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ht="15" customHeight="1">
      <c r="A164" s="14"/>
      <c r="B164" s="14"/>
      <c r="E164" s="34"/>
      <c r="F164" s="34"/>
      <c r="G164" s="34"/>
      <c r="H164" s="34"/>
      <c r="I164" s="32"/>
      <c r="J164" s="34"/>
      <c r="K164" s="34"/>
      <c r="L164" s="32"/>
      <c r="M164" s="32"/>
      <c r="N164" s="34"/>
      <c r="O164" s="24"/>
      <c r="P164" s="24"/>
      <c r="Q164" s="24"/>
      <c r="R164" s="24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28" ht="15" customHeight="1">
      <c r="A165" s="14"/>
      <c r="B165" s="14"/>
      <c r="E165" s="34"/>
      <c r="F165" s="34"/>
      <c r="G165" s="34"/>
      <c r="H165" s="34"/>
      <c r="I165" s="32"/>
      <c r="J165" s="34"/>
      <c r="K165" s="34"/>
      <c r="L165" s="32"/>
      <c r="M165" s="32"/>
      <c r="N165" s="34"/>
      <c r="O165" s="24"/>
      <c r="P165" s="24"/>
      <c r="Q165" s="24"/>
      <c r="R165" s="24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1:28" ht="15" customHeight="1">
      <c r="A166" s="14"/>
      <c r="B166" s="14"/>
      <c r="E166" s="24"/>
      <c r="F166" s="24"/>
      <c r="G166" s="24"/>
      <c r="H166" s="24"/>
      <c r="I166" s="32"/>
      <c r="J166" s="24"/>
      <c r="K166" s="24"/>
      <c r="L166" s="32"/>
      <c r="M166" s="32"/>
      <c r="N166" s="24"/>
      <c r="O166" s="28"/>
      <c r="P166" s="28"/>
      <c r="Q166" s="28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28" ht="15" customHeight="1">
      <c r="A167" s="14"/>
      <c r="B167" s="14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1:28" ht="15" customHeight="1">
      <c r="A168" s="14"/>
      <c r="B168" s="14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spans="1:28" ht="15" customHeight="1">
      <c r="A169" s="14"/>
      <c r="B169" s="14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1:28" ht="15" customHeight="1">
      <c r="A170" s="14"/>
      <c r="B170" s="14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28" ht="15" customHeight="1">
      <c r="A171" s="14"/>
      <c r="B171" s="14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1:28" ht="15" customHeight="1">
      <c r="A172" s="16"/>
      <c r="B172" s="16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1:28" ht="15" customHeight="1">
      <c r="A173" s="16"/>
      <c r="B173" s="16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1:28" ht="15" customHeight="1">
      <c r="A174" s="14"/>
      <c r="B174" s="14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1:28" ht="15" customHeight="1">
      <c r="A175" s="14"/>
      <c r="B175" s="14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5:28" ht="15" customHeight="1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5:28" ht="15" customHeight="1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:28" ht="15" customHeight="1">
      <c r="A178" s="15"/>
      <c r="B178" s="1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1:28" ht="15" customHeight="1">
      <c r="A179" s="20"/>
      <c r="B179" s="20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1:28" ht="15" customHeight="1">
      <c r="A180" s="14"/>
      <c r="B180" s="14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1:28" ht="15" customHeight="1">
      <c r="A181" s="21"/>
      <c r="B181" s="21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1:28" ht="15" customHeight="1">
      <c r="A182" s="14"/>
      <c r="B182" s="1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28"/>
      <c r="Q182" s="28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1:28" ht="15" customHeight="1">
      <c r="A183" s="14"/>
      <c r="B183" s="14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1:28" ht="15" customHeight="1">
      <c r="A184" s="14"/>
      <c r="B184" s="14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1:28" ht="15" customHeight="1">
      <c r="A185" s="14"/>
      <c r="B185" s="14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1:28" ht="15" customHeight="1">
      <c r="A186" s="14"/>
      <c r="B186" s="14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1:24" ht="15" customHeight="1">
      <c r="A187" s="14"/>
      <c r="B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2"/>
      <c r="S187" s="2"/>
      <c r="T187" s="2"/>
      <c r="U187" s="2"/>
      <c r="V187" s="2"/>
      <c r="W187" s="2"/>
      <c r="X187" s="2"/>
    </row>
    <row r="188" spans="1:24" ht="15" customHeight="1">
      <c r="A188" s="20"/>
      <c r="B188" s="2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2"/>
      <c r="S188" s="2"/>
      <c r="T188" s="2"/>
      <c r="U188" s="2"/>
      <c r="V188" s="2"/>
      <c r="W188" s="2"/>
      <c r="X188" s="2"/>
    </row>
    <row r="189" spans="1:24" ht="15" customHeight="1">
      <c r="A189" s="22"/>
      <c r="B189" s="2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2"/>
      <c r="S189" s="2"/>
      <c r="T189" s="2"/>
      <c r="U189" s="2"/>
      <c r="V189" s="2"/>
      <c r="W189" s="2"/>
      <c r="X189" s="2"/>
    </row>
    <row r="190" spans="1:24" ht="15" customHeight="1">
      <c r="A190" s="21"/>
      <c r="B190" s="2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2"/>
      <c r="S190" s="2"/>
      <c r="T190" s="2"/>
      <c r="U190" s="2"/>
      <c r="V190" s="2"/>
      <c r="W190" s="2"/>
      <c r="X190" s="4"/>
    </row>
    <row r="191" spans="1:24" ht="15" customHeight="1">
      <c r="A191" s="15"/>
      <c r="B191" s="1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2"/>
      <c r="S191" s="2"/>
      <c r="T191" s="2"/>
      <c r="U191" s="2"/>
      <c r="V191" s="2"/>
      <c r="W191" s="2"/>
      <c r="X191" s="2"/>
    </row>
    <row r="192" spans="1:24" ht="15" customHeight="1">
      <c r="A192" s="15"/>
      <c r="B192" s="1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2"/>
      <c r="S192" s="2"/>
      <c r="T192" s="2"/>
      <c r="U192" s="2"/>
      <c r="V192" s="2"/>
      <c r="W192" s="2"/>
      <c r="X192" s="2"/>
    </row>
    <row r="193" spans="1:24" ht="15" customHeight="1">
      <c r="A193" s="15"/>
      <c r="B193" s="15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2"/>
      <c r="S193" s="2"/>
      <c r="T193" s="2"/>
      <c r="U193" s="2"/>
      <c r="V193" s="2"/>
      <c r="W193" s="2"/>
      <c r="X193" s="2"/>
    </row>
    <row r="194" spans="1:24" ht="15" customHeight="1">
      <c r="A194" s="15"/>
      <c r="B194" s="15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2"/>
      <c r="S194" s="2"/>
      <c r="T194" s="2"/>
      <c r="U194" s="2"/>
      <c r="V194" s="2"/>
      <c r="W194" s="2"/>
      <c r="X194" s="2"/>
    </row>
    <row r="195" spans="1:24" ht="15" customHeight="1">
      <c r="A195" s="16" t="s">
        <v>104</v>
      </c>
      <c r="B195" s="1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2"/>
      <c r="S195" s="2"/>
      <c r="T195" s="2"/>
      <c r="U195" s="2"/>
      <c r="V195" s="2"/>
      <c r="W195" s="2"/>
      <c r="X195" s="2"/>
    </row>
    <row r="196" spans="1:24" ht="15" customHeight="1">
      <c r="A196" s="15"/>
      <c r="B196" s="1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"/>
      <c r="S196" s="2"/>
      <c r="T196" s="2"/>
      <c r="U196" s="2"/>
      <c r="V196" s="2"/>
      <c r="W196" s="2"/>
      <c r="X196" s="2"/>
    </row>
    <row r="197" spans="1:24" ht="15" customHeight="1">
      <c r="A197" s="15"/>
      <c r="B197" s="1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2"/>
      <c r="S197" s="2"/>
      <c r="T197" s="2"/>
      <c r="U197" s="2"/>
      <c r="V197" s="2"/>
      <c r="W197" s="2"/>
      <c r="X197" s="2"/>
    </row>
    <row r="198" spans="5:24" ht="15" customHeight="1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"/>
      <c r="S198" s="2"/>
      <c r="T198" s="2"/>
      <c r="U198" s="2"/>
      <c r="V198" s="2"/>
      <c r="W198" s="2"/>
      <c r="X198" s="2"/>
    </row>
    <row r="199" spans="5:24" ht="15" customHeight="1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2"/>
      <c r="S199" s="2"/>
      <c r="T199" s="2"/>
      <c r="U199" s="2"/>
      <c r="V199" s="2"/>
      <c r="W199" s="2"/>
      <c r="X199" s="2"/>
    </row>
    <row r="200" spans="5:24" ht="15" customHeight="1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"/>
      <c r="S200" s="2"/>
      <c r="T200" s="2"/>
      <c r="U200" s="2"/>
      <c r="V200" s="2"/>
      <c r="W200" s="2"/>
      <c r="X200" s="2"/>
    </row>
    <row r="201" spans="5:24" ht="15" customHeight="1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2"/>
      <c r="S201" s="2"/>
      <c r="T201" s="2"/>
      <c r="U201" s="2"/>
      <c r="V201" s="2"/>
      <c r="W201" s="2"/>
      <c r="X201" s="2"/>
    </row>
    <row r="202" spans="5:24" ht="15" customHeight="1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"/>
      <c r="S202" s="2"/>
      <c r="T202" s="2"/>
      <c r="U202" s="2"/>
      <c r="V202" s="2"/>
      <c r="W202" s="2"/>
      <c r="X202" s="2"/>
    </row>
    <row r="203" spans="5:24" ht="15" customHeight="1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2"/>
      <c r="S203" s="2"/>
      <c r="T203" s="2"/>
      <c r="U203" s="2"/>
      <c r="V203" s="2"/>
      <c r="W203" s="2"/>
      <c r="X203" s="2"/>
    </row>
    <row r="204" spans="5:24" ht="15" customHeight="1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"/>
      <c r="S204" s="2"/>
      <c r="T204" s="2"/>
      <c r="U204" s="2"/>
      <c r="V204" s="2"/>
      <c r="W204" s="2"/>
      <c r="X204" s="2"/>
    </row>
    <row r="205" spans="5:24" ht="15" customHeight="1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2"/>
      <c r="S205" s="2"/>
      <c r="T205" s="2"/>
      <c r="U205" s="2"/>
      <c r="V205" s="2"/>
      <c r="W205" s="2"/>
      <c r="X205" s="2"/>
    </row>
    <row r="206" spans="5:24" ht="15" customHeight="1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2"/>
      <c r="S206" s="2"/>
      <c r="T206" s="2"/>
      <c r="U206" s="2"/>
      <c r="V206" s="2"/>
      <c r="W206" s="2"/>
      <c r="X206" s="2"/>
    </row>
    <row r="207" spans="5:24" ht="15" customHeight="1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2"/>
      <c r="S207" s="2"/>
      <c r="T207" s="2"/>
      <c r="U207" s="2"/>
      <c r="V207" s="2"/>
      <c r="W207" s="2"/>
      <c r="X207" s="2"/>
    </row>
    <row r="208" spans="5:24" ht="15" customHeight="1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2"/>
      <c r="S208" s="2"/>
      <c r="T208" s="2"/>
      <c r="U208" s="2"/>
      <c r="V208" s="2"/>
      <c r="W208" s="2"/>
      <c r="X208" s="2"/>
    </row>
    <row r="209" spans="5:24" ht="15" customHeight="1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2"/>
      <c r="S209" s="2"/>
      <c r="T209" s="2"/>
      <c r="U209" s="2"/>
      <c r="V209" s="2"/>
      <c r="W209" s="2"/>
      <c r="X209" s="2"/>
    </row>
  </sheetData>
  <hyperlinks>
    <hyperlink ref="C6" r:id="rId1" display="(Important Note on Sources of Foreign Reserve Estimates)"/>
  </hyperlinks>
  <printOptions gridLines="1"/>
  <pageMargins left="0.25" right="0.25" top="0.66" bottom="0.88" header="0.22" footer="0.19"/>
  <pageSetup horizontalDpi="600" verticalDpi="600" orientation="landscape" scale="91" r:id="rId2"/>
  <headerFooter alignWithMargins="0">
    <oddHeader>&amp;C&amp;"MS Sans Serif,Bold"&amp;10World Proved Natural Gas Reserves, January 1, 1980 - January 1, 2008 Estimates
&amp;"MS Sans Serif,Regular"(Trillion Cubic Feet)</oddHeader>
    <oddFooter xml:space="preserve">&amp;L&amp;"MS Sans Serif,Regular"&amp;10Sources: &amp;"MS Sans Serif,Italic"Oil a Gas Journal
&amp;"MS Sans Serif,Regular"and Energy Information Administration. 
&amp;C&amp;"MS Sans Serif,Regular"&amp;10Page &amp;P </oddFooter>
  </headerFooter>
  <rowBreaks count="3" manualBreakCount="3">
    <brk id="52" min="3" max="28" man="1"/>
    <brk id="91" min="3" max="28" man="1"/>
    <brk id="120" min="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tgen</dc:title>
  <dc:subject>electric</dc:subject>
  <dc:creator>p gebauer</dc:creator>
  <cp:keywords/>
  <dc:description/>
  <cp:lastModifiedBy>USC</cp:lastModifiedBy>
  <cp:lastPrinted>2008-01-09T15:09:18Z</cp:lastPrinted>
  <dcterms:created xsi:type="dcterms:W3CDTF">2001-06-25T21:16:10Z</dcterms:created>
  <dcterms:modified xsi:type="dcterms:W3CDTF">2009-02-09T18:46:04Z</dcterms:modified>
  <cp:category/>
  <cp:version/>
  <cp:contentType/>
  <cp:contentStatus/>
</cp:coreProperties>
</file>