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tabRatio="606" activeTab="0"/>
  </bookViews>
  <sheets>
    <sheet name="TABLE 23" sheetId="1" r:id="rId1"/>
    <sheet name="TABLE 24" sheetId="2" r:id="rId2"/>
    <sheet name="TABLE 25" sheetId="3" r:id="rId3"/>
    <sheet name="TABLE 26" sheetId="4" r:id="rId4"/>
  </sheets>
  <definedNames>
    <definedName name="_xlnm.Print_Area" localSheetId="1">'TABLE 24'!$A$1:$G$47</definedName>
    <definedName name="_xlnm.Print_Area" localSheetId="2">'TABLE 25'!$A$1:$J$45</definedName>
    <definedName name="_xlnm.Print_Area" localSheetId="3">'TABLE 26'!$A$1:$M$45</definedName>
  </definedNames>
  <calcPr fullCalcOnLoad="1"/>
</workbook>
</file>

<file path=xl/sharedStrings.xml><?xml version="1.0" encoding="utf-8"?>
<sst xmlns="http://schemas.openxmlformats.org/spreadsheetml/2006/main" count="136" uniqueCount="62">
  <si>
    <t>AVERAGE PASSENGER TRIP LENGTH</t>
  </si>
  <si>
    <t>FISCAL</t>
  </si>
  <si>
    <t>YEAR</t>
  </si>
  <si>
    <t>(Miles)</t>
  </si>
  <si>
    <t>Forecast</t>
  </si>
  <si>
    <t xml:space="preserve"> </t>
  </si>
  <si>
    <t>SCHEDULED PASSENGER TRAFFIC</t>
  </si>
  <si>
    <t>(In Millions)</t>
  </si>
  <si>
    <t xml:space="preserve"> REVENUE PASSENGERS</t>
  </si>
  <si>
    <t>REVENUE PASSENGER MILES</t>
  </si>
  <si>
    <t>AS OF</t>
  </si>
  <si>
    <t>LESS THAN</t>
  </si>
  <si>
    <t>JANUARY 1</t>
  </si>
  <si>
    <t>SEATS</t>
  </si>
  <si>
    <t>TOTAL</t>
  </si>
  <si>
    <r>
      <t>Historical</t>
    </r>
    <r>
      <rPr>
        <b/>
        <u val="single"/>
        <sz val="10"/>
        <rFont val="Arial"/>
        <family val="2"/>
      </rPr>
      <t>*</t>
    </r>
  </si>
  <si>
    <t>SCHEDULED PASSENGER CAPACITY, TRAFFIC, AND LOAD FACTORS</t>
  </si>
  <si>
    <t>ASMs</t>
  </si>
  <si>
    <t>RPMs</t>
  </si>
  <si>
    <t>% LOAD</t>
  </si>
  <si>
    <t>FACTOR</t>
  </si>
  <si>
    <t>(MIL)</t>
  </si>
  <si>
    <t>(Cents)</t>
  </si>
  <si>
    <t>CURRENT $</t>
  </si>
  <si>
    <t>TABLE 26</t>
  </si>
  <si>
    <t>PASSENGER AIRCRAFT</t>
  </si>
  <si>
    <t>JET</t>
  </si>
  <si>
    <t>PROP</t>
  </si>
  <si>
    <t>10 TO 19</t>
  </si>
  <si>
    <t>20 TO 30</t>
  </si>
  <si>
    <t>31  TO 40 SEATS</t>
  </si>
  <si>
    <t>9 SEATS</t>
  </si>
  <si>
    <t>DOMESTIC</t>
  </si>
  <si>
    <t>INT'L.</t>
  </si>
  <si>
    <t>SYSTEM</t>
  </si>
  <si>
    <t>INTERNATIONAL</t>
  </si>
  <si>
    <t>OVER 40 SEATS</t>
  </si>
  <si>
    <t>REVENUE PER</t>
  </si>
  <si>
    <t>PASSENGER MILE**</t>
  </si>
  <si>
    <t>TOTAL FLEET</t>
  </si>
  <si>
    <t>NON JET</t>
  </si>
  <si>
    <t>*Source:  The Velocity Group for the Regional Airline Association.</t>
  </si>
  <si>
    <t>**  Reporting carriers.</t>
  </si>
  <si>
    <t>* Source:  Form 41 and 298C, U.S. Department of Transportation.</t>
  </si>
  <si>
    <t>* Source: Form 41 and 298C, U.S. Department of Transportation.</t>
  </si>
  <si>
    <t>AVERAGE SEATS PER AIRCRAFT MILE</t>
  </si>
  <si>
    <t>(Seats/Mile)</t>
  </si>
  <si>
    <t>TABLE 23</t>
  </si>
  <si>
    <t>TABLE 24</t>
  </si>
  <si>
    <t>TABLE 25</t>
  </si>
  <si>
    <t>U.S. REGIONAL CARRIERS</t>
  </si>
  <si>
    <t>U.S. REGIONAL CARRIER FORECAST ASSUMPTIONS</t>
  </si>
  <si>
    <t>REGIONAL AIRCRAFT</t>
  </si>
  <si>
    <t>**Independence Air A319 aircraft are included in Table 20 - U.S. Mainline Air Carriers Passenger Jet Aircraft.</t>
  </si>
  <si>
    <t>JET**</t>
  </si>
  <si>
    <t>2006E</t>
  </si>
  <si>
    <t>2006$</t>
  </si>
  <si>
    <t>Avg Annual Growth:</t>
  </si>
  <si>
    <t>2000-06</t>
  </si>
  <si>
    <t>2006-10</t>
  </si>
  <si>
    <t>2010-20</t>
  </si>
  <si>
    <t>2006-20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</si>
</sst>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0.0000%"/>
    <numFmt numFmtId="182" formatCode="0.0000000"/>
    <numFmt numFmtId="183" formatCode="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0"/>
    </font>
    <font>
      <sz val="12"/>
      <name val="Arial"/>
      <family val="0"/>
    </font>
    <font>
      <b/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3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Continuous"/>
    </xf>
    <xf numFmtId="0" fontId="0" fillId="0" borderId="8" xfId="0" applyBorder="1" applyAlignment="1">
      <alignment horizontal="left"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7" xfId="0" applyNumberForma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4" xfId="22" applyNumberFormat="1" applyFont="1" applyBorder="1" applyAlignment="1">
      <alignment horizontal="center"/>
      <protection/>
    </xf>
    <xf numFmtId="0" fontId="0" fillId="0" borderId="6" xfId="0" applyBorder="1" applyAlignment="1" applyProtection="1">
      <alignment/>
      <protection locked="0"/>
    </xf>
    <xf numFmtId="164" fontId="13" fillId="0" borderId="4" xfId="22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 quotePrefix="1">
      <alignment/>
    </xf>
    <xf numFmtId="0" fontId="0" fillId="0" borderId="15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3" fontId="0" fillId="0" borderId="4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left"/>
    </xf>
    <xf numFmtId="164" fontId="10" fillId="0" borderId="19" xfId="0" applyNumberFormat="1" applyFont="1" applyBorder="1" applyAlignment="1">
      <alignment horizontal="centerContinuous"/>
    </xf>
    <xf numFmtId="164" fontId="7" fillId="0" borderId="19" xfId="0" applyNumberFormat="1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5" fontId="10" fillId="0" borderId="13" xfId="0" applyNumberFormat="1" applyFont="1" applyBorder="1" applyAlignment="1">
      <alignment horizontal="center"/>
    </xf>
    <xf numFmtId="164" fontId="0" fillId="0" borderId="12" xfId="22" applyNumberFormat="1" applyFont="1" applyBorder="1" applyAlignment="1">
      <alignment horizontal="center"/>
      <protection/>
    </xf>
    <xf numFmtId="0" fontId="0" fillId="0" borderId="9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>
      <alignment/>
    </xf>
    <xf numFmtId="164" fontId="0" fillId="0" borderId="22" xfId="22" applyNumberFormat="1" applyFont="1" applyBorder="1" applyAlignment="1">
      <alignment horizontal="center"/>
      <protection/>
    </xf>
    <xf numFmtId="165" fontId="10" fillId="0" borderId="19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3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31" xfId="0" applyBorder="1" applyAlignment="1">
      <alignment horizontal="left"/>
    </xf>
    <xf numFmtId="16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left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Alignment="1">
      <alignment/>
    </xf>
    <xf numFmtId="164" fontId="0" fillId="0" borderId="23" xfId="0" applyNumberFormat="1" applyBorder="1" applyAlignment="1" applyProtection="1">
      <alignment horizontal="left"/>
      <protection locked="0"/>
    </xf>
    <xf numFmtId="169" fontId="11" fillId="0" borderId="7" xfId="21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9" xfId="23" applyNumberFormat="1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64" fontId="10" fillId="0" borderId="13" xfId="0" applyNumberFormat="1" applyFont="1" applyBorder="1" applyAlignment="1">
      <alignment horizontal="centerContinuous"/>
    </xf>
    <xf numFmtId="0" fontId="0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64" fontId="0" fillId="0" borderId="7" xfId="22" applyNumberFormat="1" applyFont="1" applyBorder="1" applyAlignment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9" fontId="0" fillId="0" borderId="22" xfId="21" applyNumberFormat="1" applyFont="1" applyBorder="1" applyAlignment="1" applyProtection="1">
      <alignment horizontal="center"/>
      <protection/>
    </xf>
    <xf numFmtId="169" fontId="11" fillId="0" borderId="12" xfId="21" applyNumberFormat="1" applyFont="1" applyBorder="1" applyAlignment="1" applyProtection="1">
      <alignment horizontal="center"/>
      <protection/>
    </xf>
    <xf numFmtId="169" fontId="11" fillId="0" borderId="28" xfId="21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>
      <alignment horizontal="centerContinuous"/>
    </xf>
    <xf numFmtId="165" fontId="10" fillId="0" borderId="12" xfId="0" applyNumberFormat="1" applyFont="1" applyBorder="1" applyAlignment="1">
      <alignment horizontal="center"/>
    </xf>
    <xf numFmtId="164" fontId="0" fillId="0" borderId="1" xfId="22" applyNumberFormat="1" applyFont="1" applyBorder="1" applyAlignment="1">
      <alignment horizontal="center"/>
      <protection/>
    </xf>
    <xf numFmtId="165" fontId="10" fillId="0" borderId="22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Continuous"/>
    </xf>
    <xf numFmtId="3" fontId="0" fillId="0" borderId="12" xfId="15" applyNumberFormat="1" applyFont="1" applyBorder="1" applyAlignment="1" applyProtection="1">
      <alignment horizontal="center"/>
      <protection locked="0"/>
    </xf>
    <xf numFmtId="3" fontId="0" fillId="0" borderId="7" xfId="15" applyNumberFormat="1" applyFont="1" applyBorder="1" applyAlignment="1" applyProtection="1">
      <alignment horizontal="center"/>
      <protection locked="0"/>
    </xf>
    <xf numFmtId="3" fontId="10" fillId="0" borderId="19" xfId="15" applyNumberFormat="1" applyFont="1" applyBorder="1" applyAlignment="1">
      <alignment horizontal="center"/>
    </xf>
    <xf numFmtId="3" fontId="7" fillId="0" borderId="19" xfId="15" applyNumberFormat="1" applyFont="1" applyBorder="1" applyAlignment="1">
      <alignment horizontal="center"/>
    </xf>
    <xf numFmtId="164" fontId="0" fillId="0" borderId="0" xfId="22" applyNumberFormat="1" applyFont="1" applyBorder="1" applyAlignment="1">
      <alignment horizontal="center"/>
      <protection/>
    </xf>
    <xf numFmtId="3" fontId="0" fillId="0" borderId="7" xfId="15" applyNumberFormat="1" applyBorder="1" applyAlignment="1" applyProtection="1">
      <alignment horizontal="center"/>
      <protection locked="0"/>
    </xf>
    <xf numFmtId="3" fontId="0" fillId="0" borderId="22" xfId="21" applyNumberFormat="1" applyFont="1" applyBorder="1" applyAlignment="1" applyProtection="1">
      <alignment horizontal="center"/>
      <protection/>
    </xf>
    <xf numFmtId="3" fontId="0" fillId="0" borderId="22" xfId="22" applyNumberFormat="1" applyFont="1" applyBorder="1" applyAlignment="1">
      <alignment horizontal="center"/>
      <protection/>
    </xf>
    <xf numFmtId="3" fontId="0" fillId="0" borderId="12" xfId="22" applyNumberFormat="1" applyFont="1" applyBorder="1" applyAlignment="1">
      <alignment horizontal="center"/>
      <protection/>
    </xf>
    <xf numFmtId="169" fontId="0" fillId="0" borderId="0" xfId="21" applyNumberFormat="1" applyFont="1" applyBorder="1" applyProtection="1">
      <alignment/>
      <protection/>
    </xf>
    <xf numFmtId="175" fontId="0" fillId="0" borderId="12" xfId="24" applyNumberFormat="1" applyFont="1" applyBorder="1" applyAlignment="1" applyProtection="1">
      <alignment horizontal="center"/>
      <protection/>
    </xf>
    <xf numFmtId="175" fontId="0" fillId="0" borderId="7" xfId="24" applyNumberFormat="1" applyFont="1" applyBorder="1" applyAlignment="1" applyProtection="1">
      <alignment horizontal="center"/>
      <protection/>
    </xf>
    <xf numFmtId="175" fontId="0" fillId="0" borderId="19" xfId="24" applyNumberFormat="1" applyFont="1" applyBorder="1" applyAlignment="1" applyProtection="1">
      <alignment horizontal="center"/>
      <protection/>
    </xf>
    <xf numFmtId="175" fontId="0" fillId="0" borderId="36" xfId="24" applyNumberFormat="1" applyBorder="1" applyAlignment="1">
      <alignment horizontal="center"/>
    </xf>
    <xf numFmtId="175" fontId="0" fillId="0" borderId="19" xfId="24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0" fillId="0" borderId="35" xfId="0" applyFont="1" applyBorder="1" applyAlignment="1" quotePrefix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175" fontId="0" fillId="0" borderId="1" xfId="24" applyNumberFormat="1" applyBorder="1" applyAlignment="1">
      <alignment horizontal="center"/>
    </xf>
    <xf numFmtId="175" fontId="0" fillId="0" borderId="34" xfId="24" applyNumberFormat="1" applyBorder="1" applyAlignment="1">
      <alignment horizontal="center"/>
    </xf>
    <xf numFmtId="175" fontId="0" fillId="0" borderId="35" xfId="24" applyNumberFormat="1" applyFont="1" applyBorder="1" applyAlignment="1" applyProtection="1">
      <alignment horizontal="center"/>
      <protection/>
    </xf>
    <xf numFmtId="175" fontId="0" fillId="0" borderId="37" xfId="24" applyNumberFormat="1" applyFont="1" applyBorder="1" applyAlignment="1" applyProtection="1">
      <alignment horizontal="center"/>
      <protection/>
    </xf>
    <xf numFmtId="175" fontId="0" fillId="0" borderId="34" xfId="24" applyNumberFormat="1" applyFont="1" applyBorder="1" applyAlignment="1" applyProtection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5" fontId="10" fillId="0" borderId="38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6" fontId="0" fillId="0" borderId="4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3" fontId="0" fillId="0" borderId="7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175" fontId="0" fillId="0" borderId="35" xfId="0" applyNumberFormat="1" applyFont="1" applyBorder="1" applyAlignment="1">
      <alignment horizontal="center"/>
    </xf>
    <xf numFmtId="175" fontId="0" fillId="0" borderId="37" xfId="0" applyNumberFormat="1" applyFont="1" applyBorder="1" applyAlignment="1">
      <alignment horizontal="center"/>
    </xf>
    <xf numFmtId="175" fontId="0" fillId="0" borderId="33" xfId="0" applyNumberFormat="1" applyFont="1" applyBorder="1" applyAlignment="1">
      <alignment horizontal="center"/>
    </xf>
    <xf numFmtId="175" fontId="0" fillId="0" borderId="0" xfId="24" applyNumberFormat="1" applyFont="1" applyBorder="1" applyAlignment="1" applyProtection="1">
      <alignment horizontal="center"/>
      <protection/>
    </xf>
    <xf numFmtId="3" fontId="0" fillId="0" borderId="4" xfId="22" applyNumberFormat="1" applyFont="1" applyBorder="1" applyAlignment="1">
      <alignment horizontal="center"/>
      <protection/>
    </xf>
    <xf numFmtId="3" fontId="13" fillId="0" borderId="4" xfId="22" applyNumberFormat="1" applyFont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175" fontId="0" fillId="0" borderId="1" xfId="24" applyNumberFormat="1" applyFont="1" applyBorder="1" applyAlignment="1" applyProtection="1">
      <alignment horizontal="center"/>
      <protection/>
    </xf>
    <xf numFmtId="175" fontId="0" fillId="0" borderId="36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16" fontId="0" fillId="0" borderId="0" xfId="0" applyNumberFormat="1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5" fontId="0" fillId="0" borderId="0" xfId="24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75" fontId="0" fillId="0" borderId="0" xfId="0" applyNumberFormat="1" applyFill="1" applyBorder="1" applyAlignment="1">
      <alignment/>
    </xf>
    <xf numFmtId="166" fontId="0" fillId="0" borderId="12" xfId="0" applyNumberFormat="1" applyFill="1" applyBorder="1" applyAlignment="1">
      <alignment horizontal="center"/>
    </xf>
    <xf numFmtId="16" fontId="0" fillId="0" borderId="0" xfId="0" applyNumberFormat="1" applyFill="1" applyBorder="1" applyAlignment="1" quotePrefix="1">
      <alignment horizontal="left"/>
    </xf>
    <xf numFmtId="168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74" fontId="0" fillId="0" borderId="0" xfId="0" applyNumberFormat="1" applyBorder="1" applyAlignment="1">
      <alignment horizontal="centerContinuous"/>
    </xf>
    <xf numFmtId="170" fontId="0" fillId="0" borderId="0" xfId="0" applyNumberForma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8" fontId="0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 (2)" xfId="21"/>
    <cellStyle name="Normal_TABLE 25" xfId="22"/>
    <cellStyle name="Normal_TABLE 26_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571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1410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" name="Line 12"/>
        <xdr:cNvSpPr>
          <a:spLocks/>
        </xdr:cNvSpPr>
      </xdr:nvSpPr>
      <xdr:spPr>
        <a:xfrm>
          <a:off x="1924050" y="5553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75" zoomScaleNormal="75" zoomScaleSheetLayoutView="75" workbookViewId="0" topLeftCell="A1">
      <selection activeCell="I17" sqref="I17"/>
    </sheetView>
  </sheetViews>
  <sheetFormatPr defaultColWidth="9.140625" defaultRowHeight="12.75"/>
  <cols>
    <col min="1" max="1" width="18.28125" style="0" customWidth="1"/>
    <col min="2" max="7" width="11.7109375" style="0" customWidth="1"/>
    <col min="8" max="8" width="12.7109375" style="0" customWidth="1"/>
    <col min="9" max="9" width="11.7109375" style="0" customWidth="1"/>
  </cols>
  <sheetData>
    <row r="1" spans="1:9" ht="18">
      <c r="A1" s="211" t="s">
        <v>47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20.25">
      <c r="A3" s="18" t="s">
        <v>51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3"/>
      <c r="B4" s="12"/>
      <c r="C4" s="12"/>
      <c r="D4" s="12"/>
      <c r="E4" s="12"/>
      <c r="F4" s="12"/>
      <c r="G4" s="12"/>
      <c r="H4" s="12"/>
      <c r="I4" s="12"/>
    </row>
    <row r="5" spans="1:9" ht="13.5" thickBot="1">
      <c r="A5" s="2"/>
      <c r="B5" s="2"/>
      <c r="C5" s="2"/>
      <c r="D5" s="2"/>
      <c r="E5" s="2"/>
      <c r="F5" s="2"/>
      <c r="G5" s="2"/>
      <c r="I5" s="2"/>
    </row>
    <row r="6" spans="1:9" ht="12.75">
      <c r="A6" s="35"/>
      <c r="B6" s="35"/>
      <c r="C6" s="88"/>
      <c r="D6" s="89"/>
      <c r="E6" s="35"/>
      <c r="F6" s="88"/>
      <c r="G6" s="89"/>
      <c r="H6" s="78" t="s">
        <v>37</v>
      </c>
      <c r="I6" s="85"/>
    </row>
    <row r="7" spans="1:9" ht="12.75">
      <c r="A7" s="38"/>
      <c r="B7" s="86" t="s">
        <v>45</v>
      </c>
      <c r="C7" s="6"/>
      <c r="D7" s="57"/>
      <c r="E7" s="86" t="s">
        <v>0</v>
      </c>
      <c r="F7" s="5"/>
      <c r="G7" s="41"/>
      <c r="H7" s="209" t="s">
        <v>38</v>
      </c>
      <c r="I7" s="210"/>
    </row>
    <row r="8" spans="1:9" ht="12.75">
      <c r="A8" s="38" t="s">
        <v>1</v>
      </c>
      <c r="B8" s="90" t="s">
        <v>32</v>
      </c>
      <c r="C8" s="22" t="s">
        <v>33</v>
      </c>
      <c r="D8" s="91" t="s">
        <v>34</v>
      </c>
      <c r="E8" s="90" t="s">
        <v>32</v>
      </c>
      <c r="F8" s="22" t="s">
        <v>33</v>
      </c>
      <c r="G8" s="91" t="s">
        <v>34</v>
      </c>
      <c r="H8" s="96" t="s">
        <v>23</v>
      </c>
      <c r="I8" s="97" t="s">
        <v>56</v>
      </c>
    </row>
    <row r="9" spans="1:9" ht="12.75">
      <c r="A9" s="98" t="s">
        <v>2</v>
      </c>
      <c r="B9" s="92" t="s">
        <v>46</v>
      </c>
      <c r="C9" s="115" t="s">
        <v>46</v>
      </c>
      <c r="D9" s="92" t="s">
        <v>46</v>
      </c>
      <c r="E9" s="86" t="s">
        <v>3</v>
      </c>
      <c r="F9" s="6" t="s">
        <v>3</v>
      </c>
      <c r="G9" s="57" t="s">
        <v>3</v>
      </c>
      <c r="H9" s="8" t="s">
        <v>22</v>
      </c>
      <c r="I9" s="57" t="s">
        <v>22</v>
      </c>
    </row>
    <row r="10" spans="1:10" ht="12.75">
      <c r="A10" s="116" t="s">
        <v>15</v>
      </c>
      <c r="B10" s="42"/>
      <c r="C10" s="4"/>
      <c r="D10" s="58"/>
      <c r="E10" s="42"/>
      <c r="F10" s="4"/>
      <c r="G10" s="58"/>
      <c r="H10" s="99"/>
      <c r="I10" s="100"/>
      <c r="J10" s="1"/>
    </row>
    <row r="11" spans="1:10" ht="12.75">
      <c r="A11" s="117">
        <v>2000</v>
      </c>
      <c r="B11" s="93">
        <v>38.43482323875452</v>
      </c>
      <c r="C11" s="15">
        <v>41.79888774330615</v>
      </c>
      <c r="D11" s="94">
        <v>38.53942765322668</v>
      </c>
      <c r="E11" s="93">
        <v>286.52084003407106</v>
      </c>
      <c r="F11" s="16">
        <v>260.0121019967017</v>
      </c>
      <c r="G11" s="94">
        <v>285.5186380545834</v>
      </c>
      <c r="H11" s="112">
        <v>30.282923487903258</v>
      </c>
      <c r="I11" s="114">
        <v>35.57689283556892</v>
      </c>
      <c r="J11" s="1"/>
    </row>
    <row r="12" spans="1:10" ht="12.75">
      <c r="A12" s="43">
        <f>+A11+1</f>
        <v>2001</v>
      </c>
      <c r="B12" s="93">
        <v>40.475195726568465</v>
      </c>
      <c r="C12" s="15">
        <v>42.975940403801104</v>
      </c>
      <c r="D12" s="94">
        <v>40.564710151074685</v>
      </c>
      <c r="E12" s="93">
        <v>302.05338262882213</v>
      </c>
      <c r="F12" s="16">
        <v>302.9017461535164</v>
      </c>
      <c r="G12" s="94">
        <v>302.0851142060824</v>
      </c>
      <c r="H12" s="112">
        <v>31.651197353988515</v>
      </c>
      <c r="I12" s="114">
        <v>36.02400107353246</v>
      </c>
      <c r="J12" s="1"/>
    </row>
    <row r="13" spans="1:10" ht="12.75">
      <c r="A13" s="43">
        <f>+A12+1</f>
        <v>2002</v>
      </c>
      <c r="B13" s="93">
        <v>42.83855036024425</v>
      </c>
      <c r="C13" s="15">
        <v>40.99205760299008</v>
      </c>
      <c r="D13" s="94">
        <v>42.7812362714464</v>
      </c>
      <c r="E13" s="93">
        <v>336.34090777534055</v>
      </c>
      <c r="F13" s="16">
        <v>320.398554776489</v>
      </c>
      <c r="G13" s="94">
        <v>335.845276536015</v>
      </c>
      <c r="H13" s="103">
        <v>27.491925666260485</v>
      </c>
      <c r="I13" s="114">
        <v>30.83005528092494</v>
      </c>
      <c r="J13" s="1"/>
    </row>
    <row r="14" spans="1:10" ht="12.75">
      <c r="A14" s="43">
        <f>+A13+1</f>
        <v>2003</v>
      </c>
      <c r="B14" s="93">
        <v>44.314095224281</v>
      </c>
      <c r="C14" s="15">
        <v>45.96078236919547</v>
      </c>
      <c r="D14" s="94">
        <v>44.36538422800795</v>
      </c>
      <c r="E14" s="93">
        <v>373.92728900572433</v>
      </c>
      <c r="F14" s="16">
        <v>326.57706991290337</v>
      </c>
      <c r="G14" s="94">
        <v>372.35089684475986</v>
      </c>
      <c r="H14" s="103">
        <v>25.84750631348384</v>
      </c>
      <c r="I14" s="114">
        <v>28.320541866174676</v>
      </c>
      <c r="J14" s="1"/>
    </row>
    <row r="15" spans="1:10" ht="12.75">
      <c r="A15" s="43">
        <f>+A14+1</f>
        <v>2004</v>
      </c>
      <c r="B15" s="93">
        <v>46.63148918941302</v>
      </c>
      <c r="C15" s="15">
        <v>48.1042343117224</v>
      </c>
      <c r="D15" s="94">
        <v>46.675381239291056</v>
      </c>
      <c r="E15" s="93">
        <v>410.8556680563828</v>
      </c>
      <c r="F15" s="16">
        <v>382.15876396503705</v>
      </c>
      <c r="G15" s="94">
        <v>409.96365470314464</v>
      </c>
      <c r="H15" s="103">
        <v>24.042783777890854</v>
      </c>
      <c r="I15" s="114">
        <v>25.747290336562596</v>
      </c>
      <c r="J15" s="1"/>
    </row>
    <row r="16" spans="1:10" ht="12.75">
      <c r="A16" s="43">
        <v>2005</v>
      </c>
      <c r="B16" s="93">
        <v>49.19632478629862</v>
      </c>
      <c r="C16" s="15">
        <v>51.97273565776141</v>
      </c>
      <c r="D16" s="94">
        <v>49.28564894318253</v>
      </c>
      <c r="E16" s="93">
        <v>437.01423601283517</v>
      </c>
      <c r="F16" s="16">
        <v>471.07903806933916</v>
      </c>
      <c r="G16" s="94">
        <v>435.7775614139152</v>
      </c>
      <c r="H16" s="113">
        <v>19.74238554988319</v>
      </c>
      <c r="I16" s="114">
        <v>20.47249641402028</v>
      </c>
      <c r="J16" s="1"/>
    </row>
    <row r="17" spans="1:12" ht="12.75">
      <c r="A17" s="43" t="s">
        <v>55</v>
      </c>
      <c r="B17" s="93">
        <v>50.030362540562656</v>
      </c>
      <c r="C17" s="15">
        <v>51.36530105743707</v>
      </c>
      <c r="D17" s="94">
        <v>50.07420385768139</v>
      </c>
      <c r="E17" s="93">
        <v>455.41480361414904</v>
      </c>
      <c r="F17" s="16">
        <v>448.0765807776235</v>
      </c>
      <c r="G17" s="94">
        <v>450.36494903199343</v>
      </c>
      <c r="H17" s="113">
        <v>19.91619832138362</v>
      </c>
      <c r="I17" s="114">
        <v>19.91619832138362</v>
      </c>
      <c r="J17" s="1"/>
      <c r="L17" s="153"/>
    </row>
    <row r="18" spans="1:12" ht="12.75">
      <c r="A18" s="118"/>
      <c r="B18" s="93"/>
      <c r="C18" s="15"/>
      <c r="D18" s="94"/>
      <c r="E18" s="93"/>
      <c r="F18" s="16"/>
      <c r="G18" s="94"/>
      <c r="H18" s="113"/>
      <c r="I18" s="114"/>
      <c r="J18" s="1"/>
      <c r="L18" s="153"/>
    </row>
    <row r="19" spans="1:12" ht="12.75">
      <c r="A19" s="116" t="s">
        <v>4</v>
      </c>
      <c r="B19" s="93"/>
      <c r="C19" s="15"/>
      <c r="D19" s="94"/>
      <c r="E19" s="93"/>
      <c r="F19" s="16"/>
      <c r="G19" s="94"/>
      <c r="H19" s="113"/>
      <c r="I19" s="114"/>
      <c r="J19" s="1"/>
      <c r="L19" s="153"/>
    </row>
    <row r="20" spans="1:12" ht="12.75">
      <c r="A20" s="43">
        <v>2007</v>
      </c>
      <c r="B20" s="93">
        <v>50.79521080005208</v>
      </c>
      <c r="C20" s="15">
        <v>51.60155471106878</v>
      </c>
      <c r="D20" s="94">
        <v>50.82233997578615</v>
      </c>
      <c r="E20" s="93">
        <v>453.7546021540262</v>
      </c>
      <c r="F20" s="16">
        <v>453.02176935167665</v>
      </c>
      <c r="G20" s="94">
        <v>453.73285437684103</v>
      </c>
      <c r="H20" s="113">
        <v>21.402589524157886</v>
      </c>
      <c r="I20" s="114">
        <v>20.973910398368698</v>
      </c>
      <c r="J20" s="1"/>
      <c r="L20" s="153"/>
    </row>
    <row r="21" spans="1:12" ht="12.75">
      <c r="A21" s="43">
        <f>+A20+1</f>
        <v>2008</v>
      </c>
      <c r="B21" s="93">
        <v>51.385533689753764</v>
      </c>
      <c r="C21" s="15">
        <v>51.901554711068776</v>
      </c>
      <c r="D21" s="94">
        <v>51.40268858610864</v>
      </c>
      <c r="E21" s="93">
        <v>464.69873947629276</v>
      </c>
      <c r="F21" s="16">
        <v>458.02176935167665</v>
      </c>
      <c r="G21" s="94">
        <v>464.50059160671395</v>
      </c>
      <c r="H21" s="113">
        <v>20.41345467507847</v>
      </c>
      <c r="I21" s="114">
        <v>19.499709561051144</v>
      </c>
      <c r="J21" s="1"/>
      <c r="L21" s="153"/>
    </row>
    <row r="22" spans="1:12" ht="12.75">
      <c r="A22" s="43">
        <f>+A21+1</f>
        <v>2009</v>
      </c>
      <c r="B22" s="93">
        <v>51.982717090685085</v>
      </c>
      <c r="C22" s="15">
        <v>52.20155471106877</v>
      </c>
      <c r="D22" s="94">
        <v>51.98990784965026</v>
      </c>
      <c r="E22" s="93">
        <v>475.6428767985592</v>
      </c>
      <c r="F22" s="16">
        <v>463.02176935167665</v>
      </c>
      <c r="G22" s="94">
        <v>475.26832883658693</v>
      </c>
      <c r="H22" s="113">
        <v>20.483386487645706</v>
      </c>
      <c r="I22" s="114">
        <v>19.075985744761972</v>
      </c>
      <c r="J22" s="1"/>
      <c r="L22" s="153"/>
    </row>
    <row r="23" spans="1:12" ht="12.75">
      <c r="A23" s="43">
        <f>+A22+1</f>
        <v>2010</v>
      </c>
      <c r="B23" s="93">
        <v>52.586840733134615</v>
      </c>
      <c r="C23" s="15">
        <v>52.50155471106877</v>
      </c>
      <c r="D23" s="94">
        <v>52.58407001346366</v>
      </c>
      <c r="E23" s="93">
        <v>486.5870141208257</v>
      </c>
      <c r="F23" s="16">
        <v>468.02176935167665</v>
      </c>
      <c r="G23" s="94">
        <v>486.03606606645997</v>
      </c>
      <c r="H23" s="113">
        <v>20.533527773623657</v>
      </c>
      <c r="I23" s="114">
        <v>18.663460223782987</v>
      </c>
      <c r="J23" s="1"/>
      <c r="L23" s="153"/>
    </row>
    <row r="24" spans="1:12" ht="12.75">
      <c r="A24" s="43"/>
      <c r="B24" s="93"/>
      <c r="C24" s="25"/>
      <c r="D24" s="94" t="s">
        <v>5</v>
      </c>
      <c r="E24" s="93"/>
      <c r="F24" s="16" t="s">
        <v>5</v>
      </c>
      <c r="G24" s="94"/>
      <c r="H24" s="113"/>
      <c r="I24" s="114"/>
      <c r="J24" s="1"/>
      <c r="L24" s="153"/>
    </row>
    <row r="25" spans="1:12" ht="12.75">
      <c r="A25" s="43">
        <f>+A23+1</f>
        <v>2011</v>
      </c>
      <c r="B25" s="93">
        <v>53.19798527398636</v>
      </c>
      <c r="C25" s="15">
        <v>52.80155471106877</v>
      </c>
      <c r="D25" s="94">
        <v>53.18524805260734</v>
      </c>
      <c r="E25" s="93">
        <v>497.53115144309226</v>
      </c>
      <c r="F25" s="16">
        <v>473.02176935167665</v>
      </c>
      <c r="G25" s="94">
        <v>496.80380329633294</v>
      </c>
      <c r="H25" s="113">
        <v>20.584836149890556</v>
      </c>
      <c r="I25" s="114">
        <v>18.271319166672768</v>
      </c>
      <c r="J25" s="1"/>
      <c r="L25" s="153"/>
    </row>
    <row r="26" spans="1:12" ht="12.75">
      <c r="A26" s="43">
        <f>+A25+1</f>
        <v>2012</v>
      </c>
      <c r="B26" s="93">
        <v>53.816232307488484</v>
      </c>
      <c r="C26" s="15">
        <v>53.101554711068765</v>
      </c>
      <c r="D26" s="94">
        <v>53.79351581294249</v>
      </c>
      <c r="E26" s="93">
        <v>508.47528876535875</v>
      </c>
      <c r="F26" s="16">
        <v>478.02176935167665</v>
      </c>
      <c r="G26" s="94">
        <v>507.5715405262061</v>
      </c>
      <c r="H26" s="113">
        <v>20.612174739957105</v>
      </c>
      <c r="I26" s="114">
        <v>17.89183147051231</v>
      </c>
      <c r="J26" s="1"/>
      <c r="L26" s="153"/>
    </row>
    <row r="27" spans="1:12" ht="12.75">
      <c r="A27" s="43">
        <f>+A26+1</f>
        <v>2013</v>
      </c>
      <c r="B27" s="93">
        <v>54.44166437614684</v>
      </c>
      <c r="C27" s="15">
        <v>53.40155471106876</v>
      </c>
      <c r="D27" s="94">
        <v>54.408948111226834</v>
      </c>
      <c r="E27" s="93">
        <v>519.4194260876254</v>
      </c>
      <c r="F27" s="16">
        <v>483.02176935167665</v>
      </c>
      <c r="G27" s="94">
        <v>518.339277756079</v>
      </c>
      <c r="H27" s="113">
        <v>20.667850887186955</v>
      </c>
      <c r="I27" s="114">
        <v>17.53053229585498</v>
      </c>
      <c r="J27" s="1"/>
      <c r="L27" s="153"/>
    </row>
    <row r="28" spans="1:12" ht="12.75">
      <c r="A28" s="43">
        <f>+A27+1</f>
        <v>2014</v>
      </c>
      <c r="B28" s="93">
        <v>55.074364981745326</v>
      </c>
      <c r="C28" s="15">
        <v>53.70155471106876</v>
      </c>
      <c r="D28" s="94">
        <v>55.031620805275416</v>
      </c>
      <c r="E28" s="93">
        <v>530.3635634098918</v>
      </c>
      <c r="F28" s="16">
        <v>488.02176935167665</v>
      </c>
      <c r="G28" s="94">
        <v>529.1070149859521</v>
      </c>
      <c r="H28" s="113">
        <v>20.71792475745066</v>
      </c>
      <c r="I28" s="114">
        <v>17.18071809154445</v>
      </c>
      <c r="J28" s="1"/>
      <c r="L28" s="153"/>
    </row>
    <row r="29" spans="1:12" ht="12.75">
      <c r="A29" s="43">
        <f>+A28+1</f>
        <v>2015</v>
      </c>
      <c r="B29" s="93">
        <v>55.7144185964943</v>
      </c>
      <c r="C29" s="159">
        <v>54.001554711068756</v>
      </c>
      <c r="D29" s="94">
        <v>55.66161084305041</v>
      </c>
      <c r="E29" s="93">
        <v>541.3077007321584</v>
      </c>
      <c r="F29" s="16">
        <v>493.02176935167665</v>
      </c>
      <c r="G29" s="94">
        <v>539.8747522158252</v>
      </c>
      <c r="H29" s="113">
        <v>20.781749239613706</v>
      </c>
      <c r="I29" s="114">
        <v>16.8437127170364</v>
      </c>
      <c r="J29" s="1"/>
      <c r="L29" s="153"/>
    </row>
    <row r="30" spans="1:12" ht="12.75">
      <c r="A30" s="43"/>
      <c r="B30" s="95"/>
      <c r="C30" s="25"/>
      <c r="D30" s="94" t="s">
        <v>5</v>
      </c>
      <c r="E30" s="93"/>
      <c r="F30" s="16" t="s">
        <v>5</v>
      </c>
      <c r="G30" s="94"/>
      <c r="H30" s="113"/>
      <c r="I30" s="114"/>
      <c r="J30" s="1"/>
      <c r="L30" s="153"/>
    </row>
    <row r="31" spans="1:12" ht="12.75">
      <c r="A31" s="43">
        <f>+A29+1</f>
        <v>2016</v>
      </c>
      <c r="B31" s="95">
        <v>56.36191067430841</v>
      </c>
      <c r="C31" s="26">
        <v>54.30155471106875</v>
      </c>
      <c r="D31" s="94">
        <v>56.29899629689331</v>
      </c>
      <c r="E31" s="93">
        <v>552.2518380544248</v>
      </c>
      <c r="F31" s="16">
        <v>498.02176935167665</v>
      </c>
      <c r="G31" s="94">
        <v>550.6424894456982</v>
      </c>
      <c r="H31" s="113">
        <v>20.855216833242626</v>
      </c>
      <c r="I31" s="114">
        <v>16.522734979259365</v>
      </c>
      <c r="J31" s="1"/>
      <c r="L31" s="153"/>
    </row>
    <row r="32" spans="1:12" ht="12.75">
      <c r="A32" s="43">
        <f>+A31+1</f>
        <v>2017</v>
      </c>
      <c r="B32" s="95">
        <v>57.01692766221567</v>
      </c>
      <c r="C32" s="26">
        <v>54.60155471106875</v>
      </c>
      <c r="D32" s="94">
        <v>56.94385638729296</v>
      </c>
      <c r="E32" s="93">
        <v>563.1959753766914</v>
      </c>
      <c r="F32" s="16">
        <v>503.02176935167665</v>
      </c>
      <c r="G32" s="94">
        <v>561.4102266755713</v>
      </c>
      <c r="H32" s="113">
        <v>20.929295044375046</v>
      </c>
      <c r="I32" s="114">
        <v>16.210102648268858</v>
      </c>
      <c r="J32" s="1"/>
      <c r="L32" s="153"/>
    </row>
    <row r="33" spans="1:10" ht="12.75">
      <c r="A33" s="43">
        <f>+A32+1</f>
        <v>2018</v>
      </c>
      <c r="B33" s="95">
        <v>57.6795570118991</v>
      </c>
      <c r="C33" s="26">
        <v>54.90155471106875</v>
      </c>
      <c r="D33" s="94">
        <v>57.59627149931805</v>
      </c>
      <c r="E33" s="93">
        <v>574.140112698958</v>
      </c>
      <c r="F33" s="16">
        <v>508.02176935167665</v>
      </c>
      <c r="G33" s="94">
        <v>572.1779639054444</v>
      </c>
      <c r="H33" s="113">
        <v>21.013386877919153</v>
      </c>
      <c r="I33" s="114">
        <v>15.910768551934519</v>
      </c>
      <c r="J33" s="1"/>
    </row>
    <row r="34" spans="1:10" ht="12.75">
      <c r="A34" s="43">
        <f>+A33+1</f>
        <v>2019</v>
      </c>
      <c r="B34" s="95">
        <v>58.349887191372275</v>
      </c>
      <c r="C34" s="26">
        <v>55.201554711068745</v>
      </c>
      <c r="D34" s="94">
        <v>58.25632319395482</v>
      </c>
      <c r="E34" s="93">
        <v>585.0842500212243</v>
      </c>
      <c r="F34" s="16">
        <v>513.0217693516767</v>
      </c>
      <c r="G34" s="94">
        <v>582.9457011353172</v>
      </c>
      <c r="H34" s="113">
        <v>21.10487669407826</v>
      </c>
      <c r="I34" s="114">
        <v>15.622187941609083</v>
      </c>
      <c r="J34" s="1"/>
    </row>
    <row r="35" spans="1:10" ht="12.75">
      <c r="A35" s="43">
        <f>+A34+1</f>
        <v>2020</v>
      </c>
      <c r="B35" s="95">
        <v>59.02800769679093</v>
      </c>
      <c r="C35" s="26">
        <v>55.50155471106874</v>
      </c>
      <c r="D35" s="94">
        <v>58.92409421596299</v>
      </c>
      <c r="E35" s="93">
        <v>596.0283873434909</v>
      </c>
      <c r="F35" s="16">
        <v>518.0217693516767</v>
      </c>
      <c r="G35" s="94">
        <v>593.7134383651903</v>
      </c>
      <c r="H35" s="113">
        <v>21.20332306242617</v>
      </c>
      <c r="I35" s="114">
        <v>15.343587236923389</v>
      </c>
      <c r="J35" s="1"/>
    </row>
    <row r="36" spans="1:10" ht="12.75">
      <c r="A36" s="43"/>
      <c r="B36" s="95"/>
      <c r="D36" s="94"/>
      <c r="E36" s="93"/>
      <c r="F36" s="16" t="s">
        <v>5</v>
      </c>
      <c r="G36" s="94"/>
      <c r="H36" s="113"/>
      <c r="I36" s="114"/>
      <c r="J36" s="1"/>
    </row>
    <row r="37" spans="1:10" ht="12.75">
      <c r="A37" s="119" t="s">
        <v>57</v>
      </c>
      <c r="B37" s="95"/>
      <c r="C37" s="26"/>
      <c r="D37" s="94"/>
      <c r="E37" s="93"/>
      <c r="F37" s="16"/>
      <c r="G37" s="94"/>
      <c r="H37" s="113"/>
      <c r="I37" s="114"/>
      <c r="J37" s="1"/>
    </row>
    <row r="38" spans="1:10" ht="12.75">
      <c r="A38" s="160" t="s">
        <v>58</v>
      </c>
      <c r="B38" s="95"/>
      <c r="C38" s="26"/>
      <c r="D38" s="94"/>
      <c r="E38" s="93"/>
      <c r="F38" s="16"/>
      <c r="G38" s="94"/>
      <c r="H38" s="164">
        <f>RATE(6,,-H11,H17)</f>
        <v>-0.06745863042613812</v>
      </c>
      <c r="I38" s="158">
        <f>RATE(6,,-I11,I17)</f>
        <v>-0.09216608230647073</v>
      </c>
      <c r="J38" s="1"/>
    </row>
    <row r="39" spans="1:10" ht="12.75">
      <c r="A39" s="160" t="s">
        <v>59</v>
      </c>
      <c r="B39" s="95"/>
      <c r="C39" s="26"/>
      <c r="D39" s="94"/>
      <c r="E39" s="93"/>
      <c r="F39" s="16"/>
      <c r="G39" s="94"/>
      <c r="H39" s="164">
        <f>RATE(4,,-H17,H23)</f>
        <v>0.007660609647984536</v>
      </c>
      <c r="I39" s="158">
        <f>RATE(4,,-I17,I23)</f>
        <v>-0.01611026216975945</v>
      </c>
      <c r="J39" s="1"/>
    </row>
    <row r="40" spans="1:9" ht="12.75">
      <c r="A40" s="160" t="s">
        <v>60</v>
      </c>
      <c r="B40" s="95"/>
      <c r="C40" s="26"/>
      <c r="D40" s="94"/>
      <c r="E40" s="93"/>
      <c r="F40" s="16"/>
      <c r="G40" s="94"/>
      <c r="H40" s="164">
        <f>RATE(10,,-H23,H35)</f>
        <v>0.0032150438326954737</v>
      </c>
      <c r="I40" s="158">
        <f>RATE(10,,-I23,I35)</f>
        <v>-0.019396420683208553</v>
      </c>
    </row>
    <row r="41" spans="1:9" ht="13.5" thickBot="1">
      <c r="A41" s="161" t="s">
        <v>61</v>
      </c>
      <c r="B41" s="139"/>
      <c r="C41" s="140"/>
      <c r="D41" s="141"/>
      <c r="E41" s="142"/>
      <c r="F41" s="143"/>
      <c r="G41" s="141"/>
      <c r="H41" s="157">
        <f>RATE(14,,-H17,H35)</f>
        <v>0.004483200395310691</v>
      </c>
      <c r="I41" s="165">
        <f>RATE(14,,-I17,I35)</f>
        <v>-0.018458639822217345</v>
      </c>
    </row>
    <row r="42" spans="1:9" s="2" customFormat="1" ht="12.75">
      <c r="A42" s="138"/>
      <c r="B42" s="26"/>
      <c r="C42" s="26"/>
      <c r="D42" s="26"/>
      <c r="E42" s="26"/>
      <c r="F42" s="17"/>
      <c r="G42" s="26"/>
      <c r="H42" s="162"/>
      <c r="I42" s="163"/>
    </row>
    <row r="43" spans="1:2" ht="12.75">
      <c r="A43" s="138"/>
      <c r="B43" s="26"/>
    </row>
    <row r="44" ht="12.75">
      <c r="A44" t="s">
        <v>43</v>
      </c>
    </row>
    <row r="45" spans="1:8" ht="12.75">
      <c r="A45" t="s">
        <v>42</v>
      </c>
      <c r="H45" s="108" t="s">
        <v>5</v>
      </c>
    </row>
  </sheetData>
  <mergeCells count="2">
    <mergeCell ref="H7:I7"/>
    <mergeCell ref="A1:I1"/>
  </mergeCells>
  <printOptions horizontalCentered="1"/>
  <pageMargins left="0.25" right="0.25" top="0.75" bottom="0.25" header="0.5" footer="0.5"/>
  <pageSetup orientation="landscape" scale="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5" zoomScaleNormal="75" zoomScaleSheetLayoutView="75" workbookViewId="0" topLeftCell="A1">
      <selection activeCell="A1" sqref="A1:G1"/>
    </sheetView>
  </sheetViews>
  <sheetFormatPr defaultColWidth="9.140625" defaultRowHeight="12.75"/>
  <cols>
    <col min="1" max="1" width="18.00390625" style="0" customWidth="1"/>
    <col min="2" max="2" width="15.7109375" style="0" customWidth="1"/>
    <col min="3" max="3" width="18.7109375" style="0" customWidth="1"/>
    <col min="4" max="5" width="15.7109375" style="0" customWidth="1"/>
    <col min="6" max="6" width="18.7109375" style="0" customWidth="1"/>
    <col min="7" max="7" width="15.7109375" style="0" customWidth="1"/>
  </cols>
  <sheetData>
    <row r="1" spans="1:7" ht="18">
      <c r="A1" s="211" t="s">
        <v>48</v>
      </c>
      <c r="B1" s="211"/>
      <c r="C1" s="211"/>
      <c r="D1" s="211"/>
      <c r="E1" s="211"/>
      <c r="F1" s="211"/>
      <c r="G1" s="211"/>
    </row>
    <row r="2" spans="1:7" ht="15.75">
      <c r="A2" s="23"/>
      <c r="B2" s="12"/>
      <c r="C2" s="12"/>
      <c r="D2" s="12"/>
      <c r="E2" s="12"/>
      <c r="F2" s="12"/>
      <c r="G2" s="12"/>
    </row>
    <row r="3" spans="1:7" ht="20.25">
      <c r="A3" s="18" t="s">
        <v>50</v>
      </c>
      <c r="B3" s="12"/>
      <c r="C3" s="12"/>
      <c r="D3" s="12"/>
      <c r="E3" s="12"/>
      <c r="F3" s="12"/>
      <c r="G3" s="12"/>
    </row>
    <row r="4" spans="1:7" ht="12.75">
      <c r="A4" s="12"/>
      <c r="B4" s="12" t="s">
        <v>5</v>
      </c>
      <c r="C4" s="12"/>
      <c r="D4" s="12"/>
      <c r="E4" s="12"/>
      <c r="F4" s="12"/>
      <c r="G4" s="12"/>
    </row>
    <row r="5" spans="1:7" ht="20.25">
      <c r="A5" s="18" t="s">
        <v>6</v>
      </c>
      <c r="B5" s="12"/>
      <c r="C5" s="12"/>
      <c r="D5" s="12"/>
      <c r="E5" s="12"/>
      <c r="F5" s="12"/>
      <c r="G5" s="12"/>
    </row>
    <row r="6" spans="1:7" ht="15.75">
      <c r="A6" s="11" t="s">
        <v>7</v>
      </c>
      <c r="B6" s="12"/>
      <c r="C6" s="12"/>
      <c r="D6" s="12"/>
      <c r="E6" s="12"/>
      <c r="F6" s="12"/>
      <c r="G6" s="12"/>
    </row>
    <row r="7" spans="1:7" ht="12.75">
      <c r="A7" s="19"/>
      <c r="B7" s="12"/>
      <c r="C7" s="12"/>
      <c r="D7" s="12"/>
      <c r="E7" s="12"/>
      <c r="F7" s="12"/>
      <c r="G7" s="12"/>
    </row>
    <row r="8" ht="13.5" thickBot="1"/>
    <row r="9" spans="1:8" ht="12.75">
      <c r="A9" s="63" t="s">
        <v>1</v>
      </c>
      <c r="B9" s="55" t="s">
        <v>8</v>
      </c>
      <c r="C9" s="36"/>
      <c r="D9" s="37"/>
      <c r="E9" s="55" t="s">
        <v>9</v>
      </c>
      <c r="F9" s="36"/>
      <c r="G9" s="37"/>
      <c r="H9" s="1"/>
    </row>
    <row r="10" spans="1:8" ht="12.75">
      <c r="A10" s="64" t="s">
        <v>2</v>
      </c>
      <c r="B10" s="56" t="s">
        <v>32</v>
      </c>
      <c r="C10" s="5" t="s">
        <v>35</v>
      </c>
      <c r="D10" s="57" t="s">
        <v>34</v>
      </c>
      <c r="E10" s="56" t="s">
        <v>32</v>
      </c>
      <c r="F10" s="5" t="s">
        <v>35</v>
      </c>
      <c r="G10" s="61" t="s">
        <v>34</v>
      </c>
      <c r="H10" s="1"/>
    </row>
    <row r="11" spans="1:8" ht="12.75">
      <c r="A11" s="116" t="s">
        <v>15</v>
      </c>
      <c r="B11" s="104"/>
      <c r="C11" s="24"/>
      <c r="D11" s="58"/>
      <c r="E11" s="42"/>
      <c r="F11" s="24"/>
      <c r="G11" s="62"/>
      <c r="H11" s="1"/>
    </row>
    <row r="12" spans="1:8" ht="12.75">
      <c r="A12" s="117">
        <v>2000</v>
      </c>
      <c r="B12" s="125">
        <v>79.661626</v>
      </c>
      <c r="C12" s="126">
        <v>3.1300619999999997</v>
      </c>
      <c r="D12" s="59">
        <f aca="true" t="shared" si="0" ref="D12:D18">+B12+C12</f>
        <v>82.791688</v>
      </c>
      <c r="E12" s="144">
        <v>22824.716</v>
      </c>
      <c r="F12" s="145">
        <v>813.854</v>
      </c>
      <c r="G12" s="146">
        <f aca="true" t="shared" si="1" ref="G12:G17">+E12+F12</f>
        <v>23638.57</v>
      </c>
      <c r="H12" s="111"/>
    </row>
    <row r="13" spans="1:8" ht="12.75">
      <c r="A13" s="43">
        <f>+A12+1</f>
        <v>2001</v>
      </c>
      <c r="B13" s="125">
        <v>80.445495</v>
      </c>
      <c r="C13" s="126">
        <v>3.125842</v>
      </c>
      <c r="D13" s="59">
        <f t="shared" si="0"/>
        <v>83.571337</v>
      </c>
      <c r="E13" s="144">
        <v>24298.833882</v>
      </c>
      <c r="F13" s="145">
        <v>946.823</v>
      </c>
      <c r="G13" s="146">
        <f t="shared" si="1"/>
        <v>25245.656882</v>
      </c>
      <c r="H13" s="111"/>
    </row>
    <row r="14" spans="1:8" ht="12.75">
      <c r="A14" s="43">
        <f>+A13+1</f>
        <v>2002</v>
      </c>
      <c r="B14" s="125">
        <v>88.62213051862773</v>
      </c>
      <c r="C14" s="126">
        <v>2.8435740000000003</v>
      </c>
      <c r="D14" s="59">
        <f t="shared" si="0"/>
        <v>91.46570451862773</v>
      </c>
      <c r="E14" s="144">
        <v>29807.24782761996</v>
      </c>
      <c r="F14" s="145">
        <v>911.077</v>
      </c>
      <c r="G14" s="146">
        <f t="shared" si="1"/>
        <v>30718.324827619963</v>
      </c>
      <c r="H14" s="111"/>
    </row>
    <row r="15" spans="1:8" ht="12.75">
      <c r="A15" s="43">
        <f>+A14+1</f>
        <v>2003</v>
      </c>
      <c r="B15" s="125">
        <v>104.991</v>
      </c>
      <c r="C15" s="126">
        <v>3.615756</v>
      </c>
      <c r="D15" s="59">
        <f t="shared" si="0"/>
        <v>108.606756</v>
      </c>
      <c r="E15" s="144">
        <v>39259</v>
      </c>
      <c r="F15" s="145">
        <v>1180.823</v>
      </c>
      <c r="G15" s="146">
        <f t="shared" si="1"/>
        <v>40439.823</v>
      </c>
      <c r="H15" s="111"/>
    </row>
    <row r="16" spans="1:8" ht="12.75">
      <c r="A16" s="43">
        <f>+A15+1</f>
        <v>2004</v>
      </c>
      <c r="B16" s="125">
        <v>125.925</v>
      </c>
      <c r="C16" s="126">
        <v>4.039821000000001</v>
      </c>
      <c r="D16" s="59">
        <f t="shared" si="0"/>
        <v>129.964821</v>
      </c>
      <c r="E16" s="144">
        <v>51737</v>
      </c>
      <c r="F16" s="145">
        <v>1543.853</v>
      </c>
      <c r="G16" s="146">
        <f t="shared" si="1"/>
        <v>53280.853</v>
      </c>
      <c r="H16" s="111"/>
    </row>
    <row r="17" spans="1:8" ht="12.75">
      <c r="A17" s="43">
        <v>2005</v>
      </c>
      <c r="B17" s="125">
        <v>146.442372</v>
      </c>
      <c r="C17" s="126">
        <v>4.400233999999999</v>
      </c>
      <c r="D17" s="59">
        <f t="shared" si="0"/>
        <v>150.84260600000002</v>
      </c>
      <c r="E17" s="144">
        <v>63660.965</v>
      </c>
      <c r="F17" s="145">
        <v>2072.858</v>
      </c>
      <c r="G17" s="146">
        <f t="shared" si="1"/>
        <v>65733.823</v>
      </c>
      <c r="H17" s="111"/>
    </row>
    <row r="18" spans="1:8" ht="12.75">
      <c r="A18" s="43" t="s">
        <v>55</v>
      </c>
      <c r="B18" s="125">
        <v>152.138928</v>
      </c>
      <c r="C18" s="126">
        <v>4.614836566500079</v>
      </c>
      <c r="D18" s="59">
        <f t="shared" si="0"/>
        <v>156.75376456650008</v>
      </c>
      <c r="E18" s="144">
        <v>68528.601</v>
      </c>
      <c r="F18" s="145">
        <v>2067.8001895649036</v>
      </c>
      <c r="G18" s="146">
        <f>+E18+F18</f>
        <v>70596.4011895649</v>
      </c>
      <c r="H18" s="111"/>
    </row>
    <row r="19" spans="1:8" ht="12.75">
      <c r="A19" s="118"/>
      <c r="B19" s="129"/>
      <c r="C19" s="128"/>
      <c r="D19" s="59"/>
      <c r="E19" s="144"/>
      <c r="F19" s="145"/>
      <c r="G19" s="146"/>
      <c r="H19" s="111"/>
    </row>
    <row r="20" spans="1:8" ht="12.75">
      <c r="A20" s="116" t="s">
        <v>4</v>
      </c>
      <c r="B20" s="130"/>
      <c r="C20" s="128"/>
      <c r="D20" s="60"/>
      <c r="E20" s="144"/>
      <c r="F20" s="145"/>
      <c r="G20" s="147"/>
      <c r="H20" s="111"/>
    </row>
    <row r="21" spans="1:8" ht="12.75">
      <c r="A21" s="43">
        <v>2007</v>
      </c>
      <c r="B21" s="125">
        <v>158.81027566587704</v>
      </c>
      <c r="C21" s="126">
        <v>4.857042924112652</v>
      </c>
      <c r="D21" s="59">
        <f aca="true" t="shared" si="2" ref="D21:D36">+B21+C21</f>
        <v>163.6673185899897</v>
      </c>
      <c r="E21" s="144">
        <v>72060.89345274126</v>
      </c>
      <c r="F21" s="145">
        <v>2200.346179298555</v>
      </c>
      <c r="G21" s="146">
        <f>+E21+F21</f>
        <v>74261.23963203983</v>
      </c>
      <c r="H21" s="111"/>
    </row>
    <row r="22" spans="1:8" ht="12.75">
      <c r="A22" s="43">
        <f>+A21+1</f>
        <v>2008</v>
      </c>
      <c r="B22" s="125">
        <v>163.77026223328835</v>
      </c>
      <c r="C22" s="126">
        <v>5.008738823889465</v>
      </c>
      <c r="D22" s="59">
        <f t="shared" si="2"/>
        <v>168.77900105717782</v>
      </c>
      <c r="E22" s="144">
        <v>76103.83442351101</v>
      </c>
      <c r="F22" s="145">
        <v>2294.111418338289</v>
      </c>
      <c r="G22" s="146">
        <f>+E22+F22</f>
        <v>78397.9458418493</v>
      </c>
      <c r="H22" s="111"/>
    </row>
    <row r="23" spans="1:8" ht="12.75">
      <c r="A23" s="43">
        <f>+A22+1</f>
        <v>2009</v>
      </c>
      <c r="B23" s="125">
        <v>168.40860365336198</v>
      </c>
      <c r="C23" s="126">
        <v>5.150597549841088</v>
      </c>
      <c r="D23" s="59">
        <f t="shared" si="2"/>
        <v>173.55920120320306</v>
      </c>
      <c r="E23" s="144">
        <v>80102.35271931345</v>
      </c>
      <c r="F23" s="145">
        <v>2384.838790745831</v>
      </c>
      <c r="G23" s="146">
        <f>+E23+F23</f>
        <v>82487.19151005929</v>
      </c>
      <c r="H23" s="111"/>
    </row>
    <row r="24" spans="1:8" ht="12.75">
      <c r="A24" s="43">
        <f>+A23+1</f>
        <v>2010</v>
      </c>
      <c r="B24" s="125">
        <v>173.23948635162625</v>
      </c>
      <c r="C24" s="126">
        <v>5.298344945457909</v>
      </c>
      <c r="D24" s="59">
        <f t="shared" si="2"/>
        <v>178.53783129708415</v>
      </c>
      <c r="E24" s="144">
        <v>84296.08439166336</v>
      </c>
      <c r="F24" s="145">
        <v>2479.740776008723</v>
      </c>
      <c r="G24" s="146">
        <f aca="true" t="shared" si="3" ref="G24:G36">+E24+F24</f>
        <v>86775.82516767208</v>
      </c>
      <c r="H24" s="111"/>
    </row>
    <row r="25" spans="1:8" ht="12.75">
      <c r="A25" s="43"/>
      <c r="B25" s="125"/>
      <c r="C25" s="126"/>
      <c r="D25" s="59"/>
      <c r="E25" s="144"/>
      <c r="F25" s="145"/>
      <c r="G25" s="146"/>
      <c r="H25" s="111"/>
    </row>
    <row r="26" spans="1:8" ht="12.75">
      <c r="A26" s="43">
        <f>+A24+1</f>
        <v>2011</v>
      </c>
      <c r="B26" s="125">
        <v>178.2685010710913</v>
      </c>
      <c r="C26" s="126">
        <v>5.4521519976528605</v>
      </c>
      <c r="D26" s="59">
        <f t="shared" si="2"/>
        <v>183.72065306874416</v>
      </c>
      <c r="E26" s="144">
        <v>88694.13260393418</v>
      </c>
      <c r="F26" s="145">
        <v>2578.9865847040346</v>
      </c>
      <c r="G26" s="146">
        <f t="shared" si="3"/>
        <v>91273.11918863821</v>
      </c>
      <c r="H26" s="111"/>
    </row>
    <row r="27" spans="1:8" ht="12.75">
      <c r="A27" s="43">
        <f>+A26+1</f>
        <v>2012</v>
      </c>
      <c r="B27" s="125">
        <v>183.50560623268666</v>
      </c>
      <c r="C27" s="126">
        <v>5.612323274110296</v>
      </c>
      <c r="D27" s="59">
        <f t="shared" si="2"/>
        <v>189.11792950679697</v>
      </c>
      <c r="E27" s="144">
        <v>93308.06611922757</v>
      </c>
      <c r="F27" s="145">
        <v>2682.8127016637986</v>
      </c>
      <c r="G27" s="146">
        <f>+E27+F27</f>
        <v>95990.87882089138</v>
      </c>
      <c r="H27" s="111"/>
    </row>
    <row r="28" spans="1:8" ht="12.75">
      <c r="A28" s="43">
        <f>+A27+1</f>
        <v>2013</v>
      </c>
      <c r="B28" s="125">
        <v>188.96062758498329</v>
      </c>
      <c r="C28" s="126">
        <v>5.779159284871965</v>
      </c>
      <c r="D28" s="59">
        <f t="shared" si="2"/>
        <v>194.73978686985524</v>
      </c>
      <c r="E28" s="144">
        <v>98149.82073334952</v>
      </c>
      <c r="F28" s="145">
        <v>2791.459743144027</v>
      </c>
      <c r="G28" s="146">
        <f t="shared" si="3"/>
        <v>100941.28047649356</v>
      </c>
      <c r="H28" s="111"/>
    </row>
    <row r="29" spans="1:8" ht="12.75">
      <c r="A29" s="43">
        <f>+A28+1</f>
        <v>2014</v>
      </c>
      <c r="B29" s="125">
        <v>194.64332192530534</v>
      </c>
      <c r="C29" s="126">
        <v>5.9529584311792645</v>
      </c>
      <c r="D29" s="59">
        <f t="shared" si="2"/>
        <v>200.5962803564846</v>
      </c>
      <c r="E29" s="144">
        <v>103231.72581024366</v>
      </c>
      <c r="F29" s="145">
        <v>2905.1733064610858</v>
      </c>
      <c r="G29" s="146">
        <f t="shared" si="3"/>
        <v>106136.89911670475</v>
      </c>
      <c r="H29" s="111"/>
    </row>
    <row r="30" spans="1:8" ht="12.75">
      <c r="A30" s="43">
        <f>+A29+1</f>
        <v>2015</v>
      </c>
      <c r="B30" s="125">
        <v>200.56046400595574</v>
      </c>
      <c r="C30" s="126">
        <v>6.133927911606704</v>
      </c>
      <c r="D30" s="59">
        <f t="shared" si="2"/>
        <v>206.69439191756243</v>
      </c>
      <c r="E30" s="144">
        <v>108564.9236288387</v>
      </c>
      <c r="F30" s="145">
        <v>3024.159992055972</v>
      </c>
      <c r="G30" s="146">
        <f>+E30+F30</f>
        <v>111589.08362089467</v>
      </c>
      <c r="H30" s="111"/>
    </row>
    <row r="31" spans="2:8" ht="12.75">
      <c r="B31" s="131"/>
      <c r="C31" s="128"/>
      <c r="D31" s="121"/>
      <c r="E31" s="144"/>
      <c r="F31" s="145"/>
      <c r="G31" s="146"/>
      <c r="H31" s="111"/>
    </row>
    <row r="32" spans="1:8" ht="12.75">
      <c r="A32" s="43">
        <f>+A30+1</f>
        <v>2016</v>
      </c>
      <c r="B32" s="125">
        <v>206.7218145866527</v>
      </c>
      <c r="C32" s="126">
        <v>6.322366248581278</v>
      </c>
      <c r="D32" s="59">
        <f t="shared" si="2"/>
        <v>213.044180835234</v>
      </c>
      <c r="E32" s="144">
        <v>114162.50207142497</v>
      </c>
      <c r="F32" s="145">
        <v>3148.6760256077705</v>
      </c>
      <c r="G32" s="146">
        <f t="shared" si="3"/>
        <v>117311.17809703274</v>
      </c>
      <c r="H32" s="111"/>
    </row>
    <row r="33" spans="1:8" ht="12.75">
      <c r="A33" s="43">
        <f>+A32+1</f>
        <v>2017</v>
      </c>
      <c r="B33" s="125">
        <v>213.14311358730882</v>
      </c>
      <c r="C33" s="126">
        <v>6.51875483076828</v>
      </c>
      <c r="D33" s="59">
        <f t="shared" si="2"/>
        <v>219.6618684180771</v>
      </c>
      <c r="E33" s="144">
        <v>120041.34375162932</v>
      </c>
      <c r="F33" s="145">
        <v>3279.0755889428497</v>
      </c>
      <c r="G33" s="146">
        <f t="shared" si="3"/>
        <v>123320.41934057217</v>
      </c>
      <c r="H33" s="111"/>
    </row>
    <row r="34" spans="1:8" ht="12.75">
      <c r="A34" s="43">
        <f>+A33+1</f>
        <v>2018</v>
      </c>
      <c r="B34" s="125">
        <v>219.82763287934148</v>
      </c>
      <c r="C34" s="126">
        <v>6.723193724865847</v>
      </c>
      <c r="D34" s="59">
        <f t="shared" si="2"/>
        <v>226.55082660420732</v>
      </c>
      <c r="E34" s="144">
        <v>126211.86191569027</v>
      </c>
      <c r="F34" s="145">
        <v>3415.528771800437</v>
      </c>
      <c r="G34" s="146">
        <f t="shared" si="3"/>
        <v>129627.39068749071</v>
      </c>
      <c r="H34" s="111"/>
    </row>
    <row r="35" spans="1:8" ht="12.75">
      <c r="A35" s="43">
        <f>+A34+1</f>
        <v>2019</v>
      </c>
      <c r="B35" s="125">
        <v>226.53214423359174</v>
      </c>
      <c r="C35" s="126">
        <v>6.92824405486657</v>
      </c>
      <c r="D35" s="59">
        <f t="shared" si="2"/>
        <v>233.46038828845832</v>
      </c>
      <c r="E35" s="144">
        <v>132540.38971461085</v>
      </c>
      <c r="F35" s="145">
        <v>3554.3400235278827</v>
      </c>
      <c r="G35" s="146">
        <f t="shared" si="3"/>
        <v>136094.72973813873</v>
      </c>
      <c r="H35" s="111"/>
    </row>
    <row r="36" spans="1:8" ht="12.75">
      <c r="A36" s="43">
        <f>+A35+1</f>
        <v>2020</v>
      </c>
      <c r="B36" s="125">
        <v>233.51055892884062</v>
      </c>
      <c r="C36" s="126">
        <v>7.141671426458023</v>
      </c>
      <c r="D36" s="59">
        <f t="shared" si="2"/>
        <v>240.65223035529866</v>
      </c>
      <c r="E36" s="144">
        <v>139178.92186603407</v>
      </c>
      <c r="F36" s="145">
        <v>3699.541268462098</v>
      </c>
      <c r="G36" s="146">
        <f t="shared" si="3"/>
        <v>142878.46313449618</v>
      </c>
      <c r="H36" s="111"/>
    </row>
    <row r="37" spans="1:8" ht="12.75">
      <c r="A37" s="43"/>
      <c r="B37" s="131"/>
      <c r="C37" s="128"/>
      <c r="D37" s="121"/>
      <c r="E37" s="127"/>
      <c r="F37" s="128"/>
      <c r="G37" s="59"/>
      <c r="H37" s="111"/>
    </row>
    <row r="38" spans="1:8" ht="12.75">
      <c r="A38" s="119" t="s">
        <v>57</v>
      </c>
      <c r="B38" s="131"/>
      <c r="C38" s="128"/>
      <c r="D38" s="121"/>
      <c r="E38" s="127"/>
      <c r="F38" s="128"/>
      <c r="G38" s="59"/>
      <c r="H38" s="111"/>
    </row>
    <row r="39" spans="1:8" ht="12.75">
      <c r="A39" s="160" t="s">
        <v>58</v>
      </c>
      <c r="B39" s="154">
        <f aca="true" t="shared" si="4" ref="B39:G39">RATE(6,,-B12,B18)</f>
        <v>0.11386322128088909</v>
      </c>
      <c r="C39" s="155">
        <f t="shared" si="4"/>
        <v>0.06684312824744287</v>
      </c>
      <c r="D39" s="156">
        <f t="shared" si="4"/>
        <v>0.11225715206788088</v>
      </c>
      <c r="E39" s="154">
        <f t="shared" si="4"/>
        <v>0.2010960735296403</v>
      </c>
      <c r="F39" s="155">
        <f t="shared" si="4"/>
        <v>0.16813672544938926</v>
      </c>
      <c r="G39" s="156">
        <f t="shared" si="4"/>
        <v>0.200034026036304</v>
      </c>
      <c r="H39" s="111"/>
    </row>
    <row r="40" spans="1:8" ht="12.75">
      <c r="A40" s="160" t="s">
        <v>59</v>
      </c>
      <c r="B40" s="154">
        <f aca="true" t="shared" si="5" ref="B40:G40">RATE(4,,-B18,B24)</f>
        <v>0.03300312158531999</v>
      </c>
      <c r="C40" s="155">
        <f t="shared" si="5"/>
        <v>0.03513257560984386</v>
      </c>
      <c r="D40" s="156">
        <f t="shared" si="5"/>
        <v>0.03306600116419247</v>
      </c>
      <c r="E40" s="154">
        <f t="shared" si="5"/>
        <v>0.05313460618271285</v>
      </c>
      <c r="F40" s="155">
        <f t="shared" si="5"/>
        <v>0.04646432684887354</v>
      </c>
      <c r="G40" s="156">
        <f t="shared" si="5"/>
        <v>0.05294102570827673</v>
      </c>
      <c r="H40" s="111"/>
    </row>
    <row r="41" spans="1:8" ht="12.75">
      <c r="A41" s="160" t="s">
        <v>60</v>
      </c>
      <c r="B41" s="154">
        <f aca="true" t="shared" si="6" ref="B41:G41">RATE(10,,-B24,B36)</f>
        <v>0.030305370479802914</v>
      </c>
      <c r="C41" s="155">
        <f t="shared" si="6"/>
        <v>0.030305370479802786</v>
      </c>
      <c r="D41" s="156">
        <f t="shared" si="6"/>
        <v>0.030305370479802928</v>
      </c>
      <c r="E41" s="154">
        <f t="shared" si="6"/>
        <v>0.05142090241772735</v>
      </c>
      <c r="F41" s="155">
        <f t="shared" si="6"/>
        <v>0.040816478013057274</v>
      </c>
      <c r="G41" s="156">
        <f t="shared" si="6"/>
        <v>0.051130896621989046</v>
      </c>
      <c r="H41" s="111"/>
    </row>
    <row r="42" spans="1:8" ht="13.5" thickBot="1">
      <c r="A42" s="161" t="s">
        <v>61</v>
      </c>
      <c r="B42" s="166">
        <f aca="true" t="shared" si="7" ref="B42:G42">RATE(14,,-B18,B36)</f>
        <v>0.0310754367914025</v>
      </c>
      <c r="C42" s="167">
        <f t="shared" si="7"/>
        <v>0.03168227029747538</v>
      </c>
      <c r="D42" s="168">
        <f t="shared" si="7"/>
        <v>0.031093368469990848</v>
      </c>
      <c r="E42" s="166">
        <f t="shared" si="7"/>
        <v>0.05191024731430358</v>
      </c>
      <c r="F42" s="167">
        <f t="shared" si="7"/>
        <v>0.04242703149671091</v>
      </c>
      <c r="G42" s="168">
        <f t="shared" si="7"/>
        <v>0.05164775859367468</v>
      </c>
      <c r="H42" s="111"/>
    </row>
    <row r="43" spans="2:8" s="2" customFormat="1" ht="12.75">
      <c r="B43" s="169"/>
      <c r="C43" s="169"/>
      <c r="D43" s="169"/>
      <c r="E43" s="169"/>
      <c r="F43" s="169"/>
      <c r="G43" s="169"/>
      <c r="H43" s="170"/>
    </row>
    <row r="44" spans="1:7" ht="12.75">
      <c r="A44" s="3"/>
      <c r="B44" s="2"/>
      <c r="C44" s="9"/>
      <c r="D44" s="9"/>
      <c r="E44" s="2"/>
      <c r="F44" s="9"/>
      <c r="G44" s="17"/>
    </row>
    <row r="45" ht="12.75">
      <c r="A45" t="s">
        <v>44</v>
      </c>
    </row>
    <row r="46" spans="1:8" ht="12.75">
      <c r="A46" s="1" t="s">
        <v>5</v>
      </c>
      <c r="C46" s="1"/>
      <c r="D46" s="1"/>
      <c r="E46" s="1"/>
      <c r="F46" s="1"/>
      <c r="G46" s="1"/>
      <c r="H46" s="1"/>
    </row>
    <row r="47" spans="1:8" ht="12.75">
      <c r="A47" t="s">
        <v>5</v>
      </c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</sheetData>
  <mergeCells count="1">
    <mergeCell ref="A1:G1"/>
  </mergeCells>
  <printOptions horizontalCentered="1"/>
  <pageMargins left="0.99" right="0.75" top="0.75" bottom="0.25" header="0.5" footer="0.5"/>
  <pageSetup horizontalDpi="600" verticalDpi="600" orientation="landscape" scale="89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5" zoomScaleNormal="75" zoomScaleSheetLayoutView="75" workbookViewId="0" topLeftCell="A1">
      <selection activeCell="H12" sqref="H12"/>
    </sheetView>
  </sheetViews>
  <sheetFormatPr defaultColWidth="9.140625" defaultRowHeight="12.75"/>
  <cols>
    <col min="1" max="1" width="17.421875" style="0" customWidth="1"/>
    <col min="2" max="8" width="11.7109375" style="0" customWidth="1"/>
    <col min="9" max="9" width="11.7109375" style="28" customWidth="1"/>
    <col min="10" max="10" width="11.7109375" style="0" customWidth="1"/>
  </cols>
  <sheetData>
    <row r="1" spans="1:10" ht="18">
      <c r="A1" s="211" t="s">
        <v>49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7" ht="12.75">
      <c r="A2" s="12"/>
      <c r="B2" s="12"/>
      <c r="C2" s="12"/>
      <c r="D2" s="12"/>
      <c r="E2" s="12"/>
      <c r="F2" s="12"/>
      <c r="G2" s="12"/>
    </row>
    <row r="3" spans="1:10" ht="20.25">
      <c r="A3" s="212" t="s">
        <v>50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7" ht="12.75">
      <c r="A4" s="12"/>
      <c r="B4" s="12"/>
      <c r="C4" s="12"/>
      <c r="D4" s="12"/>
      <c r="E4" s="12"/>
      <c r="F4" s="12"/>
      <c r="G4" s="12"/>
    </row>
    <row r="5" spans="1:10" ht="20.25">
      <c r="A5" s="212" t="s">
        <v>16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7" ht="12.75">
      <c r="A6" s="13"/>
      <c r="B6" s="12"/>
      <c r="C6" s="12"/>
      <c r="D6" s="12"/>
      <c r="E6" s="12"/>
      <c r="F6" s="12"/>
      <c r="G6" s="12"/>
    </row>
    <row r="7" ht="13.5" thickBot="1">
      <c r="F7" s="2"/>
    </row>
    <row r="8" spans="1:18" ht="12.75">
      <c r="A8" s="77"/>
      <c r="B8" s="55" t="s">
        <v>32</v>
      </c>
      <c r="C8" s="36"/>
      <c r="D8" s="37"/>
      <c r="E8" s="69" t="s">
        <v>35</v>
      </c>
      <c r="F8" s="36"/>
      <c r="G8" s="37"/>
      <c r="H8" s="78" t="s">
        <v>34</v>
      </c>
      <c r="I8" s="36"/>
      <c r="J8" s="37"/>
      <c r="L8" s="1"/>
      <c r="M8" s="1"/>
      <c r="N8" s="1"/>
      <c r="O8" s="1"/>
      <c r="P8" s="1"/>
      <c r="Q8" s="1"/>
      <c r="R8" s="1"/>
    </row>
    <row r="9" spans="1:18" ht="12.75">
      <c r="A9" s="76" t="s">
        <v>1</v>
      </c>
      <c r="B9" s="65" t="s">
        <v>17</v>
      </c>
      <c r="C9" s="7" t="s">
        <v>18</v>
      </c>
      <c r="D9" s="66" t="s">
        <v>19</v>
      </c>
      <c r="E9" s="70" t="s">
        <v>17</v>
      </c>
      <c r="F9" s="10" t="s">
        <v>18</v>
      </c>
      <c r="G9" s="71" t="s">
        <v>19</v>
      </c>
      <c r="H9" s="10" t="s">
        <v>17</v>
      </c>
      <c r="I9" s="10" t="s">
        <v>18</v>
      </c>
      <c r="J9" s="71" t="s">
        <v>19</v>
      </c>
      <c r="L9" s="1"/>
      <c r="M9" s="1"/>
      <c r="N9" s="1"/>
      <c r="O9" s="1"/>
      <c r="P9" s="1"/>
      <c r="Q9" s="1"/>
      <c r="R9" s="1"/>
    </row>
    <row r="10" spans="1:18" ht="12.75">
      <c r="A10" s="79" t="s">
        <v>2</v>
      </c>
      <c r="B10" s="65" t="s">
        <v>21</v>
      </c>
      <c r="C10" s="7" t="s">
        <v>21</v>
      </c>
      <c r="D10" s="41" t="s">
        <v>20</v>
      </c>
      <c r="E10" s="56" t="s">
        <v>21</v>
      </c>
      <c r="F10" s="8" t="s">
        <v>21</v>
      </c>
      <c r="G10" s="57" t="s">
        <v>20</v>
      </c>
      <c r="H10" s="8" t="s">
        <v>21</v>
      </c>
      <c r="I10" s="8" t="s">
        <v>21</v>
      </c>
      <c r="J10" s="57" t="s">
        <v>20</v>
      </c>
      <c r="L10" s="1"/>
      <c r="M10" s="1"/>
      <c r="N10" s="1"/>
      <c r="O10" s="1"/>
      <c r="P10" s="1"/>
      <c r="Q10" s="1"/>
      <c r="R10" s="1"/>
    </row>
    <row r="11" spans="1:18" ht="12.75">
      <c r="A11" s="116" t="s">
        <v>15</v>
      </c>
      <c r="B11" s="109"/>
      <c r="C11" s="30"/>
      <c r="D11" s="39"/>
      <c r="E11" s="87"/>
      <c r="F11" s="52"/>
      <c r="G11" s="73"/>
      <c r="H11" s="21"/>
      <c r="I11" s="32"/>
      <c r="J11" s="73"/>
      <c r="L11" s="1"/>
      <c r="M11" s="1"/>
      <c r="N11" s="1"/>
      <c r="O11" s="1"/>
      <c r="P11" s="1"/>
      <c r="Q11" s="1"/>
      <c r="R11" s="1"/>
    </row>
    <row r="12" spans="1:10" ht="12.75">
      <c r="A12" s="122">
        <v>2000</v>
      </c>
      <c r="B12" s="150">
        <v>38332.356</v>
      </c>
      <c r="C12" s="149">
        <f>+'TABLE 24'!E12</f>
        <v>22824.716</v>
      </c>
      <c r="D12" s="67">
        <f aca="true" t="shared" si="0" ref="D12:D17">(C12/B12)*100</f>
        <v>59.54425551093181</v>
      </c>
      <c r="E12" s="152">
        <v>1337.857</v>
      </c>
      <c r="F12" s="27">
        <f>+'TABLE 24'!F12</f>
        <v>813.854</v>
      </c>
      <c r="G12" s="75">
        <f aca="true" t="shared" si="1" ref="G12:G17">(F12/E12)*100</f>
        <v>60.832659992809404</v>
      </c>
      <c r="H12" s="204">
        <f aca="true" t="shared" si="2" ref="H12:I17">E12+B12</f>
        <v>39670.213</v>
      </c>
      <c r="I12" s="204">
        <f t="shared" si="2"/>
        <v>23638.57</v>
      </c>
      <c r="J12" s="75">
        <f aca="true" t="shared" si="3" ref="J12:J17">(I12/H12)*100</f>
        <v>59.58770627220983</v>
      </c>
    </row>
    <row r="13" spans="1:10" ht="12.75">
      <c r="A13" s="123">
        <f>+A12+1</f>
        <v>2001</v>
      </c>
      <c r="B13" s="151">
        <v>41418.32</v>
      </c>
      <c r="C13" s="149">
        <f>+'TABLE 24'!E13</f>
        <v>24298.833882</v>
      </c>
      <c r="D13" s="67">
        <f t="shared" si="0"/>
        <v>58.666874663192516</v>
      </c>
      <c r="E13" s="152">
        <v>1632.613</v>
      </c>
      <c r="F13" s="27">
        <f>+'TABLE 24'!F13</f>
        <v>946.823</v>
      </c>
      <c r="G13" s="75">
        <f t="shared" si="1"/>
        <v>57.994331785916195</v>
      </c>
      <c r="H13" s="204">
        <f t="shared" si="2"/>
        <v>43050.933</v>
      </c>
      <c r="I13" s="204">
        <f t="shared" si="2"/>
        <v>25245.656882</v>
      </c>
      <c r="J13" s="75">
        <f t="shared" si="3"/>
        <v>58.64136993732517</v>
      </c>
    </row>
    <row r="14" spans="1:10" ht="12.75">
      <c r="A14" s="123">
        <f>+A13+1</f>
        <v>2002</v>
      </c>
      <c r="B14" s="151">
        <v>48660.138</v>
      </c>
      <c r="C14" s="149">
        <f>+'TABLE 24'!E14</f>
        <v>29807.24782761996</v>
      </c>
      <c r="D14" s="67">
        <f t="shared" si="0"/>
        <v>61.25598704142591</v>
      </c>
      <c r="E14" s="152">
        <v>1491.578</v>
      </c>
      <c r="F14" s="27">
        <f>+'TABLE 24'!F14</f>
        <v>911.077</v>
      </c>
      <c r="G14" s="75">
        <f t="shared" si="1"/>
        <v>61.08141847090799</v>
      </c>
      <c r="H14" s="204">
        <f t="shared" si="2"/>
        <v>50151.716</v>
      </c>
      <c r="I14" s="204">
        <f t="shared" si="2"/>
        <v>30718.324827619963</v>
      </c>
      <c r="J14" s="75">
        <f t="shared" si="3"/>
        <v>61.25079514252306</v>
      </c>
    </row>
    <row r="15" spans="1:10" ht="12.75">
      <c r="A15" s="123">
        <f>+A14+1</f>
        <v>2003</v>
      </c>
      <c r="B15" s="151">
        <v>60491</v>
      </c>
      <c r="C15" s="149">
        <f>+'TABLE 24'!E15</f>
        <v>39259</v>
      </c>
      <c r="D15" s="67">
        <f t="shared" si="0"/>
        <v>64.90056372022285</v>
      </c>
      <c r="E15" s="152">
        <v>2016.933</v>
      </c>
      <c r="F15" s="27">
        <f>+'TABLE 24'!F15</f>
        <v>1180.823</v>
      </c>
      <c r="G15" s="75">
        <f t="shared" si="1"/>
        <v>58.545474738129634</v>
      </c>
      <c r="H15" s="204">
        <f t="shared" si="2"/>
        <v>62507.933</v>
      </c>
      <c r="I15" s="204">
        <f t="shared" si="2"/>
        <v>40439.823</v>
      </c>
      <c r="J15" s="75">
        <f t="shared" si="3"/>
        <v>64.69550512892499</v>
      </c>
    </row>
    <row r="16" spans="1:10" ht="12.75">
      <c r="A16" s="123">
        <f>+A15+1</f>
        <v>2004</v>
      </c>
      <c r="B16" s="151">
        <v>76014.69</v>
      </c>
      <c r="C16" s="149">
        <f>+'TABLE 24'!E16</f>
        <v>51737</v>
      </c>
      <c r="D16" s="67">
        <f t="shared" si="0"/>
        <v>68.06184436192531</v>
      </c>
      <c r="E16" s="152">
        <v>2408.795</v>
      </c>
      <c r="F16" s="27">
        <f>+'TABLE 24'!F16</f>
        <v>1543.853</v>
      </c>
      <c r="G16" s="75">
        <f t="shared" si="1"/>
        <v>64.09233662474391</v>
      </c>
      <c r="H16" s="204">
        <f t="shared" si="2"/>
        <v>78423.485</v>
      </c>
      <c r="I16" s="204">
        <f t="shared" si="2"/>
        <v>53280.853</v>
      </c>
      <c r="J16" s="75">
        <f t="shared" si="3"/>
        <v>67.93992003798353</v>
      </c>
    </row>
    <row r="17" spans="1:10" ht="12.75">
      <c r="A17" s="123">
        <v>2005</v>
      </c>
      <c r="B17" s="151">
        <v>91090.784</v>
      </c>
      <c r="C17" s="149">
        <f>+'TABLE 24'!E17</f>
        <v>63660.965</v>
      </c>
      <c r="D17" s="67">
        <f t="shared" si="0"/>
        <v>69.88738289924038</v>
      </c>
      <c r="E17" s="152">
        <v>3198.929</v>
      </c>
      <c r="F17" s="27">
        <f>+'TABLE 24'!F17</f>
        <v>2072.858</v>
      </c>
      <c r="G17" s="75">
        <f t="shared" si="1"/>
        <v>64.79849974788438</v>
      </c>
      <c r="H17" s="204">
        <f t="shared" si="2"/>
        <v>94289.713</v>
      </c>
      <c r="I17" s="204">
        <f t="shared" si="2"/>
        <v>65733.823</v>
      </c>
      <c r="J17" s="75">
        <f t="shared" si="3"/>
        <v>69.7147344164681</v>
      </c>
    </row>
    <row r="18" spans="1:10" ht="12.75">
      <c r="A18" s="123" t="s">
        <v>55</v>
      </c>
      <c r="B18" s="151">
        <v>92485.3</v>
      </c>
      <c r="C18" s="149">
        <f>+'TABLE 24'!E18</f>
        <v>68528.601</v>
      </c>
      <c r="D18" s="67">
        <f>(C18/B18)*100</f>
        <v>74.09674942936877</v>
      </c>
      <c r="E18" s="152">
        <v>3224.2859551694482</v>
      </c>
      <c r="F18" s="27">
        <f>+'TABLE 24'!F18</f>
        <v>2067.8001895649036</v>
      </c>
      <c r="G18" s="75">
        <f>(F18/E18)*100</f>
        <v>64.13203476104938</v>
      </c>
      <c r="H18" s="204">
        <f>E18+B18</f>
        <v>95709.58595516944</v>
      </c>
      <c r="I18" s="204">
        <f>F18+C18</f>
        <v>70596.4011895649</v>
      </c>
      <c r="J18" s="75">
        <f>(I18/H18)*100</f>
        <v>73.76105589113341</v>
      </c>
    </row>
    <row r="19" spans="1:10" ht="12.75">
      <c r="A19" s="118"/>
      <c r="B19" s="74"/>
      <c r="C19" s="149"/>
      <c r="D19" s="67"/>
      <c r="E19" s="68"/>
      <c r="F19" s="27"/>
      <c r="G19" s="75"/>
      <c r="H19" s="205"/>
      <c r="I19" s="205"/>
      <c r="J19" s="75"/>
    </row>
    <row r="20" spans="1:10" ht="12.75">
      <c r="A20" s="116" t="s">
        <v>4</v>
      </c>
      <c r="B20" s="74"/>
      <c r="C20" s="149"/>
      <c r="D20" s="67"/>
      <c r="E20" s="68"/>
      <c r="F20" s="27"/>
      <c r="G20" s="75"/>
      <c r="H20" s="46"/>
      <c r="I20" s="46"/>
      <c r="J20" s="75"/>
    </row>
    <row r="21" spans="1:10" ht="12.75">
      <c r="A21" s="123">
        <v>2007</v>
      </c>
      <c r="B21" s="151">
        <v>95191.59674919605</v>
      </c>
      <c r="C21" s="149">
        <f>+'TABLE 24'!E21</f>
        <v>72060.89345274126</v>
      </c>
      <c r="D21" s="67">
        <f aca="true" t="shared" si="4" ref="D21:D36">(C21/B21)*100</f>
        <v>75.70089788765925</v>
      </c>
      <c r="E21" s="152">
        <v>3366.80585432937</v>
      </c>
      <c r="F21" s="27">
        <f>+'TABLE 24'!F21</f>
        <v>2200.346179298555</v>
      </c>
      <c r="G21" s="75">
        <f aca="true" t="shared" si="5" ref="G21:G36">(F21/E21)*100</f>
        <v>65.3541152801886</v>
      </c>
      <c r="H21" s="204">
        <f aca="true" t="shared" si="6" ref="H21:I23">E21+B21</f>
        <v>98558.40260352542</v>
      </c>
      <c r="I21" s="204">
        <f t="shared" si="6"/>
        <v>74261.23963203983</v>
      </c>
      <c r="J21" s="75">
        <f>(I21/H21)*100</f>
        <v>75.34744645849557</v>
      </c>
    </row>
    <row r="22" spans="1:10" ht="12.75">
      <c r="A22" s="123">
        <f>+A21+1</f>
        <v>2008</v>
      </c>
      <c r="B22" s="151">
        <v>100297.01481621842</v>
      </c>
      <c r="C22" s="149">
        <f>+'TABLE 24'!E22</f>
        <v>76103.83442351101</v>
      </c>
      <c r="D22" s="67">
        <f t="shared" si="4"/>
        <v>75.87846414268824</v>
      </c>
      <c r="E22" s="152">
        <v>3483.6265107769873</v>
      </c>
      <c r="F22" s="27">
        <f>+'TABLE 24'!F22</f>
        <v>2294.111418338289</v>
      </c>
      <c r="G22" s="75">
        <f t="shared" si="5"/>
        <v>65.8541152801886</v>
      </c>
      <c r="H22" s="204">
        <f t="shared" si="6"/>
        <v>103780.6413269954</v>
      </c>
      <c r="I22" s="204">
        <f t="shared" si="6"/>
        <v>78397.9458418493</v>
      </c>
      <c r="J22" s="75">
        <f>(I22/H22)*100</f>
        <v>75.54197472612499</v>
      </c>
    </row>
    <row r="23" spans="1:10" ht="12.75">
      <c r="A23" s="123">
        <f>+A22+1</f>
        <v>2009</v>
      </c>
      <c r="B23" s="151">
        <v>105342.54430758089</v>
      </c>
      <c r="C23" s="149">
        <f>+'TABLE 24'!E23</f>
        <v>80102.35271931345</v>
      </c>
      <c r="D23" s="67">
        <f>(C23/B23)*100</f>
        <v>76.03988801089642</v>
      </c>
      <c r="E23" s="152">
        <v>3594.1083392876976</v>
      </c>
      <c r="F23" s="27">
        <f>+'TABLE 24'!F23</f>
        <v>2384.838790745831</v>
      </c>
      <c r="G23" s="75">
        <f>(F23/E23)*100</f>
        <v>66.3541152801886</v>
      </c>
      <c r="H23" s="204">
        <f t="shared" si="6"/>
        <v>108936.65264686859</v>
      </c>
      <c r="I23" s="204">
        <f t="shared" si="6"/>
        <v>82487.19151005929</v>
      </c>
      <c r="J23" s="75">
        <f>(I23/H23)*100</f>
        <v>75.72032874688334</v>
      </c>
    </row>
    <row r="24" spans="1:10" ht="12.75">
      <c r="A24" s="123">
        <f>+A23+1</f>
        <v>2010</v>
      </c>
      <c r="B24" s="151">
        <v>110643.25947926182</v>
      </c>
      <c r="C24" s="149">
        <f>+'TABLE 24'!E24</f>
        <v>84296.08439166336</v>
      </c>
      <c r="D24" s="67">
        <f t="shared" si="4"/>
        <v>76.18727502099955</v>
      </c>
      <c r="E24" s="152">
        <v>3709.1819488090123</v>
      </c>
      <c r="F24" s="27">
        <f>+'TABLE 24'!F24</f>
        <v>2479.740776008723</v>
      </c>
      <c r="G24" s="75">
        <f t="shared" si="5"/>
        <v>66.8541152801886</v>
      </c>
      <c r="H24" s="204">
        <f aca="true" t="shared" si="7" ref="H24:I26">E24+B24</f>
        <v>114352.44142807083</v>
      </c>
      <c r="I24" s="204">
        <f t="shared" si="7"/>
        <v>86775.82516767208</v>
      </c>
      <c r="J24" s="75">
        <f>(I24/H24)*100</f>
        <v>75.8845408842934</v>
      </c>
    </row>
    <row r="25" spans="1:10" ht="12.75">
      <c r="A25" s="123"/>
      <c r="B25" s="151"/>
      <c r="C25" s="149"/>
      <c r="D25" s="67"/>
      <c r="E25" s="152"/>
      <c r="F25" s="27"/>
      <c r="G25" s="75"/>
      <c r="H25" s="204"/>
      <c r="I25" s="204"/>
      <c r="J25" s="75"/>
    </row>
    <row r="26" spans="1:10" ht="12.75">
      <c r="A26" s="123">
        <f>+A24+1</f>
        <v>2011</v>
      </c>
      <c r="B26" s="151">
        <v>116209.86250598167</v>
      </c>
      <c r="C26" s="149">
        <f>+'TABLE 24'!E26</f>
        <v>88694.13260393418</v>
      </c>
      <c r="D26" s="67">
        <f t="shared" si="4"/>
        <v>76.32237978026075</v>
      </c>
      <c r="E26" s="152">
        <v>3828.9963040500547</v>
      </c>
      <c r="F26" s="27">
        <f>+'TABLE 24'!F26</f>
        <v>2578.9865847040346</v>
      </c>
      <c r="G26" s="75">
        <f t="shared" si="5"/>
        <v>67.3541152801886</v>
      </c>
      <c r="H26" s="204">
        <f t="shared" si="7"/>
        <v>120038.85881003173</v>
      </c>
      <c r="I26" s="204">
        <f t="shared" si="7"/>
        <v>91273.11918863821</v>
      </c>
      <c r="J26" s="75">
        <f>(I26/H26)*100</f>
        <v>76.03631031938006</v>
      </c>
    </row>
    <row r="27" spans="1:10" ht="12.75">
      <c r="A27" s="123">
        <f>+A26+1</f>
        <v>2012</v>
      </c>
      <c r="B27" s="151">
        <v>122056.40690698585</v>
      </c>
      <c r="C27" s="149">
        <f>+'TABLE 24'!E27</f>
        <v>93308.06611922757</v>
      </c>
      <c r="D27" s="67">
        <f>(C27/B27)*100</f>
        <v>76.44667615878107</v>
      </c>
      <c r="E27" s="152">
        <v>3953.7951244161322</v>
      </c>
      <c r="F27" s="27">
        <f>+'TABLE 24'!F27</f>
        <v>2682.8127016637986</v>
      </c>
      <c r="G27" s="75">
        <f>(F27/E27)*100</f>
        <v>67.8541152801886</v>
      </c>
      <c r="H27" s="204">
        <f aca="true" t="shared" si="8" ref="H27:I30">E27+B27</f>
        <v>126010.20203140199</v>
      </c>
      <c r="I27" s="204">
        <f t="shared" si="8"/>
        <v>95990.87882089138</v>
      </c>
      <c r="J27" s="75">
        <f>(I27/H27)*100</f>
        <v>76.17706921616573</v>
      </c>
    </row>
    <row r="28" spans="1:10" ht="12.75">
      <c r="A28" s="123">
        <f>+A27+1</f>
        <v>2013</v>
      </c>
      <c r="B28" s="151">
        <v>128197.50719812379</v>
      </c>
      <c r="C28" s="149">
        <f>+'TABLE 24'!E28</f>
        <v>98149.82073334952</v>
      </c>
      <c r="D28" s="67">
        <f t="shared" si="4"/>
        <v>76.56141127741522</v>
      </c>
      <c r="E28" s="152">
        <v>4083.82104237854</v>
      </c>
      <c r="F28" s="27">
        <f>+'TABLE 24'!F28</f>
        <v>2791.459743144027</v>
      </c>
      <c r="G28" s="75">
        <f t="shared" si="5"/>
        <v>68.3541152801886</v>
      </c>
      <c r="H28" s="204">
        <f t="shared" si="8"/>
        <v>132281.32824050233</v>
      </c>
      <c r="I28" s="204">
        <f t="shared" si="8"/>
        <v>100941.28047649356</v>
      </c>
      <c r="J28" s="75">
        <f>(I28/H28)*100</f>
        <v>76.30803365760809</v>
      </c>
    </row>
    <row r="29" spans="1:10" ht="12.75">
      <c r="A29" s="123">
        <f>+A28+1</f>
        <v>2014</v>
      </c>
      <c r="B29" s="151">
        <v>134648.35452585752</v>
      </c>
      <c r="C29" s="149">
        <f>+'TABLE 24'!E29</f>
        <v>103231.72581024366</v>
      </c>
      <c r="D29" s="67">
        <f t="shared" si="4"/>
        <v>76.66764749837273</v>
      </c>
      <c r="E29" s="152">
        <v>4219.316876905674</v>
      </c>
      <c r="F29" s="27">
        <f>+'TABLE 24'!F29</f>
        <v>2905.1733064610858</v>
      </c>
      <c r="G29" s="75">
        <f t="shared" si="5"/>
        <v>68.8541152801886</v>
      </c>
      <c r="H29" s="204">
        <f t="shared" si="8"/>
        <v>138867.6714027632</v>
      </c>
      <c r="I29" s="204">
        <f t="shared" si="8"/>
        <v>106136.89911670475</v>
      </c>
      <c r="J29" s="75">
        <f>(I29/H29)*100</f>
        <v>76.43024329894023</v>
      </c>
    </row>
    <row r="30" spans="1:10" ht="12.75">
      <c r="A30" s="123">
        <f>+A29+1</f>
        <v>2015</v>
      </c>
      <c r="B30" s="151">
        <v>141422.64262972158</v>
      </c>
      <c r="C30" s="149">
        <f>+'TABLE 24'!E30</f>
        <v>108564.9236288387</v>
      </c>
      <c r="D30" s="67">
        <f>(C30/B30)*100</f>
        <v>76.76629541783329</v>
      </c>
      <c r="E30" s="152">
        <v>4360.462216032104</v>
      </c>
      <c r="F30" s="27">
        <f>+'TABLE 24'!F30</f>
        <v>3024.159992055972</v>
      </c>
      <c r="G30" s="75">
        <f>(F30/E30)*100</f>
        <v>69.3541152801886</v>
      </c>
      <c r="H30" s="204">
        <f t="shared" si="8"/>
        <v>145783.1048457537</v>
      </c>
      <c r="I30" s="204">
        <f t="shared" si="8"/>
        <v>111589.08362089467</v>
      </c>
      <c r="J30" s="75">
        <f>(I30/H30)*100</f>
        <v>76.54459255684112</v>
      </c>
    </row>
    <row r="31" spans="1:10" ht="12.75">
      <c r="A31" s="118"/>
      <c r="B31" s="74"/>
      <c r="C31" s="149"/>
      <c r="D31" s="67"/>
      <c r="E31" s="68"/>
      <c r="F31" s="27"/>
      <c r="G31" s="75"/>
      <c r="H31" s="205"/>
      <c r="I31" s="205"/>
      <c r="J31" s="75"/>
    </row>
    <row r="32" spans="1:10" ht="12.75">
      <c r="A32" s="123">
        <f>+A30+1</f>
        <v>2016</v>
      </c>
      <c r="B32" s="151">
        <v>148536.64429446956</v>
      </c>
      <c r="C32" s="149">
        <f>+'TABLE 24'!E32</f>
        <v>114162.50207142497</v>
      </c>
      <c r="D32" s="67">
        <f t="shared" si="4"/>
        <v>76.85814003250346</v>
      </c>
      <c r="E32" s="152">
        <v>4507.5025472418665</v>
      </c>
      <c r="F32" s="27">
        <f>+'TABLE 24'!F32</f>
        <v>3148.6760256077705</v>
      </c>
      <c r="G32" s="75">
        <f t="shared" si="5"/>
        <v>69.8541152801886</v>
      </c>
      <c r="H32" s="204">
        <f aca="true" t="shared" si="9" ref="H32:I36">E32+B32</f>
        <v>153044.14684171142</v>
      </c>
      <c r="I32" s="204">
        <f t="shared" si="9"/>
        <v>117311.17809703274</v>
      </c>
      <c r="J32" s="75">
        <f>(I32/H32)*100</f>
        <v>76.65185537501402</v>
      </c>
    </row>
    <row r="33" spans="1:10" ht="12.75">
      <c r="A33" s="123">
        <f>+A32+1</f>
        <v>2017</v>
      </c>
      <c r="B33" s="151">
        <v>156011.59227230115</v>
      </c>
      <c r="C33" s="149">
        <f>+'TABLE 24'!E33</f>
        <v>120041.34375162932</v>
      </c>
      <c r="D33" s="67">
        <f t="shared" si="4"/>
        <v>76.9438616728623</v>
      </c>
      <c r="E33" s="152">
        <v>4660.815612397052</v>
      </c>
      <c r="F33" s="27">
        <f>+'TABLE 24'!F33</f>
        <v>3279.0755889428497</v>
      </c>
      <c r="G33" s="75">
        <f t="shared" si="5"/>
        <v>70.3541152801886</v>
      </c>
      <c r="H33" s="204">
        <f t="shared" si="9"/>
        <v>160672.4078846982</v>
      </c>
      <c r="I33" s="204">
        <f t="shared" si="9"/>
        <v>123320.41934057217</v>
      </c>
      <c r="J33" s="75">
        <f>(I33/H33)*100</f>
        <v>76.75270506250796</v>
      </c>
    </row>
    <row r="34" spans="1:10" ht="12.75">
      <c r="A34" s="123">
        <f>+A33+1</f>
        <v>2018</v>
      </c>
      <c r="B34" s="151">
        <v>163860.32309211194</v>
      </c>
      <c r="C34" s="149">
        <f>+'TABLE 24'!E34</f>
        <v>126211.86191569027</v>
      </c>
      <c r="D34" s="67">
        <f t="shared" si="4"/>
        <v>77.02405288481089</v>
      </c>
      <c r="E34" s="152">
        <v>4820.508672352935</v>
      </c>
      <c r="F34" s="27">
        <f>+'TABLE 24'!F34</f>
        <v>3415.528771800437</v>
      </c>
      <c r="G34" s="75">
        <f t="shared" si="5"/>
        <v>70.8541152801886</v>
      </c>
      <c r="H34" s="204">
        <f t="shared" si="9"/>
        <v>168680.83176446488</v>
      </c>
      <c r="I34" s="204">
        <f t="shared" si="9"/>
        <v>129627.39068749071</v>
      </c>
      <c r="J34" s="75">
        <f>(I34/H34)*100</f>
        <v>76.84773031502128</v>
      </c>
    </row>
    <row r="35" spans="1:10" ht="12.75">
      <c r="A35" s="123">
        <f>+A34+1</f>
        <v>2019</v>
      </c>
      <c r="B35" s="151">
        <v>171908.8323261147</v>
      </c>
      <c r="C35" s="149">
        <f>+'TABLE 24'!E35</f>
        <v>132540.38971461085</v>
      </c>
      <c r="D35" s="67">
        <f t="shared" si="4"/>
        <v>77.09923214601268</v>
      </c>
      <c r="E35" s="152">
        <v>4981.268437806197</v>
      </c>
      <c r="F35" s="27">
        <f>+'TABLE 24'!F35</f>
        <v>3554.3400235278827</v>
      </c>
      <c r="G35" s="75">
        <f t="shared" si="5"/>
        <v>71.3541152801886</v>
      </c>
      <c r="H35" s="204">
        <f t="shared" si="9"/>
        <v>176890.1007639209</v>
      </c>
      <c r="I35" s="204">
        <f t="shared" si="9"/>
        <v>136094.72973813873</v>
      </c>
      <c r="J35" s="75">
        <f>(I35/H35)*100</f>
        <v>76.93744825199234</v>
      </c>
    </row>
    <row r="36" spans="1:10" ht="12.75">
      <c r="A36" s="123">
        <f>+A35+1</f>
        <v>2020</v>
      </c>
      <c r="B36" s="151">
        <v>180354.00184007673</v>
      </c>
      <c r="C36" s="149">
        <f>+'TABLE 24'!E36</f>
        <v>139178.92186603407</v>
      </c>
      <c r="D36" s="67">
        <f t="shared" si="4"/>
        <v>77.16985508835376</v>
      </c>
      <c r="E36" s="152">
        <v>5148.683904931642</v>
      </c>
      <c r="F36" s="27">
        <f>+'TABLE 24'!F36</f>
        <v>3699.541268462098</v>
      </c>
      <c r="G36" s="75">
        <f t="shared" si="5"/>
        <v>71.8541152801886</v>
      </c>
      <c r="H36" s="204">
        <f t="shared" si="9"/>
        <v>185502.68574500838</v>
      </c>
      <c r="I36" s="204">
        <f t="shared" si="9"/>
        <v>142878.46313449618</v>
      </c>
      <c r="J36" s="75">
        <f>(I36/H36)*100</f>
        <v>77.02231510054611</v>
      </c>
    </row>
    <row r="37" spans="1:10" ht="12.75">
      <c r="A37" s="118"/>
      <c r="B37" s="74"/>
      <c r="C37" s="20"/>
      <c r="D37" s="67"/>
      <c r="E37" s="68"/>
      <c r="F37" s="20"/>
      <c r="G37" s="75"/>
      <c r="H37" s="33"/>
      <c r="I37" s="33"/>
      <c r="J37" s="75"/>
    </row>
    <row r="38" spans="1:10" ht="12.75">
      <c r="A38" s="119" t="s">
        <v>57</v>
      </c>
      <c r="B38" s="31"/>
      <c r="C38" s="20"/>
      <c r="D38" s="67"/>
      <c r="E38" s="148"/>
      <c r="F38" s="20"/>
      <c r="G38" s="75"/>
      <c r="H38" s="31"/>
      <c r="I38" s="31"/>
      <c r="J38" s="75"/>
    </row>
    <row r="39" spans="1:10" ht="12.75">
      <c r="A39" s="160" t="s">
        <v>58</v>
      </c>
      <c r="B39" s="154">
        <f>RATE(6,,-B12,B18)</f>
        <v>0.15811370079073084</v>
      </c>
      <c r="C39" s="155">
        <f>RATE(6,,-C12,C18)</f>
        <v>0.2010960735296403</v>
      </c>
      <c r="D39" s="67"/>
      <c r="E39" s="154">
        <f>RATE(6,,-E12,E18)</f>
        <v>0.15789890358423417</v>
      </c>
      <c r="F39" s="155">
        <f>RATE(6,,-F12,F18)</f>
        <v>0.16813672544938926</v>
      </c>
      <c r="G39" s="75"/>
      <c r="H39" s="154">
        <f>RATE(6,,-H12,H18)</f>
        <v>0.1581064601132073</v>
      </c>
      <c r="I39" s="155">
        <f>RATE(6,,-I12,I18)</f>
        <v>0.200034026036304</v>
      </c>
      <c r="J39" s="75"/>
    </row>
    <row r="40" spans="1:10" ht="12.75">
      <c r="A40" s="160" t="s">
        <v>59</v>
      </c>
      <c r="B40" s="154">
        <f>RATE(4,,-B18,B24)</f>
        <v>0.0458347376315843</v>
      </c>
      <c r="C40" s="155">
        <f>RATE(4,,-C18,C24)</f>
        <v>0.05313460618271285</v>
      </c>
      <c r="D40" s="67"/>
      <c r="E40" s="154">
        <f>RATE(4,,-E18,E24)</f>
        <v>0.035645557374405515</v>
      </c>
      <c r="F40" s="155">
        <f>RATE(4,,-F18,F24)</f>
        <v>0.04646432684887354</v>
      </c>
      <c r="G40" s="75"/>
      <c r="H40" s="154">
        <f>RATE(4,,-H18,H24)</f>
        <v>0.04549630181621459</v>
      </c>
      <c r="I40" s="155">
        <f>RATE(4,,-I18,I24)</f>
        <v>0.05294102570827673</v>
      </c>
      <c r="J40" s="75"/>
    </row>
    <row r="41" spans="1:10" ht="12.75">
      <c r="A41" s="160" t="s">
        <v>60</v>
      </c>
      <c r="B41" s="154">
        <f>RATE(10,,-B24,B36)</f>
        <v>0.05007442743158865</v>
      </c>
      <c r="C41" s="155">
        <f>RATE(10,,-C24,C36)</f>
        <v>0.05142090241772735</v>
      </c>
      <c r="D41" s="67"/>
      <c r="E41" s="154">
        <f>RATE(10,,-E24,E36)</f>
        <v>0.033336593299990586</v>
      </c>
      <c r="F41" s="155">
        <f>RATE(10,,-F24,F36)</f>
        <v>0.040816478013057274</v>
      </c>
      <c r="G41" s="75"/>
      <c r="H41" s="154">
        <f>RATE(10,,-H24,H36)</f>
        <v>0.04956774603030173</v>
      </c>
      <c r="I41" s="155">
        <f>RATE(10,,-I24,I36)</f>
        <v>0.051130896621989046</v>
      </c>
      <c r="J41" s="75"/>
    </row>
    <row r="42" spans="1:10" ht="13.5" thickBot="1">
      <c r="A42" s="161" t="s">
        <v>61</v>
      </c>
      <c r="B42" s="166">
        <f>RATE(14,,-B18,B36)</f>
        <v>0.048861336732894466</v>
      </c>
      <c r="C42" s="167">
        <f>RATE(14,,-C18,C36)</f>
        <v>0.05191024731430358</v>
      </c>
      <c r="D42" s="171"/>
      <c r="E42" s="166">
        <f>RATE(14,,-E18,E36)</f>
        <v>0.03399577153104418</v>
      </c>
      <c r="F42" s="167">
        <f>RATE(14,,-F18,F36)</f>
        <v>0.04242703149671091</v>
      </c>
      <c r="G42" s="172"/>
      <c r="H42" s="166">
        <f>RATE(14,,-H18,H36)</f>
        <v>0.048402861061262833</v>
      </c>
      <c r="I42" s="167">
        <f>RATE(14,,-I18,I36)</f>
        <v>0.05164775859367468</v>
      </c>
      <c r="J42" s="172"/>
    </row>
    <row r="43" spans="2:10" s="2" customFormat="1" ht="12.75">
      <c r="B43" s="169"/>
      <c r="C43" s="169"/>
      <c r="D43" s="173"/>
      <c r="E43" s="169"/>
      <c r="F43" s="169"/>
      <c r="G43" s="173"/>
      <c r="H43" s="169"/>
      <c r="I43" s="169"/>
      <c r="J43" s="173"/>
    </row>
    <row r="44" spans="1:4" ht="12.75">
      <c r="A44" s="44"/>
      <c r="C44" s="1"/>
      <c r="D44" s="1"/>
    </row>
    <row r="45" ht="12.75">
      <c r="A45" s="45" t="s">
        <v>44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mergeCells count="3">
    <mergeCell ref="A1:J1"/>
    <mergeCell ref="A3:J3"/>
    <mergeCell ref="A5:J5"/>
  </mergeCells>
  <printOptions horizontalCentered="1"/>
  <pageMargins left="0.75" right="0.75" top="0.75" bottom="1" header="0.5" footer="0.5"/>
  <pageSetup fitToHeight="1" fitToWidth="1" horizontalDpi="600" verticalDpi="600" orientation="landscape" scale="83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5"/>
  <sheetViews>
    <sheetView view="pageBreakPreview" zoomScale="75" zoomScaleNormal="75" zoomScaleSheetLayoutView="75" workbookViewId="0" topLeftCell="A1">
      <selection activeCell="H13" sqref="H13"/>
    </sheetView>
  </sheetViews>
  <sheetFormatPr defaultColWidth="9.140625" defaultRowHeight="12.75"/>
  <cols>
    <col min="1" max="1" width="17.421875" style="0" customWidth="1"/>
    <col min="2" max="2" width="11.421875" style="0" customWidth="1"/>
    <col min="3" max="3" width="9.421875" style="0" customWidth="1"/>
    <col min="4" max="4" width="10.140625" style="0" customWidth="1"/>
    <col min="5" max="5" width="8.57421875" style="0" customWidth="1"/>
    <col min="6" max="6" width="8.140625" style="0" customWidth="1"/>
    <col min="7" max="8" width="8.57421875" style="0" customWidth="1"/>
    <col min="9" max="9" width="8.710937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8.7109375" style="0" customWidth="1"/>
    <col min="14" max="14" width="9.140625" style="118" customWidth="1"/>
    <col min="15" max="55" width="9.140625" style="50" customWidth="1"/>
  </cols>
  <sheetData>
    <row r="1" spans="1:13" ht="18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8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0.25">
      <c r="A5" s="18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20.2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21"/>
    </row>
    <row r="7" spans="1:28" ht="13.5" thickBot="1">
      <c r="A7" s="13"/>
      <c r="B7" s="13"/>
      <c r="C7" s="2"/>
      <c r="D7" s="34"/>
      <c r="E7" s="34"/>
      <c r="F7" s="34"/>
      <c r="G7" s="34"/>
      <c r="H7" s="34"/>
      <c r="I7" s="34"/>
      <c r="J7" s="34"/>
      <c r="K7" s="34"/>
      <c r="L7" s="34"/>
      <c r="M7" s="13"/>
      <c r="V7" s="222"/>
      <c r="W7" s="222"/>
      <c r="X7" s="222"/>
      <c r="Y7" s="222"/>
      <c r="Z7" s="222"/>
      <c r="AA7" s="222"/>
      <c r="AB7" s="222"/>
    </row>
    <row r="8" spans="1:13" ht="13.5" thickBot="1">
      <c r="A8" s="35"/>
      <c r="B8" s="69" t="s">
        <v>52</v>
      </c>
      <c r="C8" s="82"/>
      <c r="D8" s="85"/>
      <c r="E8" s="78"/>
      <c r="F8" s="78"/>
      <c r="G8" s="78"/>
      <c r="H8" s="78"/>
      <c r="I8" s="78"/>
      <c r="J8" s="78"/>
      <c r="K8" s="78"/>
      <c r="L8" s="78"/>
      <c r="M8" s="78"/>
    </row>
    <row r="9" spans="1:28" ht="12.75">
      <c r="A9" s="38" t="s">
        <v>10</v>
      </c>
      <c r="B9" s="69" t="s">
        <v>11</v>
      </c>
      <c r="C9" s="82" t="s">
        <v>28</v>
      </c>
      <c r="D9" s="85" t="s">
        <v>29</v>
      </c>
      <c r="E9" s="213" t="s">
        <v>30</v>
      </c>
      <c r="F9" s="213"/>
      <c r="G9" s="214"/>
      <c r="H9" s="215" t="s">
        <v>36</v>
      </c>
      <c r="I9" s="213"/>
      <c r="J9" s="214"/>
      <c r="K9" s="216" t="s">
        <v>39</v>
      </c>
      <c r="L9" s="213"/>
      <c r="M9" s="214"/>
      <c r="N9" s="43"/>
      <c r="O9" s="206"/>
      <c r="V9" s="206"/>
      <c r="W9" s="207"/>
      <c r="X9" s="208"/>
      <c r="Y9" s="208"/>
      <c r="Z9" s="223"/>
      <c r="AA9" s="223"/>
      <c r="AB9" s="223"/>
    </row>
    <row r="10" spans="1:28" ht="12.75">
      <c r="A10" s="40" t="s">
        <v>12</v>
      </c>
      <c r="B10" s="86" t="s">
        <v>31</v>
      </c>
      <c r="C10" s="83" t="s">
        <v>13</v>
      </c>
      <c r="D10" s="41" t="s">
        <v>13</v>
      </c>
      <c r="E10" s="29" t="s">
        <v>27</v>
      </c>
      <c r="F10" s="29" t="s">
        <v>26</v>
      </c>
      <c r="G10" s="53" t="s">
        <v>14</v>
      </c>
      <c r="H10" s="80" t="s">
        <v>27</v>
      </c>
      <c r="I10" s="29" t="s">
        <v>54</v>
      </c>
      <c r="J10" s="53" t="s">
        <v>14</v>
      </c>
      <c r="K10" s="29" t="s">
        <v>40</v>
      </c>
      <c r="L10" s="29" t="s">
        <v>26</v>
      </c>
      <c r="M10" s="5" t="s">
        <v>14</v>
      </c>
      <c r="O10" s="224"/>
      <c r="Q10" s="225"/>
      <c r="R10" s="226"/>
      <c r="S10" s="227"/>
      <c r="V10" s="224"/>
      <c r="W10" s="208"/>
      <c r="X10" s="208"/>
      <c r="Y10" s="208"/>
      <c r="Z10" s="208"/>
      <c r="AA10" s="208"/>
      <c r="AB10" s="208"/>
    </row>
    <row r="11" spans="1:22" ht="12.75">
      <c r="A11" s="116" t="s">
        <v>15</v>
      </c>
      <c r="B11" s="87"/>
      <c r="C11" s="84"/>
      <c r="D11" s="81"/>
      <c r="E11" s="21"/>
      <c r="F11" s="21"/>
      <c r="G11" s="81"/>
      <c r="H11" s="72"/>
      <c r="I11" s="21"/>
      <c r="J11" s="81"/>
      <c r="K11" s="21"/>
      <c r="L11" s="21"/>
      <c r="M11" s="217"/>
      <c r="O11" s="228"/>
      <c r="P11" s="227"/>
      <c r="V11" s="228"/>
    </row>
    <row r="12" spans="1:25" ht="12.75">
      <c r="A12" s="117">
        <v>2000</v>
      </c>
      <c r="B12" s="174">
        <v>470</v>
      </c>
      <c r="C12" s="175">
        <v>343</v>
      </c>
      <c r="D12" s="176">
        <v>262</v>
      </c>
      <c r="E12" s="177">
        <v>474</v>
      </c>
      <c r="F12" s="177">
        <v>74</v>
      </c>
      <c r="G12" s="176">
        <f aca="true" t="shared" si="0" ref="G12:G17">E12+F12</f>
        <v>548</v>
      </c>
      <c r="H12" s="178">
        <v>155</v>
      </c>
      <c r="I12" s="177">
        <v>496</v>
      </c>
      <c r="J12" s="176">
        <f aca="true" t="shared" si="1" ref="J12:J17">H12+I12</f>
        <v>651</v>
      </c>
      <c r="K12" s="179">
        <f aca="true" t="shared" si="2" ref="K12:K17">(B12+C12+D12+E12+H12)</f>
        <v>1704</v>
      </c>
      <c r="L12" s="179">
        <f>F12+I12</f>
        <v>570</v>
      </c>
      <c r="M12" s="197">
        <f aca="true" t="shared" si="3" ref="M12:M17">K12+L12</f>
        <v>2274</v>
      </c>
      <c r="N12" s="229"/>
      <c r="O12" s="227"/>
      <c r="P12" s="230"/>
      <c r="Q12" s="230"/>
      <c r="R12" s="230"/>
      <c r="S12" s="230"/>
      <c r="T12" s="230"/>
      <c r="V12" s="227"/>
      <c r="W12" s="230"/>
      <c r="X12" s="230"/>
      <c r="Y12" s="230"/>
    </row>
    <row r="13" spans="1:55" s="44" customFormat="1" ht="12.75">
      <c r="A13" s="254">
        <f>+A12+1</f>
        <v>2001</v>
      </c>
      <c r="B13" s="174">
        <v>490</v>
      </c>
      <c r="C13" s="175">
        <v>250</v>
      </c>
      <c r="D13" s="176">
        <v>248</v>
      </c>
      <c r="E13" s="177">
        <v>445</v>
      </c>
      <c r="F13" s="177">
        <v>110</v>
      </c>
      <c r="G13" s="176">
        <f t="shared" si="0"/>
        <v>555</v>
      </c>
      <c r="H13" s="178">
        <v>148</v>
      </c>
      <c r="I13" s="177">
        <v>672</v>
      </c>
      <c r="J13" s="176">
        <f t="shared" si="1"/>
        <v>820</v>
      </c>
      <c r="K13" s="179">
        <f t="shared" si="2"/>
        <v>1581</v>
      </c>
      <c r="L13" s="179">
        <f>F13+I13</f>
        <v>782</v>
      </c>
      <c r="M13" s="197">
        <f t="shared" si="3"/>
        <v>2363</v>
      </c>
      <c r="N13" s="229"/>
      <c r="O13" s="227"/>
      <c r="P13" s="230"/>
      <c r="Q13" s="230"/>
      <c r="R13" s="230"/>
      <c r="S13" s="230"/>
      <c r="T13" s="230"/>
      <c r="U13" s="231"/>
      <c r="V13" s="227"/>
      <c r="W13" s="230"/>
      <c r="X13" s="230"/>
      <c r="Y13" s="23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s="44" customFormat="1" ht="12.75">
      <c r="A14" s="254">
        <f>+A13+1</f>
        <v>2002</v>
      </c>
      <c r="B14" s="174">
        <v>490</v>
      </c>
      <c r="C14" s="175">
        <v>253</v>
      </c>
      <c r="D14" s="176">
        <v>194</v>
      </c>
      <c r="E14" s="177">
        <v>396</v>
      </c>
      <c r="F14" s="177">
        <v>118</v>
      </c>
      <c r="G14" s="176">
        <f t="shared" si="0"/>
        <v>514</v>
      </c>
      <c r="H14" s="178">
        <v>128</v>
      </c>
      <c r="I14" s="177">
        <f>1038-F14</f>
        <v>920</v>
      </c>
      <c r="J14" s="176">
        <f t="shared" si="1"/>
        <v>1048</v>
      </c>
      <c r="K14" s="179">
        <f t="shared" si="2"/>
        <v>1461</v>
      </c>
      <c r="L14" s="179">
        <f>F14+I14</f>
        <v>1038</v>
      </c>
      <c r="M14" s="197">
        <f t="shared" si="3"/>
        <v>2499</v>
      </c>
      <c r="N14" s="229"/>
      <c r="O14" s="227"/>
      <c r="P14" s="230"/>
      <c r="Q14" s="230"/>
      <c r="R14" s="230"/>
      <c r="S14" s="230"/>
      <c r="T14" s="230"/>
      <c r="U14" s="231"/>
      <c r="V14" s="227"/>
      <c r="W14" s="230"/>
      <c r="X14" s="230"/>
      <c r="Y14" s="23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5" s="44" customFormat="1" ht="12.75">
      <c r="A15" s="254">
        <f>+A14+1</f>
        <v>2003</v>
      </c>
      <c r="B15" s="181">
        <v>447</v>
      </c>
      <c r="C15" s="182">
        <v>246</v>
      </c>
      <c r="D15" s="183">
        <v>137</v>
      </c>
      <c r="E15" s="184">
        <v>280</v>
      </c>
      <c r="F15" s="184">
        <f>44+72</f>
        <v>116</v>
      </c>
      <c r="G15" s="176">
        <f t="shared" si="0"/>
        <v>396</v>
      </c>
      <c r="H15" s="178">
        <v>106</v>
      </c>
      <c r="I15" s="185">
        <f>1333-F15</f>
        <v>1217</v>
      </c>
      <c r="J15" s="176">
        <f t="shared" si="1"/>
        <v>1323</v>
      </c>
      <c r="K15" s="179">
        <f t="shared" si="2"/>
        <v>1216</v>
      </c>
      <c r="L15" s="179">
        <f>F15+I15</f>
        <v>1333</v>
      </c>
      <c r="M15" s="197">
        <f t="shared" si="3"/>
        <v>2549</v>
      </c>
      <c r="N15" s="229"/>
      <c r="O15" s="227"/>
      <c r="P15" s="230"/>
      <c r="Q15" s="230"/>
      <c r="R15" s="230"/>
      <c r="S15" s="230"/>
      <c r="T15" s="230"/>
      <c r="U15" s="231"/>
      <c r="V15" s="227"/>
      <c r="W15" s="230"/>
      <c r="X15" s="230"/>
      <c r="Y15" s="230"/>
      <c r="Z15" s="230"/>
      <c r="AA15" s="230"/>
      <c r="AB15" s="23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5" s="44" customFormat="1" ht="12.75">
      <c r="A16" s="254">
        <f>+A15+1</f>
        <v>2004</v>
      </c>
      <c r="B16" s="181">
        <v>451</v>
      </c>
      <c r="C16" s="182">
        <v>237</v>
      </c>
      <c r="D16" s="183">
        <v>108</v>
      </c>
      <c r="E16" s="184">
        <v>280</v>
      </c>
      <c r="F16" s="184">
        <v>96</v>
      </c>
      <c r="G16" s="176">
        <f t="shared" si="0"/>
        <v>376</v>
      </c>
      <c r="H16" s="178">
        <v>89</v>
      </c>
      <c r="I16" s="185">
        <f>1586-F16-4</f>
        <v>1486</v>
      </c>
      <c r="J16" s="180">
        <f t="shared" si="1"/>
        <v>1575</v>
      </c>
      <c r="K16" s="179">
        <f t="shared" si="2"/>
        <v>1165</v>
      </c>
      <c r="L16" s="179">
        <f>+F16+I16</f>
        <v>1582</v>
      </c>
      <c r="M16" s="197">
        <f t="shared" si="3"/>
        <v>2747</v>
      </c>
      <c r="N16" s="229"/>
      <c r="O16" s="227"/>
      <c r="P16" s="230"/>
      <c r="Q16" s="230"/>
      <c r="R16" s="230"/>
      <c r="S16" s="230"/>
      <c r="T16" s="230"/>
      <c r="U16" s="231"/>
      <c r="V16" s="227"/>
      <c r="W16" s="230"/>
      <c r="X16" s="230"/>
      <c r="Y16" s="230"/>
      <c r="Z16" s="230"/>
      <c r="AA16" s="230"/>
      <c r="AB16" s="23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28" ht="12.75">
      <c r="A17" s="254">
        <v>2005</v>
      </c>
      <c r="B17" s="181">
        <v>451</v>
      </c>
      <c r="C17" s="182">
        <v>220</v>
      </c>
      <c r="D17" s="183">
        <v>99</v>
      </c>
      <c r="E17" s="184">
        <v>253</v>
      </c>
      <c r="F17" s="184">
        <v>98</v>
      </c>
      <c r="G17" s="176">
        <f t="shared" si="0"/>
        <v>351</v>
      </c>
      <c r="H17" s="178">
        <v>81</v>
      </c>
      <c r="I17" s="185">
        <v>1566</v>
      </c>
      <c r="J17" s="180">
        <f t="shared" si="1"/>
        <v>1647</v>
      </c>
      <c r="K17" s="179">
        <f t="shared" si="2"/>
        <v>1104</v>
      </c>
      <c r="L17" s="179">
        <f>+F17+I17</f>
        <v>1664</v>
      </c>
      <c r="M17" s="197">
        <f t="shared" si="3"/>
        <v>2768</v>
      </c>
      <c r="N17" s="229"/>
      <c r="O17" s="227"/>
      <c r="P17" s="230"/>
      <c r="Q17" s="230"/>
      <c r="R17" s="230"/>
      <c r="S17" s="230"/>
      <c r="T17" s="230"/>
      <c r="U17" s="231"/>
      <c r="V17" s="227"/>
      <c r="W17" s="230"/>
      <c r="X17" s="230"/>
      <c r="Y17" s="230"/>
      <c r="Z17" s="230"/>
      <c r="AA17" s="230"/>
      <c r="AB17" s="230"/>
    </row>
    <row r="18" spans="1:28" ht="12.75">
      <c r="A18" s="254" t="s">
        <v>55</v>
      </c>
      <c r="B18" s="181">
        <v>453</v>
      </c>
      <c r="C18" s="182">
        <v>204</v>
      </c>
      <c r="D18" s="183">
        <v>88</v>
      </c>
      <c r="E18" s="184">
        <v>224</v>
      </c>
      <c r="F18" s="184">
        <v>96</v>
      </c>
      <c r="G18" s="176">
        <f>E18+F18</f>
        <v>320</v>
      </c>
      <c r="H18" s="186">
        <v>87</v>
      </c>
      <c r="I18" s="185">
        <v>1591</v>
      </c>
      <c r="J18" s="180">
        <f>H18+I18</f>
        <v>1678</v>
      </c>
      <c r="K18" s="179">
        <f>(B18+C18+D18+E18+H18)</f>
        <v>1056</v>
      </c>
      <c r="L18" s="179">
        <f>+F18+I18</f>
        <v>1687</v>
      </c>
      <c r="M18" s="197">
        <f>K18+L18</f>
        <v>2743</v>
      </c>
      <c r="N18" s="232"/>
      <c r="P18" s="230"/>
      <c r="R18" s="230"/>
      <c r="S18" s="230"/>
      <c r="W18" s="230"/>
      <c r="X18" s="230"/>
      <c r="Y18" s="230"/>
      <c r="Z18" s="230"/>
      <c r="AA18" s="230"/>
      <c r="AB18" s="230"/>
    </row>
    <row r="19" spans="1:28" ht="12.75">
      <c r="A19" s="255"/>
      <c r="B19" s="181"/>
      <c r="C19" s="182"/>
      <c r="D19" s="183"/>
      <c r="E19" s="184" t="s">
        <v>5</v>
      </c>
      <c r="F19" s="184"/>
      <c r="G19" s="176"/>
      <c r="H19" s="178"/>
      <c r="I19" s="177"/>
      <c r="J19" s="187"/>
      <c r="K19" s="188"/>
      <c r="L19" s="185"/>
      <c r="M19" s="218"/>
      <c r="N19" s="232"/>
      <c r="O19" s="228"/>
      <c r="P19" s="230"/>
      <c r="R19" s="230"/>
      <c r="S19" s="230"/>
      <c r="V19" s="228"/>
      <c r="W19" s="230"/>
      <c r="X19" s="230"/>
      <c r="Y19" s="230"/>
      <c r="Z19" s="230"/>
      <c r="AA19" s="230"/>
      <c r="AB19" s="230"/>
    </row>
    <row r="20" spans="1:29" ht="12.75">
      <c r="A20" s="116" t="s">
        <v>4</v>
      </c>
      <c r="B20" s="181"/>
      <c r="C20" s="182"/>
      <c r="D20" s="183"/>
      <c r="E20" s="184"/>
      <c r="F20" s="184"/>
      <c r="G20" s="176"/>
      <c r="H20" s="178"/>
      <c r="I20" s="177"/>
      <c r="J20" s="187"/>
      <c r="K20" s="185"/>
      <c r="L20" s="185"/>
      <c r="M20" s="218"/>
      <c r="N20" s="229"/>
      <c r="O20" s="227"/>
      <c r="P20" s="230"/>
      <c r="Q20" s="230"/>
      <c r="R20" s="230"/>
      <c r="S20" s="230"/>
      <c r="T20" s="230"/>
      <c r="V20" s="227"/>
      <c r="W20" s="230"/>
      <c r="X20" s="230"/>
      <c r="Y20" s="230"/>
      <c r="Z20" s="230"/>
      <c r="AA20" s="230"/>
      <c r="AB20" s="230"/>
      <c r="AC20" s="230"/>
    </row>
    <row r="21" spans="1:29" ht="12.75">
      <c r="A21" s="256">
        <f>+A17+2</f>
        <v>2007</v>
      </c>
      <c r="B21" s="181">
        <f>+B18+0</f>
        <v>453</v>
      </c>
      <c r="C21" s="182">
        <f>+C18</f>
        <v>204</v>
      </c>
      <c r="D21" s="183">
        <v>80</v>
      </c>
      <c r="E21" s="184">
        <f>+E18-10</f>
        <v>214</v>
      </c>
      <c r="F21" s="184">
        <v>96</v>
      </c>
      <c r="G21" s="176">
        <f aca="true" t="shared" si="4" ref="G21:G36">E21+F21</f>
        <v>310</v>
      </c>
      <c r="H21" s="186">
        <f>+H18</f>
        <v>87</v>
      </c>
      <c r="I21" s="185">
        <v>1625</v>
      </c>
      <c r="J21" s="180">
        <f aca="true" t="shared" si="5" ref="J21:J36">H21+I21</f>
        <v>1712</v>
      </c>
      <c r="K21" s="179">
        <f>(B21+C21+D21+E21+H21)</f>
        <v>1038</v>
      </c>
      <c r="L21" s="179">
        <f>+F21+I21</f>
        <v>1721</v>
      </c>
      <c r="M21" s="197">
        <f>K21+L21</f>
        <v>2759</v>
      </c>
      <c r="N21" s="229"/>
      <c r="O21" s="227"/>
      <c r="P21" s="230"/>
      <c r="Q21" s="230"/>
      <c r="R21" s="230"/>
      <c r="S21" s="230"/>
      <c r="T21" s="230"/>
      <c r="V21" s="227"/>
      <c r="W21" s="230"/>
      <c r="X21" s="230"/>
      <c r="Y21" s="230"/>
      <c r="Z21" s="230"/>
      <c r="AA21" s="230"/>
      <c r="AC21" s="230"/>
    </row>
    <row r="22" spans="1:29" ht="12.75">
      <c r="A22" s="256">
        <f>+A21+1</f>
        <v>2008</v>
      </c>
      <c r="B22" s="181">
        <f>+B21+0</f>
        <v>453</v>
      </c>
      <c r="C22" s="182">
        <f aca="true" t="shared" si="6" ref="C22:D24">+C21</f>
        <v>204</v>
      </c>
      <c r="D22" s="183">
        <f t="shared" si="6"/>
        <v>80</v>
      </c>
      <c r="E22" s="184">
        <f>+E21-10</f>
        <v>204</v>
      </c>
      <c r="F22" s="184">
        <v>96</v>
      </c>
      <c r="G22" s="176">
        <f t="shared" si="4"/>
        <v>300</v>
      </c>
      <c r="H22" s="186">
        <f>+H21</f>
        <v>87</v>
      </c>
      <c r="I22" s="185">
        <v>1668</v>
      </c>
      <c r="J22" s="180">
        <f t="shared" si="5"/>
        <v>1755</v>
      </c>
      <c r="K22" s="179">
        <f>(B22+C22+D22+E22+H22)</f>
        <v>1028</v>
      </c>
      <c r="L22" s="179">
        <f>+F22+I22</f>
        <v>1764</v>
      </c>
      <c r="M22" s="197">
        <f>K22+L22</f>
        <v>2792</v>
      </c>
      <c r="N22" s="229"/>
      <c r="O22" s="227"/>
      <c r="P22" s="230"/>
      <c r="Q22" s="230"/>
      <c r="R22" s="230"/>
      <c r="S22" s="230"/>
      <c r="T22" s="230"/>
      <c r="V22" s="227"/>
      <c r="W22" s="230"/>
      <c r="X22" s="230"/>
      <c r="Y22" s="230"/>
      <c r="Z22" s="230"/>
      <c r="AA22" s="230"/>
      <c r="AC22" s="230"/>
    </row>
    <row r="23" spans="1:29" ht="12.75">
      <c r="A23" s="256">
        <f>+A22+1</f>
        <v>2009</v>
      </c>
      <c r="B23" s="181">
        <f>+B22+0</f>
        <v>453</v>
      </c>
      <c r="C23" s="182">
        <f t="shared" si="6"/>
        <v>204</v>
      </c>
      <c r="D23" s="183">
        <f t="shared" si="6"/>
        <v>80</v>
      </c>
      <c r="E23" s="184">
        <f>+E22-10</f>
        <v>194</v>
      </c>
      <c r="F23" s="184">
        <v>96</v>
      </c>
      <c r="G23" s="176">
        <f>E23+F23</f>
        <v>290</v>
      </c>
      <c r="H23" s="186">
        <f>+H22</f>
        <v>87</v>
      </c>
      <c r="I23" s="185">
        <v>1719</v>
      </c>
      <c r="J23" s="180">
        <f>H23+I23</f>
        <v>1806</v>
      </c>
      <c r="K23" s="179">
        <f>(B23+C23+D23+E23+H23)</f>
        <v>1018</v>
      </c>
      <c r="L23" s="179">
        <f>+F23+I23</f>
        <v>1815</v>
      </c>
      <c r="M23" s="197">
        <f>K23+L23</f>
        <v>2833</v>
      </c>
      <c r="N23" s="232"/>
      <c r="O23" s="227"/>
      <c r="P23" s="230"/>
      <c r="Q23" s="230"/>
      <c r="R23" s="230"/>
      <c r="S23" s="230"/>
      <c r="T23" s="230"/>
      <c r="V23" s="227"/>
      <c r="W23" s="230"/>
      <c r="X23" s="230"/>
      <c r="Y23" s="230"/>
      <c r="Z23" s="230"/>
      <c r="AA23" s="230"/>
      <c r="AC23" s="230"/>
    </row>
    <row r="24" spans="1:27" ht="12.75">
      <c r="A24" s="256">
        <f>+A23+1</f>
        <v>2010</v>
      </c>
      <c r="B24" s="181">
        <f>+B23+0</f>
        <v>453</v>
      </c>
      <c r="C24" s="182">
        <f t="shared" si="6"/>
        <v>204</v>
      </c>
      <c r="D24" s="183">
        <f t="shared" si="6"/>
        <v>80</v>
      </c>
      <c r="E24" s="184">
        <f>+E23-10</f>
        <v>184</v>
      </c>
      <c r="F24" s="184">
        <v>96</v>
      </c>
      <c r="G24" s="176">
        <f>E24+F24</f>
        <v>280</v>
      </c>
      <c r="H24" s="186">
        <f>+H23</f>
        <v>87</v>
      </c>
      <c r="I24" s="185">
        <v>1807</v>
      </c>
      <c r="J24" s="180">
        <f>H24+I24</f>
        <v>1894</v>
      </c>
      <c r="K24" s="179">
        <f>(B24+C24+D24+E24+H24)</f>
        <v>1008</v>
      </c>
      <c r="L24" s="179">
        <f>+F24+I24</f>
        <v>1903</v>
      </c>
      <c r="M24" s="197">
        <f>K24+L24</f>
        <v>2911</v>
      </c>
      <c r="N24" s="229"/>
      <c r="O24" s="227"/>
      <c r="P24" s="230"/>
      <c r="Q24" s="230"/>
      <c r="R24" s="230"/>
      <c r="S24" s="230"/>
      <c r="T24" s="230"/>
      <c r="V24" s="227"/>
      <c r="W24" s="230"/>
      <c r="X24" s="230"/>
      <c r="Y24" s="230"/>
      <c r="Z24" s="230"/>
      <c r="AA24" s="230"/>
    </row>
    <row r="25" spans="1:27" ht="12.75">
      <c r="A25" s="120"/>
      <c r="B25" s="119"/>
      <c r="C25" s="119"/>
      <c r="D25" s="119"/>
      <c r="E25" s="38"/>
      <c r="F25" s="25"/>
      <c r="G25" s="49"/>
      <c r="H25" s="38"/>
      <c r="I25" s="25"/>
      <c r="J25" s="49"/>
      <c r="K25" s="38"/>
      <c r="L25" s="25"/>
      <c r="M25" s="2"/>
      <c r="N25" s="229"/>
      <c r="O25" s="227"/>
      <c r="P25" s="230"/>
      <c r="Q25" s="230"/>
      <c r="R25" s="230"/>
      <c r="S25" s="230"/>
      <c r="T25" s="230"/>
      <c r="V25" s="227"/>
      <c r="W25" s="230"/>
      <c r="X25" s="230"/>
      <c r="Y25" s="230"/>
      <c r="Z25" s="230"/>
      <c r="AA25" s="230"/>
    </row>
    <row r="26" spans="1:27" ht="12.75">
      <c r="A26" s="256">
        <f>+A24+1</f>
        <v>2011</v>
      </c>
      <c r="B26" s="181">
        <f>+B24+0</f>
        <v>453</v>
      </c>
      <c r="C26" s="182">
        <f>+C24</f>
        <v>204</v>
      </c>
      <c r="D26" s="183">
        <f>+D24</f>
        <v>80</v>
      </c>
      <c r="E26" s="184">
        <f>+E24-3</f>
        <v>181</v>
      </c>
      <c r="F26" s="184">
        <v>96</v>
      </c>
      <c r="G26" s="176">
        <f t="shared" si="4"/>
        <v>277</v>
      </c>
      <c r="H26" s="186">
        <f>+H24</f>
        <v>87</v>
      </c>
      <c r="I26" s="185">
        <v>1894</v>
      </c>
      <c r="J26" s="180">
        <f t="shared" si="5"/>
        <v>1981</v>
      </c>
      <c r="K26" s="179">
        <f>(B26+C26+D26+E26+H26)</f>
        <v>1005</v>
      </c>
      <c r="L26" s="179">
        <f>+F26+I26</f>
        <v>1990</v>
      </c>
      <c r="M26" s="197">
        <f>K26+L26</f>
        <v>2995</v>
      </c>
      <c r="N26" s="229"/>
      <c r="O26" s="227"/>
      <c r="P26" s="230"/>
      <c r="Q26" s="230"/>
      <c r="R26" s="230"/>
      <c r="S26" s="230"/>
      <c r="T26" s="230"/>
      <c r="V26" s="227"/>
      <c r="W26" s="230"/>
      <c r="X26" s="230"/>
      <c r="Y26" s="230"/>
      <c r="Z26" s="230"/>
      <c r="AA26" s="230"/>
    </row>
    <row r="27" spans="1:27" ht="12.75">
      <c r="A27" s="256">
        <f>+A26+1</f>
        <v>2012</v>
      </c>
      <c r="B27" s="181">
        <f>+B26+0</f>
        <v>453</v>
      </c>
      <c r="C27" s="182">
        <f>+C26</f>
        <v>204</v>
      </c>
      <c r="D27" s="183">
        <f>+D26</f>
        <v>80</v>
      </c>
      <c r="E27" s="184">
        <f>+E26</f>
        <v>181</v>
      </c>
      <c r="F27" s="184">
        <v>96</v>
      </c>
      <c r="G27" s="176">
        <f>E27+F27</f>
        <v>277</v>
      </c>
      <c r="H27" s="186">
        <f>+H26</f>
        <v>87</v>
      </c>
      <c r="I27" s="185">
        <v>1968</v>
      </c>
      <c r="J27" s="180">
        <f>H27+I27</f>
        <v>2055</v>
      </c>
      <c r="K27" s="179">
        <f>(B27+C27+D27+E27+H27)</f>
        <v>1005</v>
      </c>
      <c r="L27" s="179">
        <f>+F27+I27</f>
        <v>2064</v>
      </c>
      <c r="M27" s="197">
        <f>K27+L27</f>
        <v>3069</v>
      </c>
      <c r="N27" s="232"/>
      <c r="O27" s="227"/>
      <c r="P27" s="230"/>
      <c r="Q27" s="230"/>
      <c r="R27" s="230"/>
      <c r="S27" s="230"/>
      <c r="T27" s="230"/>
      <c r="V27" s="227"/>
      <c r="W27" s="230"/>
      <c r="X27" s="230"/>
      <c r="Y27" s="230"/>
      <c r="Z27" s="230"/>
      <c r="AA27" s="230"/>
    </row>
    <row r="28" spans="1:27" ht="12.75">
      <c r="A28" s="256">
        <f>+A27+1</f>
        <v>2013</v>
      </c>
      <c r="B28" s="181">
        <f>+B27+0</f>
        <v>453</v>
      </c>
      <c r="C28" s="182">
        <f aca="true" t="shared" si="7" ref="C28:E29">+C27</f>
        <v>204</v>
      </c>
      <c r="D28" s="183">
        <f t="shared" si="7"/>
        <v>80</v>
      </c>
      <c r="E28" s="184">
        <f t="shared" si="7"/>
        <v>181</v>
      </c>
      <c r="F28" s="184">
        <v>96</v>
      </c>
      <c r="G28" s="176">
        <f>E28+F28</f>
        <v>277</v>
      </c>
      <c r="H28" s="186">
        <f>+H27</f>
        <v>87</v>
      </c>
      <c r="I28" s="185">
        <v>2046</v>
      </c>
      <c r="J28" s="180">
        <f>H28+I28</f>
        <v>2133</v>
      </c>
      <c r="K28" s="179">
        <f>(B28+C28+D28+E28+H28)</f>
        <v>1005</v>
      </c>
      <c r="L28" s="179">
        <f>+F28+I28</f>
        <v>2142</v>
      </c>
      <c r="M28" s="197">
        <f>K28+L28</f>
        <v>3147</v>
      </c>
      <c r="N28" s="229"/>
      <c r="O28" s="227"/>
      <c r="P28" s="230"/>
      <c r="Q28" s="230"/>
      <c r="R28" s="230"/>
      <c r="S28" s="230"/>
      <c r="T28" s="230"/>
      <c r="V28" s="227"/>
      <c r="W28" s="230"/>
      <c r="X28" s="230"/>
      <c r="Y28" s="230"/>
      <c r="Z28" s="230"/>
      <c r="AA28" s="230"/>
    </row>
    <row r="29" spans="1:27" ht="12.75">
      <c r="A29" s="256">
        <f>+A28+1</f>
        <v>2014</v>
      </c>
      <c r="B29" s="181">
        <f>+B28+0</f>
        <v>453</v>
      </c>
      <c r="C29" s="182">
        <f t="shared" si="7"/>
        <v>204</v>
      </c>
      <c r="D29" s="183">
        <f t="shared" si="7"/>
        <v>80</v>
      </c>
      <c r="E29" s="184">
        <f t="shared" si="7"/>
        <v>181</v>
      </c>
      <c r="F29" s="184">
        <v>96</v>
      </c>
      <c r="G29" s="176">
        <f>E29+F29</f>
        <v>277</v>
      </c>
      <c r="H29" s="186">
        <f>+H28</f>
        <v>87</v>
      </c>
      <c r="I29" s="185">
        <v>2124</v>
      </c>
      <c r="J29" s="180">
        <f>H29+I29</f>
        <v>2211</v>
      </c>
      <c r="K29" s="179">
        <f>(B29+C29+D29+E29+H29)</f>
        <v>1005</v>
      </c>
      <c r="L29" s="179">
        <f>+F29+I29</f>
        <v>2220</v>
      </c>
      <c r="M29" s="197">
        <f>K29+L29</f>
        <v>3225</v>
      </c>
      <c r="N29" s="229"/>
      <c r="O29" s="227"/>
      <c r="P29" s="230"/>
      <c r="Q29" s="230"/>
      <c r="R29" s="230"/>
      <c r="S29" s="230"/>
      <c r="T29" s="230"/>
      <c r="V29" s="227"/>
      <c r="W29" s="230"/>
      <c r="X29" s="230"/>
      <c r="Y29" s="230"/>
      <c r="Z29" s="230"/>
      <c r="AA29" s="230"/>
    </row>
    <row r="30" spans="1:27" ht="12.75">
      <c r="A30" s="256">
        <f>+A29+1</f>
        <v>2015</v>
      </c>
      <c r="B30" s="181">
        <f>+B29+0</f>
        <v>453</v>
      </c>
      <c r="C30" s="182">
        <f>+C29</f>
        <v>204</v>
      </c>
      <c r="D30" s="183">
        <f>+D29</f>
        <v>80</v>
      </c>
      <c r="E30" s="184">
        <f>+E29</f>
        <v>181</v>
      </c>
      <c r="F30" s="184">
        <v>96</v>
      </c>
      <c r="G30" s="176">
        <f>E30+F30</f>
        <v>277</v>
      </c>
      <c r="H30" s="186">
        <f>+H29</f>
        <v>87</v>
      </c>
      <c r="I30" s="185">
        <v>2201</v>
      </c>
      <c r="J30" s="180">
        <f>H30+I30</f>
        <v>2288</v>
      </c>
      <c r="K30" s="179">
        <f>(B30+C30+D30+E30+H30)</f>
        <v>1005</v>
      </c>
      <c r="L30" s="179">
        <f>+F30+I30</f>
        <v>2297</v>
      </c>
      <c r="M30" s="197">
        <f>K30+L30</f>
        <v>3302</v>
      </c>
      <c r="N30" s="229"/>
      <c r="O30" s="227"/>
      <c r="P30" s="230"/>
      <c r="Q30" s="230"/>
      <c r="R30" s="230"/>
      <c r="S30" s="230"/>
      <c r="T30" s="230"/>
      <c r="V30" s="227"/>
      <c r="W30" s="230"/>
      <c r="X30" s="230"/>
      <c r="Y30" s="230"/>
      <c r="Z30" s="230"/>
      <c r="AA30" s="230"/>
    </row>
    <row r="31" spans="1:27" ht="12.75">
      <c r="A31" s="256"/>
      <c r="B31" s="181"/>
      <c r="C31" s="182"/>
      <c r="D31" s="183"/>
      <c r="E31" s="184"/>
      <c r="F31" s="179"/>
      <c r="G31" s="189"/>
      <c r="H31" s="186"/>
      <c r="I31" s="190"/>
      <c r="J31" s="180"/>
      <c r="K31" s="191"/>
      <c r="L31" s="191"/>
      <c r="M31" s="218"/>
      <c r="N31" s="232"/>
      <c r="O31" s="227"/>
      <c r="P31" s="230"/>
      <c r="Q31" s="230"/>
      <c r="R31" s="230"/>
      <c r="S31" s="230"/>
      <c r="T31" s="230"/>
      <c r="V31" s="227"/>
      <c r="W31" s="230"/>
      <c r="X31" s="230"/>
      <c r="Y31" s="230"/>
      <c r="Z31" s="230"/>
      <c r="AA31" s="230"/>
    </row>
    <row r="32" spans="1:27" ht="12.75">
      <c r="A32" s="256">
        <f>+A30+1</f>
        <v>2016</v>
      </c>
      <c r="B32" s="181">
        <f>+B30+0</f>
        <v>453</v>
      </c>
      <c r="C32" s="182">
        <f>+C30</f>
        <v>204</v>
      </c>
      <c r="D32" s="183">
        <f>+D30</f>
        <v>80</v>
      </c>
      <c r="E32" s="184">
        <f>+E30</f>
        <v>181</v>
      </c>
      <c r="F32" s="184">
        <v>96</v>
      </c>
      <c r="G32" s="176">
        <f t="shared" si="4"/>
        <v>277</v>
      </c>
      <c r="H32" s="186">
        <f>+H30</f>
        <v>87</v>
      </c>
      <c r="I32" s="185">
        <v>2276</v>
      </c>
      <c r="J32" s="180">
        <f t="shared" si="5"/>
        <v>2363</v>
      </c>
      <c r="K32" s="179">
        <f>(B32+C32+D32+E32+H32)</f>
        <v>1005</v>
      </c>
      <c r="L32" s="179">
        <f>+F32+I32</f>
        <v>2372</v>
      </c>
      <c r="M32" s="197">
        <f>K32+L32</f>
        <v>3377</v>
      </c>
      <c r="N32" s="229"/>
      <c r="O32" s="227"/>
      <c r="P32" s="230"/>
      <c r="Q32" s="230"/>
      <c r="R32" s="230"/>
      <c r="S32" s="230"/>
      <c r="T32" s="230"/>
      <c r="V32" s="227"/>
      <c r="W32" s="230"/>
      <c r="X32" s="230"/>
      <c r="Y32" s="230"/>
      <c r="Z32" s="230"/>
      <c r="AA32" s="230"/>
    </row>
    <row r="33" spans="1:28" ht="12.75">
      <c r="A33" s="256">
        <f>+A32+1</f>
        <v>2017</v>
      </c>
      <c r="B33" s="181">
        <f>+B32+0</f>
        <v>453</v>
      </c>
      <c r="C33" s="182">
        <f aca="true" t="shared" si="8" ref="C33:E36">+C32</f>
        <v>204</v>
      </c>
      <c r="D33" s="182">
        <f t="shared" si="8"/>
        <v>80</v>
      </c>
      <c r="E33" s="186">
        <f t="shared" si="8"/>
        <v>181</v>
      </c>
      <c r="F33" s="192">
        <v>96</v>
      </c>
      <c r="G33" s="187">
        <f t="shared" si="4"/>
        <v>277</v>
      </c>
      <c r="H33" s="186">
        <f>+H32</f>
        <v>87</v>
      </c>
      <c r="I33" s="193">
        <v>2354</v>
      </c>
      <c r="J33" s="180">
        <f t="shared" si="5"/>
        <v>2441</v>
      </c>
      <c r="K33" s="179">
        <f>(B33+C33+D33+E33+H33)</f>
        <v>1005</v>
      </c>
      <c r="L33" s="194">
        <f>+F33+I33</f>
        <v>2450</v>
      </c>
      <c r="M33" s="197">
        <f>K33+L33</f>
        <v>3455</v>
      </c>
      <c r="N33" s="229"/>
      <c r="O33" s="227"/>
      <c r="P33" s="230"/>
      <c r="Q33" s="230"/>
      <c r="R33" s="230"/>
      <c r="S33" s="230"/>
      <c r="T33" s="230"/>
      <c r="V33" s="227"/>
      <c r="W33" s="230"/>
      <c r="X33" s="230"/>
      <c r="Y33" s="230"/>
      <c r="Z33" s="230"/>
      <c r="AA33" s="230"/>
      <c r="AB33" s="230"/>
    </row>
    <row r="34" spans="1:25" ht="12.75">
      <c r="A34" s="256">
        <f>+A33+1</f>
        <v>2018</v>
      </c>
      <c r="B34" s="181">
        <f>+B33+0</f>
        <v>453</v>
      </c>
      <c r="C34" s="182">
        <f t="shared" si="8"/>
        <v>204</v>
      </c>
      <c r="D34" s="182">
        <f t="shared" si="8"/>
        <v>80</v>
      </c>
      <c r="E34" s="186">
        <f t="shared" si="8"/>
        <v>181</v>
      </c>
      <c r="F34" s="192">
        <v>96</v>
      </c>
      <c r="G34" s="187">
        <f t="shared" si="4"/>
        <v>277</v>
      </c>
      <c r="H34" s="186">
        <f>+H33</f>
        <v>87</v>
      </c>
      <c r="I34" s="193">
        <v>2433</v>
      </c>
      <c r="J34" s="180">
        <f t="shared" si="5"/>
        <v>2520</v>
      </c>
      <c r="K34" s="195">
        <f>(B34+C34+D34+E34+H34)</f>
        <v>1005</v>
      </c>
      <c r="L34" s="194">
        <f>+F34+I34</f>
        <v>2529</v>
      </c>
      <c r="M34" s="197">
        <f>K34+L34</f>
        <v>3534</v>
      </c>
      <c r="N34" s="229"/>
      <c r="O34" s="227"/>
      <c r="P34" s="230"/>
      <c r="Q34" s="230"/>
      <c r="R34" s="230"/>
      <c r="S34" s="230"/>
      <c r="T34" s="230"/>
      <c r="U34" s="233"/>
      <c r="V34" s="227"/>
      <c r="W34" s="230"/>
      <c r="X34" s="230"/>
      <c r="Y34" s="230"/>
    </row>
    <row r="35" spans="1:20" ht="12.75">
      <c r="A35" s="256">
        <f>+A34+1</f>
        <v>2019</v>
      </c>
      <c r="B35" s="181">
        <f>+B34+0</f>
        <v>453</v>
      </c>
      <c r="C35" s="182">
        <f t="shared" si="8"/>
        <v>204</v>
      </c>
      <c r="D35" s="182">
        <f t="shared" si="8"/>
        <v>80</v>
      </c>
      <c r="E35" s="186">
        <f t="shared" si="8"/>
        <v>181</v>
      </c>
      <c r="F35" s="192">
        <v>96</v>
      </c>
      <c r="G35" s="187">
        <f t="shared" si="4"/>
        <v>277</v>
      </c>
      <c r="H35" s="186">
        <f>+H34</f>
        <v>87</v>
      </c>
      <c r="I35" s="193">
        <v>2513</v>
      </c>
      <c r="J35" s="180">
        <f t="shared" si="5"/>
        <v>2600</v>
      </c>
      <c r="K35" s="195">
        <f>(B35+C35+D35+E35+H35)</f>
        <v>1005</v>
      </c>
      <c r="L35" s="194">
        <f>+F35+I35</f>
        <v>2609</v>
      </c>
      <c r="M35" s="197">
        <f>K35+L35</f>
        <v>3614</v>
      </c>
      <c r="N35" s="234"/>
      <c r="T35" s="227"/>
    </row>
    <row r="36" spans="1:20" ht="12.75">
      <c r="A36" s="256">
        <f>+A35+1</f>
        <v>2020</v>
      </c>
      <c r="B36" s="181">
        <f>+B35+0</f>
        <v>453</v>
      </c>
      <c r="C36" s="182">
        <f t="shared" si="8"/>
        <v>204</v>
      </c>
      <c r="D36" s="182">
        <f t="shared" si="8"/>
        <v>80</v>
      </c>
      <c r="E36" s="186">
        <f t="shared" si="8"/>
        <v>181</v>
      </c>
      <c r="F36" s="192">
        <v>96</v>
      </c>
      <c r="G36" s="187">
        <f t="shared" si="4"/>
        <v>277</v>
      </c>
      <c r="H36" s="186">
        <f>+H35</f>
        <v>87</v>
      </c>
      <c r="I36" s="193">
        <v>2593</v>
      </c>
      <c r="J36" s="180">
        <f t="shared" si="5"/>
        <v>2680</v>
      </c>
      <c r="K36" s="195">
        <f>(B36+C36+D36+E36+H36)</f>
        <v>1005</v>
      </c>
      <c r="L36" s="194">
        <f>+F36+I36</f>
        <v>2689</v>
      </c>
      <c r="M36" s="197">
        <f>K36+L36</f>
        <v>3694</v>
      </c>
      <c r="T36" s="227"/>
    </row>
    <row r="37" spans="1:20" ht="12.75">
      <c r="A37" s="256"/>
      <c r="B37" s="181"/>
      <c r="C37" s="182"/>
      <c r="D37" s="182"/>
      <c r="E37" s="181"/>
      <c r="F37" s="192"/>
      <c r="G37" s="196"/>
      <c r="H37" s="181"/>
      <c r="I37" s="193"/>
      <c r="J37" s="197"/>
      <c r="K37" s="195"/>
      <c r="L37" s="194"/>
      <c r="M37" s="197"/>
      <c r="T37" s="227"/>
    </row>
    <row r="38" spans="1:20" ht="12.75">
      <c r="A38" s="198" t="s">
        <v>57</v>
      </c>
      <c r="B38" s="132"/>
      <c r="C38" s="133"/>
      <c r="D38" s="133"/>
      <c r="E38" s="132"/>
      <c r="F38" s="110"/>
      <c r="G38" s="134"/>
      <c r="H38" s="135"/>
      <c r="I38" s="124"/>
      <c r="J38" s="136"/>
      <c r="K38" s="137"/>
      <c r="L38" s="124"/>
      <c r="M38" s="136"/>
      <c r="T38" s="227"/>
    </row>
    <row r="39" spans="1:20" ht="12.75">
      <c r="A39" s="198" t="s">
        <v>58</v>
      </c>
      <c r="B39" s="154">
        <f aca="true" t="shared" si="9" ref="B39:M39">RATE(6,,-B12,B18)</f>
        <v>-0.006121283009539042</v>
      </c>
      <c r="C39" s="154">
        <f t="shared" si="9"/>
        <v>-0.08295775787563191</v>
      </c>
      <c r="D39" s="154">
        <f t="shared" si="9"/>
        <v>-0.1662607829258885</v>
      </c>
      <c r="E39" s="154">
        <f t="shared" si="9"/>
        <v>-0.11743856538704002</v>
      </c>
      <c r="F39" s="155">
        <f t="shared" si="9"/>
        <v>0.04433520590422935</v>
      </c>
      <c r="G39" s="203">
        <f t="shared" si="9"/>
        <v>-0.08575715541640948</v>
      </c>
      <c r="H39" s="154">
        <f t="shared" si="9"/>
        <v>-0.0917656446197857</v>
      </c>
      <c r="I39" s="155">
        <f t="shared" si="9"/>
        <v>0.21440836636557162</v>
      </c>
      <c r="J39" s="203">
        <f t="shared" si="9"/>
        <v>0.17094140016187395</v>
      </c>
      <c r="K39" s="154">
        <f t="shared" si="9"/>
        <v>-0.07665134417832753</v>
      </c>
      <c r="L39" s="155">
        <f t="shared" si="9"/>
        <v>0.19822958346612352</v>
      </c>
      <c r="M39" s="219">
        <f t="shared" si="9"/>
        <v>0.03174543945562555</v>
      </c>
      <c r="T39" s="227"/>
    </row>
    <row r="40" spans="1:20" ht="12.75">
      <c r="A40" s="198" t="s">
        <v>59</v>
      </c>
      <c r="B40" s="154">
        <f aca="true" t="shared" si="10" ref="B40:M40">RATE(4,,-B18,B24)</f>
        <v>4.721960117469991E-12</v>
      </c>
      <c r="C40" s="154">
        <f t="shared" si="10"/>
        <v>4.721965061985116E-12</v>
      </c>
      <c r="D40" s="154">
        <f t="shared" si="10"/>
        <v>-0.023545910323689367</v>
      </c>
      <c r="E40" s="154">
        <f t="shared" si="10"/>
        <v>-0.0479879374845242</v>
      </c>
      <c r="F40" s="155">
        <f t="shared" si="10"/>
        <v>4.721976420246953E-12</v>
      </c>
      <c r="G40" s="203">
        <f t="shared" si="10"/>
        <v>-0.03283178986616509</v>
      </c>
      <c r="H40" s="154">
        <f t="shared" si="10"/>
        <v>4.722039813344161E-12</v>
      </c>
      <c r="I40" s="155">
        <f t="shared" si="10"/>
        <v>0.032338188656883586</v>
      </c>
      <c r="J40" s="203">
        <f t="shared" si="10"/>
        <v>0.0307349553599836</v>
      </c>
      <c r="K40" s="154">
        <f t="shared" si="10"/>
        <v>-0.011562636825987656</v>
      </c>
      <c r="L40" s="155">
        <f t="shared" si="10"/>
        <v>0.030578140459262004</v>
      </c>
      <c r="M40" s="219">
        <f t="shared" si="10"/>
        <v>0.014972088603231628</v>
      </c>
      <c r="T40" s="227"/>
    </row>
    <row r="41" spans="1:20" ht="12.75">
      <c r="A41" s="198" t="s">
        <v>60</v>
      </c>
      <c r="B41" s="154">
        <f aca="true" t="shared" si="11" ref="B41:M41">RATE(10,,-B24,B36)</f>
        <v>5.014658386510847E-16</v>
      </c>
      <c r="C41" s="154">
        <f t="shared" si="11"/>
        <v>5.23500945204183E-16</v>
      </c>
      <c r="D41" s="154">
        <f t="shared" si="11"/>
        <v>5.375043229396726E-16</v>
      </c>
      <c r="E41" s="154">
        <f t="shared" si="11"/>
        <v>-0.0016425222157695363</v>
      </c>
      <c r="F41" s="155">
        <f t="shared" si="11"/>
        <v>4.91702421955251E-16</v>
      </c>
      <c r="G41" s="203">
        <f t="shared" si="11"/>
        <v>-0.0010766297160962068</v>
      </c>
      <c r="H41" s="154">
        <f t="shared" si="11"/>
        <v>6.004803970159291E-16</v>
      </c>
      <c r="I41" s="155">
        <f t="shared" si="11"/>
        <v>0.03677480905078255</v>
      </c>
      <c r="J41" s="203">
        <f t="shared" si="11"/>
        <v>0.03532209373032265</v>
      </c>
      <c r="K41" s="154">
        <f t="shared" si="11"/>
        <v>-0.00029801839750573855</v>
      </c>
      <c r="L41" s="155">
        <f t="shared" si="11"/>
        <v>0.03517839987966152</v>
      </c>
      <c r="M41" s="219">
        <f t="shared" si="11"/>
        <v>0.024107315790315262</v>
      </c>
      <c r="T41" s="227"/>
    </row>
    <row r="42" spans="1:20" ht="13.5" thickBot="1">
      <c r="A42" s="199" t="s">
        <v>61</v>
      </c>
      <c r="B42" s="200">
        <f aca="true" t="shared" si="12" ref="B42:M42">RATE(14,,-B18,B36)</f>
        <v>7.558044747923946E-12</v>
      </c>
      <c r="C42" s="200">
        <f t="shared" si="12"/>
        <v>7.558200004139799E-12</v>
      </c>
      <c r="D42" s="200">
        <f t="shared" si="12"/>
        <v>-0.006784748937267512</v>
      </c>
      <c r="E42" s="200">
        <f t="shared" si="12"/>
        <v>-0.015109616748697352</v>
      </c>
      <c r="F42" s="201">
        <f t="shared" si="12"/>
        <v>7.558116662199073E-12</v>
      </c>
      <c r="G42" s="202">
        <f t="shared" si="12"/>
        <v>-0.010254452992862583</v>
      </c>
      <c r="H42" s="200">
        <f t="shared" si="12"/>
        <v>7.558188469126009E-12</v>
      </c>
      <c r="I42" s="201">
        <f t="shared" si="12"/>
        <v>0.03550526118560077</v>
      </c>
      <c r="J42" s="202">
        <f t="shared" si="12"/>
        <v>0.034009403628018825</v>
      </c>
      <c r="K42" s="200">
        <f t="shared" si="12"/>
        <v>-0.0035295168297634918</v>
      </c>
      <c r="L42" s="201">
        <f t="shared" si="12"/>
        <v>0.03386194868836025</v>
      </c>
      <c r="M42" s="220">
        <f t="shared" si="12"/>
        <v>0.02148889314233962</v>
      </c>
      <c r="T42" s="227"/>
    </row>
    <row r="43" ht="12.75">
      <c r="T43" s="227"/>
    </row>
    <row r="44" spans="1:10" ht="12.75">
      <c r="A44" s="106" t="s">
        <v>41</v>
      </c>
      <c r="B44" s="47"/>
      <c r="C44" s="47"/>
      <c r="D44" s="47"/>
      <c r="E44" s="47"/>
      <c r="F44" s="47"/>
      <c r="G44" s="47"/>
      <c r="H44" s="47"/>
      <c r="I44" s="107"/>
      <c r="J44" s="107"/>
    </row>
    <row r="45" spans="1:10" ht="12.75">
      <c r="A45" s="1" t="s">
        <v>53</v>
      </c>
      <c r="B45" s="47"/>
      <c r="C45" s="47"/>
      <c r="D45" s="47"/>
      <c r="E45" s="47"/>
      <c r="F45" s="47"/>
      <c r="G45" s="47"/>
      <c r="H45" s="47"/>
      <c r="I45" s="107"/>
      <c r="J45" s="107"/>
    </row>
    <row r="46" spans="6:55" s="2" customFormat="1" ht="12.75">
      <c r="F46" s="47"/>
      <c r="G46" s="47"/>
      <c r="H46" s="102"/>
      <c r="I46" s="101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</row>
    <row r="47" spans="1:55" s="2" customFormat="1" ht="12.75">
      <c r="A47" s="3"/>
      <c r="F47" s="47"/>
      <c r="G47" s="47"/>
      <c r="H47" s="102"/>
      <c r="I47" s="101"/>
      <c r="K47" s="107"/>
      <c r="L47" s="48"/>
      <c r="M47" s="105"/>
      <c r="N47" s="23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spans="1:55" s="2" customFormat="1" ht="12.75">
      <c r="A48" s="3"/>
      <c r="F48" s="47"/>
      <c r="G48" s="47"/>
      <c r="H48" s="102"/>
      <c r="I48" s="101"/>
      <c r="K48" s="237"/>
      <c r="L48" s="237"/>
      <c r="M48" s="237"/>
      <c r="N48" s="23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5:55" s="2" customFormat="1" ht="12.75">
      <c r="E49" s="238"/>
      <c r="F49" s="47"/>
      <c r="G49" s="47"/>
      <c r="H49" s="102"/>
      <c r="I49" s="101"/>
      <c r="J49" s="239"/>
      <c r="K49" s="102"/>
      <c r="L49" s="102"/>
      <c r="M49" s="102"/>
      <c r="N49" s="23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spans="1:55" s="2" customFormat="1" ht="18">
      <c r="A50" s="240"/>
      <c r="B50" s="9"/>
      <c r="C50" s="9"/>
      <c r="D50" s="9"/>
      <c r="E50" s="241"/>
      <c r="F50" s="242"/>
      <c r="G50" s="242"/>
      <c r="H50" s="9"/>
      <c r="I50" s="9"/>
      <c r="J50" s="9"/>
      <c r="K50" s="9"/>
      <c r="L50" s="9"/>
      <c r="M50" s="241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spans="1:55" s="2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43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</row>
    <row r="52" spans="1:55" s="2" customFormat="1" ht="20.25">
      <c r="A52" s="24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</row>
    <row r="53" spans="1:55" s="2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55" s="2" customFormat="1" ht="20.25">
      <c r="A54" s="24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55" s="2" customFormat="1" ht="20.25">
      <c r="A55" s="24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spans="1:55" s="2" customFormat="1" ht="20.25">
      <c r="A56" s="24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2:55" s="2" customFormat="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2:55" s="2" customFormat="1" ht="12.75">
      <c r="B58" s="9"/>
      <c r="C58" s="9"/>
      <c r="D58" s="9"/>
      <c r="E58" s="245"/>
      <c r="F58" s="245"/>
      <c r="G58" s="245"/>
      <c r="H58" s="246"/>
      <c r="I58" s="245"/>
      <c r="J58" s="245"/>
      <c r="K58" s="245"/>
      <c r="L58" s="245"/>
      <c r="M58" s="245"/>
      <c r="N58" s="50"/>
      <c r="O58" s="206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55" s="2" customFormat="1" ht="12.75">
      <c r="A59" s="247"/>
      <c r="B59" s="9"/>
      <c r="C59" s="9"/>
      <c r="D59" s="9"/>
      <c r="E59" s="248"/>
      <c r="F59" s="248"/>
      <c r="G59" s="248"/>
      <c r="H59" s="248"/>
      <c r="I59" s="248"/>
      <c r="J59" s="248"/>
      <c r="K59" s="248"/>
      <c r="L59" s="248"/>
      <c r="M59" s="9"/>
      <c r="N59" s="50"/>
      <c r="O59" s="224"/>
      <c r="P59" s="50"/>
      <c r="Q59" s="235"/>
      <c r="R59" s="226"/>
      <c r="S59" s="22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55" s="2" customFormat="1" ht="12.75">
      <c r="A60" s="24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N60" s="50"/>
      <c r="O60" s="228"/>
      <c r="P60" s="227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s="2" customFormat="1" ht="12.75">
      <c r="A61" s="3"/>
      <c r="B61" s="54"/>
      <c r="C61" s="54"/>
      <c r="D61" s="54"/>
      <c r="E61" s="54"/>
      <c r="F61" s="54"/>
      <c r="G61" s="250"/>
      <c r="H61" s="54"/>
      <c r="I61" s="54"/>
      <c r="J61" s="54"/>
      <c r="K61" s="54"/>
      <c r="L61" s="54"/>
      <c r="M61" s="14"/>
      <c r="N61" s="50"/>
      <c r="O61" s="227"/>
      <c r="P61" s="230"/>
      <c r="Q61" s="230"/>
      <c r="R61" s="230"/>
      <c r="S61" s="230"/>
      <c r="T61" s="23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s="2" customFormat="1" ht="12.75">
      <c r="A62" s="3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14"/>
      <c r="N62" s="50"/>
      <c r="O62" s="227"/>
      <c r="P62" s="236"/>
      <c r="Q62" s="236"/>
      <c r="R62" s="236"/>
      <c r="S62" s="236"/>
      <c r="T62" s="236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s="2" customFormat="1" ht="12.75">
      <c r="A63" s="3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14"/>
      <c r="N63" s="50"/>
      <c r="O63" s="227"/>
      <c r="P63" s="236"/>
      <c r="Q63" s="236"/>
      <c r="R63" s="236"/>
      <c r="S63" s="236"/>
      <c r="T63" s="236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55" s="2" customFormat="1" ht="12.75">
      <c r="A64" s="3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14"/>
      <c r="N64" s="50"/>
      <c r="O64" s="227"/>
      <c r="P64" s="236"/>
      <c r="Q64" s="236"/>
      <c r="R64" s="236"/>
      <c r="S64" s="236"/>
      <c r="T64" s="236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s="2" customFormat="1" ht="12.75">
      <c r="A65" s="3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14"/>
      <c r="N65" s="50"/>
      <c r="O65" s="227"/>
      <c r="P65" s="236"/>
      <c r="Q65" s="236"/>
      <c r="R65" s="236"/>
      <c r="S65" s="236"/>
      <c r="T65" s="236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55" s="2" customFormat="1" ht="12.75">
      <c r="A66" s="3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14"/>
      <c r="N66" s="50"/>
      <c r="O66" s="227"/>
      <c r="P66" s="236"/>
      <c r="Q66" s="236"/>
      <c r="R66" s="236"/>
      <c r="S66" s="236"/>
      <c r="T66" s="236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2:55" s="2" customFormat="1" ht="12.75">
      <c r="B67" s="54"/>
      <c r="C67" s="54"/>
      <c r="D67" s="54"/>
      <c r="E67" s="54"/>
      <c r="F67" s="54"/>
      <c r="G67" s="250"/>
      <c r="H67" s="250"/>
      <c r="I67" s="250"/>
      <c r="J67" s="250"/>
      <c r="K67" s="250"/>
      <c r="L67" s="251"/>
      <c r="M67" s="218"/>
      <c r="N67" s="50"/>
      <c r="O67" s="50"/>
      <c r="P67" s="236"/>
      <c r="Q67" s="236"/>
      <c r="R67" s="236"/>
      <c r="S67" s="236"/>
      <c r="T67" s="236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s="2" customFormat="1" ht="12.75">
      <c r="A68" s="249"/>
      <c r="B68" s="54"/>
      <c r="C68" s="54"/>
      <c r="D68" s="54"/>
      <c r="E68" s="54"/>
      <c r="F68" s="54"/>
      <c r="G68" s="250"/>
      <c r="H68" s="250"/>
      <c r="I68" s="251"/>
      <c r="J68" s="250"/>
      <c r="K68" s="250"/>
      <c r="L68" s="251"/>
      <c r="M68" s="218"/>
      <c r="N68" s="50"/>
      <c r="O68" s="228"/>
      <c r="P68" s="236"/>
      <c r="Q68" s="236"/>
      <c r="R68" s="236"/>
      <c r="S68" s="236"/>
      <c r="T68" s="236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s="2" customFormat="1" ht="12.75">
      <c r="A69" s="3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36"/>
      <c r="O69" s="227"/>
      <c r="P69" s="236"/>
      <c r="Q69" s="236"/>
      <c r="R69" s="236"/>
      <c r="S69" s="236"/>
      <c r="T69" s="236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s="2" customFormat="1" ht="12.75">
      <c r="A70" s="3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36"/>
      <c r="O70" s="227"/>
      <c r="P70" s="236"/>
      <c r="Q70" s="236"/>
      <c r="R70" s="236"/>
      <c r="S70" s="236"/>
      <c r="T70" s="236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s="2" customFormat="1" ht="12.75">
      <c r="A71" s="3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50"/>
      <c r="O71" s="227"/>
      <c r="P71" s="236"/>
      <c r="Q71" s="236"/>
      <c r="R71" s="236"/>
      <c r="S71" s="236"/>
      <c r="T71" s="236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s="2" customFormat="1" ht="12.75">
      <c r="A72" s="3"/>
      <c r="B72" s="252"/>
      <c r="C72" s="252"/>
      <c r="D72" s="252"/>
      <c r="E72" s="252"/>
      <c r="F72" s="252"/>
      <c r="G72" s="251"/>
      <c r="H72" s="251"/>
      <c r="I72" s="251"/>
      <c r="J72" s="251"/>
      <c r="K72" s="251"/>
      <c r="L72" s="251"/>
      <c r="M72" s="253"/>
      <c r="N72" s="50"/>
      <c r="O72" s="227"/>
      <c r="P72" s="236"/>
      <c r="Q72" s="236"/>
      <c r="R72" s="236"/>
      <c r="S72" s="236"/>
      <c r="T72" s="236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55" s="2" customFormat="1" ht="12.75">
      <c r="A73" s="3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50"/>
      <c r="O73" s="227"/>
      <c r="P73" s="236"/>
      <c r="Q73" s="236"/>
      <c r="R73" s="236"/>
      <c r="S73" s="236"/>
      <c r="T73" s="236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s="2" customFormat="1" ht="12.75">
      <c r="A74" s="3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50"/>
      <c r="O74" s="227"/>
      <c r="P74" s="236"/>
      <c r="Q74" s="236"/>
      <c r="R74" s="236"/>
      <c r="S74" s="236"/>
      <c r="T74" s="236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5" s="2" customFormat="1" ht="12.75">
      <c r="A75" s="3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50"/>
      <c r="O75" s="227"/>
      <c r="P75" s="236"/>
      <c r="Q75" s="236"/>
      <c r="R75" s="236"/>
      <c r="S75" s="236"/>
      <c r="T75" s="236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spans="1:55" s="2" customFormat="1" ht="12.75">
      <c r="A76" s="3"/>
      <c r="B76" s="252"/>
      <c r="C76" s="252"/>
      <c r="D76" s="252"/>
      <c r="E76" s="252"/>
      <c r="F76" s="252"/>
      <c r="G76" s="251"/>
      <c r="H76" s="251"/>
      <c r="I76" s="251"/>
      <c r="J76" s="251"/>
      <c r="K76" s="251"/>
      <c r="L76" s="251"/>
      <c r="M76" s="253"/>
      <c r="N76" s="50"/>
      <c r="O76" s="227"/>
      <c r="P76" s="236"/>
      <c r="Q76" s="236"/>
      <c r="R76" s="236"/>
      <c r="S76" s="236"/>
      <c r="T76" s="236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spans="1:55" s="2" customFormat="1" ht="12.75">
      <c r="A77" s="3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50"/>
      <c r="O77" s="227"/>
      <c r="P77" s="236"/>
      <c r="Q77" s="236"/>
      <c r="R77" s="236"/>
      <c r="S77" s="236"/>
      <c r="T77" s="236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spans="1:55" s="2" customFormat="1" ht="12.75">
      <c r="A78" s="3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50"/>
      <c r="O78" s="227"/>
      <c r="P78" s="236"/>
      <c r="Q78" s="236"/>
      <c r="R78" s="236"/>
      <c r="S78" s="236"/>
      <c r="T78" s="236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s="2" customFormat="1" ht="12.75">
      <c r="A79" s="3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50"/>
      <c r="O79" s="227"/>
      <c r="P79" s="236"/>
      <c r="Q79" s="236"/>
      <c r="R79" s="236"/>
      <c r="S79" s="236"/>
      <c r="T79" s="236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</row>
    <row r="80" spans="1:55" s="2" customFormat="1" ht="12.75">
      <c r="A80" s="3"/>
      <c r="B80" s="252"/>
      <c r="C80" s="252"/>
      <c r="D80" s="252"/>
      <c r="E80" s="252"/>
      <c r="F80" s="252"/>
      <c r="G80" s="251"/>
      <c r="H80" s="251"/>
      <c r="I80" s="251"/>
      <c r="J80" s="251"/>
      <c r="K80" s="251"/>
      <c r="L80" s="251"/>
      <c r="M80" s="253"/>
      <c r="N80" s="50"/>
      <c r="O80" s="227"/>
      <c r="P80" s="236"/>
      <c r="Q80" s="236"/>
      <c r="R80" s="236"/>
      <c r="S80" s="236"/>
      <c r="T80" s="236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spans="1:55" s="2" customFormat="1" ht="12.75">
      <c r="A81" s="3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50"/>
      <c r="O81" s="227"/>
      <c r="P81" s="236"/>
      <c r="Q81" s="236"/>
      <c r="R81" s="236"/>
      <c r="S81" s="236"/>
      <c r="T81" s="236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</row>
    <row r="82" spans="1:55" s="2" customFormat="1" ht="12.75">
      <c r="A82" s="3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50"/>
      <c r="O82" s="227"/>
      <c r="P82" s="236"/>
      <c r="Q82" s="236"/>
      <c r="R82" s="236"/>
      <c r="S82" s="236"/>
      <c r="T82" s="236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55" s="2" customFormat="1" ht="12.75">
      <c r="A83" s="3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50"/>
      <c r="O83" s="227"/>
      <c r="P83" s="236"/>
      <c r="Q83" s="236"/>
      <c r="R83" s="236"/>
      <c r="S83" s="236"/>
      <c r="T83" s="236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</row>
    <row r="84" spans="14:55" s="2" customFormat="1" ht="12.75"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</row>
    <row r="85" spans="14:55" s="2" customFormat="1" ht="12.75"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</row>
    <row r="86" spans="14:55" s="2" customFormat="1" ht="12.75"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</row>
    <row r="87" spans="14:55" s="2" customFormat="1" ht="12.75"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</row>
    <row r="88" spans="14:55" s="2" customFormat="1" ht="12.75"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</row>
    <row r="89" spans="14:55" s="2" customFormat="1" ht="12.75"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</row>
    <row r="90" spans="14:55" s="2" customFormat="1" ht="12.75"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</row>
    <row r="91" spans="14:55" s="2" customFormat="1" ht="12.75"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</row>
    <row r="92" spans="14:55" s="2" customFormat="1" ht="12.75"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</row>
    <row r="93" spans="14:55" s="2" customFormat="1" ht="12.75"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</row>
    <row r="94" spans="14:55" s="2" customFormat="1" ht="12.75"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</row>
    <row r="95" spans="14:55" s="2" customFormat="1" ht="12.75"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</row>
    <row r="96" spans="14:55" s="2" customFormat="1" ht="12.75"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</row>
    <row r="97" spans="14:55" s="2" customFormat="1" ht="12.75"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</row>
    <row r="98" spans="14:55" s="2" customFormat="1" ht="12.75"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</row>
    <row r="99" spans="14:55" s="2" customFormat="1" ht="12.75"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</row>
    <row r="100" spans="14:55" s="2" customFormat="1" ht="12.75"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</row>
    <row r="101" spans="14:55" s="2" customFormat="1" ht="12.75"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</row>
    <row r="102" spans="14:55" s="2" customFormat="1" ht="12.75"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</row>
    <row r="103" spans="14:55" s="2" customFormat="1" ht="12.75"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</row>
    <row r="104" spans="14:55" s="2" customFormat="1" ht="12.75"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</row>
    <row r="105" spans="14:55" s="2" customFormat="1" ht="12.75"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</row>
    <row r="106" spans="14:55" s="2" customFormat="1" ht="12.75"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</row>
    <row r="107" spans="14:55" s="2" customFormat="1" ht="12.75"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</row>
    <row r="108" spans="14:55" s="2" customFormat="1" ht="12.75"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</row>
    <row r="109" spans="14:55" s="2" customFormat="1" ht="12.75"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</row>
    <row r="110" spans="14:55" s="2" customFormat="1" ht="12.75"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</row>
    <row r="111" spans="14:55" s="2" customFormat="1" ht="12.75"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</row>
    <row r="112" spans="14:55" s="2" customFormat="1" ht="12.75"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</row>
    <row r="113" spans="14:55" s="2" customFormat="1" ht="12.75"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spans="14:55" s="2" customFormat="1" ht="12.75"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spans="14:55" s="2" customFormat="1" ht="12.75"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</row>
    <row r="116" spans="14:55" s="2" customFormat="1" ht="12.75"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</row>
    <row r="117" spans="14:55" s="2" customFormat="1" ht="12.75"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</row>
    <row r="118" spans="14:55" s="2" customFormat="1" ht="12.75"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spans="14:55" s="2" customFormat="1" ht="12.75"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  <row r="120" spans="14:55" s="2" customFormat="1" ht="12.75"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</row>
    <row r="121" spans="14:55" s="2" customFormat="1" ht="12.75"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</row>
    <row r="122" spans="14:55" s="2" customFormat="1" ht="12.75"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</row>
    <row r="123" spans="14:55" s="2" customFormat="1" ht="12.75"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</row>
    <row r="124" spans="14:55" s="2" customFormat="1" ht="12.75"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</row>
    <row r="125" spans="14:55" s="2" customFormat="1" ht="12.75"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</row>
  </sheetData>
  <mergeCells count="9">
    <mergeCell ref="A1:M1"/>
    <mergeCell ref="E58:G58"/>
    <mergeCell ref="H58:J58"/>
    <mergeCell ref="V7:AB7"/>
    <mergeCell ref="Z9:AB9"/>
    <mergeCell ref="E9:G9"/>
    <mergeCell ref="H9:J9"/>
    <mergeCell ref="K9:M9"/>
    <mergeCell ref="K58:M58"/>
  </mergeCells>
  <printOptions horizontalCentered="1"/>
  <pageMargins left="0.4" right="0.4" top="0.75" bottom="0.75" header="0.5" footer="0.5"/>
  <pageSetup horizontalDpi="600" verticalDpi="600" orientation="landscape" scale="83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Schaufele</cp:lastModifiedBy>
  <cp:lastPrinted>2007-02-28T15:11:47Z</cp:lastPrinted>
  <dcterms:created xsi:type="dcterms:W3CDTF">1999-10-13T16:02:13Z</dcterms:created>
  <dcterms:modified xsi:type="dcterms:W3CDTF">2007-03-01T17:48:33Z</dcterms:modified>
  <cp:category/>
  <cp:version/>
  <cp:contentType/>
  <cp:contentStatus/>
</cp:coreProperties>
</file>