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85" windowWidth="12930" windowHeight="7155" activeTab="0"/>
  </bookViews>
  <sheets>
    <sheet name="t-18" sheetId="1" r:id="rId1"/>
  </sheets>
  <definedNames>
    <definedName name="_Key1" localSheetId="0" hidden="1">'t-18'!$B$33:$B$537</definedName>
    <definedName name="_Key2" localSheetId="0" hidden="1">'t-18'!$C$35:$C$537</definedName>
    <definedName name="_Order1" localSheetId="0" hidden="1">255</definedName>
    <definedName name="_Order2" localSheetId="0" hidden="1">255</definedName>
    <definedName name="_Sort" localSheetId="0" hidden="1">'t-18'!$B$35:$C$537</definedName>
    <definedName name="_xlnm.Print_Area" localSheetId="0">'t-18'!$B$9:$Q$560</definedName>
    <definedName name="Print_Area_MI">'t-18'!$C$1:$Q$560</definedName>
    <definedName name="_xlnm.Print_Titles" localSheetId="0">'t-18'!$1:$8</definedName>
    <definedName name="Print_Titles_MI">'t-18'!$1:$8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<sst xmlns="http://schemas.openxmlformats.org/spreadsheetml/2006/main" count="570" uniqueCount="486">
  <si>
    <t xml:space="preserve"> </t>
  </si>
  <si>
    <t>% of</t>
  </si>
  <si>
    <t>STATE / AREA</t>
  </si>
  <si>
    <t>TOTAL</t>
  </si>
  <si>
    <t>Cat.</t>
  </si>
  <si>
    <t>AK</t>
  </si>
  <si>
    <t>Anchorage</t>
  </si>
  <si>
    <t>Total</t>
  </si>
  <si>
    <t>AL</t>
  </si>
  <si>
    <t>Birmingham</t>
  </si>
  <si>
    <t>Mobile</t>
  </si>
  <si>
    <t>Montgomery</t>
  </si>
  <si>
    <t>State of Alabama</t>
  </si>
  <si>
    <t>AR</t>
  </si>
  <si>
    <t>Little Rock-North Little Rock</t>
  </si>
  <si>
    <t>State of Arkansas</t>
  </si>
  <si>
    <t>AZ</t>
  </si>
  <si>
    <t>Phoenix</t>
  </si>
  <si>
    <t>State of Arizona</t>
  </si>
  <si>
    <t>Tucson</t>
  </si>
  <si>
    <t>CA</t>
  </si>
  <si>
    <t>Bakersfield</t>
  </si>
  <si>
    <t>Fresno</t>
  </si>
  <si>
    <t>Los Angeles</t>
  </si>
  <si>
    <t>Modesto</t>
  </si>
  <si>
    <t>Oxnard-Ventura</t>
  </si>
  <si>
    <t>Riverside-San Bernardino</t>
  </si>
  <si>
    <t>Sacramento</t>
  </si>
  <si>
    <t>San Diego</t>
  </si>
  <si>
    <t>San Francisco-Oakland</t>
  </si>
  <si>
    <t>San Jose</t>
  </si>
  <si>
    <t>State of California</t>
  </si>
  <si>
    <t>Stockton</t>
  </si>
  <si>
    <t>CO</t>
  </si>
  <si>
    <t>Colorado Springs</t>
  </si>
  <si>
    <t>Denver</t>
  </si>
  <si>
    <t>State of Colorado</t>
  </si>
  <si>
    <t>CT</t>
  </si>
  <si>
    <t>Bridgeport-Milford</t>
  </si>
  <si>
    <t>Hartford-Middletown</t>
  </si>
  <si>
    <t>New Haven-Meriden</t>
  </si>
  <si>
    <t>Springfield, MA-CT</t>
  </si>
  <si>
    <t>State of Connecticut</t>
  </si>
  <si>
    <t>Worcester, MA-CT</t>
  </si>
  <si>
    <t>DC</t>
  </si>
  <si>
    <t>Washington, DC-MD-VA</t>
  </si>
  <si>
    <t>DE</t>
  </si>
  <si>
    <t>State of Delaware</t>
  </si>
  <si>
    <t>Wilmington, DE-MD-NJ-PA</t>
  </si>
  <si>
    <t>FL</t>
  </si>
  <si>
    <t>Daytona Beach</t>
  </si>
  <si>
    <t>Ft Lauderdale-Hollywood-Pompano Bch</t>
  </si>
  <si>
    <t>Fort Myers-Cape Coral</t>
  </si>
  <si>
    <t>Jacksonville</t>
  </si>
  <si>
    <t>Melbourne-Palm Bay</t>
  </si>
  <si>
    <t>Miami-Hialeah</t>
  </si>
  <si>
    <t>Orlando</t>
  </si>
  <si>
    <t>Pensacola</t>
  </si>
  <si>
    <t>Sarasota-Bradenton</t>
  </si>
  <si>
    <t>State of Florida</t>
  </si>
  <si>
    <t>Tampa</t>
  </si>
  <si>
    <t>Tampa-St. Petersburg-Clearwater</t>
  </si>
  <si>
    <t>West Palm Bch-Boca Raton-Delray Bch</t>
  </si>
  <si>
    <t>GA</t>
  </si>
  <si>
    <t>Atlanta</t>
  </si>
  <si>
    <t>Augusta, GA-SC</t>
  </si>
  <si>
    <t>Columbus, GA-AL</t>
  </si>
  <si>
    <t>State of Georgia</t>
  </si>
  <si>
    <t>HI</t>
  </si>
  <si>
    <t>Honolulu</t>
  </si>
  <si>
    <t>IA</t>
  </si>
  <si>
    <t>Davenport-Rock Island-Moline, IA-IL</t>
  </si>
  <si>
    <t>Des Moines</t>
  </si>
  <si>
    <t>State of Iowa</t>
  </si>
  <si>
    <t>ID</t>
  </si>
  <si>
    <t>State of Idaho</t>
  </si>
  <si>
    <t>IL</t>
  </si>
  <si>
    <t>Chicago</t>
  </si>
  <si>
    <t>Peoria</t>
  </si>
  <si>
    <t>Rockford</t>
  </si>
  <si>
    <t>St. Louis, MO-IL</t>
  </si>
  <si>
    <t>State of Illiniois</t>
  </si>
  <si>
    <t>IN</t>
  </si>
  <si>
    <t>Fort Wayne</t>
  </si>
  <si>
    <t>Indianapolis</t>
  </si>
  <si>
    <t>Northwestern Indiana</t>
  </si>
  <si>
    <t>South Bend-Mishawaka, IN-MI</t>
  </si>
  <si>
    <t>State of Indiana</t>
  </si>
  <si>
    <t>KS</t>
  </si>
  <si>
    <t>Kansas City, MO-KS</t>
  </si>
  <si>
    <t>State of Kansas</t>
  </si>
  <si>
    <t>Wichita</t>
  </si>
  <si>
    <t>KY</t>
  </si>
  <si>
    <t>Lexington-Fayette</t>
  </si>
  <si>
    <t>Louisville, KY-IN</t>
  </si>
  <si>
    <t>State of Kentucky</t>
  </si>
  <si>
    <t>LA</t>
  </si>
  <si>
    <t>Baton Rouge</t>
  </si>
  <si>
    <t>New Orleans</t>
  </si>
  <si>
    <t>Shreveport</t>
  </si>
  <si>
    <t>State of Louisiana</t>
  </si>
  <si>
    <t>MA</t>
  </si>
  <si>
    <t>Lawrence-Haverhill, MA-NH</t>
  </si>
  <si>
    <t>Providence-Pawtucket, RI-MA</t>
  </si>
  <si>
    <t>State of Massachusetts</t>
  </si>
  <si>
    <t>MD</t>
  </si>
  <si>
    <t>Baltimore</t>
  </si>
  <si>
    <t>State of Maryland</t>
  </si>
  <si>
    <t>ME</t>
  </si>
  <si>
    <t>State of Maine</t>
  </si>
  <si>
    <t>MI</t>
  </si>
  <si>
    <t>Ann Arbor</t>
  </si>
  <si>
    <t>Detroit</t>
  </si>
  <si>
    <t>Flint</t>
  </si>
  <si>
    <t>Grand Rapids</t>
  </si>
  <si>
    <t>Lansing-East Lansing</t>
  </si>
  <si>
    <t>State of Michigan</t>
  </si>
  <si>
    <t>MN</t>
  </si>
  <si>
    <t>Minneapolis-St. Paul</t>
  </si>
  <si>
    <t>State of Minnesota</t>
  </si>
  <si>
    <t>MO</t>
  </si>
  <si>
    <t>State of Missouri</t>
  </si>
  <si>
    <t>MS</t>
  </si>
  <si>
    <t>Jackson</t>
  </si>
  <si>
    <t>State of Mississippi</t>
  </si>
  <si>
    <t>MT</t>
  </si>
  <si>
    <t>State of Montana</t>
  </si>
  <si>
    <t>NC</t>
  </si>
  <si>
    <t>Charlotte</t>
  </si>
  <si>
    <t>Durham</t>
  </si>
  <si>
    <t>Fayetteville</t>
  </si>
  <si>
    <t>Raleigh</t>
  </si>
  <si>
    <t>State of North Carolina</t>
  </si>
  <si>
    <t>ND</t>
  </si>
  <si>
    <t>State of North Dakota</t>
  </si>
  <si>
    <t>NE</t>
  </si>
  <si>
    <t>Omaha, NE-IA</t>
  </si>
  <si>
    <t>State of Nebraska</t>
  </si>
  <si>
    <t>NH</t>
  </si>
  <si>
    <t>State of New Hampshire</t>
  </si>
  <si>
    <t>NJ</t>
  </si>
  <si>
    <t>Allentown-Bethlehem-Easton, PA-NJ</t>
  </si>
  <si>
    <t>Northeastern New Jersey</t>
  </si>
  <si>
    <t>Philadelphia, PA-NJ</t>
  </si>
  <si>
    <t>State of New Jersey</t>
  </si>
  <si>
    <t>Trenton, NJ-PA</t>
  </si>
  <si>
    <t>NM</t>
  </si>
  <si>
    <t>Albuquerque</t>
  </si>
  <si>
    <t>State of New Mexico</t>
  </si>
  <si>
    <t>NV</t>
  </si>
  <si>
    <t>Las Vegas</t>
  </si>
  <si>
    <t>Reno</t>
  </si>
  <si>
    <t>State of Nevada</t>
  </si>
  <si>
    <t>NY</t>
  </si>
  <si>
    <t>Albany-Schnectady-Troy</t>
  </si>
  <si>
    <t>Buffalo-Niagara Falls</t>
  </si>
  <si>
    <t>New York City</t>
  </si>
  <si>
    <t>Rochester</t>
  </si>
  <si>
    <t>State of New York</t>
  </si>
  <si>
    <t>Syracuse</t>
  </si>
  <si>
    <t>OH</t>
  </si>
  <si>
    <t>Akron</t>
  </si>
  <si>
    <t>Canton</t>
  </si>
  <si>
    <t>Cincinnati, OH-KY</t>
  </si>
  <si>
    <t>Cleveland</t>
  </si>
  <si>
    <t>Columbus</t>
  </si>
  <si>
    <t>Dayton</t>
  </si>
  <si>
    <t>Lorain-Elryia</t>
  </si>
  <si>
    <t>State of Ohio</t>
  </si>
  <si>
    <t>Toledo, OH-MI</t>
  </si>
  <si>
    <t>Youngstown-Warren</t>
  </si>
  <si>
    <t>OK</t>
  </si>
  <si>
    <t>Oklahoma City</t>
  </si>
  <si>
    <t>State of Oklahoma</t>
  </si>
  <si>
    <t>Tulsa</t>
  </si>
  <si>
    <t>OR</t>
  </si>
  <si>
    <t>Portland-Vancouver, OR-WA</t>
  </si>
  <si>
    <t>State of Oregon</t>
  </si>
  <si>
    <t>PA</t>
  </si>
  <si>
    <t>Harrisburg</t>
  </si>
  <si>
    <t>Pittsburgh</t>
  </si>
  <si>
    <t>Scranton-Wilkes Barre</t>
  </si>
  <si>
    <t>State of Pennsylvania</t>
  </si>
  <si>
    <t>PR</t>
  </si>
  <si>
    <t>Puerto Rico</t>
  </si>
  <si>
    <t>San Juan</t>
  </si>
  <si>
    <t>RI</t>
  </si>
  <si>
    <t>State of Rhode Island</t>
  </si>
  <si>
    <t>SC</t>
  </si>
  <si>
    <t>Charleston</t>
  </si>
  <si>
    <t>Columbia</t>
  </si>
  <si>
    <t>Greenville</t>
  </si>
  <si>
    <t>State of South Carolina</t>
  </si>
  <si>
    <t>SD</t>
  </si>
  <si>
    <t>State of South Dakota</t>
  </si>
  <si>
    <t>TN</t>
  </si>
  <si>
    <t>Chattanooga, TN-GA</t>
  </si>
  <si>
    <t>Knoxville</t>
  </si>
  <si>
    <t>Memphis, TN-AR-MS</t>
  </si>
  <si>
    <t>Nashville</t>
  </si>
  <si>
    <t>Nashville-Davidson</t>
  </si>
  <si>
    <t>State of Tennessee</t>
  </si>
  <si>
    <t>TX</t>
  </si>
  <si>
    <t>Austin</t>
  </si>
  <si>
    <t>Corpus Christi</t>
  </si>
  <si>
    <t>Dallas-Fort Worth</t>
  </si>
  <si>
    <t>El Paso, TX-NM</t>
  </si>
  <si>
    <t>Houston</t>
  </si>
  <si>
    <t>Mc Allen-Edinburg-Mission</t>
  </si>
  <si>
    <t>San Antonio</t>
  </si>
  <si>
    <t>State of Texas</t>
  </si>
  <si>
    <t>UT</t>
  </si>
  <si>
    <t>Ogden</t>
  </si>
  <si>
    <t>Provo-Orem</t>
  </si>
  <si>
    <t>Salt Lake City</t>
  </si>
  <si>
    <t>State of Utah</t>
  </si>
  <si>
    <t>VA</t>
  </si>
  <si>
    <t>Norfolk-VA Beach-Newport News</t>
  </si>
  <si>
    <t>Richmond</t>
  </si>
  <si>
    <t>State of Virginia</t>
  </si>
  <si>
    <t>VT</t>
  </si>
  <si>
    <t>State of Vermont</t>
  </si>
  <si>
    <t>WA</t>
  </si>
  <si>
    <t>Seattle</t>
  </si>
  <si>
    <t>Spokane</t>
  </si>
  <si>
    <t>State of Washington</t>
  </si>
  <si>
    <t>Tacoma</t>
  </si>
  <si>
    <t>WI</t>
  </si>
  <si>
    <t>Madison</t>
  </si>
  <si>
    <t>Milwaukee</t>
  </si>
  <si>
    <t>State of Wisconsin</t>
  </si>
  <si>
    <t>WV</t>
  </si>
  <si>
    <t>State of West Virginia</t>
  </si>
  <si>
    <t>WY</t>
  </si>
  <si>
    <t>State of Wyoming</t>
  </si>
  <si>
    <t>NOTES:  Bus Other includes bus rehab and leasing, Park-n-Ride facilities, stations and terminals, parking lots for vehicles,bus shelters, transit</t>
  </si>
  <si>
    <t xml:space="preserve">                     malls and centers, transfer facilities, and other expenses.</t>
  </si>
  <si>
    <t>Check</t>
  </si>
  <si>
    <t>FY 1997</t>
  </si>
  <si>
    <t>FY 1998</t>
  </si>
  <si>
    <t>FY 1999</t>
  </si>
  <si>
    <t>FY 2000</t>
  </si>
  <si>
    <t>BUS OTHER OBLIGATIONS  -  Sec 5307 Urb. Area Formula Program</t>
  </si>
  <si>
    <t>FY 2001</t>
  </si>
  <si>
    <t>FY 2002</t>
  </si>
  <si>
    <t>FY 2003</t>
  </si>
  <si>
    <t>Huntsville</t>
  </si>
  <si>
    <t>Antioch</t>
  </si>
  <si>
    <t>Concord</t>
  </si>
  <si>
    <t>Indio-Cathedral City-Palm Springs</t>
  </si>
  <si>
    <t>Lancaster-Palmdale</t>
  </si>
  <si>
    <t>Mission Viejo</t>
  </si>
  <si>
    <t>Santa Rosa</t>
  </si>
  <si>
    <t>Thousand Oaks</t>
  </si>
  <si>
    <t>Victorville-Hesperia-Apple Valley</t>
  </si>
  <si>
    <t>Fort Collins</t>
  </si>
  <si>
    <t>Bridgeport-Stamford, CT-NY</t>
  </si>
  <si>
    <t>Philadelphia, PA-NJ-DE-MD</t>
  </si>
  <si>
    <t>Cape Coral</t>
  </si>
  <si>
    <t>Palm Bay-Melbourne</t>
  </si>
  <si>
    <t>Port St. Lucie</t>
  </si>
  <si>
    <t>Tallahassee</t>
  </si>
  <si>
    <t>Boise</t>
  </si>
  <si>
    <t>Evansville, IN-KY</t>
  </si>
  <si>
    <t>Barnstable Town</t>
  </si>
  <si>
    <t>Springfield</t>
  </si>
  <si>
    <t>Gulfport-Biloxi</t>
  </si>
  <si>
    <t>Winston-Salem</t>
  </si>
  <si>
    <t>Boston, MA-NH-RI</t>
  </si>
  <si>
    <t>Atlantic City</t>
  </si>
  <si>
    <t>Eugene</t>
  </si>
  <si>
    <t>Salem</t>
  </si>
  <si>
    <t>Lancaster</t>
  </si>
  <si>
    <t>Philadelphia, PA-NJ_DE-MD</t>
  </si>
  <si>
    <t>Lubbock</t>
  </si>
  <si>
    <t>Virginia Beach</t>
  </si>
  <si>
    <t>State of Hawaii</t>
  </si>
  <si>
    <t>FY 2004</t>
  </si>
  <si>
    <t>Bonita Springs-Naples</t>
  </si>
  <si>
    <t>Savannah</t>
  </si>
  <si>
    <t>Greensboro</t>
  </si>
  <si>
    <t>Lincoln</t>
  </si>
  <si>
    <t>Poughkeepsie-Newburgh</t>
  </si>
  <si>
    <t>Reading</t>
  </si>
  <si>
    <t>Youngstown, OH-PA</t>
  </si>
  <si>
    <t>Denton-Lewisville</t>
  </si>
  <si>
    <t>State of Alaska</t>
  </si>
  <si>
    <t>10-YEAR</t>
  </si>
  <si>
    <t>% of 10-yr Total</t>
  </si>
  <si>
    <t>FY 2005</t>
  </si>
  <si>
    <t>Fairbanks</t>
  </si>
  <si>
    <t>Pine Bluff</t>
  </si>
  <si>
    <t>Flagstaff</t>
  </si>
  <si>
    <t>Camarillo</t>
  </si>
  <si>
    <t>Livermore</t>
  </si>
  <si>
    <t>Merced</t>
  </si>
  <si>
    <t>Petaluma</t>
  </si>
  <si>
    <t>Temecula-Murrieta</t>
  </si>
  <si>
    <t>Vallejo</t>
  </si>
  <si>
    <t>Grand Junction</t>
  </si>
  <si>
    <t>Greeley</t>
  </si>
  <si>
    <t>Ames</t>
  </si>
  <si>
    <t>Cedar Rapids</t>
  </si>
  <si>
    <t>Dubuque</t>
  </si>
  <si>
    <t>Iowa City</t>
  </si>
  <si>
    <t>Cour d'Alene</t>
  </si>
  <si>
    <t>Idaho Falls</t>
  </si>
  <si>
    <t>Nampa</t>
  </si>
  <si>
    <t>Pocatello</t>
  </si>
  <si>
    <t>Davenport</t>
  </si>
  <si>
    <t>Decatur</t>
  </si>
  <si>
    <t>Round Lake Beach-McHenry</t>
  </si>
  <si>
    <t>Lawrence</t>
  </si>
  <si>
    <t>Evansville</t>
  </si>
  <si>
    <t>Houma</t>
  </si>
  <si>
    <t>Monroe</t>
  </si>
  <si>
    <t>Leominster</t>
  </si>
  <si>
    <t>Pittsfield</t>
  </si>
  <si>
    <t>Portland</t>
  </si>
  <si>
    <t>South Bend</t>
  </si>
  <si>
    <t>Toledo</t>
  </si>
  <si>
    <t>Duluth</t>
  </si>
  <si>
    <t>Fargo</t>
  </si>
  <si>
    <t>Missoula</t>
  </si>
  <si>
    <t>Asheville</t>
  </si>
  <si>
    <t>Bismarck</t>
  </si>
  <si>
    <t>Dover-Rochester</t>
  </si>
  <si>
    <t>Manchester</t>
  </si>
  <si>
    <t>Nashua</t>
  </si>
  <si>
    <t>Hightstown</t>
  </si>
  <si>
    <t>Vineland</t>
  </si>
  <si>
    <t>Wildwood-North Wildwood</t>
  </si>
  <si>
    <t>Lac Cruces</t>
  </si>
  <si>
    <t>Norman</t>
  </si>
  <si>
    <t>Corvallis</t>
  </si>
  <si>
    <t>Medford</t>
  </si>
  <si>
    <t>Lebanon</t>
  </si>
  <si>
    <t>Monessen</t>
  </si>
  <si>
    <t>State College</t>
  </si>
  <si>
    <t>Uniontown-Connellsville</t>
  </si>
  <si>
    <t>York</t>
  </si>
  <si>
    <t>Augusta-Richmond County</t>
  </si>
  <si>
    <t>Rapid City</t>
  </si>
  <si>
    <t>Abilene</t>
  </si>
  <si>
    <t>Brownsville</t>
  </si>
  <si>
    <t>College Station-Bryan</t>
  </si>
  <si>
    <t>Galveston</t>
  </si>
  <si>
    <t>Lake Jackson-Angleton</t>
  </si>
  <si>
    <t>Longview</t>
  </si>
  <si>
    <t>San Angelo</t>
  </si>
  <si>
    <t>Sherman</t>
  </si>
  <si>
    <t>Texas City</t>
  </si>
  <si>
    <t>Tyler</t>
  </si>
  <si>
    <t>Victoria</t>
  </si>
  <si>
    <t>Waco</t>
  </si>
  <si>
    <t>Wichita Falls</t>
  </si>
  <si>
    <t>Logan</t>
  </si>
  <si>
    <t>St. George</t>
  </si>
  <si>
    <t>Blacksburg</t>
  </si>
  <si>
    <t>Charlottesville</t>
  </si>
  <si>
    <t>Danville</t>
  </si>
  <si>
    <t>Fredericksburg</t>
  </si>
  <si>
    <t>Lynchburg</t>
  </si>
  <si>
    <t>Harrisonburg</t>
  </si>
  <si>
    <t>Roanoke</t>
  </si>
  <si>
    <t>Winchester</t>
  </si>
  <si>
    <t>Burlington</t>
  </si>
  <si>
    <t>Bremerton</t>
  </si>
  <si>
    <t>Lewiston</t>
  </si>
  <si>
    <t>Mount Vernon</t>
  </si>
  <si>
    <t>Olympia</t>
  </si>
  <si>
    <t>Wenatchee</t>
  </si>
  <si>
    <t>Hagerstown, MD-WV-PA</t>
  </si>
  <si>
    <t>Morgantown</t>
  </si>
  <si>
    <t>Weirton</t>
  </si>
  <si>
    <t>Wheeling</t>
  </si>
  <si>
    <t>Casper</t>
  </si>
  <si>
    <t>Cheyenne</t>
  </si>
  <si>
    <t>FY 2006</t>
  </si>
  <si>
    <t>FY 1997 - 2006</t>
  </si>
  <si>
    <t>Gadsden</t>
  </si>
  <si>
    <t>Tuscaloosa</t>
  </si>
  <si>
    <t>Fayetteville-Springdale</t>
  </si>
  <si>
    <t>Fort Smith</t>
  </si>
  <si>
    <t>Hot Springs</t>
  </si>
  <si>
    <t>Avondale</t>
  </si>
  <si>
    <t>Yuma</t>
  </si>
  <si>
    <t>Atascadero-El Paso de Roble</t>
  </si>
  <si>
    <t>Davis</t>
  </si>
  <si>
    <t>El Centro</t>
  </si>
  <si>
    <t>Gilroy-Morgan Hill</t>
  </si>
  <si>
    <t>Hanford</t>
  </si>
  <si>
    <t>Hemet</t>
  </si>
  <si>
    <t>Lodi</t>
  </si>
  <si>
    <t>Madera</t>
  </si>
  <si>
    <t>Napa</t>
  </si>
  <si>
    <t>San Luis Obispo</t>
  </si>
  <si>
    <t>Seaside-Monterey-Marina</t>
  </si>
  <si>
    <t>Simi Valley</t>
  </si>
  <si>
    <t>Tracy</t>
  </si>
  <si>
    <t>Visalia</t>
  </si>
  <si>
    <t>Redding</t>
  </si>
  <si>
    <t>Boulder</t>
  </si>
  <si>
    <t>Lafayette-Louisville</t>
  </si>
  <si>
    <t>Longmont</t>
  </si>
  <si>
    <t>Danbury</t>
  </si>
  <si>
    <t>New London-Norwich</t>
  </si>
  <si>
    <t>Waterbury</t>
  </si>
  <si>
    <t>Dover</t>
  </si>
  <si>
    <t>Brooksville</t>
  </si>
  <si>
    <t>Deltona</t>
  </si>
  <si>
    <t>Fort Walton Beach</t>
  </si>
  <si>
    <t>Gainesville</t>
  </si>
  <si>
    <t>Kissimmee</t>
  </si>
  <si>
    <t>Lakeland</t>
  </si>
  <si>
    <t>Leesburg-Eustis</t>
  </si>
  <si>
    <t>North Port-Punta Gorda</t>
  </si>
  <si>
    <t>Panama City</t>
  </si>
  <si>
    <t>Zephyrhills</t>
  </si>
  <si>
    <t>Macon</t>
  </si>
  <si>
    <t>Sioux City</t>
  </si>
  <si>
    <t>Waterloo</t>
  </si>
  <si>
    <t>Bloomington-Normal</t>
  </si>
  <si>
    <t>Dekalb</t>
  </si>
  <si>
    <t>Bloomington</t>
  </si>
  <si>
    <t>Lafayette</t>
  </si>
  <si>
    <t>Michigan City, IN-MI</t>
  </si>
  <si>
    <t>Muncie</t>
  </si>
  <si>
    <t>Terre Haute</t>
  </si>
  <si>
    <t>Huntington</t>
  </si>
  <si>
    <t>Owensboro</t>
  </si>
  <si>
    <t>Alexandria</t>
  </si>
  <si>
    <t>Lake Charles</t>
  </si>
  <si>
    <t>Mandeville-Covington</t>
  </si>
  <si>
    <t>New Bedford</t>
  </si>
  <si>
    <t xml:space="preserve">Hagerstown, MD-WV-PA </t>
  </si>
  <si>
    <t>Bangor</t>
  </si>
  <si>
    <t>Battle Creek</t>
  </si>
  <si>
    <t>Bay City</t>
  </si>
  <si>
    <t>Kalamazoo</t>
  </si>
  <si>
    <t>Muskegon</t>
  </si>
  <si>
    <t>Port Huron</t>
  </si>
  <si>
    <t>South Lyon-Howell-Brighton</t>
  </si>
  <si>
    <t>Grand Forks</t>
  </si>
  <si>
    <t>St. Cloud</t>
  </si>
  <si>
    <t>Joplin</t>
  </si>
  <si>
    <t>Hattiesburg</t>
  </si>
  <si>
    <t>Gastonia</t>
  </si>
  <si>
    <t>Hickory</t>
  </si>
  <si>
    <t>High Point</t>
  </si>
  <si>
    <t>Wilmington</t>
  </si>
  <si>
    <t>Fargo, ND-MN</t>
  </si>
  <si>
    <t>Portsmouth</t>
  </si>
  <si>
    <t>Santa Fe</t>
  </si>
  <si>
    <t>Elmira</t>
  </si>
  <si>
    <t>Ithaca</t>
  </si>
  <si>
    <t>Saratoga Springs</t>
  </si>
  <si>
    <t>Lima</t>
  </si>
  <si>
    <t>Mansfield</t>
  </si>
  <si>
    <t>Middletown</t>
  </si>
  <si>
    <t>Newark</t>
  </si>
  <si>
    <t>Sandusky</t>
  </si>
  <si>
    <t>Weirton-Steubenville, WV-OH</t>
  </si>
  <si>
    <t>Lawton</t>
  </si>
  <si>
    <t>Altoona</t>
  </si>
  <si>
    <t>Erie</t>
  </si>
  <si>
    <t>Johnstown</t>
  </si>
  <si>
    <t>Williamsport</t>
  </si>
  <si>
    <t>Aguadilla-Isabela-San Sebastian</t>
  </si>
  <si>
    <t>Florida-Barceloneta-Bajadero</t>
  </si>
  <si>
    <t>Mayaguez</t>
  </si>
  <si>
    <t>Myrtle Beach</t>
  </si>
  <si>
    <t>Spartanburg</t>
  </si>
  <si>
    <t>Sumter</t>
  </si>
  <si>
    <t>Clarksville, TN-KY</t>
  </si>
  <si>
    <t>Johnson City</t>
  </si>
  <si>
    <t>Kingsport</t>
  </si>
  <si>
    <t>Odessa</t>
  </si>
  <si>
    <t xml:space="preserve">Texarkana, TX-AR </t>
  </si>
  <si>
    <t>The Woodlands</t>
  </si>
  <si>
    <t>Killeen</t>
  </si>
  <si>
    <t>Bristol, TN-VA</t>
  </si>
  <si>
    <t>Marysville</t>
  </si>
  <si>
    <t>Kenosha</t>
  </si>
  <si>
    <t>Racine</t>
  </si>
  <si>
    <t>TABLE H-18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</si>
</sst>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8">
    <font>
      <sz val="12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b/>
      <sz val="10"/>
      <name val="Times New Roman"/>
      <family val="0"/>
    </font>
    <font>
      <b/>
      <sz val="10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37" fontId="0" fillId="0" borderId="4" xfId="0" applyNumberFormat="1" applyBorder="1" applyAlignment="1" applyProtection="1">
      <alignment/>
      <protection/>
    </xf>
    <xf numFmtId="5" fontId="0" fillId="0" borderId="5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37" fontId="0" fillId="2" borderId="0" xfId="0" applyNumberFormat="1" applyFill="1" applyAlignment="1" applyProtection="1">
      <alignment/>
      <protection/>
    </xf>
    <xf numFmtId="0" fontId="0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7" fontId="3" fillId="0" borderId="8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7" xfId="0" applyFont="1" applyBorder="1" applyAlignment="1">
      <alignment/>
    </xf>
    <xf numFmtId="0" fontId="3" fillId="0" borderId="9" xfId="0" applyFont="1" applyBorder="1" applyAlignment="1">
      <alignment/>
    </xf>
    <xf numFmtId="37" fontId="3" fillId="0" borderId="9" xfId="0" applyNumberFormat="1" applyFont="1" applyBorder="1" applyAlignment="1" applyProtection="1">
      <alignment/>
      <protection/>
    </xf>
    <xf numFmtId="5" fontId="7" fillId="0" borderId="5" xfId="0" applyNumberFormat="1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7" fontId="0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37" fontId="0" fillId="0" borderId="6" xfId="0" applyNumberFormat="1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5" fontId="0" fillId="0" borderId="9" xfId="0" applyNumberFormat="1" applyFont="1" applyBorder="1" applyAlignment="1" applyProtection="1">
      <alignment/>
      <protection/>
    </xf>
    <xf numFmtId="5" fontId="0" fillId="0" borderId="5" xfId="0" applyNumberFormat="1" applyFont="1" applyBorder="1" applyAlignment="1" applyProtection="1">
      <alignment/>
      <protection/>
    </xf>
    <xf numFmtId="164" fontId="7" fillId="0" borderId="15" xfId="0" applyNumberFormat="1" applyFont="1" applyBorder="1" applyAlignment="1" applyProtection="1">
      <alignment/>
      <protection/>
    </xf>
    <xf numFmtId="164" fontId="7" fillId="0" borderId="9" xfId="0" applyNumberFormat="1" applyFont="1" applyBorder="1" applyAlignment="1" applyProtection="1">
      <alignment/>
      <protection/>
    </xf>
    <xf numFmtId="5" fontId="7" fillId="0" borderId="0" xfId="0" applyNumberFormat="1" applyFont="1" applyAlignment="1" applyProtection="1">
      <alignment/>
      <protection/>
    </xf>
    <xf numFmtId="164" fontId="7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17" xfId="0" applyBorder="1" applyAlignment="1">
      <alignment/>
    </xf>
    <xf numFmtId="5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5" fontId="0" fillId="0" borderId="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5" fontId="0" fillId="0" borderId="8" xfId="0" applyNumberFormat="1" applyFont="1" applyBorder="1" applyAlignment="1" applyProtection="1">
      <alignment/>
      <protection/>
    </xf>
    <xf numFmtId="164" fontId="7" fillId="0" borderId="8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1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V560"/>
  <sheetViews>
    <sheetView tabSelected="1" defaultGridColor="0" zoomScale="75" zoomScaleNormal="75" colorId="22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25" sqref="L25"/>
    </sheetView>
  </sheetViews>
  <sheetFormatPr defaultColWidth="12.77734375" defaultRowHeight="15"/>
  <cols>
    <col min="1" max="1" width="0.9921875" style="0" customWidth="1"/>
    <col min="2" max="2" width="4.77734375" style="0" customWidth="1"/>
    <col min="3" max="3" width="27.3359375" style="0" customWidth="1"/>
    <col min="4" max="6" width="12.77734375" style="0" customWidth="1"/>
    <col min="7" max="13" width="14.21484375" style="0" customWidth="1"/>
    <col min="14" max="14" width="1.77734375" style="0" customWidth="1"/>
    <col min="15" max="15" width="15.3359375" style="0" customWidth="1"/>
    <col min="16" max="16" width="6.77734375" style="0" customWidth="1"/>
    <col min="17" max="17" width="1.77734375" style="0" customWidth="1"/>
    <col min="18" max="18" width="2.77734375" style="0" customWidth="1"/>
    <col min="19" max="19" width="11.4453125" style="0" customWidth="1"/>
    <col min="20" max="20" width="1.77734375" style="0" customWidth="1"/>
    <col min="21" max="21" width="15.4453125" style="0" customWidth="1"/>
    <col min="22" max="16384" width="11.4453125" style="0" customWidth="1"/>
  </cols>
  <sheetData>
    <row r="1" spans="2:17" ht="18">
      <c r="B1" s="69" t="s">
        <v>485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8">
      <c r="B2" s="69" t="s">
        <v>242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18" customHeight="1">
      <c r="B3" s="70" t="s">
        <v>379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5.75" thickBo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5">
      <c r="B5" s="30"/>
      <c r="C5" s="31"/>
      <c r="D5" s="32"/>
      <c r="E5" s="31"/>
      <c r="F5" s="33"/>
      <c r="G5" s="33"/>
      <c r="H5" s="33"/>
      <c r="I5" s="33"/>
      <c r="J5" s="33"/>
      <c r="K5" s="33"/>
      <c r="L5" s="32"/>
      <c r="M5" s="31"/>
      <c r="N5" s="31"/>
      <c r="O5" s="30"/>
      <c r="P5" s="31"/>
      <c r="Q5" s="34"/>
    </row>
    <row r="6" spans="2:17" ht="15.75">
      <c r="B6" s="1"/>
      <c r="C6" s="18"/>
      <c r="D6" s="22"/>
      <c r="E6" s="13"/>
      <c r="F6" s="26"/>
      <c r="G6" s="26"/>
      <c r="H6" s="26"/>
      <c r="I6" s="26"/>
      <c r="J6" s="26"/>
      <c r="K6" s="26"/>
      <c r="L6" s="22"/>
      <c r="M6" s="13"/>
      <c r="N6" s="13"/>
      <c r="O6" s="12" t="s">
        <v>287</v>
      </c>
      <c r="P6" s="19" t="s">
        <v>1</v>
      </c>
      <c r="Q6" s="35"/>
    </row>
    <row r="7" spans="2:17" ht="16.5" thickBot="1">
      <c r="B7" s="8"/>
      <c r="C7" s="21" t="s">
        <v>2</v>
      </c>
      <c r="D7" s="36" t="s">
        <v>238</v>
      </c>
      <c r="E7" s="37" t="s">
        <v>239</v>
      </c>
      <c r="F7" s="38" t="s">
        <v>240</v>
      </c>
      <c r="G7" s="38" t="s">
        <v>241</v>
      </c>
      <c r="H7" s="38" t="s">
        <v>243</v>
      </c>
      <c r="I7" s="38" t="s">
        <v>244</v>
      </c>
      <c r="J7" s="38" t="s">
        <v>245</v>
      </c>
      <c r="K7" s="38" t="s">
        <v>277</v>
      </c>
      <c r="L7" s="38" t="s">
        <v>289</v>
      </c>
      <c r="M7" s="38" t="s">
        <v>378</v>
      </c>
      <c r="N7" s="37"/>
      <c r="O7" s="39" t="s">
        <v>3</v>
      </c>
      <c r="P7" s="40" t="s">
        <v>4</v>
      </c>
      <c r="Q7" s="4"/>
    </row>
    <row r="8" spans="2:17" ht="15.75">
      <c r="B8" s="24"/>
      <c r="C8" s="15"/>
      <c r="D8" s="23"/>
      <c r="E8" s="16"/>
      <c r="F8" s="27"/>
      <c r="G8" s="27"/>
      <c r="H8" s="27"/>
      <c r="I8" s="27"/>
      <c r="J8" s="27"/>
      <c r="K8" s="72"/>
      <c r="L8" s="75"/>
      <c r="M8" s="16"/>
      <c r="N8" s="16"/>
      <c r="O8" s="17"/>
      <c r="P8" s="13"/>
      <c r="Q8" s="18"/>
    </row>
    <row r="9" spans="2:17" ht="15">
      <c r="B9" s="24" t="s">
        <v>5</v>
      </c>
      <c r="C9" s="15" t="s">
        <v>6</v>
      </c>
      <c r="D9" s="42">
        <v>536000</v>
      </c>
      <c r="E9" s="43">
        <v>952000</v>
      </c>
      <c r="F9" s="44">
        <v>0</v>
      </c>
      <c r="G9" s="44">
        <v>1308800</v>
      </c>
      <c r="H9" s="44">
        <v>3832000</v>
      </c>
      <c r="I9" s="44">
        <v>0</v>
      </c>
      <c r="J9" s="44">
        <v>5158300</v>
      </c>
      <c r="K9" s="42">
        <v>0</v>
      </c>
      <c r="L9" s="76">
        <v>4660340</v>
      </c>
      <c r="M9" s="52">
        <v>0</v>
      </c>
      <c r="N9" s="43"/>
      <c r="O9" s="45">
        <f>SUM(D9:N9)</f>
        <v>16447440</v>
      </c>
      <c r="P9" s="46">
        <f>(O9/$O$12)*100</f>
        <v>93.995318818883</v>
      </c>
      <c r="Q9" s="18"/>
    </row>
    <row r="10" spans="2:17" ht="15">
      <c r="B10" s="24"/>
      <c r="C10" s="15" t="s">
        <v>290</v>
      </c>
      <c r="D10" s="42"/>
      <c r="E10" s="43"/>
      <c r="F10" s="44"/>
      <c r="G10" s="44"/>
      <c r="H10" s="44"/>
      <c r="I10" s="44"/>
      <c r="J10" s="44"/>
      <c r="K10" s="42"/>
      <c r="L10" s="76">
        <v>606122</v>
      </c>
      <c r="M10" s="52">
        <v>0</v>
      </c>
      <c r="N10" s="43"/>
      <c r="O10" s="45">
        <f>SUM(D10:N10)</f>
        <v>606122</v>
      </c>
      <c r="P10" s="46">
        <f>(O10/$O$12)*100</f>
        <v>3.463920867511236</v>
      </c>
      <c r="Q10" s="18"/>
    </row>
    <row r="11" spans="2:17" ht="15">
      <c r="B11" s="24"/>
      <c r="C11" s="15" t="s">
        <v>286</v>
      </c>
      <c r="D11" s="42">
        <v>0</v>
      </c>
      <c r="E11" s="43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2">
        <v>444586</v>
      </c>
      <c r="L11" s="76">
        <v>0</v>
      </c>
      <c r="M11" s="52">
        <v>0</v>
      </c>
      <c r="N11" s="43"/>
      <c r="O11" s="45">
        <f>SUM(D11:N11)</f>
        <v>444586</v>
      </c>
      <c r="P11" s="46">
        <f>(O11/$O$12)*100</f>
        <v>2.54076031360576</v>
      </c>
      <c r="Q11" s="18"/>
    </row>
    <row r="12" spans="2:17" ht="16.5" thickBot="1">
      <c r="B12" s="25"/>
      <c r="C12" s="21" t="s">
        <v>7</v>
      </c>
      <c r="D12" s="47">
        <f aca="true" t="shared" si="0" ref="D12:K12">SUM(D8:D11)</f>
        <v>536000</v>
      </c>
      <c r="E12" s="48">
        <f t="shared" si="0"/>
        <v>952000</v>
      </c>
      <c r="F12" s="49">
        <f t="shared" si="0"/>
        <v>0</v>
      </c>
      <c r="G12" s="49">
        <f t="shared" si="0"/>
        <v>1308800</v>
      </c>
      <c r="H12" s="49">
        <f t="shared" si="0"/>
        <v>3832000</v>
      </c>
      <c r="I12" s="49">
        <f t="shared" si="0"/>
        <v>0</v>
      </c>
      <c r="J12" s="49">
        <f t="shared" si="0"/>
        <v>5158300</v>
      </c>
      <c r="K12" s="47">
        <f t="shared" si="0"/>
        <v>444586</v>
      </c>
      <c r="L12" s="77">
        <f>SUM(L9:L11)</f>
        <v>5266462</v>
      </c>
      <c r="M12" s="48">
        <f>SUM(M9:M11)</f>
        <v>0</v>
      </c>
      <c r="N12" s="48"/>
      <c r="O12" s="50">
        <f>SUM(O9:O11)</f>
        <v>17498148</v>
      </c>
      <c r="P12" s="51">
        <f>(O12/$O$555)*100</f>
        <v>0.13539706604193885</v>
      </c>
      <c r="Q12" s="9"/>
    </row>
    <row r="13" spans="2:17" ht="15">
      <c r="B13" s="24"/>
      <c r="C13" s="15"/>
      <c r="D13" s="42"/>
      <c r="E13" s="43"/>
      <c r="F13" s="44"/>
      <c r="G13" s="44"/>
      <c r="H13" s="44"/>
      <c r="I13" s="44"/>
      <c r="J13" s="44"/>
      <c r="K13" s="42"/>
      <c r="L13" s="76"/>
      <c r="M13" s="52"/>
      <c r="N13" s="43"/>
      <c r="O13" s="45"/>
      <c r="P13" s="52"/>
      <c r="Q13" s="18"/>
    </row>
    <row r="14" spans="2:17" ht="15">
      <c r="B14" s="24" t="s">
        <v>8</v>
      </c>
      <c r="C14" s="15" t="s">
        <v>9</v>
      </c>
      <c r="D14" s="42">
        <v>686256</v>
      </c>
      <c r="E14" s="43">
        <v>4311200</v>
      </c>
      <c r="F14" s="44">
        <v>5171480</v>
      </c>
      <c r="G14" s="44">
        <v>0</v>
      </c>
      <c r="H14" s="44">
        <v>1847420</v>
      </c>
      <c r="I14" s="44">
        <v>3892525</v>
      </c>
      <c r="J14" s="44">
        <v>4600961</v>
      </c>
      <c r="K14" s="42">
        <v>1864000</v>
      </c>
      <c r="L14" s="76">
        <v>5461897</v>
      </c>
      <c r="M14" s="52">
        <v>4112480</v>
      </c>
      <c r="N14" s="43"/>
      <c r="O14" s="45">
        <f aca="true" t="shared" si="1" ref="O14:O22">SUM(D14:N14)</f>
        <v>31948219</v>
      </c>
      <c r="P14" s="46">
        <f>(O14/$O$23)*100</f>
        <v>53.66857596899648</v>
      </c>
      <c r="Q14" s="18"/>
    </row>
    <row r="15" spans="2:17" ht="15">
      <c r="B15" s="24"/>
      <c r="C15" s="41" t="s">
        <v>66</v>
      </c>
      <c r="D15" s="42"/>
      <c r="E15" s="43"/>
      <c r="F15" s="44"/>
      <c r="G15" s="44"/>
      <c r="H15" s="44"/>
      <c r="I15" s="44"/>
      <c r="J15" s="44"/>
      <c r="K15" s="42"/>
      <c r="L15" s="76">
        <v>75000</v>
      </c>
      <c r="M15" s="52">
        <v>0</v>
      </c>
      <c r="N15" s="43"/>
      <c r="O15" s="45">
        <f t="shared" si="1"/>
        <v>75000</v>
      </c>
      <c r="P15" s="46">
        <f>(O15/$O$12)*100</f>
        <v>0.42861678847384305</v>
      </c>
      <c r="Q15" s="18"/>
    </row>
    <row r="16" spans="2:17" ht="15">
      <c r="B16" s="24"/>
      <c r="C16" s="41" t="s">
        <v>310</v>
      </c>
      <c r="D16" s="42"/>
      <c r="E16" s="43"/>
      <c r="F16" s="44"/>
      <c r="G16" s="44"/>
      <c r="H16" s="44"/>
      <c r="I16" s="44"/>
      <c r="J16" s="44"/>
      <c r="K16" s="42"/>
      <c r="L16" s="76"/>
      <c r="M16" s="52">
        <v>407627</v>
      </c>
      <c r="N16" s="43"/>
      <c r="O16" s="45">
        <f t="shared" si="1"/>
        <v>407627</v>
      </c>
      <c r="P16" s="46">
        <f aca="true" t="shared" si="2" ref="P16:P22">(O16/$O$12)*100</f>
        <v>2.329543675136363</v>
      </c>
      <c r="Q16" s="18"/>
    </row>
    <row r="17" spans="2:17" ht="15">
      <c r="B17" s="24"/>
      <c r="C17" s="41" t="s">
        <v>380</v>
      </c>
      <c r="D17" s="42"/>
      <c r="E17" s="43"/>
      <c r="F17" s="44"/>
      <c r="G17" s="44"/>
      <c r="H17" s="44"/>
      <c r="I17" s="44"/>
      <c r="J17" s="44"/>
      <c r="K17" s="42"/>
      <c r="L17" s="76"/>
      <c r="M17" s="52">
        <v>173459</v>
      </c>
      <c r="N17" s="43"/>
      <c r="O17" s="45">
        <f t="shared" si="1"/>
        <v>173459</v>
      </c>
      <c r="P17" s="46">
        <f t="shared" si="2"/>
        <v>0.9912991934917912</v>
      </c>
      <c r="Q17" s="18"/>
    </row>
    <row r="18" spans="2:17" ht="15">
      <c r="B18" s="24"/>
      <c r="C18" s="41" t="s">
        <v>246</v>
      </c>
      <c r="D18" s="42">
        <v>0</v>
      </c>
      <c r="E18" s="43">
        <v>0</v>
      </c>
      <c r="F18" s="44">
        <v>0</v>
      </c>
      <c r="G18" s="44">
        <v>0</v>
      </c>
      <c r="H18" s="44">
        <v>0</v>
      </c>
      <c r="I18" s="44">
        <v>0</v>
      </c>
      <c r="J18" s="44">
        <v>45600</v>
      </c>
      <c r="K18" s="42">
        <v>74354</v>
      </c>
      <c r="L18" s="76">
        <v>0</v>
      </c>
      <c r="M18" s="52">
        <v>235200</v>
      </c>
      <c r="N18" s="43"/>
      <c r="O18" s="45">
        <f t="shared" si="1"/>
        <v>355154</v>
      </c>
      <c r="P18" s="46">
        <f t="shared" si="2"/>
        <v>2.0296662252485236</v>
      </c>
      <c r="Q18" s="18"/>
    </row>
    <row r="19" spans="2:17" ht="15">
      <c r="B19" s="24"/>
      <c r="C19" s="15" t="s">
        <v>10</v>
      </c>
      <c r="D19" s="42">
        <v>808000</v>
      </c>
      <c r="E19" s="43">
        <v>1312321</v>
      </c>
      <c r="F19" s="44">
        <v>619200</v>
      </c>
      <c r="G19" s="44">
        <v>49500</v>
      </c>
      <c r="H19" s="44">
        <v>889200</v>
      </c>
      <c r="I19" s="44">
        <v>2089190</v>
      </c>
      <c r="J19" s="44">
        <v>1902643</v>
      </c>
      <c r="K19" s="42">
        <v>1652499</v>
      </c>
      <c r="L19" s="76">
        <v>2012784</v>
      </c>
      <c r="M19" s="52">
        <v>1796818</v>
      </c>
      <c r="N19" s="43"/>
      <c r="O19" s="45">
        <f t="shared" si="1"/>
        <v>13132155</v>
      </c>
      <c r="P19" s="46">
        <f t="shared" si="2"/>
        <v>75.04882802454293</v>
      </c>
      <c r="Q19" s="18"/>
    </row>
    <row r="20" spans="2:17" ht="15">
      <c r="B20" s="24"/>
      <c r="C20" s="15" t="s">
        <v>11</v>
      </c>
      <c r="D20" s="42">
        <v>375784</v>
      </c>
      <c r="E20" s="43">
        <v>742672</v>
      </c>
      <c r="F20" s="44">
        <v>874444</v>
      </c>
      <c r="G20" s="44">
        <v>959328</v>
      </c>
      <c r="H20" s="44">
        <v>12600</v>
      </c>
      <c r="I20" s="44">
        <v>885888</v>
      </c>
      <c r="J20" s="44">
        <v>0</v>
      </c>
      <c r="K20" s="42">
        <v>0</v>
      </c>
      <c r="L20" s="76">
        <v>0</v>
      </c>
      <c r="M20" s="52">
        <v>1012090</v>
      </c>
      <c r="N20" s="43"/>
      <c r="O20" s="45">
        <f t="shared" si="1"/>
        <v>4862806</v>
      </c>
      <c r="P20" s="46">
        <f t="shared" si="2"/>
        <v>27.79040387588447</v>
      </c>
      <c r="Q20" s="18"/>
    </row>
    <row r="21" spans="2:17" ht="15">
      <c r="B21" s="24"/>
      <c r="C21" s="15" t="s">
        <v>12</v>
      </c>
      <c r="D21" s="42">
        <v>400392</v>
      </c>
      <c r="E21" s="43">
        <v>199760</v>
      </c>
      <c r="F21" s="44">
        <v>560164</v>
      </c>
      <c r="G21" s="44">
        <v>132189</v>
      </c>
      <c r="H21" s="44">
        <v>882180</v>
      </c>
      <c r="I21" s="44">
        <v>496838</v>
      </c>
      <c r="J21" s="44">
        <v>2505663</v>
      </c>
      <c r="K21" s="42">
        <v>1505114</v>
      </c>
      <c r="L21" s="76">
        <v>1589805</v>
      </c>
      <c r="M21" s="52">
        <v>0</v>
      </c>
      <c r="N21" s="43"/>
      <c r="O21" s="45">
        <f t="shared" si="1"/>
        <v>8272105</v>
      </c>
      <c r="P21" s="46">
        <f t="shared" si="2"/>
        <v>47.27417438691226</v>
      </c>
      <c r="Q21" s="18"/>
    </row>
    <row r="22" spans="2:17" ht="15">
      <c r="B22" s="24"/>
      <c r="C22" s="41" t="s">
        <v>381</v>
      </c>
      <c r="D22" s="42"/>
      <c r="E22" s="43"/>
      <c r="F22" s="44"/>
      <c r="G22" s="44"/>
      <c r="H22" s="44"/>
      <c r="I22" s="44"/>
      <c r="J22" s="44"/>
      <c r="K22" s="42"/>
      <c r="L22" s="76"/>
      <c r="M22" s="52">
        <v>302200</v>
      </c>
      <c r="N22" s="43"/>
      <c r="O22" s="45">
        <f t="shared" si="1"/>
        <v>302200</v>
      </c>
      <c r="P22" s="46">
        <f t="shared" si="2"/>
        <v>1.7270399130239384</v>
      </c>
      <c r="Q22" s="18"/>
    </row>
    <row r="23" spans="2:17" ht="16.5" thickBot="1">
      <c r="B23" s="25"/>
      <c r="C23" s="21" t="s">
        <v>7</v>
      </c>
      <c r="D23" s="47">
        <f aca="true" t="shared" si="3" ref="D23:K23">SUM(D13:D21)</f>
        <v>2270432</v>
      </c>
      <c r="E23" s="48">
        <f t="shared" si="3"/>
        <v>6565953</v>
      </c>
      <c r="F23" s="49">
        <f t="shared" si="3"/>
        <v>7225288</v>
      </c>
      <c r="G23" s="49">
        <f t="shared" si="3"/>
        <v>1141017</v>
      </c>
      <c r="H23" s="49">
        <f t="shared" si="3"/>
        <v>3631400</v>
      </c>
      <c r="I23" s="49">
        <f t="shared" si="3"/>
        <v>7364441</v>
      </c>
      <c r="J23" s="49">
        <f t="shared" si="3"/>
        <v>9054867</v>
      </c>
      <c r="K23" s="47">
        <f t="shared" si="3"/>
        <v>5095967</v>
      </c>
      <c r="L23" s="77">
        <f>SUM(L14:L21)</f>
        <v>9139486</v>
      </c>
      <c r="M23" s="48">
        <f>SUM(M14:M22)</f>
        <v>8039874</v>
      </c>
      <c r="N23" s="48"/>
      <c r="O23" s="50">
        <f>SUM(O14:O22)</f>
        <v>59528725</v>
      </c>
      <c r="P23" s="51">
        <f>(O23/$O$555)*100</f>
        <v>0.46062101601937633</v>
      </c>
      <c r="Q23" s="9"/>
    </row>
    <row r="24" spans="2:17" ht="15">
      <c r="B24" s="24"/>
      <c r="C24" s="15"/>
      <c r="D24" s="42"/>
      <c r="E24" s="43"/>
      <c r="F24" s="44"/>
      <c r="G24" s="44"/>
      <c r="H24" s="44"/>
      <c r="I24" s="44"/>
      <c r="J24" s="44"/>
      <c r="K24" s="42"/>
      <c r="L24" s="76"/>
      <c r="M24" s="52"/>
      <c r="N24" s="43"/>
      <c r="O24" s="45"/>
      <c r="P24" s="52"/>
      <c r="Q24" s="18"/>
    </row>
    <row r="25" spans="2:17" ht="15">
      <c r="B25" s="24" t="s">
        <v>13</v>
      </c>
      <c r="C25" s="41" t="s">
        <v>382</v>
      </c>
      <c r="D25" s="42"/>
      <c r="E25" s="43"/>
      <c r="F25" s="44"/>
      <c r="G25" s="44"/>
      <c r="H25" s="44"/>
      <c r="I25" s="44"/>
      <c r="J25" s="44"/>
      <c r="K25" s="42"/>
      <c r="L25" s="76"/>
      <c r="M25" s="52">
        <v>838851</v>
      </c>
      <c r="N25" s="43"/>
      <c r="O25" s="45">
        <f aca="true" t="shared" si="4" ref="O25:O30">SUM(D25:N25)</f>
        <v>838851</v>
      </c>
      <c r="P25" s="46">
        <f>(O25/$O$31)*100</f>
        <v>3.28116527325364</v>
      </c>
      <c r="Q25" s="18"/>
    </row>
    <row r="26" spans="2:17" ht="15">
      <c r="B26" s="24"/>
      <c r="C26" s="41" t="s">
        <v>383</v>
      </c>
      <c r="D26" s="42"/>
      <c r="E26" s="43"/>
      <c r="F26" s="44"/>
      <c r="G26" s="44"/>
      <c r="H26" s="44"/>
      <c r="I26" s="44"/>
      <c r="J26" s="44"/>
      <c r="K26" s="42"/>
      <c r="L26" s="76"/>
      <c r="M26" s="52">
        <v>655999</v>
      </c>
      <c r="N26" s="43"/>
      <c r="O26" s="45">
        <f t="shared" si="4"/>
        <v>655999</v>
      </c>
      <c r="P26" s="46">
        <f>(O26/$O$31)*100</f>
        <v>2.5659397653327165</v>
      </c>
      <c r="Q26" s="18"/>
    </row>
    <row r="27" spans="2:17" ht="15">
      <c r="B27" s="24"/>
      <c r="C27" s="41" t="s">
        <v>384</v>
      </c>
      <c r="D27" s="42"/>
      <c r="E27" s="43"/>
      <c r="F27" s="44"/>
      <c r="G27" s="44"/>
      <c r="H27" s="44"/>
      <c r="I27" s="44"/>
      <c r="J27" s="44"/>
      <c r="K27" s="42"/>
      <c r="L27" s="76"/>
      <c r="M27" s="52">
        <v>161200</v>
      </c>
      <c r="N27" s="43"/>
      <c r="O27" s="45">
        <f t="shared" si="4"/>
        <v>161200</v>
      </c>
      <c r="P27" s="46">
        <f>(O27/$O$31)*100</f>
        <v>0.6305337205874306</v>
      </c>
      <c r="Q27" s="18"/>
    </row>
    <row r="28" spans="3:17" ht="15">
      <c r="C28" s="15" t="s">
        <v>14</v>
      </c>
      <c r="D28" s="42">
        <v>804400</v>
      </c>
      <c r="E28" s="43">
        <v>1492240</v>
      </c>
      <c r="F28" s="44">
        <v>1577547</v>
      </c>
      <c r="G28" s="44">
        <v>1406120</v>
      </c>
      <c r="H28" s="44">
        <v>1776228</v>
      </c>
      <c r="I28" s="44">
        <v>1014316</v>
      </c>
      <c r="J28" s="44">
        <v>2183145</v>
      </c>
      <c r="K28" s="42">
        <v>2021498</v>
      </c>
      <c r="L28" s="76">
        <v>1492527</v>
      </c>
      <c r="M28" s="52">
        <v>3197817</v>
      </c>
      <c r="N28" s="43"/>
      <c r="O28" s="45">
        <f t="shared" si="4"/>
        <v>16965838</v>
      </c>
      <c r="P28" s="46">
        <f>(O28/$O$31)*100</f>
        <v>66.36186697905467</v>
      </c>
      <c r="Q28" s="18"/>
    </row>
    <row r="29" spans="2:17" ht="15">
      <c r="B29" s="24"/>
      <c r="C29" s="41" t="s">
        <v>291</v>
      </c>
      <c r="D29" s="42"/>
      <c r="E29" s="43"/>
      <c r="F29" s="44"/>
      <c r="G29" s="44"/>
      <c r="H29" s="44"/>
      <c r="I29" s="44"/>
      <c r="J29" s="44"/>
      <c r="K29" s="42"/>
      <c r="L29" s="76">
        <v>309827</v>
      </c>
      <c r="M29" s="52">
        <v>0</v>
      </c>
      <c r="N29" s="43"/>
      <c r="O29" s="45">
        <f t="shared" si="4"/>
        <v>309827</v>
      </c>
      <c r="P29" s="46">
        <f>(O29/$O$12)*100</f>
        <v>1.7706273829664716</v>
      </c>
      <c r="Q29" s="18"/>
    </row>
    <row r="30" spans="2:17" ht="15">
      <c r="B30" s="24"/>
      <c r="C30" s="15" t="s">
        <v>15</v>
      </c>
      <c r="D30" s="42">
        <v>377250</v>
      </c>
      <c r="E30" s="43">
        <v>197324</v>
      </c>
      <c r="F30" s="44">
        <v>515845</v>
      </c>
      <c r="G30" s="44">
        <v>531669</v>
      </c>
      <c r="H30" s="44">
        <v>614356</v>
      </c>
      <c r="I30" s="44">
        <v>554656</v>
      </c>
      <c r="J30" s="44">
        <v>1343228</v>
      </c>
      <c r="K30" s="42">
        <v>1379783</v>
      </c>
      <c r="L30" s="76">
        <v>1119817</v>
      </c>
      <c r="M30" s="52">
        <v>0</v>
      </c>
      <c r="N30" s="43"/>
      <c r="O30" s="45">
        <f t="shared" si="4"/>
        <v>6633928</v>
      </c>
      <c r="P30" s="46">
        <f>(O30/$O$31)*100</f>
        <v>25.948606103902804</v>
      </c>
      <c r="Q30" s="18"/>
    </row>
    <row r="31" spans="2:17" ht="16.5" thickBot="1">
      <c r="B31" s="25"/>
      <c r="C31" s="21" t="s">
        <v>7</v>
      </c>
      <c r="D31" s="47">
        <f aca="true" t="shared" si="5" ref="D31:K31">SUM(D24:D30)</f>
        <v>1181650</v>
      </c>
      <c r="E31" s="48">
        <f t="shared" si="5"/>
        <v>1689564</v>
      </c>
      <c r="F31" s="49">
        <f t="shared" si="5"/>
        <v>2093392</v>
      </c>
      <c r="G31" s="49">
        <f t="shared" si="5"/>
        <v>1937789</v>
      </c>
      <c r="H31" s="49">
        <f t="shared" si="5"/>
        <v>2390584</v>
      </c>
      <c r="I31" s="49">
        <f t="shared" si="5"/>
        <v>1568972</v>
      </c>
      <c r="J31" s="49">
        <f t="shared" si="5"/>
        <v>3526373</v>
      </c>
      <c r="K31" s="47">
        <f t="shared" si="5"/>
        <v>3401281</v>
      </c>
      <c r="L31" s="77">
        <f>SUM(L28:L30)</f>
        <v>2922171</v>
      </c>
      <c r="M31" s="48">
        <f>SUM(M25:M30)</f>
        <v>4853867</v>
      </c>
      <c r="N31" s="48"/>
      <c r="O31" s="50">
        <f>SUM(O25:O30)</f>
        <v>25565643</v>
      </c>
      <c r="P31" s="51">
        <f>(O31/$O$555)*100</f>
        <v>0.1978216811102313</v>
      </c>
      <c r="Q31" s="9"/>
    </row>
    <row r="32" spans="2:17" ht="15">
      <c r="B32" s="24"/>
      <c r="C32" s="15"/>
      <c r="D32" s="42"/>
      <c r="E32" s="43"/>
      <c r="F32" s="44"/>
      <c r="G32" s="44"/>
      <c r="H32" s="44"/>
      <c r="I32" s="44"/>
      <c r="J32" s="44"/>
      <c r="K32" s="42"/>
      <c r="L32" s="76"/>
      <c r="M32" s="52"/>
      <c r="N32" s="43"/>
      <c r="O32" s="45"/>
      <c r="P32" s="52"/>
      <c r="Q32" s="18"/>
    </row>
    <row r="33" spans="2:17" ht="15">
      <c r="B33" s="24" t="s">
        <v>16</v>
      </c>
      <c r="C33" s="41" t="s">
        <v>385</v>
      </c>
      <c r="D33" s="42"/>
      <c r="E33" s="43"/>
      <c r="F33" s="44"/>
      <c r="G33" s="44"/>
      <c r="H33" s="44"/>
      <c r="I33" s="44"/>
      <c r="J33" s="44"/>
      <c r="K33" s="42"/>
      <c r="L33" s="76"/>
      <c r="M33" s="52">
        <v>2</v>
      </c>
      <c r="N33" s="43"/>
      <c r="O33" s="45">
        <f aca="true" t="shared" si="6" ref="O33:O38">SUM(D33:N33)</f>
        <v>2</v>
      </c>
      <c r="P33" s="46">
        <f>(O33/$O$12)*100</f>
        <v>1.1429781025969147E-05</v>
      </c>
      <c r="Q33" s="18"/>
    </row>
    <row r="34" spans="3:17" ht="15">
      <c r="C34" s="41" t="s">
        <v>292</v>
      </c>
      <c r="D34" s="42"/>
      <c r="E34" s="43"/>
      <c r="F34" s="44"/>
      <c r="G34" s="44"/>
      <c r="H34" s="44"/>
      <c r="I34" s="44"/>
      <c r="J34" s="44"/>
      <c r="K34" s="42"/>
      <c r="L34" s="76">
        <v>258606</v>
      </c>
      <c r="M34" s="52">
        <v>0</v>
      </c>
      <c r="N34" s="43"/>
      <c r="O34" s="45">
        <f t="shared" si="6"/>
        <v>258606</v>
      </c>
      <c r="P34" s="46">
        <f>(O34/$O$12)*100</f>
        <v>1.4779049760008889</v>
      </c>
      <c r="Q34" s="18"/>
    </row>
    <row r="35" spans="3:22" ht="15">
      <c r="C35" s="18" t="s">
        <v>17</v>
      </c>
      <c r="D35" s="42">
        <v>7227437</v>
      </c>
      <c r="E35" s="43">
        <v>11404562</v>
      </c>
      <c r="F35" s="44">
        <v>10283543</v>
      </c>
      <c r="G35" s="44">
        <v>10743187</v>
      </c>
      <c r="H35" s="44">
        <v>0</v>
      </c>
      <c r="I35" s="44">
        <v>15987220</v>
      </c>
      <c r="J35" s="44">
        <v>0</v>
      </c>
      <c r="K35" s="42">
        <v>33280273</v>
      </c>
      <c r="L35" s="76">
        <v>25164080</v>
      </c>
      <c r="M35" s="52">
        <v>25741449</v>
      </c>
      <c r="N35" s="43"/>
      <c r="O35" s="45">
        <f t="shared" si="6"/>
        <v>139831751</v>
      </c>
      <c r="P35" s="46">
        <f>(O35/$O$39)*100</f>
        <v>73.91828762583502</v>
      </c>
      <c r="Q35" s="20"/>
      <c r="R35" s="3"/>
      <c r="S35" s="3"/>
      <c r="T35" s="3"/>
      <c r="U35" s="3"/>
      <c r="V35" s="3"/>
    </row>
    <row r="36" spans="2:22" ht="15">
      <c r="B36" s="24"/>
      <c r="C36" s="18" t="s">
        <v>18</v>
      </c>
      <c r="D36" s="42">
        <v>6640</v>
      </c>
      <c r="E36" s="43">
        <v>17114</v>
      </c>
      <c r="F36" s="44">
        <v>20000</v>
      </c>
      <c r="G36" s="44">
        <v>1414240</v>
      </c>
      <c r="H36" s="44">
        <v>95997</v>
      </c>
      <c r="I36" s="44">
        <v>1010609</v>
      </c>
      <c r="J36" s="44">
        <v>972935</v>
      </c>
      <c r="K36" s="42">
        <v>662207</v>
      </c>
      <c r="L36" s="76">
        <v>636129</v>
      </c>
      <c r="M36" s="52">
        <v>0</v>
      </c>
      <c r="N36" s="43"/>
      <c r="O36" s="45">
        <f t="shared" si="6"/>
        <v>4835871</v>
      </c>
      <c r="P36" s="46">
        <f>(O36/$O$39)*100</f>
        <v>2.556352909429236</v>
      </c>
      <c r="Q36" s="20"/>
      <c r="R36" s="3"/>
      <c r="S36" s="3"/>
      <c r="T36" s="3"/>
      <c r="U36" s="3"/>
      <c r="V36" s="3"/>
    </row>
    <row r="37" spans="2:22" ht="15">
      <c r="B37" s="24"/>
      <c r="C37" s="18" t="s">
        <v>19</v>
      </c>
      <c r="D37" s="42">
        <v>2238352</v>
      </c>
      <c r="E37" s="43">
        <v>5244162</v>
      </c>
      <c r="F37" s="44">
        <v>5797152</v>
      </c>
      <c r="G37" s="44">
        <v>4068862</v>
      </c>
      <c r="H37" s="44">
        <v>4616993</v>
      </c>
      <c r="I37" s="44">
        <v>4358765</v>
      </c>
      <c r="J37" s="44">
        <v>0</v>
      </c>
      <c r="K37" s="42">
        <v>7808330</v>
      </c>
      <c r="L37" s="76">
        <v>3545651</v>
      </c>
      <c r="M37" s="52">
        <v>5906662</v>
      </c>
      <c r="N37" s="43"/>
      <c r="O37" s="45">
        <f t="shared" si="6"/>
        <v>43584929</v>
      </c>
      <c r="P37" s="46">
        <f>(O37/$O$39)*100</f>
        <v>23.039998390448517</v>
      </c>
      <c r="Q37" s="20"/>
      <c r="R37" s="3"/>
      <c r="S37" s="3"/>
      <c r="T37" s="3"/>
      <c r="U37" s="3"/>
      <c r="V37" s="3"/>
    </row>
    <row r="38" spans="2:22" ht="15">
      <c r="B38" s="24"/>
      <c r="C38" s="29" t="s">
        <v>386</v>
      </c>
      <c r="D38" s="42"/>
      <c r="E38" s="43"/>
      <c r="F38" s="44"/>
      <c r="G38" s="44"/>
      <c r="H38" s="44"/>
      <c r="I38" s="44"/>
      <c r="J38" s="44"/>
      <c r="K38" s="42"/>
      <c r="L38" s="76"/>
      <c r="M38" s="52">
        <v>659553</v>
      </c>
      <c r="N38" s="43"/>
      <c r="O38" s="45">
        <f t="shared" si="6"/>
        <v>659553</v>
      </c>
      <c r="P38" s="46">
        <f>(O38/$O$12)*100</f>
        <v>3.7692731825105152</v>
      </c>
      <c r="Q38" s="20"/>
      <c r="R38" s="3"/>
      <c r="S38" s="3"/>
      <c r="T38" s="3"/>
      <c r="U38" s="3"/>
      <c r="V38" s="3"/>
    </row>
    <row r="39" spans="2:22" ht="16.5" thickBot="1">
      <c r="B39" s="25"/>
      <c r="C39" s="21" t="s">
        <v>7</v>
      </c>
      <c r="D39" s="47">
        <f aca="true" t="shared" si="7" ref="D39:K39">SUM(D32:D37)</f>
        <v>9472429</v>
      </c>
      <c r="E39" s="48">
        <f t="shared" si="7"/>
        <v>16665838</v>
      </c>
      <c r="F39" s="49">
        <f t="shared" si="7"/>
        <v>16100695</v>
      </c>
      <c r="G39" s="49">
        <f t="shared" si="7"/>
        <v>16226289</v>
      </c>
      <c r="H39" s="49">
        <f t="shared" si="7"/>
        <v>4712990</v>
      </c>
      <c r="I39" s="49">
        <f t="shared" si="7"/>
        <v>21356594</v>
      </c>
      <c r="J39" s="49">
        <f t="shared" si="7"/>
        <v>972935</v>
      </c>
      <c r="K39" s="47">
        <f t="shared" si="7"/>
        <v>41750810</v>
      </c>
      <c r="L39" s="77">
        <f>SUM(L34:L37)</f>
        <v>29604466</v>
      </c>
      <c r="M39" s="48">
        <f>SUM(M33:M38)</f>
        <v>32307666</v>
      </c>
      <c r="N39" s="48"/>
      <c r="O39" s="50">
        <f>SUM(O33:O38)</f>
        <v>189170712</v>
      </c>
      <c r="P39" s="51">
        <f>(O39/$O$555)*100</f>
        <v>1.4637640158183938</v>
      </c>
      <c r="Q39" s="10"/>
      <c r="R39" s="3"/>
      <c r="S39" s="3"/>
      <c r="T39" s="3"/>
      <c r="U39" s="3"/>
      <c r="V39" s="3"/>
    </row>
    <row r="40" spans="2:22" ht="15">
      <c r="B40" s="24"/>
      <c r="C40" s="18"/>
      <c r="D40" s="42"/>
      <c r="E40" s="43"/>
      <c r="F40" s="44"/>
      <c r="G40" s="44"/>
      <c r="H40" s="44"/>
      <c r="I40" s="44"/>
      <c r="J40" s="44"/>
      <c r="K40" s="42"/>
      <c r="L40" s="76"/>
      <c r="M40" s="52"/>
      <c r="N40" s="43"/>
      <c r="O40" s="45"/>
      <c r="P40" s="52"/>
      <c r="Q40" s="20"/>
      <c r="R40" s="3"/>
      <c r="S40" s="3"/>
      <c r="T40" s="3"/>
      <c r="U40" s="3"/>
      <c r="V40" s="3"/>
    </row>
    <row r="41" spans="2:22" ht="15">
      <c r="B41" s="24" t="s">
        <v>20</v>
      </c>
      <c r="C41" s="18" t="s">
        <v>247</v>
      </c>
      <c r="D41" s="42">
        <v>0</v>
      </c>
      <c r="E41" s="43">
        <v>0</v>
      </c>
      <c r="F41" s="44">
        <v>0</v>
      </c>
      <c r="G41" s="44">
        <v>0</v>
      </c>
      <c r="H41" s="44">
        <v>0</v>
      </c>
      <c r="I41" s="44">
        <v>0</v>
      </c>
      <c r="J41" s="44">
        <v>179214</v>
      </c>
      <c r="K41" s="42">
        <v>941506</v>
      </c>
      <c r="L41" s="76">
        <v>1146025</v>
      </c>
      <c r="M41" s="52">
        <v>686485</v>
      </c>
      <c r="N41" s="43"/>
      <c r="O41" s="45">
        <f aca="true" t="shared" si="8" ref="O41:O81">SUM(D41:N41)</f>
        <v>2953230</v>
      </c>
      <c r="P41" s="46">
        <f>(O41/$O$82)*100</f>
        <v>0.10031847371162808</v>
      </c>
      <c r="Q41" s="20"/>
      <c r="R41" s="3"/>
      <c r="S41" s="3"/>
      <c r="T41" s="3"/>
      <c r="U41" s="3"/>
      <c r="V41" s="3"/>
    </row>
    <row r="42" spans="2:22" ht="15">
      <c r="B42" s="24"/>
      <c r="C42" s="29" t="s">
        <v>387</v>
      </c>
      <c r="D42" s="42"/>
      <c r="E42" s="43"/>
      <c r="F42" s="44"/>
      <c r="G42" s="44"/>
      <c r="H42" s="44"/>
      <c r="I42" s="44"/>
      <c r="J42" s="44"/>
      <c r="K42" s="42"/>
      <c r="L42" s="76"/>
      <c r="M42" s="52">
        <v>147179</v>
      </c>
      <c r="N42" s="43"/>
      <c r="O42" s="45">
        <f t="shared" si="8"/>
        <v>147179</v>
      </c>
      <c r="P42" s="46">
        <f aca="true" t="shared" si="9" ref="P42:P56">(O42/$O$82)*100</f>
        <v>0.004999533609777671</v>
      </c>
      <c r="Q42" s="20"/>
      <c r="R42" s="3"/>
      <c r="S42" s="3"/>
      <c r="T42" s="3"/>
      <c r="U42" s="3"/>
      <c r="V42" s="3"/>
    </row>
    <row r="43" spans="2:22" ht="15">
      <c r="B43" s="24"/>
      <c r="C43" s="18" t="s">
        <v>21</v>
      </c>
      <c r="D43" s="42">
        <v>0</v>
      </c>
      <c r="E43" s="43">
        <v>1889840</v>
      </c>
      <c r="F43" s="44">
        <v>484266</v>
      </c>
      <c r="G43" s="44">
        <v>5961027</v>
      </c>
      <c r="H43" s="44">
        <v>2894901</v>
      </c>
      <c r="I43" s="44">
        <v>0</v>
      </c>
      <c r="J43" s="44">
        <v>2946333</v>
      </c>
      <c r="K43" s="42">
        <v>5690000</v>
      </c>
      <c r="L43" s="76">
        <v>1046220</v>
      </c>
      <c r="M43" s="52">
        <v>6575160</v>
      </c>
      <c r="N43" s="43"/>
      <c r="O43" s="45">
        <f t="shared" si="8"/>
        <v>27487747</v>
      </c>
      <c r="P43" s="46">
        <f t="shared" si="9"/>
        <v>0.933733175137522</v>
      </c>
      <c r="Q43" s="20"/>
      <c r="R43" s="3"/>
      <c r="S43" s="3"/>
      <c r="T43" s="3"/>
      <c r="U43" s="3"/>
      <c r="V43" s="3"/>
    </row>
    <row r="44" spans="2:22" ht="15">
      <c r="B44" s="24"/>
      <c r="C44" s="29" t="s">
        <v>293</v>
      </c>
      <c r="D44" s="42"/>
      <c r="E44" s="43"/>
      <c r="F44" s="44"/>
      <c r="G44" s="44"/>
      <c r="H44" s="44"/>
      <c r="I44" s="44"/>
      <c r="J44" s="44"/>
      <c r="K44" s="42"/>
      <c r="L44" s="76">
        <v>249611</v>
      </c>
      <c r="M44" s="52">
        <v>285245</v>
      </c>
      <c r="N44" s="43"/>
      <c r="O44" s="45">
        <f t="shared" si="8"/>
        <v>534856</v>
      </c>
      <c r="P44" s="46">
        <f t="shared" si="9"/>
        <v>0.018168560381516697</v>
      </c>
      <c r="Q44" s="20"/>
      <c r="R44" s="3"/>
      <c r="S44" s="3"/>
      <c r="T44" s="3"/>
      <c r="U44" s="3"/>
      <c r="V44" s="3"/>
    </row>
    <row r="45" spans="2:22" ht="15">
      <c r="B45" s="24"/>
      <c r="C45" s="29" t="s">
        <v>248</v>
      </c>
      <c r="D45" s="42">
        <v>0</v>
      </c>
      <c r="E45" s="43">
        <v>0</v>
      </c>
      <c r="F45" s="44">
        <v>0</v>
      </c>
      <c r="G45" s="44">
        <v>0</v>
      </c>
      <c r="H45" s="44">
        <v>0</v>
      </c>
      <c r="I45" s="44">
        <v>0</v>
      </c>
      <c r="J45" s="44">
        <v>1603140</v>
      </c>
      <c r="K45" s="42">
        <v>7410084</v>
      </c>
      <c r="L45" s="76">
        <v>2215869</v>
      </c>
      <c r="M45" s="52">
        <v>1242047</v>
      </c>
      <c r="N45" s="43"/>
      <c r="O45" s="45">
        <f t="shared" si="8"/>
        <v>12471140</v>
      </c>
      <c r="P45" s="46">
        <f t="shared" si="9"/>
        <v>0.4236330154590172</v>
      </c>
      <c r="Q45" s="20"/>
      <c r="R45" s="3"/>
      <c r="S45" s="3"/>
      <c r="T45" s="3"/>
      <c r="U45" s="3"/>
      <c r="V45" s="3"/>
    </row>
    <row r="46" spans="2:22" ht="15">
      <c r="B46" s="24"/>
      <c r="C46" s="29" t="s">
        <v>388</v>
      </c>
      <c r="D46" s="42"/>
      <c r="E46" s="43"/>
      <c r="F46" s="44"/>
      <c r="G46" s="44"/>
      <c r="H46" s="44"/>
      <c r="I46" s="44"/>
      <c r="J46" s="44"/>
      <c r="K46" s="42"/>
      <c r="L46" s="76"/>
      <c r="M46" s="52">
        <v>556433</v>
      </c>
      <c r="N46" s="43"/>
      <c r="O46" s="45">
        <f t="shared" si="8"/>
        <v>556433</v>
      </c>
      <c r="P46" s="46">
        <f t="shared" si="9"/>
        <v>0.01890151098383206</v>
      </c>
      <c r="Q46" s="20"/>
      <c r="R46" s="3"/>
      <c r="S46" s="3"/>
      <c r="T46" s="3"/>
      <c r="U46" s="3"/>
      <c r="V46" s="3"/>
    </row>
    <row r="47" spans="2:22" ht="15">
      <c r="B47" s="24"/>
      <c r="C47" s="29" t="s">
        <v>389</v>
      </c>
      <c r="D47" s="42"/>
      <c r="E47" s="43"/>
      <c r="F47" s="44"/>
      <c r="G47" s="44"/>
      <c r="H47" s="44"/>
      <c r="I47" s="44"/>
      <c r="J47" s="44"/>
      <c r="K47" s="42"/>
      <c r="L47" s="76"/>
      <c r="M47" s="52">
        <v>430227</v>
      </c>
      <c r="N47" s="43"/>
      <c r="O47" s="45">
        <f t="shared" si="8"/>
        <v>430227</v>
      </c>
      <c r="P47" s="46">
        <f t="shared" si="9"/>
        <v>0.014614410658679688</v>
      </c>
      <c r="Q47" s="20"/>
      <c r="R47" s="3"/>
      <c r="S47" s="3"/>
      <c r="T47" s="3"/>
      <c r="U47" s="3"/>
      <c r="V47" s="3"/>
    </row>
    <row r="48" spans="2:22" ht="15">
      <c r="B48" s="24"/>
      <c r="C48" s="18" t="s">
        <v>22</v>
      </c>
      <c r="D48" s="42">
        <v>2301006</v>
      </c>
      <c r="E48" s="43">
        <v>0</v>
      </c>
      <c r="F48" s="44">
        <v>3954360</v>
      </c>
      <c r="G48" s="44">
        <v>5691520</v>
      </c>
      <c r="H48" s="44">
        <v>4581110</v>
      </c>
      <c r="I48" s="44">
        <v>11256682</v>
      </c>
      <c r="J48" s="44">
        <v>5732198</v>
      </c>
      <c r="K48" s="42">
        <v>0</v>
      </c>
      <c r="L48" s="76">
        <v>11140686</v>
      </c>
      <c r="M48" s="52">
        <v>6615251</v>
      </c>
      <c r="N48" s="43"/>
      <c r="O48" s="45">
        <f t="shared" si="8"/>
        <v>51272813</v>
      </c>
      <c r="P48" s="46">
        <f t="shared" si="9"/>
        <v>1.7416897238148477</v>
      </c>
      <c r="Q48" s="20"/>
      <c r="R48" s="3"/>
      <c r="S48" s="3"/>
      <c r="T48" s="3"/>
      <c r="U48" s="3"/>
      <c r="V48" s="3"/>
    </row>
    <row r="49" spans="2:22" ht="15">
      <c r="B49" s="24"/>
      <c r="C49" s="29" t="s">
        <v>390</v>
      </c>
      <c r="D49" s="42"/>
      <c r="E49" s="43"/>
      <c r="F49" s="44"/>
      <c r="G49" s="44"/>
      <c r="H49" s="44"/>
      <c r="I49" s="44"/>
      <c r="J49" s="44"/>
      <c r="K49" s="42"/>
      <c r="L49" s="76"/>
      <c r="M49" s="52">
        <v>996986</v>
      </c>
      <c r="N49" s="43"/>
      <c r="O49" s="45">
        <f t="shared" si="8"/>
        <v>996986</v>
      </c>
      <c r="P49" s="46">
        <f t="shared" si="9"/>
        <v>0.03386668624924616</v>
      </c>
      <c r="Q49" s="20"/>
      <c r="R49" s="3"/>
      <c r="S49" s="3"/>
      <c r="T49" s="3"/>
      <c r="U49" s="3"/>
      <c r="V49" s="3"/>
    </row>
    <row r="50" spans="2:22" ht="15">
      <c r="B50" s="24"/>
      <c r="C50" s="29" t="s">
        <v>391</v>
      </c>
      <c r="D50" s="42"/>
      <c r="E50" s="43"/>
      <c r="F50" s="44"/>
      <c r="G50" s="44"/>
      <c r="H50" s="44"/>
      <c r="I50" s="44"/>
      <c r="J50" s="44"/>
      <c r="K50" s="42"/>
      <c r="L50" s="76"/>
      <c r="M50" s="52">
        <v>208057</v>
      </c>
      <c r="N50" s="43"/>
      <c r="O50" s="45">
        <f t="shared" si="8"/>
        <v>208057</v>
      </c>
      <c r="P50" s="46">
        <f t="shared" si="9"/>
        <v>0.0070675025937770525</v>
      </c>
      <c r="Q50" s="20"/>
      <c r="R50" s="3"/>
      <c r="S50" s="3"/>
      <c r="T50" s="3"/>
      <c r="U50" s="3"/>
      <c r="V50" s="3"/>
    </row>
    <row r="51" spans="2:22" ht="15">
      <c r="B51" s="24"/>
      <c r="C51" s="29" t="s">
        <v>392</v>
      </c>
      <c r="D51" s="42"/>
      <c r="E51" s="43"/>
      <c r="F51" s="44"/>
      <c r="G51" s="44"/>
      <c r="H51" s="44"/>
      <c r="I51" s="44"/>
      <c r="J51" s="44"/>
      <c r="K51" s="42"/>
      <c r="L51" s="76"/>
      <c r="M51" s="52">
        <v>7673175</v>
      </c>
      <c r="N51" s="43"/>
      <c r="O51" s="45">
        <f t="shared" si="8"/>
        <v>7673175</v>
      </c>
      <c r="P51" s="46">
        <f t="shared" si="9"/>
        <v>0.2606506112027244</v>
      </c>
      <c r="Q51" s="20"/>
      <c r="R51" s="3"/>
      <c r="S51" s="3"/>
      <c r="T51" s="3"/>
      <c r="U51" s="3"/>
      <c r="V51" s="3"/>
    </row>
    <row r="52" spans="2:22" ht="15">
      <c r="B52" s="24"/>
      <c r="C52" s="29" t="s">
        <v>249</v>
      </c>
      <c r="D52" s="42">
        <v>0</v>
      </c>
      <c r="E52" s="43">
        <v>0</v>
      </c>
      <c r="F52" s="44">
        <v>0</v>
      </c>
      <c r="G52" s="44">
        <v>0</v>
      </c>
      <c r="H52" s="44">
        <v>0</v>
      </c>
      <c r="I52" s="44">
        <v>0</v>
      </c>
      <c r="J52" s="44">
        <v>819000</v>
      </c>
      <c r="K52" s="42">
        <v>0</v>
      </c>
      <c r="L52" s="76">
        <v>0</v>
      </c>
      <c r="M52" s="52">
        <v>1931788</v>
      </c>
      <c r="N52" s="43"/>
      <c r="O52" s="45">
        <f t="shared" si="8"/>
        <v>2750788</v>
      </c>
      <c r="P52" s="46">
        <f t="shared" si="9"/>
        <v>0.09344170744041676</v>
      </c>
      <c r="Q52" s="20"/>
      <c r="R52" s="3"/>
      <c r="S52" s="3"/>
      <c r="T52" s="3"/>
      <c r="U52" s="3"/>
      <c r="V52" s="3"/>
    </row>
    <row r="53" spans="2:22" ht="15">
      <c r="B53" s="24"/>
      <c r="C53" s="29" t="s">
        <v>250</v>
      </c>
      <c r="D53" s="42">
        <v>0</v>
      </c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4">
        <v>561664</v>
      </c>
      <c r="K53" s="42">
        <v>2378000</v>
      </c>
      <c r="L53" s="76">
        <v>7184538</v>
      </c>
      <c r="M53" s="52">
        <v>779398</v>
      </c>
      <c r="N53" s="43"/>
      <c r="O53" s="45">
        <f t="shared" si="8"/>
        <v>10903600</v>
      </c>
      <c r="P53" s="46">
        <f t="shared" si="9"/>
        <v>0.3703851410022612</v>
      </c>
      <c r="Q53" s="20"/>
      <c r="R53" s="3"/>
      <c r="S53" s="3"/>
      <c r="T53" s="3"/>
      <c r="U53" s="3"/>
      <c r="V53" s="3"/>
    </row>
    <row r="54" spans="2:22" ht="15">
      <c r="B54" s="24"/>
      <c r="C54" s="29" t="s">
        <v>294</v>
      </c>
      <c r="D54" s="42"/>
      <c r="E54" s="43"/>
      <c r="F54" s="44"/>
      <c r="G54" s="44"/>
      <c r="H54" s="44"/>
      <c r="I54" s="44"/>
      <c r="J54" s="44"/>
      <c r="K54" s="42"/>
      <c r="L54" s="76">
        <v>868658</v>
      </c>
      <c r="M54" s="52">
        <v>219894</v>
      </c>
      <c r="N54" s="43"/>
      <c r="O54" s="45">
        <f t="shared" si="8"/>
        <v>1088552</v>
      </c>
      <c r="P54" s="46">
        <f t="shared" si="9"/>
        <v>0.036977098023432034</v>
      </c>
      <c r="Q54" s="20"/>
      <c r="R54" s="3"/>
      <c r="S54" s="3"/>
      <c r="T54" s="3"/>
      <c r="U54" s="3"/>
      <c r="V54" s="3"/>
    </row>
    <row r="55" spans="2:22" ht="15">
      <c r="B55" s="24"/>
      <c r="C55" s="29" t="s">
        <v>393</v>
      </c>
      <c r="D55" s="42"/>
      <c r="E55" s="43"/>
      <c r="F55" s="44"/>
      <c r="G55" s="44"/>
      <c r="H55" s="44"/>
      <c r="I55" s="44"/>
      <c r="J55" s="44"/>
      <c r="K55" s="42"/>
      <c r="L55" s="76"/>
      <c r="M55" s="52">
        <v>176000</v>
      </c>
      <c r="N55" s="43"/>
      <c r="O55" s="45">
        <f t="shared" si="8"/>
        <v>176000</v>
      </c>
      <c r="P55" s="46">
        <f t="shared" si="9"/>
        <v>0.005978556148097691</v>
      </c>
      <c r="Q55" s="20"/>
      <c r="R55" s="3"/>
      <c r="S55" s="3"/>
      <c r="T55" s="3"/>
      <c r="U55" s="3"/>
      <c r="V55" s="3"/>
    </row>
    <row r="56" spans="2:22" ht="15">
      <c r="B56" s="24"/>
      <c r="C56" s="18" t="s">
        <v>23</v>
      </c>
      <c r="D56" s="42">
        <v>54693921</v>
      </c>
      <c r="E56" s="43">
        <v>95271252</v>
      </c>
      <c r="F56" s="44">
        <v>98583876</v>
      </c>
      <c r="G56" s="44">
        <v>99885047</v>
      </c>
      <c r="H56" s="44">
        <v>118152392</v>
      </c>
      <c r="I56" s="44">
        <v>97553271</v>
      </c>
      <c r="J56" s="44">
        <v>278069774</v>
      </c>
      <c r="K56" s="42">
        <v>198013714</v>
      </c>
      <c r="L56" s="76">
        <v>190521841</v>
      </c>
      <c r="M56" s="52">
        <v>199834697</v>
      </c>
      <c r="N56" s="43"/>
      <c r="O56" s="45">
        <f t="shared" si="8"/>
        <v>1430579785</v>
      </c>
      <c r="P56" s="46">
        <f t="shared" si="9"/>
        <v>48.5954634599774</v>
      </c>
      <c r="Q56" s="20"/>
      <c r="R56" s="3"/>
      <c r="S56" s="3"/>
      <c r="T56" s="3"/>
      <c r="U56" s="3"/>
      <c r="V56" s="3"/>
    </row>
    <row r="57" spans="2:22" ht="15">
      <c r="B57" s="24"/>
      <c r="C57" s="29" t="s">
        <v>394</v>
      </c>
      <c r="D57" s="42"/>
      <c r="E57" s="43"/>
      <c r="F57" s="44"/>
      <c r="G57" s="44"/>
      <c r="H57" s="44"/>
      <c r="I57" s="44"/>
      <c r="J57" s="44"/>
      <c r="K57" s="42"/>
      <c r="L57" s="76"/>
      <c r="M57" s="52">
        <v>32000</v>
      </c>
      <c r="N57" s="43"/>
      <c r="O57" s="45">
        <f t="shared" si="8"/>
        <v>32000</v>
      </c>
      <c r="P57" s="46">
        <f>(O57/$O$82)*100</f>
        <v>0.0010870102087450345</v>
      </c>
      <c r="Q57" s="20"/>
      <c r="R57" s="3"/>
      <c r="S57" s="3"/>
      <c r="T57" s="3"/>
      <c r="U57" s="3"/>
      <c r="V57" s="3"/>
    </row>
    <row r="58" spans="2:22" ht="15">
      <c r="B58" s="24"/>
      <c r="C58" s="29" t="s">
        <v>295</v>
      </c>
      <c r="D58" s="42"/>
      <c r="E58" s="43"/>
      <c r="F58" s="44"/>
      <c r="G58" s="44"/>
      <c r="H58" s="44"/>
      <c r="I58" s="44"/>
      <c r="J58" s="44"/>
      <c r="K58" s="42"/>
      <c r="L58" s="76">
        <v>32000</v>
      </c>
      <c r="M58" s="52">
        <v>218553</v>
      </c>
      <c r="N58" s="43"/>
      <c r="O58" s="45">
        <f t="shared" si="8"/>
        <v>250553</v>
      </c>
      <c r="P58" s="46">
        <f>(O58/$O$12)*100</f>
        <v>1.431882962699824</v>
      </c>
      <c r="Q58" s="20"/>
      <c r="R58" s="3"/>
      <c r="S58" s="3"/>
      <c r="T58" s="3"/>
      <c r="U58" s="3"/>
      <c r="V58" s="3"/>
    </row>
    <row r="59" spans="2:22" ht="15">
      <c r="B59" s="24"/>
      <c r="C59" s="29" t="s">
        <v>251</v>
      </c>
      <c r="D59" s="42">
        <v>0</v>
      </c>
      <c r="E59" s="43">
        <v>0</v>
      </c>
      <c r="F59" s="44">
        <v>0</v>
      </c>
      <c r="G59" s="44">
        <v>0</v>
      </c>
      <c r="H59" s="44">
        <v>0</v>
      </c>
      <c r="I59" s="44">
        <v>0</v>
      </c>
      <c r="J59" s="44">
        <v>3813148</v>
      </c>
      <c r="K59" s="42">
        <v>3295800</v>
      </c>
      <c r="L59" s="76">
        <v>0</v>
      </c>
      <c r="M59" s="52">
        <v>8197207</v>
      </c>
      <c r="N59" s="43"/>
      <c r="O59" s="45">
        <f t="shared" si="8"/>
        <v>15306155</v>
      </c>
      <c r="P59" s="46">
        <f>(O59/$O$82)*100</f>
        <v>0.5199358356760581</v>
      </c>
      <c r="Q59" s="20"/>
      <c r="R59" s="3"/>
      <c r="S59" s="3"/>
      <c r="T59" s="3"/>
      <c r="U59" s="3"/>
      <c r="V59" s="3"/>
    </row>
    <row r="60" spans="2:22" ht="15">
      <c r="B60" s="24"/>
      <c r="C60" s="18" t="s">
        <v>24</v>
      </c>
      <c r="D60" s="42">
        <v>2726739</v>
      </c>
      <c r="E60" s="43">
        <v>1422080</v>
      </c>
      <c r="F60" s="44">
        <v>0</v>
      </c>
      <c r="G60" s="44">
        <v>4507906</v>
      </c>
      <c r="H60" s="44">
        <v>1930132</v>
      </c>
      <c r="I60" s="44">
        <v>0</v>
      </c>
      <c r="J60" s="44">
        <v>5606205</v>
      </c>
      <c r="K60" s="42">
        <v>2487843</v>
      </c>
      <c r="L60" s="76">
        <v>2901345</v>
      </c>
      <c r="M60" s="52">
        <v>3370790</v>
      </c>
      <c r="N60" s="43"/>
      <c r="O60" s="45">
        <f t="shared" si="8"/>
        <v>24953040</v>
      </c>
      <c r="P60" s="46">
        <f>(O60/$O$82)*100</f>
        <v>0.847631538100725</v>
      </c>
      <c r="Q60" s="20"/>
      <c r="R60" s="3"/>
      <c r="S60" s="3"/>
      <c r="T60" s="3"/>
      <c r="U60" s="3"/>
      <c r="V60" s="3"/>
    </row>
    <row r="61" spans="2:22" ht="15">
      <c r="B61" s="24"/>
      <c r="C61" s="29" t="s">
        <v>395</v>
      </c>
      <c r="D61" s="42"/>
      <c r="E61" s="43"/>
      <c r="F61" s="44"/>
      <c r="G61" s="44"/>
      <c r="H61" s="44"/>
      <c r="I61" s="44"/>
      <c r="J61" s="44"/>
      <c r="K61" s="42"/>
      <c r="L61" s="76"/>
      <c r="M61" s="52">
        <v>391632</v>
      </c>
      <c r="N61" s="43"/>
      <c r="O61" s="45">
        <f t="shared" si="8"/>
        <v>391632</v>
      </c>
      <c r="P61" s="46">
        <f>(O61/$O$82)*100</f>
        <v>0.013303374439726108</v>
      </c>
      <c r="Q61" s="20"/>
      <c r="R61" s="3"/>
      <c r="S61" s="3"/>
      <c r="T61" s="3"/>
      <c r="U61" s="3"/>
      <c r="V61" s="3"/>
    </row>
    <row r="62" spans="2:22" ht="15">
      <c r="B62" s="24"/>
      <c r="C62" s="18" t="s">
        <v>25</v>
      </c>
      <c r="D62" s="42">
        <v>1242212</v>
      </c>
      <c r="E62" s="43">
        <v>1936915</v>
      </c>
      <c r="F62" s="44">
        <v>2620856</v>
      </c>
      <c r="G62" s="44">
        <v>5313607</v>
      </c>
      <c r="H62" s="44">
        <v>4311190</v>
      </c>
      <c r="I62" s="44">
        <v>4230500</v>
      </c>
      <c r="J62" s="44">
        <v>4798158</v>
      </c>
      <c r="K62" s="42">
        <v>2936052</v>
      </c>
      <c r="L62" s="76">
        <v>8081120</v>
      </c>
      <c r="M62" s="52">
        <v>5718870</v>
      </c>
      <c r="N62" s="43"/>
      <c r="O62" s="45">
        <f t="shared" si="8"/>
        <v>41189480</v>
      </c>
      <c r="P62" s="46">
        <f>(O62/$O$82)*100</f>
        <v>1.3991682891531072</v>
      </c>
      <c r="Q62" s="20"/>
      <c r="R62" s="3"/>
      <c r="S62" s="3"/>
      <c r="T62" s="3"/>
      <c r="U62" s="3"/>
      <c r="V62" s="3"/>
    </row>
    <row r="63" spans="2:22" ht="15">
      <c r="B63" s="24"/>
      <c r="C63" s="29" t="s">
        <v>296</v>
      </c>
      <c r="D63" s="42"/>
      <c r="E63" s="43"/>
      <c r="F63" s="44"/>
      <c r="G63" s="44"/>
      <c r="H63" s="44"/>
      <c r="I63" s="44"/>
      <c r="J63" s="44"/>
      <c r="K63" s="42"/>
      <c r="L63" s="76">
        <v>61570</v>
      </c>
      <c r="M63" s="52">
        <v>90535</v>
      </c>
      <c r="N63" s="43"/>
      <c r="O63" s="45">
        <f t="shared" si="8"/>
        <v>152105</v>
      </c>
      <c r="P63" s="46">
        <f>(O63/$O$12)*100</f>
        <v>0.8692634214775187</v>
      </c>
      <c r="Q63" s="20"/>
      <c r="R63" s="3"/>
      <c r="S63" s="3"/>
      <c r="T63" s="3"/>
      <c r="U63" s="3"/>
      <c r="V63" s="3"/>
    </row>
    <row r="64" spans="2:22" ht="15">
      <c r="B64" s="24"/>
      <c r="C64" s="29" t="s">
        <v>401</v>
      </c>
      <c r="D64" s="42"/>
      <c r="E64" s="43"/>
      <c r="F64" s="44"/>
      <c r="G64" s="44"/>
      <c r="H64" s="44"/>
      <c r="I64" s="44"/>
      <c r="J64" s="44"/>
      <c r="K64" s="42"/>
      <c r="L64" s="76"/>
      <c r="M64" s="52">
        <v>73600</v>
      </c>
      <c r="N64" s="43"/>
      <c r="O64" s="45">
        <f t="shared" si="8"/>
        <v>73600</v>
      </c>
      <c r="P64" s="46">
        <f aca="true" t="shared" si="10" ref="P64:P75">(O64/$O$82)*100</f>
        <v>0.00250012348011358</v>
      </c>
      <c r="Q64" s="20"/>
      <c r="R64" s="3"/>
      <c r="S64" s="3"/>
      <c r="T64" s="3"/>
      <c r="U64" s="3"/>
      <c r="V64" s="3"/>
    </row>
    <row r="65" spans="2:22" ht="15">
      <c r="B65" s="24"/>
      <c r="C65" s="18" t="s">
        <v>26</v>
      </c>
      <c r="D65" s="42">
        <v>3468412</v>
      </c>
      <c r="E65" s="43">
        <v>4477086</v>
      </c>
      <c r="F65" s="44">
        <v>1024867</v>
      </c>
      <c r="G65" s="44">
        <v>6540437</v>
      </c>
      <c r="H65" s="44">
        <v>7524404</v>
      </c>
      <c r="I65" s="44">
        <v>5218515</v>
      </c>
      <c r="J65" s="44">
        <v>13428124</v>
      </c>
      <c r="K65" s="42">
        <v>5922683</v>
      </c>
      <c r="L65" s="76">
        <v>14334477</v>
      </c>
      <c r="M65" s="52">
        <v>20144427</v>
      </c>
      <c r="N65" s="43"/>
      <c r="O65" s="45">
        <f t="shared" si="8"/>
        <v>82083432</v>
      </c>
      <c r="P65" s="46">
        <f t="shared" si="10"/>
        <v>2.788297767275902</v>
      </c>
      <c r="Q65" s="20"/>
      <c r="R65" s="3"/>
      <c r="S65" s="3"/>
      <c r="T65" s="3"/>
      <c r="U65" s="3"/>
      <c r="V65" s="3"/>
    </row>
    <row r="66" spans="2:22" ht="15">
      <c r="B66" s="24"/>
      <c r="C66" s="18" t="s">
        <v>27</v>
      </c>
      <c r="D66" s="42">
        <v>4669786</v>
      </c>
      <c r="E66" s="43">
        <v>4307200</v>
      </c>
      <c r="F66" s="44">
        <v>0</v>
      </c>
      <c r="G66" s="44">
        <v>12169816</v>
      </c>
      <c r="H66" s="44">
        <v>13426681</v>
      </c>
      <c r="I66" s="44">
        <v>13138057</v>
      </c>
      <c r="J66" s="44">
        <v>12953080</v>
      </c>
      <c r="K66" s="42">
        <v>18882274</v>
      </c>
      <c r="L66" s="76">
        <v>22782787</v>
      </c>
      <c r="M66" s="52">
        <v>17154853</v>
      </c>
      <c r="N66" s="43"/>
      <c r="O66" s="45">
        <f t="shared" si="8"/>
        <v>119484534</v>
      </c>
      <c r="P66" s="46">
        <f t="shared" si="10"/>
        <v>4.058778382660725</v>
      </c>
      <c r="Q66" s="20"/>
      <c r="R66" s="3"/>
      <c r="S66" s="3"/>
      <c r="T66" s="3"/>
      <c r="U66" s="3"/>
      <c r="V66" s="3"/>
    </row>
    <row r="67" spans="2:17" ht="15">
      <c r="B67" s="24"/>
      <c r="C67" s="18" t="s">
        <v>28</v>
      </c>
      <c r="D67" s="42">
        <v>10389840</v>
      </c>
      <c r="E67" s="43">
        <v>16042739</v>
      </c>
      <c r="F67" s="44">
        <v>6213299</v>
      </c>
      <c r="G67" s="44">
        <v>32974346</v>
      </c>
      <c r="H67" s="44">
        <v>32583409</v>
      </c>
      <c r="I67" s="44">
        <v>34454341</v>
      </c>
      <c r="J67" s="44">
        <v>30863159</v>
      </c>
      <c r="K67" s="42">
        <v>6014707</v>
      </c>
      <c r="L67" s="76">
        <v>84399143</v>
      </c>
      <c r="M67" s="52">
        <v>13973514</v>
      </c>
      <c r="N67" s="43"/>
      <c r="O67" s="45">
        <f t="shared" si="8"/>
        <v>267908497</v>
      </c>
      <c r="P67" s="46">
        <f t="shared" si="10"/>
        <v>9.100602226516829</v>
      </c>
      <c r="Q67" s="18"/>
    </row>
    <row r="68" spans="2:22" ht="15">
      <c r="B68" s="24"/>
      <c r="C68" s="18" t="s">
        <v>29</v>
      </c>
      <c r="D68" s="42">
        <v>7834755</v>
      </c>
      <c r="E68" s="43">
        <v>5974477</v>
      </c>
      <c r="F68" s="44">
        <v>-19779</v>
      </c>
      <c r="G68" s="44">
        <v>52501062</v>
      </c>
      <c r="H68" s="44">
        <v>90606826</v>
      </c>
      <c r="I68" s="44">
        <v>58975186</v>
      </c>
      <c r="J68" s="44">
        <v>65485656</v>
      </c>
      <c r="K68" s="42">
        <v>74744058</v>
      </c>
      <c r="L68" s="76">
        <v>75268037</v>
      </c>
      <c r="M68" s="52">
        <v>44371002</v>
      </c>
      <c r="N68" s="43"/>
      <c r="O68" s="45">
        <f t="shared" si="8"/>
        <v>475741280</v>
      </c>
      <c r="P68" s="46">
        <f t="shared" si="10"/>
        <v>16.160488377544688</v>
      </c>
      <c r="Q68" s="20"/>
      <c r="R68" s="3"/>
      <c r="S68" s="3"/>
      <c r="T68" s="3"/>
      <c r="U68" s="3"/>
      <c r="V68" s="3"/>
    </row>
    <row r="69" spans="2:22" ht="15">
      <c r="B69" s="24"/>
      <c r="C69" s="18" t="s">
        <v>30</v>
      </c>
      <c r="D69" s="42">
        <v>7788228</v>
      </c>
      <c r="E69" s="43">
        <v>11169457</v>
      </c>
      <c r="F69" s="44">
        <v>0</v>
      </c>
      <c r="G69" s="44">
        <v>31109708</v>
      </c>
      <c r="H69" s="44">
        <v>15559135</v>
      </c>
      <c r="I69" s="44">
        <v>14896086</v>
      </c>
      <c r="J69" s="44">
        <v>38990251</v>
      </c>
      <c r="K69" s="42">
        <v>38473270</v>
      </c>
      <c r="L69" s="76">
        <v>34564595</v>
      </c>
      <c r="M69" s="52">
        <v>32264012</v>
      </c>
      <c r="N69" s="43"/>
      <c r="O69" s="45">
        <f t="shared" si="8"/>
        <v>224814742</v>
      </c>
      <c r="P69" s="46">
        <f t="shared" si="10"/>
        <v>7.6367474884494095</v>
      </c>
      <c r="Q69" s="20"/>
      <c r="R69" s="3"/>
      <c r="S69" s="3"/>
      <c r="T69" s="3"/>
      <c r="U69" s="3"/>
      <c r="V69" s="3"/>
    </row>
    <row r="70" spans="2:22" ht="15">
      <c r="B70" s="24"/>
      <c r="C70" s="29" t="s">
        <v>396</v>
      </c>
      <c r="D70" s="42"/>
      <c r="E70" s="43"/>
      <c r="F70" s="44"/>
      <c r="G70" s="44"/>
      <c r="H70" s="44"/>
      <c r="I70" s="44"/>
      <c r="J70" s="44"/>
      <c r="K70" s="42"/>
      <c r="L70" s="76"/>
      <c r="M70" s="52">
        <v>147689</v>
      </c>
      <c r="N70" s="43"/>
      <c r="O70" s="45">
        <f t="shared" si="8"/>
        <v>147689</v>
      </c>
      <c r="P70" s="46">
        <f t="shared" si="10"/>
        <v>0.005016857834979545</v>
      </c>
      <c r="Q70" s="20"/>
      <c r="R70" s="3"/>
      <c r="S70" s="3"/>
      <c r="T70" s="3"/>
      <c r="U70" s="3"/>
      <c r="V70" s="3"/>
    </row>
    <row r="71" spans="2:22" ht="15">
      <c r="B71" s="24"/>
      <c r="C71" s="29" t="s">
        <v>252</v>
      </c>
      <c r="D71" s="42">
        <v>0</v>
      </c>
      <c r="E71" s="43">
        <v>0</v>
      </c>
      <c r="F71" s="44">
        <v>0</v>
      </c>
      <c r="G71" s="44">
        <v>0</v>
      </c>
      <c r="H71" s="44">
        <v>0</v>
      </c>
      <c r="I71" s="44">
        <v>0</v>
      </c>
      <c r="J71" s="44">
        <v>619968</v>
      </c>
      <c r="K71" s="42">
        <v>755645</v>
      </c>
      <c r="L71" s="76">
        <v>191748</v>
      </c>
      <c r="M71" s="52">
        <v>821468</v>
      </c>
      <c r="N71" s="43"/>
      <c r="O71" s="45">
        <f t="shared" si="8"/>
        <v>2388829</v>
      </c>
      <c r="P71" s="46">
        <f t="shared" si="10"/>
        <v>0.08114629718581852</v>
      </c>
      <c r="Q71" s="20"/>
      <c r="R71" s="3"/>
      <c r="S71" s="3"/>
      <c r="T71" s="3"/>
      <c r="U71" s="3"/>
      <c r="V71" s="3"/>
    </row>
    <row r="72" spans="2:22" ht="15">
      <c r="B72" s="24"/>
      <c r="C72" s="29" t="s">
        <v>397</v>
      </c>
      <c r="D72" s="42"/>
      <c r="E72" s="43"/>
      <c r="F72" s="44"/>
      <c r="G72" s="44"/>
      <c r="H72" s="44"/>
      <c r="I72" s="44"/>
      <c r="J72" s="44"/>
      <c r="K72" s="42"/>
      <c r="L72" s="76"/>
      <c r="M72" s="52">
        <v>1000000</v>
      </c>
      <c r="N72" s="43"/>
      <c r="O72" s="45">
        <f t="shared" si="8"/>
        <v>1000000</v>
      </c>
      <c r="P72" s="46">
        <f t="shared" si="10"/>
        <v>0.03396906902328233</v>
      </c>
      <c r="Q72" s="20"/>
      <c r="R72" s="3"/>
      <c r="S72" s="3"/>
      <c r="T72" s="3"/>
      <c r="U72" s="3"/>
      <c r="V72" s="3"/>
    </row>
    <row r="73" spans="2:22" ht="15">
      <c r="B73" s="24"/>
      <c r="C73" s="29" t="s">
        <v>398</v>
      </c>
      <c r="D73" s="42"/>
      <c r="E73" s="43"/>
      <c r="F73" s="44"/>
      <c r="G73" s="44"/>
      <c r="H73" s="44"/>
      <c r="I73" s="44"/>
      <c r="J73" s="44"/>
      <c r="K73" s="42"/>
      <c r="L73" s="76"/>
      <c r="M73" s="52">
        <v>2941211</v>
      </c>
      <c r="N73" s="43"/>
      <c r="O73" s="45">
        <f t="shared" si="8"/>
        <v>2941211</v>
      </c>
      <c r="P73" s="46">
        <f t="shared" si="10"/>
        <v>0.09991019947103726</v>
      </c>
      <c r="Q73" s="20"/>
      <c r="R73" s="3"/>
      <c r="S73" s="3"/>
      <c r="T73" s="3"/>
      <c r="U73" s="3"/>
      <c r="V73" s="3"/>
    </row>
    <row r="74" spans="2:22" ht="15">
      <c r="B74" s="24"/>
      <c r="C74" s="18" t="s">
        <v>31</v>
      </c>
      <c r="D74" s="42">
        <v>4461725</v>
      </c>
      <c r="E74" s="43">
        <v>2109564</v>
      </c>
      <c r="F74" s="44">
        <v>11922807</v>
      </c>
      <c r="G74" s="44">
        <v>12924076</v>
      </c>
      <c r="H74" s="44">
        <v>9362498</v>
      </c>
      <c r="I74" s="44">
        <v>8162450</v>
      </c>
      <c r="J74" s="44">
        <v>12438157</v>
      </c>
      <c r="K74" s="42">
        <v>9084296</v>
      </c>
      <c r="L74" s="76">
        <v>10179837</v>
      </c>
      <c r="M74" s="52">
        <v>0</v>
      </c>
      <c r="N74" s="43"/>
      <c r="O74" s="45">
        <f t="shared" si="8"/>
        <v>80645410</v>
      </c>
      <c r="P74" s="46">
        <f t="shared" si="10"/>
        <v>2.7394494987009037</v>
      </c>
      <c r="Q74" s="20"/>
      <c r="R74" s="3"/>
      <c r="S74" s="3"/>
      <c r="T74" s="3"/>
      <c r="U74" s="3"/>
      <c r="V74" s="3"/>
    </row>
    <row r="75" spans="2:22" ht="15">
      <c r="B75" s="24"/>
      <c r="C75" s="18" t="s">
        <v>32</v>
      </c>
      <c r="D75" s="42">
        <v>1300056</v>
      </c>
      <c r="E75" s="43">
        <v>2349824</v>
      </c>
      <c r="F75" s="44">
        <v>0</v>
      </c>
      <c r="G75" s="44">
        <v>2833920</v>
      </c>
      <c r="H75" s="44">
        <v>5922052</v>
      </c>
      <c r="I75" s="44">
        <v>6153919</v>
      </c>
      <c r="J75" s="44">
        <v>3903933</v>
      </c>
      <c r="K75" s="42">
        <v>4101883</v>
      </c>
      <c r="L75" s="76">
        <v>7541080</v>
      </c>
      <c r="M75" s="52">
        <v>4649600</v>
      </c>
      <c r="N75" s="43"/>
      <c r="O75" s="45">
        <f t="shared" si="8"/>
        <v>38756267</v>
      </c>
      <c r="P75" s="46">
        <f t="shared" si="10"/>
        <v>1.3165143088077595</v>
      </c>
      <c r="Q75" s="20"/>
      <c r="R75" s="3"/>
      <c r="S75" s="3"/>
      <c r="T75" s="3"/>
      <c r="U75" s="3"/>
      <c r="V75" s="3"/>
    </row>
    <row r="76" spans="2:22" ht="15">
      <c r="B76" s="24"/>
      <c r="C76" s="29" t="s">
        <v>297</v>
      </c>
      <c r="D76" s="42"/>
      <c r="E76" s="43"/>
      <c r="F76" s="44"/>
      <c r="G76" s="44"/>
      <c r="H76" s="44"/>
      <c r="I76" s="44"/>
      <c r="J76" s="44"/>
      <c r="K76" s="42"/>
      <c r="L76" s="76">
        <v>2495266</v>
      </c>
      <c r="M76" s="52">
        <v>0</v>
      </c>
      <c r="N76" s="43"/>
      <c r="O76" s="45">
        <f t="shared" si="8"/>
        <v>2495266</v>
      </c>
      <c r="P76" s="46">
        <f>(O76/$O$12)*100</f>
        <v>14.260171990772966</v>
      </c>
      <c r="Q76" s="20"/>
      <c r="R76" s="3"/>
      <c r="S76" s="3"/>
      <c r="T76" s="3"/>
      <c r="U76" s="3"/>
      <c r="V76" s="3"/>
    </row>
    <row r="77" spans="2:22" ht="15">
      <c r="B77" s="24"/>
      <c r="C77" s="29" t="s">
        <v>253</v>
      </c>
      <c r="D77" s="42">
        <v>0</v>
      </c>
      <c r="E77" s="43">
        <v>0</v>
      </c>
      <c r="F77" s="44">
        <v>0</v>
      </c>
      <c r="G77" s="44">
        <v>0</v>
      </c>
      <c r="H77" s="44">
        <v>0</v>
      </c>
      <c r="I77" s="44">
        <v>0</v>
      </c>
      <c r="J77" s="44">
        <v>901247</v>
      </c>
      <c r="K77" s="42">
        <v>126000</v>
      </c>
      <c r="L77" s="76">
        <v>3873634</v>
      </c>
      <c r="M77" s="52">
        <v>2771726</v>
      </c>
      <c r="N77" s="43"/>
      <c r="O77" s="45">
        <f t="shared" si="8"/>
        <v>7672607</v>
      </c>
      <c r="P77" s="46">
        <f>(O77/$O$82)*100</f>
        <v>0.2606313167715192</v>
      </c>
      <c r="Q77" s="20"/>
      <c r="R77" s="3"/>
      <c r="S77" s="3"/>
      <c r="T77" s="3"/>
      <c r="U77" s="3"/>
      <c r="V77" s="3"/>
    </row>
    <row r="78" spans="2:22" ht="15">
      <c r="B78" s="24"/>
      <c r="C78" s="29" t="s">
        <v>399</v>
      </c>
      <c r="D78" s="42"/>
      <c r="E78" s="43"/>
      <c r="F78" s="44"/>
      <c r="G78" s="44"/>
      <c r="H78" s="44"/>
      <c r="I78" s="44"/>
      <c r="J78" s="44"/>
      <c r="K78" s="42"/>
      <c r="L78" s="76"/>
      <c r="M78" s="52">
        <v>500000</v>
      </c>
      <c r="N78" s="43"/>
      <c r="O78" s="45">
        <f t="shared" si="8"/>
        <v>500000</v>
      </c>
      <c r="P78" s="46">
        <f>(O78/$O$82)*100</f>
        <v>0.016984534511641166</v>
      </c>
      <c r="Q78" s="20"/>
      <c r="R78" s="3"/>
      <c r="S78" s="3"/>
      <c r="T78" s="3"/>
      <c r="U78" s="3"/>
      <c r="V78" s="3"/>
    </row>
    <row r="79" spans="2:22" ht="15">
      <c r="B79" s="24"/>
      <c r="C79" s="29" t="s">
        <v>298</v>
      </c>
      <c r="D79" s="42"/>
      <c r="E79" s="43"/>
      <c r="F79" s="44"/>
      <c r="G79" s="44"/>
      <c r="H79" s="44"/>
      <c r="I79" s="44"/>
      <c r="J79" s="44"/>
      <c r="K79" s="42"/>
      <c r="L79" s="76">
        <v>503020</v>
      </c>
      <c r="M79" s="52">
        <v>604200</v>
      </c>
      <c r="N79" s="43"/>
      <c r="O79" s="45">
        <f t="shared" si="8"/>
        <v>1107220</v>
      </c>
      <c r="P79" s="46">
        <f>(O79/$O$12)*100</f>
        <v>6.32764107378678</v>
      </c>
      <c r="Q79" s="20"/>
      <c r="R79" s="3"/>
      <c r="S79" s="3"/>
      <c r="T79" s="3"/>
      <c r="U79" s="3"/>
      <c r="V79" s="3"/>
    </row>
    <row r="80" spans="2:22" ht="15">
      <c r="B80" s="24"/>
      <c r="C80" s="18" t="s">
        <v>254</v>
      </c>
      <c r="D80" s="42">
        <v>0</v>
      </c>
      <c r="E80" s="43">
        <v>0</v>
      </c>
      <c r="F80" s="44">
        <v>0</v>
      </c>
      <c r="G80" s="44">
        <v>0</v>
      </c>
      <c r="H80" s="44">
        <v>0</v>
      </c>
      <c r="I80" s="44">
        <v>0</v>
      </c>
      <c r="J80" s="44">
        <v>527680</v>
      </c>
      <c r="K80" s="42">
        <v>453600</v>
      </c>
      <c r="L80" s="76">
        <v>235200</v>
      </c>
      <c r="M80" s="52">
        <v>2332000</v>
      </c>
      <c r="N80" s="43"/>
      <c r="O80" s="45">
        <f t="shared" si="8"/>
        <v>3548480</v>
      </c>
      <c r="P80" s="46">
        <f>(O80/$O$82)*100</f>
        <v>0.12053856204773689</v>
      </c>
      <c r="Q80" s="20"/>
      <c r="R80" s="3"/>
      <c r="S80" s="3"/>
      <c r="T80" s="3"/>
      <c r="U80" s="3"/>
      <c r="V80" s="3"/>
    </row>
    <row r="81" spans="2:22" ht="15">
      <c r="B81" s="24"/>
      <c r="C81" s="29" t="s">
        <v>400</v>
      </c>
      <c r="D81" s="42"/>
      <c r="E81" s="43"/>
      <c r="F81" s="44"/>
      <c r="G81" s="44"/>
      <c r="H81" s="44"/>
      <c r="I81" s="44"/>
      <c r="J81" s="44"/>
      <c r="K81" s="42"/>
      <c r="L81" s="76"/>
      <c r="M81" s="52">
        <v>40000</v>
      </c>
      <c r="N81" s="43"/>
      <c r="O81" s="45">
        <f t="shared" si="8"/>
        <v>40000</v>
      </c>
      <c r="P81" s="46">
        <f>(O81/$O$82)*100</f>
        <v>0.0013587627609312934</v>
      </c>
      <c r="Q81" s="20"/>
      <c r="R81" s="3"/>
      <c r="S81" s="3"/>
      <c r="T81" s="3"/>
      <c r="U81" s="3"/>
      <c r="V81" s="3"/>
    </row>
    <row r="82" spans="2:22" ht="16.5" thickBot="1">
      <c r="B82" s="25"/>
      <c r="C82" s="21" t="s">
        <v>7</v>
      </c>
      <c r="D82" s="47">
        <f aca="true" t="shared" si="11" ref="D82:K82">SUM(D40:D80)</f>
        <v>100876680</v>
      </c>
      <c r="E82" s="48">
        <f t="shared" si="11"/>
        <v>146950434</v>
      </c>
      <c r="F82" s="49">
        <f t="shared" si="11"/>
        <v>124784552</v>
      </c>
      <c r="G82" s="49">
        <f t="shared" si="11"/>
        <v>272412472</v>
      </c>
      <c r="H82" s="49">
        <f t="shared" si="11"/>
        <v>306854730</v>
      </c>
      <c r="I82" s="49">
        <f t="shared" si="11"/>
        <v>254039007</v>
      </c>
      <c r="J82" s="49">
        <f t="shared" si="11"/>
        <v>484240089</v>
      </c>
      <c r="K82" s="47">
        <f t="shared" si="11"/>
        <v>381711415</v>
      </c>
      <c r="L82" s="77">
        <f>SUM(L41:L80)</f>
        <v>481818307</v>
      </c>
      <c r="M82" s="48">
        <f>SUM(M41:M81)</f>
        <v>390166911</v>
      </c>
      <c r="N82" s="48"/>
      <c r="O82" s="50">
        <f>SUM(O41:O81)</f>
        <v>2943854597</v>
      </c>
      <c r="P82" s="51">
        <f>(O82/$O$555)*100</f>
        <v>22.778940679200694</v>
      </c>
      <c r="Q82" s="10"/>
      <c r="R82" s="3"/>
      <c r="S82" s="3"/>
      <c r="T82" s="3"/>
      <c r="U82" s="3"/>
      <c r="V82" s="3"/>
    </row>
    <row r="83" spans="2:22" ht="15">
      <c r="B83" s="24"/>
      <c r="C83" s="18"/>
      <c r="D83" s="42"/>
      <c r="E83" s="43"/>
      <c r="F83" s="44"/>
      <c r="G83" s="44"/>
      <c r="H83" s="44"/>
      <c r="I83" s="44"/>
      <c r="J83" s="44"/>
      <c r="K83" s="42"/>
      <c r="L83" s="76"/>
      <c r="M83" s="52"/>
      <c r="N83" s="43"/>
      <c r="O83" s="45"/>
      <c r="P83" s="52"/>
      <c r="Q83" s="20"/>
      <c r="R83" s="3"/>
      <c r="S83" s="3"/>
      <c r="T83" s="3"/>
      <c r="U83" s="3"/>
      <c r="V83" s="3"/>
    </row>
    <row r="84" spans="2:22" ht="15">
      <c r="B84" s="24" t="s">
        <v>33</v>
      </c>
      <c r="C84" s="29" t="s">
        <v>402</v>
      </c>
      <c r="D84" s="42"/>
      <c r="E84" s="43"/>
      <c r="F84" s="44"/>
      <c r="G84" s="44"/>
      <c r="H84" s="44"/>
      <c r="I84" s="44"/>
      <c r="J84" s="44"/>
      <c r="K84" s="42"/>
      <c r="L84" s="76"/>
      <c r="M84" s="52">
        <v>2077335</v>
      </c>
      <c r="N84" s="43"/>
      <c r="O84" s="45">
        <f aca="true" t="shared" si="12" ref="O84:O92">SUM(D84:N84)</f>
        <v>2077335</v>
      </c>
      <c r="P84" s="46">
        <f>(O84/$O$93)*100</f>
        <v>0.6036757716563392</v>
      </c>
      <c r="Q84" s="20"/>
      <c r="R84" s="3"/>
      <c r="S84" s="3"/>
      <c r="T84" s="3"/>
      <c r="U84" s="3"/>
      <c r="V84" s="3"/>
    </row>
    <row r="85" spans="3:22" ht="15">
      <c r="C85" s="18" t="s">
        <v>34</v>
      </c>
      <c r="D85" s="42">
        <v>1932300</v>
      </c>
      <c r="E85" s="43">
        <v>1237736</v>
      </c>
      <c r="F85" s="44">
        <v>3244043</v>
      </c>
      <c r="G85" s="44">
        <v>2254061</v>
      </c>
      <c r="H85" s="44">
        <v>2620953</v>
      </c>
      <c r="I85" s="44">
        <v>2768790</v>
      </c>
      <c r="J85" s="44">
        <v>2960600</v>
      </c>
      <c r="K85" s="42">
        <v>2335822</v>
      </c>
      <c r="L85" s="76">
        <v>4511813</v>
      </c>
      <c r="M85" s="52">
        <v>1882398</v>
      </c>
      <c r="N85" s="43"/>
      <c r="O85" s="45">
        <f t="shared" si="12"/>
        <v>25748516</v>
      </c>
      <c r="P85" s="46">
        <f>(O85/$O$93)*100</f>
        <v>7.482546274580459</v>
      </c>
      <c r="Q85" s="20"/>
      <c r="R85" s="3"/>
      <c r="S85" s="3"/>
      <c r="T85" s="3"/>
      <c r="U85" s="3"/>
      <c r="V85" s="3"/>
    </row>
    <row r="86" spans="2:22" ht="15">
      <c r="B86" s="24"/>
      <c r="C86" s="18" t="s">
        <v>35</v>
      </c>
      <c r="D86" s="42">
        <v>3338851</v>
      </c>
      <c r="E86" s="43">
        <v>1000000</v>
      </c>
      <c r="F86" s="44">
        <v>35153207</v>
      </c>
      <c r="G86" s="44">
        <v>25806972</v>
      </c>
      <c r="H86" s="44">
        <v>27633511</v>
      </c>
      <c r="I86" s="44">
        <v>34202670</v>
      </c>
      <c r="J86" s="44">
        <v>41834059</v>
      </c>
      <c r="K86" s="42">
        <v>27698309</v>
      </c>
      <c r="L86" s="76">
        <v>48396439</v>
      </c>
      <c r="M86" s="52">
        <v>36765139</v>
      </c>
      <c r="N86" s="43"/>
      <c r="O86" s="45">
        <f t="shared" si="12"/>
        <v>281829157</v>
      </c>
      <c r="P86" s="46">
        <f>(O86/$O$93)*100</f>
        <v>81.89985429756422</v>
      </c>
      <c r="Q86" s="20"/>
      <c r="R86" s="3"/>
      <c r="S86" s="3"/>
      <c r="T86" s="3"/>
      <c r="U86" s="3"/>
      <c r="V86" s="3"/>
    </row>
    <row r="87" spans="2:22" ht="15">
      <c r="B87" s="24"/>
      <c r="C87" s="29" t="s">
        <v>255</v>
      </c>
      <c r="D87" s="42">
        <v>0</v>
      </c>
      <c r="E87" s="43">
        <v>0</v>
      </c>
      <c r="F87" s="44">
        <v>0</v>
      </c>
      <c r="G87" s="44">
        <v>0</v>
      </c>
      <c r="H87" s="44">
        <v>0</v>
      </c>
      <c r="I87" s="44">
        <v>0</v>
      </c>
      <c r="J87" s="44">
        <v>893318</v>
      </c>
      <c r="K87" s="42">
        <v>631768</v>
      </c>
      <c r="L87" s="76">
        <v>799189</v>
      </c>
      <c r="M87" s="52">
        <v>1346788</v>
      </c>
      <c r="N87" s="43"/>
      <c r="O87" s="45">
        <f t="shared" si="12"/>
        <v>3671063</v>
      </c>
      <c r="P87" s="46">
        <f>(O87/$O$93)*100</f>
        <v>1.0668148321402353</v>
      </c>
      <c r="Q87" s="20"/>
      <c r="R87" s="3"/>
      <c r="S87" s="3"/>
      <c r="T87" s="3"/>
      <c r="U87" s="3"/>
      <c r="V87" s="3"/>
    </row>
    <row r="88" spans="2:22" ht="15">
      <c r="B88" s="24"/>
      <c r="C88" s="29" t="s">
        <v>299</v>
      </c>
      <c r="D88" s="42"/>
      <c r="E88" s="43"/>
      <c r="F88" s="44"/>
      <c r="G88" s="44"/>
      <c r="H88" s="44"/>
      <c r="I88" s="44"/>
      <c r="J88" s="44"/>
      <c r="K88" s="42"/>
      <c r="L88" s="76">
        <v>306225</v>
      </c>
      <c r="M88" s="52">
        <v>139142</v>
      </c>
      <c r="N88" s="43"/>
      <c r="O88" s="45">
        <f t="shared" si="12"/>
        <v>445367</v>
      </c>
      <c r="P88" s="46">
        <f>(O88/$O$12)*100</f>
        <v>2.5452236430964006</v>
      </c>
      <c r="Q88" s="20"/>
      <c r="R88" s="3"/>
      <c r="S88" s="3"/>
      <c r="T88" s="3"/>
      <c r="U88" s="3"/>
      <c r="V88" s="3"/>
    </row>
    <row r="89" spans="2:22" ht="15">
      <c r="B89" s="24"/>
      <c r="C89" s="29" t="s">
        <v>300</v>
      </c>
      <c r="D89" s="42"/>
      <c r="E89" s="43"/>
      <c r="F89" s="44"/>
      <c r="G89" s="44"/>
      <c r="H89" s="44"/>
      <c r="I89" s="44"/>
      <c r="J89" s="44"/>
      <c r="K89" s="42"/>
      <c r="L89" s="76">
        <v>833067</v>
      </c>
      <c r="M89" s="52">
        <v>491881</v>
      </c>
      <c r="N89" s="43"/>
      <c r="O89" s="45">
        <f t="shared" si="12"/>
        <v>1324948</v>
      </c>
      <c r="P89" s="46">
        <f>(O89/$O$12)*100</f>
        <v>7.571932755397885</v>
      </c>
      <c r="Q89" s="20"/>
      <c r="R89" s="3"/>
      <c r="S89" s="3"/>
      <c r="T89" s="3"/>
      <c r="U89" s="3"/>
      <c r="V89" s="3"/>
    </row>
    <row r="90" spans="2:22" ht="15">
      <c r="B90" s="24"/>
      <c r="C90" s="29" t="s">
        <v>403</v>
      </c>
      <c r="D90" s="42"/>
      <c r="E90" s="43"/>
      <c r="F90" s="44"/>
      <c r="G90" s="44"/>
      <c r="H90" s="44"/>
      <c r="I90" s="44"/>
      <c r="J90" s="44"/>
      <c r="K90" s="42"/>
      <c r="L90" s="76"/>
      <c r="M90" s="52">
        <v>800939</v>
      </c>
      <c r="N90" s="43"/>
      <c r="O90" s="45">
        <f t="shared" si="12"/>
        <v>800939</v>
      </c>
      <c r="P90" s="46">
        <f>(O90/$O$12)*100</f>
        <v>4.577278692579352</v>
      </c>
      <c r="Q90" s="20"/>
      <c r="R90" s="3"/>
      <c r="S90" s="3"/>
      <c r="T90" s="3"/>
      <c r="U90" s="3"/>
      <c r="V90" s="3"/>
    </row>
    <row r="91" spans="2:22" ht="15">
      <c r="B91" s="24"/>
      <c r="C91" s="29" t="s">
        <v>404</v>
      </c>
      <c r="D91" s="42"/>
      <c r="E91" s="43"/>
      <c r="F91" s="44"/>
      <c r="G91" s="44"/>
      <c r="H91" s="44"/>
      <c r="I91" s="44"/>
      <c r="J91" s="44"/>
      <c r="K91" s="42"/>
      <c r="L91" s="76"/>
      <c r="M91" s="52">
        <v>1450404</v>
      </c>
      <c r="N91" s="43"/>
      <c r="O91" s="45">
        <f t="shared" si="12"/>
        <v>1450404</v>
      </c>
      <c r="P91" s="46">
        <f>(O91/$O$12)*100</f>
        <v>8.288900059594878</v>
      </c>
      <c r="Q91" s="20"/>
      <c r="R91" s="3"/>
      <c r="S91" s="3"/>
      <c r="T91" s="3"/>
      <c r="U91" s="3"/>
      <c r="V91" s="3"/>
    </row>
    <row r="92" spans="2:22" ht="15">
      <c r="B92" s="24"/>
      <c r="C92" s="18" t="s">
        <v>36</v>
      </c>
      <c r="D92" s="42">
        <v>707749</v>
      </c>
      <c r="E92" s="43">
        <v>846152</v>
      </c>
      <c r="F92" s="44">
        <v>4330604</v>
      </c>
      <c r="G92" s="44">
        <v>3636692</v>
      </c>
      <c r="H92" s="44">
        <v>3104216</v>
      </c>
      <c r="I92" s="44">
        <v>3146299</v>
      </c>
      <c r="J92" s="44">
        <v>3938049</v>
      </c>
      <c r="K92" s="42">
        <v>2825883</v>
      </c>
      <c r="L92" s="76">
        <v>4230984</v>
      </c>
      <c r="M92" s="52">
        <v>0</v>
      </c>
      <c r="N92" s="43"/>
      <c r="O92" s="45">
        <f t="shared" si="12"/>
        <v>26766628</v>
      </c>
      <c r="P92" s="46">
        <f>(O92/$O$93)*100</f>
        <v>7.778410710134945</v>
      </c>
      <c r="Q92" s="20"/>
      <c r="R92" s="3"/>
      <c r="S92" s="3"/>
      <c r="T92" s="3"/>
      <c r="U92" s="3"/>
      <c r="V92" s="3"/>
    </row>
    <row r="93" spans="2:22" ht="16.5" thickBot="1">
      <c r="B93" s="25"/>
      <c r="C93" s="21" t="s">
        <v>7</v>
      </c>
      <c r="D93" s="47">
        <f aca="true" t="shared" si="13" ref="D93:K93">SUM(D83:D92)</f>
        <v>5978900</v>
      </c>
      <c r="E93" s="48">
        <f t="shared" si="13"/>
        <v>3083888</v>
      </c>
      <c r="F93" s="49">
        <f t="shared" si="13"/>
        <v>42727854</v>
      </c>
      <c r="G93" s="49">
        <f t="shared" si="13"/>
        <v>31697725</v>
      </c>
      <c r="H93" s="49">
        <f t="shared" si="13"/>
        <v>33358680</v>
      </c>
      <c r="I93" s="49">
        <f t="shared" si="13"/>
        <v>40117759</v>
      </c>
      <c r="J93" s="49">
        <f t="shared" si="13"/>
        <v>49626026</v>
      </c>
      <c r="K93" s="47">
        <f t="shared" si="13"/>
        <v>33491782</v>
      </c>
      <c r="L93" s="77">
        <f>SUM(L85:L92)</f>
        <v>59077717</v>
      </c>
      <c r="M93" s="48">
        <f>SUM(M84:M92)</f>
        <v>44954026</v>
      </c>
      <c r="N93" s="48"/>
      <c r="O93" s="50">
        <f>SUM(O84:O92)</f>
        <v>344114357</v>
      </c>
      <c r="P93" s="51">
        <f>(O93/$O$555)*100</f>
        <v>2.662686035156882</v>
      </c>
      <c r="Q93" s="10"/>
      <c r="R93" s="3"/>
      <c r="S93" s="3"/>
      <c r="T93" s="3"/>
      <c r="U93" s="3"/>
      <c r="V93" s="3"/>
    </row>
    <row r="94" spans="2:22" ht="15">
      <c r="B94" s="24"/>
      <c r="C94" s="18"/>
      <c r="D94" s="42"/>
      <c r="E94" s="43"/>
      <c r="F94" s="44"/>
      <c r="G94" s="44"/>
      <c r="H94" s="44"/>
      <c r="I94" s="44"/>
      <c r="J94" s="44"/>
      <c r="K94" s="42"/>
      <c r="L94" s="76"/>
      <c r="M94" s="52"/>
      <c r="N94" s="43"/>
      <c r="O94" s="45"/>
      <c r="P94" s="52"/>
      <c r="Q94" s="20"/>
      <c r="R94" s="3"/>
      <c r="S94" s="3"/>
      <c r="T94" s="3"/>
      <c r="U94" s="3"/>
      <c r="V94" s="3"/>
    </row>
    <row r="95" spans="2:22" ht="15">
      <c r="B95" s="24" t="s">
        <v>37</v>
      </c>
      <c r="C95" s="18" t="s">
        <v>38</v>
      </c>
      <c r="D95" s="42">
        <v>357088</v>
      </c>
      <c r="E95" s="43">
        <v>1287867</v>
      </c>
      <c r="F95" s="44">
        <v>437600</v>
      </c>
      <c r="G95" s="44">
        <v>10372840</v>
      </c>
      <c r="H95" s="44">
        <v>57600</v>
      </c>
      <c r="I95" s="44">
        <v>2771200</v>
      </c>
      <c r="J95" s="44">
        <v>0</v>
      </c>
      <c r="K95" s="42">
        <v>0</v>
      </c>
      <c r="L95" s="76">
        <v>0</v>
      </c>
      <c r="M95" s="52">
        <v>0</v>
      </c>
      <c r="N95" s="43"/>
      <c r="O95" s="45">
        <f aca="true" t="shared" si="14" ref="O95:O104">SUM(D95:N95)</f>
        <v>15284195</v>
      </c>
      <c r="P95" s="46">
        <f aca="true" t="shared" si="15" ref="P95:P104">(O95/$O$105)*100</f>
        <v>36.499708739192585</v>
      </c>
      <c r="Q95" s="20"/>
      <c r="R95" s="3"/>
      <c r="S95" s="3"/>
      <c r="T95" s="3"/>
      <c r="U95" s="3"/>
      <c r="V95" s="3"/>
    </row>
    <row r="96" spans="2:22" ht="15">
      <c r="B96" s="24"/>
      <c r="C96" s="18" t="s">
        <v>256</v>
      </c>
      <c r="D96" s="42">
        <v>0</v>
      </c>
      <c r="E96" s="43">
        <v>0</v>
      </c>
      <c r="F96" s="44">
        <v>0</v>
      </c>
      <c r="G96" s="44">
        <v>0</v>
      </c>
      <c r="H96" s="44">
        <v>0</v>
      </c>
      <c r="I96" s="44">
        <v>0</v>
      </c>
      <c r="J96" s="44">
        <v>152000</v>
      </c>
      <c r="K96" s="42">
        <v>594000</v>
      </c>
      <c r="L96" s="76">
        <v>400000</v>
      </c>
      <c r="M96" s="52">
        <v>5508180</v>
      </c>
      <c r="N96" s="43"/>
      <c r="O96" s="45">
        <f t="shared" si="14"/>
        <v>6654180</v>
      </c>
      <c r="P96" s="46">
        <f t="shared" si="15"/>
        <v>15.890639441472745</v>
      </c>
      <c r="Q96" s="20"/>
      <c r="R96" s="3"/>
      <c r="S96" s="3"/>
      <c r="T96" s="3"/>
      <c r="U96" s="3"/>
      <c r="V96" s="3"/>
    </row>
    <row r="97" spans="2:22" ht="15">
      <c r="B97" s="24"/>
      <c r="C97" s="29" t="s">
        <v>405</v>
      </c>
      <c r="D97" s="42"/>
      <c r="E97" s="43"/>
      <c r="F97" s="44"/>
      <c r="G97" s="44"/>
      <c r="H97" s="44"/>
      <c r="I97" s="44"/>
      <c r="J97" s="44"/>
      <c r="K97" s="42"/>
      <c r="L97" s="76"/>
      <c r="M97" s="52">
        <v>80800</v>
      </c>
      <c r="N97" s="43"/>
      <c r="O97" s="45">
        <f t="shared" si="14"/>
        <v>80800</v>
      </c>
      <c r="P97" s="46">
        <f t="shared" si="15"/>
        <v>0.19295595653724393</v>
      </c>
      <c r="Q97" s="20"/>
      <c r="R97" s="3"/>
      <c r="S97" s="3"/>
      <c r="T97" s="3"/>
      <c r="U97" s="3"/>
      <c r="V97" s="3"/>
    </row>
    <row r="98" spans="2:22" ht="15">
      <c r="B98" s="24"/>
      <c r="C98" s="18" t="s">
        <v>39</v>
      </c>
      <c r="D98" s="42">
        <v>170316</v>
      </c>
      <c r="E98" s="43">
        <v>447988</v>
      </c>
      <c r="F98" s="44">
        <v>596100</v>
      </c>
      <c r="G98" s="44">
        <v>177488</v>
      </c>
      <c r="H98" s="44">
        <v>471229</v>
      </c>
      <c r="I98" s="44">
        <v>200000</v>
      </c>
      <c r="J98" s="44">
        <v>358989</v>
      </c>
      <c r="K98" s="42">
        <v>40000</v>
      </c>
      <c r="L98" s="76">
        <v>272000</v>
      </c>
      <c r="M98" s="52">
        <v>1119463</v>
      </c>
      <c r="N98" s="43"/>
      <c r="O98" s="45">
        <f t="shared" si="14"/>
        <v>3853573</v>
      </c>
      <c r="P98" s="46">
        <f t="shared" si="15"/>
        <v>9.202597330459117</v>
      </c>
      <c r="Q98" s="20"/>
      <c r="R98" s="3"/>
      <c r="S98" s="3"/>
      <c r="T98" s="3"/>
      <c r="U98" s="3"/>
      <c r="V98" s="3"/>
    </row>
    <row r="99" spans="2:22" ht="15">
      <c r="B99" s="24"/>
      <c r="C99" s="18" t="s">
        <v>40</v>
      </c>
      <c r="D99" s="42">
        <v>710560</v>
      </c>
      <c r="E99" s="43">
        <v>0</v>
      </c>
      <c r="F99" s="44">
        <v>1140800</v>
      </c>
      <c r="G99" s="44">
        <v>143200</v>
      </c>
      <c r="H99" s="44">
        <v>202868</v>
      </c>
      <c r="I99" s="44">
        <v>893962</v>
      </c>
      <c r="J99" s="44">
        <v>349000</v>
      </c>
      <c r="K99" s="42">
        <v>1280000</v>
      </c>
      <c r="L99" s="76">
        <v>0</v>
      </c>
      <c r="M99" s="52">
        <v>132776</v>
      </c>
      <c r="N99" s="43"/>
      <c r="O99" s="45">
        <f t="shared" si="14"/>
        <v>4853166</v>
      </c>
      <c r="P99" s="46">
        <f t="shared" si="15"/>
        <v>11.589694155495419</v>
      </c>
      <c r="Q99" s="20"/>
      <c r="R99" s="3"/>
      <c r="S99" s="3"/>
      <c r="T99" s="3"/>
      <c r="U99" s="3"/>
      <c r="V99" s="3"/>
    </row>
    <row r="100" spans="2:22" ht="15">
      <c r="B100" s="24"/>
      <c r="C100" s="29" t="s">
        <v>406</v>
      </c>
      <c r="D100" s="42"/>
      <c r="E100" s="43"/>
      <c r="F100" s="44"/>
      <c r="G100" s="44"/>
      <c r="H100" s="44"/>
      <c r="I100" s="44"/>
      <c r="J100" s="44"/>
      <c r="K100" s="42"/>
      <c r="L100" s="76"/>
      <c r="M100" s="52">
        <v>80000</v>
      </c>
      <c r="N100" s="43"/>
      <c r="O100" s="45">
        <f t="shared" si="14"/>
        <v>80000</v>
      </c>
      <c r="P100" s="46">
        <f t="shared" si="15"/>
        <v>0.19104550152202368</v>
      </c>
      <c r="Q100" s="20"/>
      <c r="R100" s="3"/>
      <c r="S100" s="3"/>
      <c r="T100" s="3"/>
      <c r="U100" s="3"/>
      <c r="V100" s="3"/>
    </row>
    <row r="101" spans="2:22" ht="15">
      <c r="B101" s="24"/>
      <c r="C101" s="18" t="s">
        <v>41</v>
      </c>
      <c r="D101" s="42">
        <v>627284</v>
      </c>
      <c r="E101" s="43">
        <v>0</v>
      </c>
      <c r="F101" s="44">
        <v>12700</v>
      </c>
      <c r="G101" s="44">
        <v>0</v>
      </c>
      <c r="H101" s="44">
        <v>0</v>
      </c>
      <c r="I101" s="44">
        <v>0</v>
      </c>
      <c r="J101" s="44">
        <v>0</v>
      </c>
      <c r="K101" s="42">
        <v>0</v>
      </c>
      <c r="L101" s="76">
        <v>0</v>
      </c>
      <c r="M101" s="52">
        <v>0</v>
      </c>
      <c r="N101" s="43"/>
      <c r="O101" s="45">
        <f t="shared" si="14"/>
        <v>639984</v>
      </c>
      <c r="P101" s="46">
        <f t="shared" si="15"/>
        <v>1.528325803075885</v>
      </c>
      <c r="Q101" s="20"/>
      <c r="R101" s="3"/>
      <c r="S101" s="3"/>
      <c r="T101" s="3"/>
      <c r="U101" s="3"/>
      <c r="V101" s="3"/>
    </row>
    <row r="102" spans="2:22" ht="15">
      <c r="B102" s="24"/>
      <c r="C102" s="18" t="s">
        <v>42</v>
      </c>
      <c r="D102" s="42">
        <v>1478800</v>
      </c>
      <c r="E102" s="43">
        <v>1107007</v>
      </c>
      <c r="F102" s="44">
        <v>1932800</v>
      </c>
      <c r="G102" s="44">
        <v>784000</v>
      </c>
      <c r="H102" s="44">
        <v>1908800</v>
      </c>
      <c r="I102" s="44">
        <v>1471700</v>
      </c>
      <c r="J102" s="44">
        <v>1152800</v>
      </c>
      <c r="K102" s="42">
        <v>41412</v>
      </c>
      <c r="L102" s="76">
        <v>445600</v>
      </c>
      <c r="M102" s="52">
        <v>0</v>
      </c>
      <c r="N102" s="43"/>
      <c r="O102" s="45">
        <f t="shared" si="14"/>
        <v>10322919</v>
      </c>
      <c r="P102" s="46">
        <f t="shared" si="15"/>
        <v>24.65184046907784</v>
      </c>
      <c r="Q102" s="20"/>
      <c r="R102" s="3"/>
      <c r="S102" s="3"/>
      <c r="T102" s="3"/>
      <c r="U102" s="3"/>
      <c r="V102" s="3"/>
    </row>
    <row r="103" spans="2:22" ht="15">
      <c r="B103" s="24"/>
      <c r="C103" s="29" t="s">
        <v>407</v>
      </c>
      <c r="D103" s="42"/>
      <c r="E103" s="43"/>
      <c r="F103" s="44"/>
      <c r="G103" s="44"/>
      <c r="H103" s="44"/>
      <c r="I103" s="44"/>
      <c r="J103" s="44"/>
      <c r="K103" s="42"/>
      <c r="L103" s="76"/>
      <c r="M103" s="52">
        <v>98400</v>
      </c>
      <c r="N103" s="43"/>
      <c r="O103" s="45">
        <f t="shared" si="14"/>
        <v>98400</v>
      </c>
      <c r="P103" s="46">
        <f t="shared" si="15"/>
        <v>0.23498596687208914</v>
      </c>
      <c r="Q103" s="20"/>
      <c r="R103" s="3"/>
      <c r="S103" s="3"/>
      <c r="T103" s="3"/>
      <c r="U103" s="3"/>
      <c r="V103" s="3"/>
    </row>
    <row r="104" spans="2:22" ht="15">
      <c r="B104" s="24"/>
      <c r="C104" s="18" t="s">
        <v>43</v>
      </c>
      <c r="D104" s="42">
        <v>0</v>
      </c>
      <c r="E104" s="43">
        <v>1393</v>
      </c>
      <c r="F104" s="44">
        <v>0</v>
      </c>
      <c r="G104" s="44">
        <v>0</v>
      </c>
      <c r="H104" s="44">
        <v>6231</v>
      </c>
      <c r="I104" s="44">
        <v>0</v>
      </c>
      <c r="J104" s="44">
        <v>0</v>
      </c>
      <c r="K104" s="42">
        <v>0</v>
      </c>
      <c r="L104" s="76">
        <v>0</v>
      </c>
      <c r="M104" s="52">
        <v>0</v>
      </c>
      <c r="N104" s="43"/>
      <c r="O104" s="45">
        <f t="shared" si="14"/>
        <v>7624</v>
      </c>
      <c r="P104" s="46">
        <f t="shared" si="15"/>
        <v>0.01820663629504886</v>
      </c>
      <c r="Q104" s="20"/>
      <c r="R104" s="3"/>
      <c r="S104" s="3"/>
      <c r="T104" s="3"/>
      <c r="U104" s="3"/>
      <c r="V104" s="3"/>
    </row>
    <row r="105" spans="2:22" ht="16.5" thickBot="1">
      <c r="B105" s="25"/>
      <c r="C105" s="21" t="s">
        <v>7</v>
      </c>
      <c r="D105" s="47">
        <f aca="true" t="shared" si="16" ref="D105:K105">SUM(D94:D104)</f>
        <v>3344048</v>
      </c>
      <c r="E105" s="48">
        <f t="shared" si="16"/>
        <v>2844255</v>
      </c>
      <c r="F105" s="49">
        <f t="shared" si="16"/>
        <v>4120000</v>
      </c>
      <c r="G105" s="49">
        <f t="shared" si="16"/>
        <v>11477528</v>
      </c>
      <c r="H105" s="49">
        <f t="shared" si="16"/>
        <v>2646728</v>
      </c>
      <c r="I105" s="49">
        <f t="shared" si="16"/>
        <v>5336862</v>
      </c>
      <c r="J105" s="49">
        <f t="shared" si="16"/>
        <v>2012789</v>
      </c>
      <c r="K105" s="47">
        <f t="shared" si="16"/>
        <v>1955412</v>
      </c>
      <c r="L105" s="77">
        <f>SUM(L95:L104)</f>
        <v>1117600</v>
      </c>
      <c r="M105" s="48">
        <f>SUM(M95:M104)</f>
        <v>7019619</v>
      </c>
      <c r="N105" s="48"/>
      <c r="O105" s="50">
        <f>SUM(O95:O104)</f>
        <v>41874841</v>
      </c>
      <c r="P105" s="51">
        <f>(O105/$O$555)*100</f>
        <v>0.324018896878269</v>
      </c>
      <c r="Q105" s="10"/>
      <c r="R105" s="3"/>
      <c r="S105" s="3"/>
      <c r="T105" s="3"/>
      <c r="U105" s="3"/>
      <c r="V105" s="3"/>
    </row>
    <row r="106" spans="2:22" ht="15">
      <c r="B106" s="24"/>
      <c r="C106" s="18"/>
      <c r="D106" s="42"/>
      <c r="E106" s="43"/>
      <c r="F106" s="44"/>
      <c r="G106" s="44"/>
      <c r="H106" s="44"/>
      <c r="I106" s="44"/>
      <c r="J106" s="44"/>
      <c r="K106" s="42"/>
      <c r="L106" s="76"/>
      <c r="M106" s="52"/>
      <c r="N106" s="43"/>
      <c r="O106" s="45"/>
      <c r="P106" s="52"/>
      <c r="Q106" s="20"/>
      <c r="R106" s="3"/>
      <c r="S106" s="3"/>
      <c r="T106" s="3"/>
      <c r="U106" s="3"/>
      <c r="V106" s="3"/>
    </row>
    <row r="107" spans="2:17" ht="15">
      <c r="B107" s="24" t="s">
        <v>44</v>
      </c>
      <c r="C107" s="18" t="s">
        <v>45</v>
      </c>
      <c r="D107" s="42">
        <v>13161600</v>
      </c>
      <c r="E107" s="43">
        <v>1250000</v>
      </c>
      <c r="F107" s="44">
        <v>22833531</v>
      </c>
      <c r="G107" s="44">
        <v>16628000</v>
      </c>
      <c r="H107" s="44">
        <v>22401600</v>
      </c>
      <c r="I107" s="44">
        <v>28193498</v>
      </c>
      <c r="J107" s="44">
        <v>15202405</v>
      </c>
      <c r="K107" s="42">
        <v>21480311</v>
      </c>
      <c r="L107" s="76">
        <v>37198326</v>
      </c>
      <c r="M107" s="52">
        <v>34281312</v>
      </c>
      <c r="N107" s="43"/>
      <c r="O107" s="45">
        <f>SUM(D107:N107)</f>
        <v>212630583</v>
      </c>
      <c r="P107" s="46">
        <f>(O107/$O$108)*100</f>
        <v>100</v>
      </c>
      <c r="Q107" s="18"/>
    </row>
    <row r="108" spans="2:17" ht="16.5" thickBot="1">
      <c r="B108" s="25"/>
      <c r="C108" s="21" t="s">
        <v>7</v>
      </c>
      <c r="D108" s="47">
        <f aca="true" t="shared" si="17" ref="D108:O108">SUM(D106:D107)</f>
        <v>13161600</v>
      </c>
      <c r="E108" s="48">
        <f t="shared" si="17"/>
        <v>1250000</v>
      </c>
      <c r="F108" s="49">
        <f t="shared" si="17"/>
        <v>22833531</v>
      </c>
      <c r="G108" s="49">
        <f t="shared" si="17"/>
        <v>16628000</v>
      </c>
      <c r="H108" s="49">
        <f t="shared" si="17"/>
        <v>22401600</v>
      </c>
      <c r="I108" s="49">
        <f t="shared" si="17"/>
        <v>28193498</v>
      </c>
      <c r="J108" s="49">
        <f t="shared" si="17"/>
        <v>15202405</v>
      </c>
      <c r="K108" s="47">
        <f t="shared" si="17"/>
        <v>21480311</v>
      </c>
      <c r="L108" s="77">
        <f>SUM(L107)</f>
        <v>37198326</v>
      </c>
      <c r="M108" s="48">
        <f>SUM(M107)</f>
        <v>34281312</v>
      </c>
      <c r="N108" s="48"/>
      <c r="O108" s="50">
        <f t="shared" si="17"/>
        <v>212630583</v>
      </c>
      <c r="P108" s="51">
        <f>(O108/$O$555)*100</f>
        <v>1.6452916668087938</v>
      </c>
      <c r="Q108" s="9"/>
    </row>
    <row r="109" spans="2:17" ht="15">
      <c r="B109" s="24"/>
      <c r="C109" s="18"/>
      <c r="D109" s="42"/>
      <c r="E109" s="43"/>
      <c r="F109" s="44"/>
      <c r="G109" s="44"/>
      <c r="H109" s="44"/>
      <c r="I109" s="44"/>
      <c r="J109" s="44"/>
      <c r="K109" s="42"/>
      <c r="L109" s="76"/>
      <c r="M109" s="52"/>
      <c r="N109" s="43"/>
      <c r="O109" s="45"/>
      <c r="P109" s="52"/>
      <c r="Q109" s="18"/>
    </row>
    <row r="110" spans="2:17" ht="15">
      <c r="B110" s="24" t="s">
        <v>46</v>
      </c>
      <c r="C110" s="29" t="s">
        <v>408</v>
      </c>
      <c r="D110" s="42"/>
      <c r="E110" s="43"/>
      <c r="F110" s="44"/>
      <c r="G110" s="44"/>
      <c r="H110" s="44"/>
      <c r="I110" s="44"/>
      <c r="J110" s="44"/>
      <c r="K110" s="42"/>
      <c r="L110" s="76"/>
      <c r="M110" s="52">
        <v>95414</v>
      </c>
      <c r="N110" s="43"/>
      <c r="O110" s="45">
        <f>SUM(D110:N110)</f>
        <v>95414</v>
      </c>
      <c r="P110" s="46">
        <f>(O110/$O$114)*100</f>
        <v>0.43770012151506615</v>
      </c>
      <c r="Q110" s="18"/>
    </row>
    <row r="111" spans="3:17" ht="15">
      <c r="C111" s="29" t="s">
        <v>257</v>
      </c>
      <c r="D111" s="42">
        <v>0</v>
      </c>
      <c r="E111" s="43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2579000</v>
      </c>
      <c r="K111" s="42">
        <v>2579000</v>
      </c>
      <c r="L111" s="76">
        <v>2579000</v>
      </c>
      <c r="M111" s="52">
        <v>2714752</v>
      </c>
      <c r="N111" s="43"/>
      <c r="O111" s="45">
        <f>SUM(D111:N111)</f>
        <v>10451752</v>
      </c>
      <c r="P111" s="46">
        <f>(O111/$O$114)*100</f>
        <v>47.946141241802415</v>
      </c>
      <c r="Q111" s="18"/>
    </row>
    <row r="112" spans="2:17" ht="15">
      <c r="B112" s="24"/>
      <c r="C112" s="18" t="s">
        <v>47</v>
      </c>
      <c r="D112" s="42">
        <v>5513</v>
      </c>
      <c r="E112" s="43">
        <v>0</v>
      </c>
      <c r="F112" s="44">
        <v>0</v>
      </c>
      <c r="G112" s="44">
        <v>0</v>
      </c>
      <c r="H112" s="44">
        <v>0</v>
      </c>
      <c r="I112" s="44">
        <v>0</v>
      </c>
      <c r="J112" s="44">
        <v>190828</v>
      </c>
      <c r="K112" s="42">
        <v>95414</v>
      </c>
      <c r="L112" s="76">
        <v>95414</v>
      </c>
      <c r="M112" s="52">
        <v>0</v>
      </c>
      <c r="N112" s="43"/>
      <c r="O112" s="45">
        <f>SUM(D112:N112)</f>
        <v>387169</v>
      </c>
      <c r="P112" s="46">
        <f>(O112/$O$114)*100</f>
        <v>1.776090703113449</v>
      </c>
      <c r="Q112" s="18"/>
    </row>
    <row r="113" spans="2:17" ht="15">
      <c r="B113" s="24"/>
      <c r="C113" s="18" t="s">
        <v>48</v>
      </c>
      <c r="D113" s="42">
        <v>282487</v>
      </c>
      <c r="E113" s="43">
        <v>3862914</v>
      </c>
      <c r="F113" s="44">
        <v>76000</v>
      </c>
      <c r="G113" s="44">
        <v>2837222</v>
      </c>
      <c r="H113" s="44">
        <v>1150153</v>
      </c>
      <c r="I113" s="44">
        <v>0</v>
      </c>
      <c r="J113" s="44">
        <v>2655832</v>
      </c>
      <c r="K113" s="42">
        <v>0</v>
      </c>
      <c r="L113" s="76">
        <v>0</v>
      </c>
      <c r="M113" s="52">
        <v>0</v>
      </c>
      <c r="N113" s="43"/>
      <c r="O113" s="45">
        <f>SUM(D113:N113)</f>
        <v>10864608</v>
      </c>
      <c r="P113" s="46">
        <f>(O113/$O$114)*100</f>
        <v>49.840067933569074</v>
      </c>
      <c r="Q113" s="18"/>
    </row>
    <row r="114" spans="2:17" ht="16.5" thickBot="1">
      <c r="B114" s="25"/>
      <c r="C114" s="21" t="s">
        <v>7</v>
      </c>
      <c r="D114" s="47">
        <f aca="true" t="shared" si="18" ref="D114:K114">SUM(D109:D113)</f>
        <v>288000</v>
      </c>
      <c r="E114" s="48">
        <f t="shared" si="18"/>
        <v>3862914</v>
      </c>
      <c r="F114" s="49">
        <f t="shared" si="18"/>
        <v>76000</v>
      </c>
      <c r="G114" s="49">
        <f t="shared" si="18"/>
        <v>2837222</v>
      </c>
      <c r="H114" s="49">
        <f t="shared" si="18"/>
        <v>1150153</v>
      </c>
      <c r="I114" s="49">
        <f t="shared" si="18"/>
        <v>0</v>
      </c>
      <c r="J114" s="49">
        <f t="shared" si="18"/>
        <v>5425660</v>
      </c>
      <c r="K114" s="47">
        <f t="shared" si="18"/>
        <v>2674414</v>
      </c>
      <c r="L114" s="77">
        <f>SUM(L111:L113)</f>
        <v>2674414</v>
      </c>
      <c r="M114" s="48">
        <f>SUM(M110:M113)</f>
        <v>2810166</v>
      </c>
      <c r="N114" s="48"/>
      <c r="O114" s="50">
        <f>SUM(O110:O113)</f>
        <v>21798943</v>
      </c>
      <c r="P114" s="51">
        <f>(O114/$O$555)*100</f>
        <v>0.16867573214122208</v>
      </c>
      <c r="Q114" s="9"/>
    </row>
    <row r="115" spans="2:17" ht="15">
      <c r="B115" s="24"/>
      <c r="C115" s="18"/>
      <c r="D115" s="42"/>
      <c r="E115" s="43"/>
      <c r="F115" s="44"/>
      <c r="G115" s="44"/>
      <c r="H115" s="44"/>
      <c r="I115" s="44"/>
      <c r="J115" s="44"/>
      <c r="K115" s="42"/>
      <c r="L115" s="76"/>
      <c r="M115" s="52"/>
      <c r="N115" s="43"/>
      <c r="O115" s="45"/>
      <c r="P115" s="52"/>
      <c r="Q115" s="18"/>
    </row>
    <row r="116" spans="2:17" ht="15">
      <c r="B116" s="24" t="s">
        <v>49</v>
      </c>
      <c r="C116" s="18" t="s">
        <v>278</v>
      </c>
      <c r="D116" s="42">
        <v>0</v>
      </c>
      <c r="E116" s="43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2">
        <v>377700</v>
      </c>
      <c r="L116" s="76">
        <v>0</v>
      </c>
      <c r="M116" s="52">
        <v>672082</v>
      </c>
      <c r="N116" s="43"/>
      <c r="O116" s="45">
        <f aca="true" t="shared" si="19" ref="O116:O143">SUM(D116:N116)</f>
        <v>1049782</v>
      </c>
      <c r="P116" s="46">
        <f aca="true" t="shared" si="20" ref="P116:P143">(O116/$O$144)*100</f>
        <v>0.127106267667157</v>
      </c>
      <c r="Q116" s="18"/>
    </row>
    <row r="117" spans="2:17" ht="15">
      <c r="B117" s="24"/>
      <c r="C117" s="29" t="s">
        <v>409</v>
      </c>
      <c r="D117" s="42"/>
      <c r="E117" s="43"/>
      <c r="F117" s="44"/>
      <c r="G117" s="44"/>
      <c r="H117" s="44"/>
      <c r="I117" s="44"/>
      <c r="J117" s="44"/>
      <c r="K117" s="42"/>
      <c r="L117" s="76"/>
      <c r="M117" s="52">
        <v>69654</v>
      </c>
      <c r="N117" s="43"/>
      <c r="O117" s="45">
        <f t="shared" si="19"/>
        <v>69654</v>
      </c>
      <c r="P117" s="46">
        <f t="shared" si="20"/>
        <v>0.008433617615931834</v>
      </c>
      <c r="Q117" s="18"/>
    </row>
    <row r="118" spans="2:17" ht="15">
      <c r="B118" s="24"/>
      <c r="C118" s="18" t="s">
        <v>258</v>
      </c>
      <c r="D118" s="42">
        <v>0</v>
      </c>
      <c r="E118" s="43">
        <v>0</v>
      </c>
      <c r="F118" s="44">
        <v>0</v>
      </c>
      <c r="G118" s="44">
        <v>0</v>
      </c>
      <c r="H118" s="44">
        <v>0</v>
      </c>
      <c r="I118" s="44">
        <v>0</v>
      </c>
      <c r="J118" s="44">
        <v>4588151</v>
      </c>
      <c r="K118" s="42">
        <v>0</v>
      </c>
      <c r="L118" s="76">
        <v>1311000</v>
      </c>
      <c r="M118" s="52">
        <v>3161557</v>
      </c>
      <c r="N118" s="43"/>
      <c r="O118" s="45">
        <f t="shared" si="19"/>
        <v>9060708</v>
      </c>
      <c r="P118" s="46">
        <f t="shared" si="20"/>
        <v>1.0970589858674948</v>
      </c>
      <c r="Q118" s="18"/>
    </row>
    <row r="119" spans="2:17" ht="15">
      <c r="B119" s="24"/>
      <c r="C119" s="18" t="s">
        <v>50</v>
      </c>
      <c r="D119" s="42">
        <v>252256</v>
      </c>
      <c r="E119" s="43">
        <v>525972</v>
      </c>
      <c r="F119" s="44">
        <v>1812862</v>
      </c>
      <c r="G119" s="44">
        <v>829686</v>
      </c>
      <c r="H119" s="44">
        <v>3082643</v>
      </c>
      <c r="I119" s="44">
        <v>3606187</v>
      </c>
      <c r="J119" s="44">
        <v>5231612</v>
      </c>
      <c r="K119" s="42">
        <v>2344091</v>
      </c>
      <c r="L119" s="76">
        <v>2401280</v>
      </c>
      <c r="M119" s="52">
        <v>1225688</v>
      </c>
      <c r="N119" s="43"/>
      <c r="O119" s="45">
        <f t="shared" si="19"/>
        <v>21312277</v>
      </c>
      <c r="P119" s="46">
        <f t="shared" si="20"/>
        <v>2.5804633580672873</v>
      </c>
      <c r="Q119" s="18"/>
    </row>
    <row r="120" spans="2:17" ht="15">
      <c r="B120" s="24"/>
      <c r="C120" s="29" t="s">
        <v>410</v>
      </c>
      <c r="D120" s="42"/>
      <c r="E120" s="43"/>
      <c r="F120" s="44"/>
      <c r="G120" s="44"/>
      <c r="H120" s="44"/>
      <c r="I120" s="44"/>
      <c r="J120" s="44"/>
      <c r="K120" s="42"/>
      <c r="L120" s="76"/>
      <c r="M120" s="52">
        <v>899018</v>
      </c>
      <c r="N120" s="43"/>
      <c r="O120" s="45">
        <f t="shared" si="19"/>
        <v>899018</v>
      </c>
      <c r="P120" s="46">
        <f t="shared" si="20"/>
        <v>0.10885195454445984</v>
      </c>
      <c r="Q120" s="18"/>
    </row>
    <row r="121" spans="2:22" ht="15">
      <c r="B121" s="24"/>
      <c r="C121" s="18" t="s">
        <v>51</v>
      </c>
      <c r="D121" s="42">
        <v>3330000</v>
      </c>
      <c r="E121" s="43">
        <v>6927310</v>
      </c>
      <c r="F121" s="44">
        <v>8621785</v>
      </c>
      <c r="G121" s="44">
        <v>8630000</v>
      </c>
      <c r="H121" s="44">
        <v>10522000</v>
      </c>
      <c r="I121" s="44">
        <v>6090000</v>
      </c>
      <c r="J121" s="44">
        <v>861894</v>
      </c>
      <c r="K121" s="42">
        <v>0</v>
      </c>
      <c r="L121" s="76">
        <v>0</v>
      </c>
      <c r="M121" s="52">
        <v>0</v>
      </c>
      <c r="N121" s="43"/>
      <c r="O121" s="45">
        <f t="shared" si="19"/>
        <v>44982989</v>
      </c>
      <c r="P121" s="46">
        <f t="shared" si="20"/>
        <v>5.446483022477788</v>
      </c>
      <c r="Q121" s="20"/>
      <c r="R121" s="3"/>
      <c r="S121" s="3"/>
      <c r="T121" s="3"/>
      <c r="U121" s="3"/>
      <c r="V121" s="3"/>
    </row>
    <row r="122" spans="2:22" ht="15">
      <c r="B122" s="24"/>
      <c r="C122" s="18" t="s">
        <v>52</v>
      </c>
      <c r="D122" s="42">
        <v>441306</v>
      </c>
      <c r="E122" s="43">
        <v>1411935</v>
      </c>
      <c r="F122" s="44">
        <v>0</v>
      </c>
      <c r="G122" s="44">
        <v>0</v>
      </c>
      <c r="H122" s="44">
        <v>4706050</v>
      </c>
      <c r="I122" s="44">
        <v>0</v>
      </c>
      <c r="J122" s="44">
        <v>0</v>
      </c>
      <c r="K122" s="42">
        <v>0</v>
      </c>
      <c r="L122" s="76">
        <v>0</v>
      </c>
      <c r="M122" s="52">
        <v>0</v>
      </c>
      <c r="N122" s="43"/>
      <c r="O122" s="45">
        <f t="shared" si="19"/>
        <v>6559291</v>
      </c>
      <c r="P122" s="46">
        <f t="shared" si="20"/>
        <v>0.794190601051241</v>
      </c>
      <c r="Q122" s="20"/>
      <c r="R122" s="3"/>
      <c r="S122" s="3"/>
      <c r="T122" s="3"/>
      <c r="U122" s="3"/>
      <c r="V122" s="3"/>
    </row>
    <row r="123" spans="2:22" ht="15">
      <c r="B123" s="24"/>
      <c r="C123" s="29" t="s">
        <v>411</v>
      </c>
      <c r="D123" s="42"/>
      <c r="E123" s="43"/>
      <c r="F123" s="44"/>
      <c r="G123" s="44"/>
      <c r="H123" s="44"/>
      <c r="I123" s="44"/>
      <c r="J123" s="44"/>
      <c r="K123" s="42"/>
      <c r="L123" s="76"/>
      <c r="M123" s="52">
        <v>602199</v>
      </c>
      <c r="N123" s="43"/>
      <c r="O123" s="45">
        <f t="shared" si="19"/>
        <v>602199</v>
      </c>
      <c r="P123" s="46">
        <f t="shared" si="20"/>
        <v>0.07291348802217437</v>
      </c>
      <c r="Q123" s="20"/>
      <c r="R123" s="3"/>
      <c r="S123" s="3"/>
      <c r="T123" s="3"/>
      <c r="U123" s="3"/>
      <c r="V123" s="3"/>
    </row>
    <row r="124" spans="2:22" ht="15">
      <c r="B124" s="24"/>
      <c r="C124" s="29" t="s">
        <v>412</v>
      </c>
      <c r="D124" s="42"/>
      <c r="E124" s="43"/>
      <c r="F124" s="44"/>
      <c r="G124" s="44"/>
      <c r="H124" s="44"/>
      <c r="I124" s="44"/>
      <c r="J124" s="44"/>
      <c r="K124" s="42"/>
      <c r="L124" s="76"/>
      <c r="M124" s="52">
        <v>977112</v>
      </c>
      <c r="N124" s="43"/>
      <c r="O124" s="45">
        <f t="shared" si="19"/>
        <v>977112</v>
      </c>
      <c r="P124" s="46">
        <f t="shared" si="20"/>
        <v>0.1183074766120881</v>
      </c>
      <c r="Q124" s="20"/>
      <c r="R124" s="3"/>
      <c r="S124" s="3"/>
      <c r="T124" s="3"/>
      <c r="U124" s="3"/>
      <c r="V124" s="3"/>
    </row>
    <row r="125" spans="2:22" ht="15">
      <c r="B125" s="24"/>
      <c r="C125" s="18" t="s">
        <v>53</v>
      </c>
      <c r="D125" s="42">
        <v>2900084</v>
      </c>
      <c r="E125" s="43">
        <v>1860639</v>
      </c>
      <c r="F125" s="44">
        <v>3389957</v>
      </c>
      <c r="G125" s="44">
        <v>5972867</v>
      </c>
      <c r="H125" s="44">
        <v>5692748</v>
      </c>
      <c r="I125" s="44">
        <v>6379764</v>
      </c>
      <c r="J125" s="44">
        <v>7543180</v>
      </c>
      <c r="K125" s="42">
        <v>6924800</v>
      </c>
      <c r="L125" s="76">
        <v>7459058</v>
      </c>
      <c r="M125" s="52">
        <v>7666248</v>
      </c>
      <c r="N125" s="43"/>
      <c r="O125" s="45">
        <f t="shared" si="19"/>
        <v>55789345</v>
      </c>
      <c r="P125" s="46">
        <f t="shared" si="20"/>
        <v>6.754902845110094</v>
      </c>
      <c r="Q125" s="20"/>
      <c r="R125" s="3"/>
      <c r="S125" s="3"/>
      <c r="T125" s="3"/>
      <c r="U125" s="3"/>
      <c r="V125" s="3"/>
    </row>
    <row r="126" spans="2:22" ht="15">
      <c r="B126" s="24"/>
      <c r="C126" s="29" t="s">
        <v>413</v>
      </c>
      <c r="D126" s="42"/>
      <c r="E126" s="43"/>
      <c r="F126" s="44"/>
      <c r="G126" s="44"/>
      <c r="H126" s="44"/>
      <c r="I126" s="44"/>
      <c r="J126" s="44"/>
      <c r="K126" s="42"/>
      <c r="L126" s="76"/>
      <c r="M126" s="52">
        <v>2002575</v>
      </c>
      <c r="N126" s="43"/>
      <c r="O126" s="45">
        <f t="shared" si="19"/>
        <v>2002575</v>
      </c>
      <c r="P126" s="46">
        <f t="shared" si="20"/>
        <v>0.24246923072938656</v>
      </c>
      <c r="Q126" s="20"/>
      <c r="R126" s="3"/>
      <c r="S126" s="3"/>
      <c r="T126" s="3"/>
      <c r="U126" s="3"/>
      <c r="V126" s="3"/>
    </row>
    <row r="127" spans="2:22" ht="15">
      <c r="B127" s="24"/>
      <c r="C127" s="29" t="s">
        <v>414</v>
      </c>
      <c r="D127" s="42"/>
      <c r="E127" s="43"/>
      <c r="F127" s="44"/>
      <c r="G127" s="44"/>
      <c r="H127" s="44"/>
      <c r="I127" s="44"/>
      <c r="J127" s="44"/>
      <c r="K127" s="42"/>
      <c r="L127" s="76"/>
      <c r="M127" s="52">
        <v>100000</v>
      </c>
      <c r="N127" s="43"/>
      <c r="O127" s="45">
        <f t="shared" si="19"/>
        <v>100000</v>
      </c>
      <c r="P127" s="46">
        <f t="shared" si="20"/>
        <v>0.012107872650431896</v>
      </c>
      <c r="Q127" s="20"/>
      <c r="R127" s="3"/>
      <c r="S127" s="3"/>
      <c r="T127" s="3"/>
      <c r="U127" s="3"/>
      <c r="V127" s="3"/>
    </row>
    <row r="128" spans="2:22" ht="15">
      <c r="B128" s="24"/>
      <c r="C128" s="29" t="s">
        <v>415</v>
      </c>
      <c r="D128" s="42"/>
      <c r="E128" s="43"/>
      <c r="F128" s="44"/>
      <c r="G128" s="44"/>
      <c r="H128" s="44"/>
      <c r="I128" s="44"/>
      <c r="J128" s="44"/>
      <c r="K128" s="42"/>
      <c r="L128" s="76"/>
      <c r="M128" s="52">
        <v>100000</v>
      </c>
      <c r="N128" s="43"/>
      <c r="O128" s="45">
        <f t="shared" si="19"/>
        <v>100000</v>
      </c>
      <c r="P128" s="46">
        <f t="shared" si="20"/>
        <v>0.012107872650431896</v>
      </c>
      <c r="Q128" s="20"/>
      <c r="R128" s="3"/>
      <c r="S128" s="3"/>
      <c r="T128" s="3"/>
      <c r="U128" s="3"/>
      <c r="V128" s="3"/>
    </row>
    <row r="129" spans="2:22" ht="15">
      <c r="B129" s="24"/>
      <c r="C129" s="18" t="s">
        <v>54</v>
      </c>
      <c r="D129" s="42">
        <v>693800</v>
      </c>
      <c r="E129" s="43">
        <v>743362</v>
      </c>
      <c r="F129" s="44">
        <v>1046781</v>
      </c>
      <c r="G129" s="44">
        <v>1280000</v>
      </c>
      <c r="H129" s="44">
        <v>1310120</v>
      </c>
      <c r="I129" s="44">
        <v>1507742</v>
      </c>
      <c r="J129" s="44">
        <v>0</v>
      </c>
      <c r="K129" s="42">
        <v>0</v>
      </c>
      <c r="L129" s="76">
        <v>0</v>
      </c>
      <c r="M129" s="52">
        <v>0</v>
      </c>
      <c r="N129" s="43"/>
      <c r="O129" s="45">
        <f t="shared" si="19"/>
        <v>6581805</v>
      </c>
      <c r="P129" s="46">
        <f t="shared" si="20"/>
        <v>0.7969165674997591</v>
      </c>
      <c r="Q129" s="20"/>
      <c r="R129" s="3"/>
      <c r="S129" s="3"/>
      <c r="T129" s="3"/>
      <c r="U129" s="3"/>
      <c r="V129" s="3"/>
    </row>
    <row r="130" spans="2:22" ht="15">
      <c r="B130" s="24"/>
      <c r="C130" s="18" t="s">
        <v>55</v>
      </c>
      <c r="D130" s="42">
        <v>12441486</v>
      </c>
      <c r="E130" s="43">
        <v>20427730</v>
      </c>
      <c r="F130" s="44">
        <v>20429000</v>
      </c>
      <c r="G130" s="44">
        <v>35822973</v>
      </c>
      <c r="H130" s="44">
        <v>31568448</v>
      </c>
      <c r="I130" s="44">
        <v>55039050</v>
      </c>
      <c r="J130" s="44">
        <v>46725946</v>
      </c>
      <c r="K130" s="42">
        <v>54310455</v>
      </c>
      <c r="L130" s="76">
        <v>63737146</v>
      </c>
      <c r="M130" s="52">
        <v>9871697</v>
      </c>
      <c r="N130" s="43"/>
      <c r="O130" s="45">
        <f t="shared" si="19"/>
        <v>350373931</v>
      </c>
      <c r="P130" s="46">
        <f t="shared" si="20"/>
        <v>42.422829365792126</v>
      </c>
      <c r="Q130" s="20"/>
      <c r="R130" s="3"/>
      <c r="S130" s="3"/>
      <c r="T130" s="3"/>
      <c r="U130" s="3"/>
      <c r="V130" s="3"/>
    </row>
    <row r="131" spans="2:22" ht="15">
      <c r="B131" s="24"/>
      <c r="C131" s="29" t="s">
        <v>416</v>
      </c>
      <c r="D131" s="42"/>
      <c r="E131" s="43"/>
      <c r="F131" s="44"/>
      <c r="G131" s="44"/>
      <c r="H131" s="44"/>
      <c r="I131" s="44"/>
      <c r="J131" s="44"/>
      <c r="K131" s="42"/>
      <c r="L131" s="76"/>
      <c r="M131" s="52">
        <v>350909</v>
      </c>
      <c r="N131" s="43"/>
      <c r="O131" s="45">
        <f t="shared" si="19"/>
        <v>350909</v>
      </c>
      <c r="P131" s="46">
        <f t="shared" si="20"/>
        <v>0.042487614838904064</v>
      </c>
      <c r="Q131" s="20"/>
      <c r="R131" s="3"/>
      <c r="S131" s="3"/>
      <c r="T131" s="3"/>
      <c r="U131" s="3"/>
      <c r="V131" s="3"/>
    </row>
    <row r="132" spans="2:22" ht="15">
      <c r="B132" s="24"/>
      <c r="C132" s="18" t="s">
        <v>56</v>
      </c>
      <c r="D132" s="42">
        <v>4592580</v>
      </c>
      <c r="E132" s="43">
        <v>6904246</v>
      </c>
      <c r="F132" s="44">
        <v>10534385</v>
      </c>
      <c r="G132" s="44">
        <v>10503132</v>
      </c>
      <c r="H132" s="44">
        <v>12554652</v>
      </c>
      <c r="I132" s="44">
        <v>11239969</v>
      </c>
      <c r="J132" s="44">
        <v>16040144</v>
      </c>
      <c r="K132" s="42">
        <v>10123174</v>
      </c>
      <c r="L132" s="76">
        <v>21107373</v>
      </c>
      <c r="M132" s="52">
        <v>9621809</v>
      </c>
      <c r="N132" s="43"/>
      <c r="O132" s="45">
        <f t="shared" si="19"/>
        <v>113221464</v>
      </c>
      <c r="P132" s="46">
        <f t="shared" si="20"/>
        <v>13.708710674074595</v>
      </c>
      <c r="Q132" s="20"/>
      <c r="R132" s="3"/>
      <c r="S132" s="3"/>
      <c r="T132" s="3"/>
      <c r="U132" s="3"/>
      <c r="V132" s="3"/>
    </row>
    <row r="133" spans="2:22" ht="15">
      <c r="B133" s="24"/>
      <c r="C133" s="29" t="s">
        <v>259</v>
      </c>
      <c r="D133" s="42">
        <v>0</v>
      </c>
      <c r="E133" s="43">
        <v>0</v>
      </c>
      <c r="F133" s="44">
        <v>0</v>
      </c>
      <c r="G133" s="44">
        <v>0</v>
      </c>
      <c r="H133" s="44">
        <v>0</v>
      </c>
      <c r="I133" s="44">
        <v>0</v>
      </c>
      <c r="J133" s="44">
        <v>1888203</v>
      </c>
      <c r="K133" s="42">
        <v>2459919</v>
      </c>
      <c r="L133" s="76">
        <v>5052765</v>
      </c>
      <c r="M133" s="52">
        <v>2051629</v>
      </c>
      <c r="N133" s="43"/>
      <c r="O133" s="45">
        <f t="shared" si="19"/>
        <v>11452516</v>
      </c>
      <c r="P133" s="46">
        <f t="shared" si="20"/>
        <v>1.386656052550337</v>
      </c>
      <c r="Q133" s="20"/>
      <c r="R133" s="3"/>
      <c r="S133" s="3"/>
      <c r="T133" s="3"/>
      <c r="U133" s="3"/>
      <c r="V133" s="3"/>
    </row>
    <row r="134" spans="2:22" ht="15">
      <c r="B134" s="24"/>
      <c r="C134" s="29" t="s">
        <v>417</v>
      </c>
      <c r="D134" s="42"/>
      <c r="E134" s="43"/>
      <c r="F134" s="44"/>
      <c r="G134" s="44"/>
      <c r="H134" s="44"/>
      <c r="I134" s="44"/>
      <c r="J134" s="44"/>
      <c r="K134" s="42"/>
      <c r="L134" s="76"/>
      <c r="M134" s="52">
        <v>198450</v>
      </c>
      <c r="N134" s="43"/>
      <c r="O134" s="45">
        <f t="shared" si="19"/>
        <v>198450</v>
      </c>
      <c r="P134" s="46">
        <f t="shared" si="20"/>
        <v>0.0240280732747821</v>
      </c>
      <c r="Q134" s="20"/>
      <c r="R134" s="3"/>
      <c r="S134" s="3"/>
      <c r="T134" s="3"/>
      <c r="U134" s="3"/>
      <c r="V134" s="3"/>
    </row>
    <row r="135" spans="2:22" ht="15">
      <c r="B135" s="24"/>
      <c r="C135" s="18" t="s">
        <v>57</v>
      </c>
      <c r="D135" s="42">
        <v>452103</v>
      </c>
      <c r="E135" s="43">
        <v>940059</v>
      </c>
      <c r="F135" s="44">
        <v>651774</v>
      </c>
      <c r="G135" s="44">
        <v>1596887</v>
      </c>
      <c r="H135" s="44">
        <v>1185080</v>
      </c>
      <c r="I135" s="44">
        <v>1679691</v>
      </c>
      <c r="J135" s="44">
        <v>1833642</v>
      </c>
      <c r="K135" s="42">
        <v>1813050</v>
      </c>
      <c r="L135" s="76">
        <v>1849778</v>
      </c>
      <c r="M135" s="52">
        <v>1259026</v>
      </c>
      <c r="N135" s="43"/>
      <c r="O135" s="45">
        <f t="shared" si="19"/>
        <v>13261090</v>
      </c>
      <c r="P135" s="46">
        <f t="shared" si="20"/>
        <v>1.6056358892591591</v>
      </c>
      <c r="Q135" s="20"/>
      <c r="R135" s="3"/>
      <c r="S135" s="3"/>
      <c r="T135" s="3"/>
      <c r="U135" s="3"/>
      <c r="V135" s="3"/>
    </row>
    <row r="136" spans="2:22" ht="15">
      <c r="B136" s="24"/>
      <c r="C136" s="29" t="s">
        <v>260</v>
      </c>
      <c r="D136" s="42">
        <v>0</v>
      </c>
      <c r="E136" s="43">
        <v>0</v>
      </c>
      <c r="F136" s="44">
        <v>0</v>
      </c>
      <c r="G136" s="44">
        <v>0</v>
      </c>
      <c r="H136" s="44">
        <v>0</v>
      </c>
      <c r="I136" s="44">
        <v>0</v>
      </c>
      <c r="J136" s="44">
        <v>392273</v>
      </c>
      <c r="K136" s="42">
        <v>477202</v>
      </c>
      <c r="L136" s="76">
        <v>1114140</v>
      </c>
      <c r="M136" s="52">
        <v>290492</v>
      </c>
      <c r="N136" s="43"/>
      <c r="O136" s="45">
        <f t="shared" si="19"/>
        <v>2274107</v>
      </c>
      <c r="P136" s="46">
        <f t="shared" si="20"/>
        <v>0.2753459794945573</v>
      </c>
      <c r="Q136" s="20"/>
      <c r="R136" s="3"/>
      <c r="S136" s="3"/>
      <c r="T136" s="3"/>
      <c r="U136" s="3"/>
      <c r="V136" s="3"/>
    </row>
    <row r="137" spans="2:22" ht="15">
      <c r="B137" s="24"/>
      <c r="C137" s="18" t="s">
        <v>58</v>
      </c>
      <c r="D137" s="42">
        <v>1270000</v>
      </c>
      <c r="E137" s="43">
        <v>0</v>
      </c>
      <c r="F137" s="44">
        <v>1980000</v>
      </c>
      <c r="G137" s="44">
        <v>2455000</v>
      </c>
      <c r="H137" s="44">
        <v>2418010</v>
      </c>
      <c r="I137" s="44">
        <v>2412539</v>
      </c>
      <c r="J137" s="44">
        <v>3577647</v>
      </c>
      <c r="K137" s="42">
        <v>3488779</v>
      </c>
      <c r="L137" s="76">
        <v>1720141</v>
      </c>
      <c r="M137" s="52">
        <v>3496886</v>
      </c>
      <c r="N137" s="43"/>
      <c r="O137" s="45">
        <f t="shared" si="19"/>
        <v>22819002</v>
      </c>
      <c r="P137" s="46">
        <f t="shared" si="20"/>
        <v>2.7628957022595073</v>
      </c>
      <c r="Q137" s="20"/>
      <c r="R137" s="3"/>
      <c r="S137" s="3"/>
      <c r="T137" s="3"/>
      <c r="U137" s="3"/>
      <c r="V137" s="3"/>
    </row>
    <row r="138" spans="2:22" ht="15">
      <c r="B138" s="24"/>
      <c r="C138" s="18" t="s">
        <v>59</v>
      </c>
      <c r="D138" s="42">
        <v>929663</v>
      </c>
      <c r="E138" s="43">
        <v>1148172</v>
      </c>
      <c r="F138" s="44">
        <v>1203933</v>
      </c>
      <c r="G138" s="44">
        <v>2121993</v>
      </c>
      <c r="H138" s="44">
        <v>2065112</v>
      </c>
      <c r="I138" s="44">
        <v>1788798</v>
      </c>
      <c r="J138" s="44">
        <v>2399723</v>
      </c>
      <c r="K138" s="42">
        <v>3605479</v>
      </c>
      <c r="L138" s="76">
        <v>2515550</v>
      </c>
      <c r="M138" s="52">
        <v>0</v>
      </c>
      <c r="N138" s="43"/>
      <c r="O138" s="45">
        <f t="shared" si="19"/>
        <v>17778423</v>
      </c>
      <c r="P138" s="46">
        <f t="shared" si="20"/>
        <v>2.152588816095094</v>
      </c>
      <c r="Q138" s="20"/>
      <c r="R138" s="3"/>
      <c r="S138" s="3"/>
      <c r="T138" s="3"/>
      <c r="U138" s="3"/>
      <c r="V138" s="3"/>
    </row>
    <row r="139" spans="2:22" ht="15">
      <c r="B139" s="24"/>
      <c r="C139" s="29" t="s">
        <v>261</v>
      </c>
      <c r="D139" s="42">
        <v>0</v>
      </c>
      <c r="E139" s="43">
        <v>0</v>
      </c>
      <c r="F139" s="44">
        <v>0</v>
      </c>
      <c r="G139" s="44">
        <v>0</v>
      </c>
      <c r="H139" s="44">
        <v>0</v>
      </c>
      <c r="I139" s="44">
        <v>0</v>
      </c>
      <c r="J139" s="44">
        <v>20954</v>
      </c>
      <c r="K139" s="42">
        <v>1795927</v>
      </c>
      <c r="L139" s="76">
        <v>0</v>
      </c>
      <c r="M139" s="52">
        <v>122247</v>
      </c>
      <c r="N139" s="43"/>
      <c r="O139" s="45">
        <f t="shared" si="19"/>
        <v>1939128</v>
      </c>
      <c r="P139" s="46">
        <f t="shared" si="20"/>
        <v>0.23478714876886703</v>
      </c>
      <c r="Q139" s="20"/>
      <c r="R139" s="3"/>
      <c r="S139" s="3"/>
      <c r="T139" s="3"/>
      <c r="U139" s="3"/>
      <c r="V139" s="3"/>
    </row>
    <row r="140" spans="2:22" ht="15">
      <c r="B140" s="24"/>
      <c r="C140" s="18" t="s">
        <v>60</v>
      </c>
      <c r="D140" s="42">
        <v>0</v>
      </c>
      <c r="E140" s="43">
        <v>0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2">
        <v>9159665</v>
      </c>
      <c r="L140" s="76">
        <v>0</v>
      </c>
      <c r="M140" s="52">
        <v>0</v>
      </c>
      <c r="N140" s="43"/>
      <c r="O140" s="45">
        <f t="shared" si="19"/>
        <v>9159665</v>
      </c>
      <c r="P140" s="46">
        <f t="shared" si="20"/>
        <v>1.1090405734061828</v>
      </c>
      <c r="Q140" s="20"/>
      <c r="R140" s="3"/>
      <c r="S140" s="3"/>
      <c r="T140" s="3"/>
      <c r="U140" s="3"/>
      <c r="V140" s="3"/>
    </row>
    <row r="141" spans="2:22" ht="15">
      <c r="B141" s="24"/>
      <c r="C141" s="18" t="s">
        <v>61</v>
      </c>
      <c r="D141" s="42">
        <v>4775117</v>
      </c>
      <c r="E141" s="43">
        <v>11159662</v>
      </c>
      <c r="F141" s="44">
        <v>5504308</v>
      </c>
      <c r="G141" s="44">
        <v>10318142</v>
      </c>
      <c r="H141" s="44">
        <v>13371440</v>
      </c>
      <c r="I141" s="44">
        <v>10766758</v>
      </c>
      <c r="J141" s="44">
        <v>13300856</v>
      </c>
      <c r="K141" s="42">
        <v>0</v>
      </c>
      <c r="L141" s="76">
        <v>10176959</v>
      </c>
      <c r="M141" s="52">
        <v>14872014</v>
      </c>
      <c r="N141" s="43"/>
      <c r="O141" s="45">
        <f t="shared" si="19"/>
        <v>94245256</v>
      </c>
      <c r="P141" s="46">
        <f t="shared" si="20"/>
        <v>11.411095575553526</v>
      </c>
      <c r="Q141" s="20"/>
      <c r="R141" s="3"/>
      <c r="S141" s="3"/>
      <c r="T141" s="3"/>
      <c r="U141" s="3"/>
      <c r="V141" s="3"/>
    </row>
    <row r="142" spans="2:22" ht="15">
      <c r="B142" s="24"/>
      <c r="C142" s="18" t="s">
        <v>62</v>
      </c>
      <c r="D142" s="42">
        <v>520000</v>
      </c>
      <c r="E142" s="43">
        <v>4040875</v>
      </c>
      <c r="F142" s="44">
        <v>8449517</v>
      </c>
      <c r="G142" s="44">
        <v>6553424</v>
      </c>
      <c r="H142" s="44">
        <v>7136307</v>
      </c>
      <c r="I142" s="44">
        <v>11756298</v>
      </c>
      <c r="J142" s="44">
        <v>4669</v>
      </c>
      <c r="K142" s="42">
        <v>0</v>
      </c>
      <c r="L142" s="76">
        <v>0</v>
      </c>
      <c r="M142" s="52">
        <v>0</v>
      </c>
      <c r="N142" s="43"/>
      <c r="O142" s="45">
        <f t="shared" si="19"/>
        <v>38461090</v>
      </c>
      <c r="P142" s="46">
        <f t="shared" si="20"/>
        <v>4.656819797167997</v>
      </c>
      <c r="Q142" s="20"/>
      <c r="R142" s="3"/>
      <c r="S142" s="3"/>
      <c r="T142" s="3"/>
      <c r="U142" s="3"/>
      <c r="V142" s="3"/>
    </row>
    <row r="143" spans="2:22" ht="15">
      <c r="B143" s="24"/>
      <c r="C143" s="29" t="s">
        <v>418</v>
      </c>
      <c r="D143" s="42"/>
      <c r="E143" s="43"/>
      <c r="F143" s="44"/>
      <c r="G143" s="44"/>
      <c r="H143" s="44"/>
      <c r="I143" s="44"/>
      <c r="J143" s="44"/>
      <c r="K143" s="42"/>
      <c r="L143" s="76"/>
      <c r="M143" s="52">
        <v>287132</v>
      </c>
      <c r="N143" s="43"/>
      <c r="O143" s="45">
        <f t="shared" si="19"/>
        <v>287132</v>
      </c>
      <c r="P143" s="46">
        <f t="shared" si="20"/>
        <v>0.034765576898638115</v>
      </c>
      <c r="Q143" s="20"/>
      <c r="R143" s="3"/>
      <c r="S143" s="3"/>
      <c r="T143" s="3"/>
      <c r="U143" s="3"/>
      <c r="V143" s="3"/>
    </row>
    <row r="144" spans="2:22" ht="16.5" thickBot="1">
      <c r="B144" s="25"/>
      <c r="C144" s="21" t="s">
        <v>7</v>
      </c>
      <c r="D144" s="47">
        <f aca="true" t="shared" si="21" ref="D144:K144">SUM(D115:D142)</f>
        <v>32598395</v>
      </c>
      <c r="E144" s="48">
        <f t="shared" si="21"/>
        <v>56089962</v>
      </c>
      <c r="F144" s="49">
        <f t="shared" si="21"/>
        <v>63624302</v>
      </c>
      <c r="G144" s="49">
        <f t="shared" si="21"/>
        <v>86084104</v>
      </c>
      <c r="H144" s="49">
        <f t="shared" si="21"/>
        <v>95612610</v>
      </c>
      <c r="I144" s="49">
        <f t="shared" si="21"/>
        <v>112266796</v>
      </c>
      <c r="J144" s="49">
        <f t="shared" si="21"/>
        <v>104408894</v>
      </c>
      <c r="K144" s="47">
        <f t="shared" si="21"/>
        <v>96880241</v>
      </c>
      <c r="L144" s="77">
        <f>SUM(L116:L142)</f>
        <v>118445190</v>
      </c>
      <c r="M144" s="48">
        <f>SUM(M116:M143)</f>
        <v>59898424</v>
      </c>
      <c r="N144" s="48"/>
      <c r="O144" s="50">
        <f>SUM(O116:O143)</f>
        <v>825908918</v>
      </c>
      <c r="P144" s="51">
        <f>(O144/$O$555)*100</f>
        <v>6.390713138045939</v>
      </c>
      <c r="Q144" s="10"/>
      <c r="R144" s="3"/>
      <c r="S144" s="3"/>
      <c r="T144" s="3"/>
      <c r="U144" s="3"/>
      <c r="V144" s="3"/>
    </row>
    <row r="145" spans="2:22" ht="15">
      <c r="B145" s="24"/>
      <c r="C145" s="18"/>
      <c r="D145" s="42"/>
      <c r="E145" s="43"/>
      <c r="F145" s="44"/>
      <c r="G145" s="44"/>
      <c r="H145" s="44"/>
      <c r="I145" s="44"/>
      <c r="J145" s="44"/>
      <c r="K145" s="42"/>
      <c r="L145" s="76"/>
      <c r="M145" s="52"/>
      <c r="N145" s="43"/>
      <c r="O145" s="45"/>
      <c r="P145" s="52"/>
      <c r="Q145" s="20"/>
      <c r="R145" s="3"/>
      <c r="S145" s="3"/>
      <c r="T145" s="3"/>
      <c r="U145" s="3"/>
      <c r="V145" s="3"/>
    </row>
    <row r="146" spans="2:22" ht="15">
      <c r="B146" s="24" t="s">
        <v>63</v>
      </c>
      <c r="C146" s="18" t="s">
        <v>64</v>
      </c>
      <c r="D146" s="42">
        <v>12677193</v>
      </c>
      <c r="E146" s="43">
        <v>15006200</v>
      </c>
      <c r="F146" s="44">
        <v>31327001</v>
      </c>
      <c r="G146" s="44">
        <v>26130000</v>
      </c>
      <c r="H146" s="44">
        <v>31800607</v>
      </c>
      <c r="I146" s="44">
        <v>35943073</v>
      </c>
      <c r="J146" s="44">
        <v>32303705</v>
      </c>
      <c r="K146" s="42">
        <v>22862667</v>
      </c>
      <c r="L146" s="76">
        <v>39051490</v>
      </c>
      <c r="M146" s="52">
        <v>47273112</v>
      </c>
      <c r="N146" s="43"/>
      <c r="O146" s="45">
        <f aca="true" t="shared" si="22" ref="O146:O151">SUM(D146:N146)</f>
        <v>294375048</v>
      </c>
      <c r="P146" s="46">
        <f aca="true" t="shared" si="23" ref="P146:P151">(O146/$O$152)*100</f>
        <v>92.44478443113952</v>
      </c>
      <c r="Q146" s="20"/>
      <c r="R146" s="3"/>
      <c r="S146" s="3"/>
      <c r="T146" s="3"/>
      <c r="U146" s="3"/>
      <c r="V146" s="3"/>
    </row>
    <row r="147" spans="2:22" ht="15">
      <c r="B147" s="24"/>
      <c r="C147" s="18" t="s">
        <v>65</v>
      </c>
      <c r="D147" s="42">
        <v>253736</v>
      </c>
      <c r="E147" s="43">
        <v>400480</v>
      </c>
      <c r="F147" s="44">
        <v>1155264</v>
      </c>
      <c r="G147" s="44">
        <v>79950</v>
      </c>
      <c r="H147" s="44">
        <v>1081856</v>
      </c>
      <c r="I147" s="44">
        <v>72348</v>
      </c>
      <c r="J147" s="44">
        <v>1223680</v>
      </c>
      <c r="K147" s="42">
        <v>1055435</v>
      </c>
      <c r="L147" s="76">
        <v>1276464</v>
      </c>
      <c r="M147" s="52">
        <v>0</v>
      </c>
      <c r="N147" s="43"/>
      <c r="O147" s="45">
        <f t="shared" si="22"/>
        <v>6599213</v>
      </c>
      <c r="P147" s="46">
        <f t="shared" si="23"/>
        <v>2.0723999107430244</v>
      </c>
      <c r="Q147" s="20"/>
      <c r="R147" s="3"/>
      <c r="S147" s="3"/>
      <c r="T147" s="3"/>
      <c r="U147" s="3"/>
      <c r="V147" s="3"/>
    </row>
    <row r="148" spans="2:22" ht="15">
      <c r="B148" s="24"/>
      <c r="C148" s="18" t="s">
        <v>66</v>
      </c>
      <c r="D148" s="42">
        <v>269779</v>
      </c>
      <c r="E148" s="43">
        <v>507312</v>
      </c>
      <c r="F148" s="44">
        <v>507984</v>
      </c>
      <c r="G148" s="44">
        <v>578922</v>
      </c>
      <c r="H148" s="44">
        <v>835970</v>
      </c>
      <c r="I148" s="44">
        <v>917287</v>
      </c>
      <c r="J148" s="44">
        <v>941336</v>
      </c>
      <c r="K148" s="42">
        <v>745568</v>
      </c>
      <c r="L148" s="76">
        <v>666758</v>
      </c>
      <c r="M148" s="52">
        <v>759320</v>
      </c>
      <c r="N148" s="43"/>
      <c r="O148" s="45">
        <f t="shared" si="22"/>
        <v>6730236</v>
      </c>
      <c r="P148" s="46">
        <f t="shared" si="23"/>
        <v>2.113546037334981</v>
      </c>
      <c r="Q148" s="20"/>
      <c r="R148" s="3"/>
      <c r="S148" s="3"/>
      <c r="T148" s="3"/>
      <c r="U148" s="3"/>
      <c r="V148" s="3"/>
    </row>
    <row r="149" spans="2:22" ht="15">
      <c r="B149" s="24"/>
      <c r="C149" s="29" t="s">
        <v>419</v>
      </c>
      <c r="D149" s="42"/>
      <c r="E149" s="43"/>
      <c r="F149" s="44"/>
      <c r="G149" s="44"/>
      <c r="H149" s="44"/>
      <c r="I149" s="44"/>
      <c r="J149" s="44"/>
      <c r="K149" s="42"/>
      <c r="L149" s="76"/>
      <c r="M149" s="52">
        <v>1624663</v>
      </c>
      <c r="N149" s="43"/>
      <c r="O149" s="45">
        <f t="shared" si="22"/>
        <v>1624663</v>
      </c>
      <c r="P149" s="46">
        <f t="shared" si="23"/>
        <v>0.5102049981092434</v>
      </c>
      <c r="Q149" s="20"/>
      <c r="R149" s="3"/>
      <c r="S149" s="3"/>
      <c r="T149" s="3"/>
      <c r="U149" s="3"/>
      <c r="V149" s="3"/>
    </row>
    <row r="150" spans="2:22" ht="15">
      <c r="B150" s="24"/>
      <c r="C150" s="29" t="s">
        <v>279</v>
      </c>
      <c r="D150" s="42">
        <v>0</v>
      </c>
      <c r="E150" s="43">
        <v>0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2">
        <v>892292</v>
      </c>
      <c r="L150" s="76">
        <v>1120273</v>
      </c>
      <c r="M150" s="52">
        <v>0</v>
      </c>
      <c r="N150" s="43"/>
      <c r="O150" s="45">
        <f t="shared" si="22"/>
        <v>2012565</v>
      </c>
      <c r="P150" s="46">
        <f t="shared" si="23"/>
        <v>0.6320207464684858</v>
      </c>
      <c r="Q150" s="20"/>
      <c r="R150" s="3"/>
      <c r="S150" s="3"/>
      <c r="T150" s="3"/>
      <c r="U150" s="3"/>
      <c r="V150" s="3"/>
    </row>
    <row r="151" spans="2:22" ht="15">
      <c r="B151" s="24"/>
      <c r="C151" s="18" t="s">
        <v>67</v>
      </c>
      <c r="D151" s="42">
        <v>547660</v>
      </c>
      <c r="E151" s="43">
        <v>0</v>
      </c>
      <c r="F151" s="44">
        <v>1355265</v>
      </c>
      <c r="G151" s="44">
        <v>446386</v>
      </c>
      <c r="H151" s="44">
        <v>990480</v>
      </c>
      <c r="I151" s="44">
        <v>824858</v>
      </c>
      <c r="J151" s="44">
        <v>775494</v>
      </c>
      <c r="K151" s="42">
        <v>1277720</v>
      </c>
      <c r="L151" s="76">
        <v>873788</v>
      </c>
      <c r="M151" s="52">
        <v>0</v>
      </c>
      <c r="N151" s="43"/>
      <c r="O151" s="45">
        <f t="shared" si="22"/>
        <v>7091651</v>
      </c>
      <c r="P151" s="46">
        <f t="shared" si="23"/>
        <v>2.2270438762047355</v>
      </c>
      <c r="Q151" s="20"/>
      <c r="R151" s="3"/>
      <c r="S151" s="3"/>
      <c r="T151" s="3"/>
      <c r="U151" s="3"/>
      <c r="V151" s="3"/>
    </row>
    <row r="152" spans="2:22" ht="16.5" thickBot="1">
      <c r="B152" s="25"/>
      <c r="C152" s="21" t="s">
        <v>7</v>
      </c>
      <c r="D152" s="47">
        <f aca="true" t="shared" si="24" ref="D152:K152">SUM(D145:D151)</f>
        <v>13748368</v>
      </c>
      <c r="E152" s="48">
        <f t="shared" si="24"/>
        <v>15913992</v>
      </c>
      <c r="F152" s="49">
        <f t="shared" si="24"/>
        <v>34345514</v>
      </c>
      <c r="G152" s="49">
        <f t="shared" si="24"/>
        <v>27235258</v>
      </c>
      <c r="H152" s="49">
        <f t="shared" si="24"/>
        <v>34708913</v>
      </c>
      <c r="I152" s="49">
        <f t="shared" si="24"/>
        <v>37757566</v>
      </c>
      <c r="J152" s="49">
        <f t="shared" si="24"/>
        <v>35244215</v>
      </c>
      <c r="K152" s="47">
        <f t="shared" si="24"/>
        <v>26833682</v>
      </c>
      <c r="L152" s="77">
        <f>SUM(L146:L151)</f>
        <v>42988773</v>
      </c>
      <c r="M152" s="48">
        <f>SUM(M146:M151)</f>
        <v>49657095</v>
      </c>
      <c r="N152" s="48"/>
      <c r="O152" s="50">
        <f>SUM(O146:O151)</f>
        <v>318433376</v>
      </c>
      <c r="P152" s="51">
        <f>(O152/$O$555)*100</f>
        <v>2.4639718923528107</v>
      </c>
      <c r="Q152" s="10"/>
      <c r="R152" s="3"/>
      <c r="S152" s="3"/>
      <c r="T152" s="3"/>
      <c r="U152" s="3"/>
      <c r="V152" s="3"/>
    </row>
    <row r="153" spans="2:22" ht="15">
      <c r="B153" s="24"/>
      <c r="C153" s="18"/>
      <c r="D153" s="42"/>
      <c r="E153" s="43"/>
      <c r="F153" s="44"/>
      <c r="G153" s="44"/>
      <c r="H153" s="44"/>
      <c r="I153" s="44"/>
      <c r="J153" s="44"/>
      <c r="K153" s="42"/>
      <c r="L153" s="76"/>
      <c r="M153" s="52"/>
      <c r="N153" s="43"/>
      <c r="O153" s="45"/>
      <c r="P153" s="52"/>
      <c r="Q153" s="20"/>
      <c r="R153" s="3"/>
      <c r="S153" s="3"/>
      <c r="T153" s="3"/>
      <c r="U153" s="3"/>
      <c r="V153" s="3"/>
    </row>
    <row r="154" spans="2:22" ht="15">
      <c r="B154" s="24" t="s">
        <v>68</v>
      </c>
      <c r="C154" s="18" t="s">
        <v>69</v>
      </c>
      <c r="D154" s="42">
        <v>2203488</v>
      </c>
      <c r="E154" s="43">
        <v>0</v>
      </c>
      <c r="F154" s="44">
        <v>25658640</v>
      </c>
      <c r="G154" s="44">
        <v>15746000</v>
      </c>
      <c r="H154" s="44">
        <v>20000000</v>
      </c>
      <c r="I154" s="44">
        <v>21360000</v>
      </c>
      <c r="J154" s="44">
        <v>24828608</v>
      </c>
      <c r="K154" s="42">
        <v>18294172</v>
      </c>
      <c r="L154" s="76">
        <v>21431926</v>
      </c>
      <c r="M154" s="52">
        <v>19196788</v>
      </c>
      <c r="N154" s="43"/>
      <c r="O154" s="45">
        <f>SUM(D154:N154)</f>
        <v>168719622</v>
      </c>
      <c r="P154" s="46">
        <f>(O154/$O$156)*100</f>
        <v>98.04323351353021</v>
      </c>
      <c r="Q154" s="20"/>
      <c r="R154" s="3"/>
      <c r="S154" s="3"/>
      <c r="T154" s="3"/>
      <c r="U154" s="3"/>
      <c r="V154" s="3"/>
    </row>
    <row r="155" spans="2:22" ht="15">
      <c r="B155" s="24"/>
      <c r="C155" s="18" t="s">
        <v>276</v>
      </c>
      <c r="D155" s="42">
        <v>0</v>
      </c>
      <c r="E155" s="43">
        <v>0</v>
      </c>
      <c r="F155" s="44">
        <v>0</v>
      </c>
      <c r="G155" s="44">
        <v>0</v>
      </c>
      <c r="H155" s="44">
        <v>0</v>
      </c>
      <c r="I155" s="44">
        <v>0</v>
      </c>
      <c r="J155" s="44">
        <v>473792</v>
      </c>
      <c r="K155" s="42">
        <v>2655828</v>
      </c>
      <c r="L155" s="76">
        <v>237720</v>
      </c>
      <c r="M155" s="52">
        <v>0</v>
      </c>
      <c r="N155" s="43"/>
      <c r="O155" s="45">
        <f>SUM(D155:N155)</f>
        <v>3367340</v>
      </c>
      <c r="P155" s="46">
        <f>(O155/$O$156)*100</f>
        <v>1.9567664864697885</v>
      </c>
      <c r="Q155" s="20"/>
      <c r="R155" s="3"/>
      <c r="S155" s="3"/>
      <c r="T155" s="3"/>
      <c r="U155" s="3"/>
      <c r="V155" s="3"/>
    </row>
    <row r="156" spans="2:22" ht="16.5" thickBot="1">
      <c r="B156" s="25"/>
      <c r="C156" s="21" t="s">
        <v>7</v>
      </c>
      <c r="D156" s="47">
        <f aca="true" t="shared" si="25" ref="D156:K156">SUM(D153:D155)</f>
        <v>2203488</v>
      </c>
      <c r="E156" s="48">
        <f t="shared" si="25"/>
        <v>0</v>
      </c>
      <c r="F156" s="49">
        <f t="shared" si="25"/>
        <v>25658640</v>
      </c>
      <c r="G156" s="49">
        <f t="shared" si="25"/>
        <v>15746000</v>
      </c>
      <c r="H156" s="49">
        <f t="shared" si="25"/>
        <v>20000000</v>
      </c>
      <c r="I156" s="49">
        <f t="shared" si="25"/>
        <v>21360000</v>
      </c>
      <c r="J156" s="49">
        <f t="shared" si="25"/>
        <v>25302400</v>
      </c>
      <c r="K156" s="47">
        <f t="shared" si="25"/>
        <v>20950000</v>
      </c>
      <c r="L156" s="77">
        <f>SUM(L154:L155)</f>
        <v>21669646</v>
      </c>
      <c r="M156" s="48">
        <f>SUM(M154:M155)</f>
        <v>19196788</v>
      </c>
      <c r="N156" s="48"/>
      <c r="O156" s="50">
        <f>SUM(O154:O155)</f>
        <v>172086962</v>
      </c>
      <c r="P156" s="51">
        <f>(O156/$O$555)*100</f>
        <v>1.331573476168485</v>
      </c>
      <c r="Q156" s="10"/>
      <c r="R156" s="3"/>
      <c r="S156" s="3"/>
      <c r="T156" s="3"/>
      <c r="U156" s="3"/>
      <c r="V156" s="3"/>
    </row>
    <row r="157" spans="2:22" ht="15">
      <c r="B157" s="24"/>
      <c r="C157" s="18"/>
      <c r="D157" s="42"/>
      <c r="E157" s="43"/>
      <c r="F157" s="44"/>
      <c r="G157" s="44"/>
      <c r="H157" s="44"/>
      <c r="I157" s="44"/>
      <c r="J157" s="44"/>
      <c r="K157" s="42"/>
      <c r="L157" s="76"/>
      <c r="M157" s="52"/>
      <c r="N157" s="43"/>
      <c r="O157" s="45"/>
      <c r="P157" s="52"/>
      <c r="Q157" s="20"/>
      <c r="R157" s="3"/>
      <c r="S157" s="3"/>
      <c r="T157" s="3"/>
      <c r="U157" s="3"/>
      <c r="V157" s="3"/>
    </row>
    <row r="158" spans="2:22" ht="15">
      <c r="B158" s="24" t="s">
        <v>70</v>
      </c>
      <c r="C158" s="29" t="s">
        <v>301</v>
      </c>
      <c r="D158" s="42"/>
      <c r="E158" s="43"/>
      <c r="F158" s="44"/>
      <c r="G158" s="44"/>
      <c r="H158" s="44"/>
      <c r="I158" s="44"/>
      <c r="J158" s="44"/>
      <c r="K158" s="42"/>
      <c r="L158" s="76">
        <v>287869</v>
      </c>
      <c r="M158" s="52">
        <v>105200</v>
      </c>
      <c r="N158" s="43"/>
      <c r="O158" s="45">
        <f aca="true" t="shared" si="26" ref="O158:O166">SUM(D158:N158)</f>
        <v>393069</v>
      </c>
      <c r="P158" s="46">
        <f aca="true" t="shared" si="27" ref="P158:P166">(O158/$O$167)*100</f>
        <v>0.8842573734287981</v>
      </c>
      <c r="Q158" s="20"/>
      <c r="R158" s="3"/>
      <c r="S158" s="3"/>
      <c r="T158" s="3"/>
      <c r="U158" s="3"/>
      <c r="V158" s="3"/>
    </row>
    <row r="159" spans="2:22" ht="15">
      <c r="B159" s="24"/>
      <c r="C159" s="29" t="s">
        <v>302</v>
      </c>
      <c r="D159" s="42"/>
      <c r="E159" s="43"/>
      <c r="F159" s="44"/>
      <c r="G159" s="44"/>
      <c r="H159" s="44"/>
      <c r="I159" s="44"/>
      <c r="J159" s="44"/>
      <c r="K159" s="42"/>
      <c r="L159" s="76">
        <v>242120</v>
      </c>
      <c r="M159" s="52">
        <v>411143</v>
      </c>
      <c r="N159" s="43"/>
      <c r="O159" s="45">
        <f t="shared" si="26"/>
        <v>653263</v>
      </c>
      <c r="P159" s="46">
        <f t="shared" si="27"/>
        <v>1.4695959857893066</v>
      </c>
      <c r="Q159" s="20"/>
      <c r="R159" s="3"/>
      <c r="S159" s="3"/>
      <c r="T159" s="3"/>
      <c r="U159" s="3"/>
      <c r="V159" s="3"/>
    </row>
    <row r="160" spans="3:22" ht="15">
      <c r="C160" s="18" t="s">
        <v>71</v>
      </c>
      <c r="D160" s="42">
        <v>1376640</v>
      </c>
      <c r="E160" s="43">
        <v>1427722</v>
      </c>
      <c r="F160" s="44">
        <v>1365590</v>
      </c>
      <c r="G160" s="44">
        <v>2148149</v>
      </c>
      <c r="H160" s="44">
        <v>922218</v>
      </c>
      <c r="I160" s="44">
        <v>1633189</v>
      </c>
      <c r="J160" s="44">
        <v>2319477</v>
      </c>
      <c r="K160" s="42">
        <v>2235281</v>
      </c>
      <c r="L160" s="76">
        <v>663500</v>
      </c>
      <c r="M160" s="52">
        <v>888349</v>
      </c>
      <c r="N160" s="43"/>
      <c r="O160" s="45">
        <f t="shared" si="26"/>
        <v>14980115</v>
      </c>
      <c r="P160" s="46">
        <f t="shared" si="27"/>
        <v>33.69962307778365</v>
      </c>
      <c r="Q160" s="20"/>
      <c r="R160" s="3"/>
      <c r="S160" s="3"/>
      <c r="T160" s="3"/>
      <c r="U160" s="3"/>
      <c r="V160" s="3"/>
    </row>
    <row r="161" spans="2:22" ht="15">
      <c r="B161" s="24"/>
      <c r="C161" s="18" t="s">
        <v>72</v>
      </c>
      <c r="D161" s="42">
        <v>404400</v>
      </c>
      <c r="E161" s="43">
        <v>1396097</v>
      </c>
      <c r="F161" s="44">
        <v>1123256</v>
      </c>
      <c r="G161" s="44">
        <v>1526358</v>
      </c>
      <c r="H161" s="44">
        <v>1782523</v>
      </c>
      <c r="I161" s="44">
        <v>2756074</v>
      </c>
      <c r="J161" s="44">
        <v>3001990</v>
      </c>
      <c r="K161" s="42">
        <v>2941150</v>
      </c>
      <c r="L161" s="76">
        <v>3197699</v>
      </c>
      <c r="M161" s="52">
        <v>3147743</v>
      </c>
      <c r="N161" s="43"/>
      <c r="O161" s="45">
        <f t="shared" si="26"/>
        <v>21277290</v>
      </c>
      <c r="P161" s="46">
        <f t="shared" si="27"/>
        <v>47.865897766251805</v>
      </c>
      <c r="Q161" s="20"/>
      <c r="R161" s="3"/>
      <c r="S161" s="3"/>
      <c r="T161" s="3"/>
      <c r="U161" s="3"/>
      <c r="V161" s="3"/>
    </row>
    <row r="162" spans="2:22" ht="15">
      <c r="B162" s="24"/>
      <c r="C162" s="29" t="s">
        <v>303</v>
      </c>
      <c r="D162" s="42"/>
      <c r="E162" s="43"/>
      <c r="F162" s="44"/>
      <c r="G162" s="44"/>
      <c r="H162" s="44"/>
      <c r="I162" s="44"/>
      <c r="J162" s="44"/>
      <c r="K162" s="42"/>
      <c r="L162" s="76">
        <v>18400</v>
      </c>
      <c r="M162" s="52">
        <v>0</v>
      </c>
      <c r="N162" s="43"/>
      <c r="O162" s="45">
        <f t="shared" si="26"/>
        <v>18400</v>
      </c>
      <c r="P162" s="46">
        <f t="shared" si="27"/>
        <v>0.041393077732128164</v>
      </c>
      <c r="Q162" s="20"/>
      <c r="R162" s="3"/>
      <c r="S162" s="3"/>
      <c r="T162" s="3"/>
      <c r="U162" s="3"/>
      <c r="V162" s="3"/>
    </row>
    <row r="163" spans="2:22" ht="15">
      <c r="B163" s="24"/>
      <c r="C163" s="29" t="s">
        <v>304</v>
      </c>
      <c r="D163" s="42"/>
      <c r="E163" s="43"/>
      <c r="F163" s="44"/>
      <c r="G163" s="44"/>
      <c r="H163" s="44"/>
      <c r="I163" s="44"/>
      <c r="J163" s="44"/>
      <c r="K163" s="42"/>
      <c r="L163" s="76">
        <v>98333</v>
      </c>
      <c r="M163" s="52">
        <v>208672</v>
      </c>
      <c r="N163" s="43"/>
      <c r="O163" s="45">
        <f t="shared" si="26"/>
        <v>307005</v>
      </c>
      <c r="P163" s="46">
        <f t="shared" si="27"/>
        <v>0.6906457515843482</v>
      </c>
      <c r="Q163" s="20"/>
      <c r="R163" s="3"/>
      <c r="S163" s="3"/>
      <c r="T163" s="3"/>
      <c r="U163" s="3"/>
      <c r="V163" s="3"/>
    </row>
    <row r="164" spans="2:22" ht="15">
      <c r="B164" s="24"/>
      <c r="C164" s="29" t="s">
        <v>420</v>
      </c>
      <c r="D164" s="42"/>
      <c r="E164" s="43"/>
      <c r="F164" s="44"/>
      <c r="G164" s="44"/>
      <c r="H164" s="44"/>
      <c r="I164" s="44"/>
      <c r="J164" s="44"/>
      <c r="K164" s="42"/>
      <c r="L164" s="76"/>
      <c r="M164" s="52">
        <v>276138</v>
      </c>
      <c r="N164" s="43"/>
      <c r="O164" s="45">
        <f t="shared" si="26"/>
        <v>276138</v>
      </c>
      <c r="P164" s="46">
        <f t="shared" si="27"/>
        <v>0.6212066140649134</v>
      </c>
      <c r="Q164" s="20"/>
      <c r="R164" s="3"/>
      <c r="S164" s="3"/>
      <c r="T164" s="3"/>
      <c r="U164" s="3"/>
      <c r="V164" s="3"/>
    </row>
    <row r="165" spans="2:22" ht="15">
      <c r="B165" s="24"/>
      <c r="C165" s="18" t="s">
        <v>73</v>
      </c>
      <c r="D165" s="42">
        <v>1250433</v>
      </c>
      <c r="E165" s="43">
        <v>654155</v>
      </c>
      <c r="F165" s="44">
        <v>500834</v>
      </c>
      <c r="G165" s="44">
        <v>551431</v>
      </c>
      <c r="H165" s="44">
        <v>488240</v>
      </c>
      <c r="I165" s="44">
        <v>1100463</v>
      </c>
      <c r="J165" s="44">
        <v>645160</v>
      </c>
      <c r="K165" s="42">
        <v>732512</v>
      </c>
      <c r="L165" s="76">
        <v>50849</v>
      </c>
      <c r="M165" s="52">
        <v>0</v>
      </c>
      <c r="N165" s="43"/>
      <c r="O165" s="45">
        <f t="shared" si="26"/>
        <v>5974077</v>
      </c>
      <c r="P165" s="46">
        <f t="shared" si="27"/>
        <v>13.439425741234729</v>
      </c>
      <c r="Q165" s="20"/>
      <c r="R165" s="3"/>
      <c r="S165" s="3"/>
      <c r="T165" s="3"/>
      <c r="U165" s="3"/>
      <c r="V165" s="3"/>
    </row>
    <row r="166" spans="2:22" ht="15">
      <c r="B166" s="24"/>
      <c r="C166" s="29" t="s">
        <v>421</v>
      </c>
      <c r="D166" s="42"/>
      <c r="E166" s="43"/>
      <c r="F166" s="44"/>
      <c r="G166" s="44"/>
      <c r="H166" s="44"/>
      <c r="I166" s="44"/>
      <c r="J166" s="44"/>
      <c r="K166" s="42"/>
      <c r="L166" s="76"/>
      <c r="M166" s="52">
        <v>572520</v>
      </c>
      <c r="N166" s="43"/>
      <c r="O166" s="45">
        <f t="shared" si="26"/>
        <v>572520</v>
      </c>
      <c r="P166" s="46">
        <f t="shared" si="27"/>
        <v>1.287954612130327</v>
      </c>
      <c r="Q166" s="20"/>
      <c r="R166" s="3"/>
      <c r="S166" s="3"/>
      <c r="T166" s="3"/>
      <c r="U166" s="3"/>
      <c r="V166" s="3"/>
    </row>
    <row r="167" spans="2:22" ht="16.5" thickBot="1">
      <c r="B167" s="25"/>
      <c r="C167" s="21" t="s">
        <v>7</v>
      </c>
      <c r="D167" s="47">
        <f aca="true" t="shared" si="28" ref="D167:K167">SUM(D157:D165)</f>
        <v>3031473</v>
      </c>
      <c r="E167" s="48">
        <f t="shared" si="28"/>
        <v>3477974</v>
      </c>
      <c r="F167" s="49">
        <f t="shared" si="28"/>
        <v>2989680</v>
      </c>
      <c r="G167" s="49">
        <f t="shared" si="28"/>
        <v>4225938</v>
      </c>
      <c r="H167" s="49">
        <f t="shared" si="28"/>
        <v>3192981</v>
      </c>
      <c r="I167" s="49">
        <f t="shared" si="28"/>
        <v>5489726</v>
      </c>
      <c r="J167" s="49">
        <f t="shared" si="28"/>
        <v>5966627</v>
      </c>
      <c r="K167" s="47">
        <f t="shared" si="28"/>
        <v>5908943</v>
      </c>
      <c r="L167" s="77">
        <f>SUM(L158:L165)</f>
        <v>4558770</v>
      </c>
      <c r="M167" s="48">
        <f>SUM(M158:M166)</f>
        <v>5609765</v>
      </c>
      <c r="N167" s="48"/>
      <c r="O167" s="50">
        <f>SUM(O158:O166)</f>
        <v>44451877</v>
      </c>
      <c r="P167" s="51">
        <f>(O167/$O$555)*100</f>
        <v>0.34395947078840244</v>
      </c>
      <c r="Q167" s="10"/>
      <c r="R167" s="3"/>
      <c r="S167" s="3"/>
      <c r="T167" s="3"/>
      <c r="U167" s="3"/>
      <c r="V167" s="3"/>
    </row>
    <row r="168" spans="2:22" ht="15">
      <c r="B168" s="24"/>
      <c r="C168" s="18"/>
      <c r="D168" s="42"/>
      <c r="E168" s="43"/>
      <c r="F168" s="44"/>
      <c r="G168" s="44"/>
      <c r="H168" s="44"/>
      <c r="I168" s="44"/>
      <c r="J168" s="44"/>
      <c r="K168" s="42"/>
      <c r="L168" s="76"/>
      <c r="M168" s="52"/>
      <c r="N168" s="43"/>
      <c r="O168" s="45"/>
      <c r="P168" s="52"/>
      <c r="Q168" s="20"/>
      <c r="R168" s="3"/>
      <c r="S168" s="3"/>
      <c r="T168" s="3"/>
      <c r="U168" s="3"/>
      <c r="V168" s="3"/>
    </row>
    <row r="169" spans="2:22" ht="15">
      <c r="B169" s="24" t="s">
        <v>74</v>
      </c>
      <c r="C169" s="29" t="s">
        <v>262</v>
      </c>
      <c r="D169" s="42">
        <v>0</v>
      </c>
      <c r="E169" s="43">
        <v>0</v>
      </c>
      <c r="F169" s="44">
        <v>0</v>
      </c>
      <c r="G169" s="44">
        <v>0</v>
      </c>
      <c r="H169" s="44">
        <v>0</v>
      </c>
      <c r="I169" s="44">
        <v>0</v>
      </c>
      <c r="J169" s="44">
        <v>1070176</v>
      </c>
      <c r="K169" s="42">
        <v>525453</v>
      </c>
      <c r="L169" s="76">
        <v>396290</v>
      </c>
      <c r="M169" s="52">
        <v>1174905</v>
      </c>
      <c r="N169" s="43"/>
      <c r="O169" s="45">
        <f aca="true" t="shared" si="29" ref="O169:O175">SUM(D169:N169)</f>
        <v>3166824</v>
      </c>
      <c r="P169" s="46">
        <f>(O169/$O$176)*100</f>
        <v>27.10900892618218</v>
      </c>
      <c r="Q169" s="20"/>
      <c r="R169" s="3"/>
      <c r="S169" s="3"/>
      <c r="T169" s="3"/>
      <c r="U169" s="3"/>
      <c r="V169" s="3"/>
    </row>
    <row r="170" spans="2:22" ht="15">
      <c r="B170" s="24"/>
      <c r="C170" s="29" t="s">
        <v>305</v>
      </c>
      <c r="D170" s="42"/>
      <c r="E170" s="43"/>
      <c r="F170" s="44"/>
      <c r="G170" s="44"/>
      <c r="H170" s="44"/>
      <c r="I170" s="44"/>
      <c r="J170" s="44"/>
      <c r="K170" s="42"/>
      <c r="L170" s="76">
        <v>187767</v>
      </c>
      <c r="M170" s="52">
        <v>0</v>
      </c>
      <c r="N170" s="43"/>
      <c r="O170" s="45">
        <f t="shared" si="29"/>
        <v>187767</v>
      </c>
      <c r="P170" s="46">
        <f>(O170/$O$167)*100</f>
        <v>0.422405110137419</v>
      </c>
      <c r="Q170" s="20"/>
      <c r="R170" s="3"/>
      <c r="S170" s="3"/>
      <c r="T170" s="3"/>
      <c r="U170" s="3"/>
      <c r="V170" s="3"/>
    </row>
    <row r="171" spans="2:22" ht="15">
      <c r="B171" s="24"/>
      <c r="C171" s="29" t="s">
        <v>306</v>
      </c>
      <c r="D171" s="42"/>
      <c r="E171" s="43"/>
      <c r="F171" s="44"/>
      <c r="G171" s="44"/>
      <c r="H171" s="44"/>
      <c r="I171" s="44"/>
      <c r="J171" s="44"/>
      <c r="K171" s="42"/>
      <c r="L171" s="76">
        <v>30000</v>
      </c>
      <c r="M171" s="52">
        <v>106920</v>
      </c>
      <c r="N171" s="43"/>
      <c r="O171" s="45">
        <f t="shared" si="29"/>
        <v>136920</v>
      </c>
      <c r="P171" s="46">
        <f>(O171/$O$167)*100</f>
        <v>0.3080184892979885</v>
      </c>
      <c r="Q171" s="20"/>
      <c r="R171" s="3"/>
      <c r="S171" s="3"/>
      <c r="T171" s="3"/>
      <c r="U171" s="3"/>
      <c r="V171" s="3"/>
    </row>
    <row r="172" spans="2:22" ht="15">
      <c r="B172" s="24"/>
      <c r="C172" s="29" t="s">
        <v>368</v>
      </c>
      <c r="D172" s="42"/>
      <c r="E172" s="43"/>
      <c r="F172" s="44"/>
      <c r="G172" s="44"/>
      <c r="H172" s="44"/>
      <c r="I172" s="44"/>
      <c r="J172" s="44"/>
      <c r="K172" s="42"/>
      <c r="L172" s="76"/>
      <c r="M172" s="52">
        <v>30000</v>
      </c>
      <c r="N172" s="43"/>
      <c r="O172" s="45">
        <f t="shared" si="29"/>
        <v>30000</v>
      </c>
      <c r="P172" s="46">
        <f>(O172/$O$167)*100</f>
        <v>0.06748871369368722</v>
      </c>
      <c r="Q172" s="20"/>
      <c r="R172" s="3"/>
      <c r="S172" s="3"/>
      <c r="T172" s="3"/>
      <c r="U172" s="3"/>
      <c r="V172" s="3"/>
    </row>
    <row r="173" spans="2:22" ht="15">
      <c r="B173" s="24"/>
      <c r="C173" s="29" t="s">
        <v>307</v>
      </c>
      <c r="D173" s="42"/>
      <c r="E173" s="43"/>
      <c r="F173" s="44"/>
      <c r="G173" s="44"/>
      <c r="H173" s="44"/>
      <c r="I173" s="44"/>
      <c r="J173" s="44"/>
      <c r="K173" s="42"/>
      <c r="L173" s="76">
        <v>517353</v>
      </c>
      <c r="M173" s="52">
        <v>242307</v>
      </c>
      <c r="N173" s="43"/>
      <c r="O173" s="45">
        <f t="shared" si="29"/>
        <v>759660</v>
      </c>
      <c r="P173" s="46">
        <f>(O173/$O$167)*100</f>
        <v>1.708949208151548</v>
      </c>
      <c r="Q173" s="20"/>
      <c r="R173" s="3"/>
      <c r="S173" s="3"/>
      <c r="T173" s="3"/>
      <c r="U173" s="3"/>
      <c r="V173" s="3"/>
    </row>
    <row r="174" spans="2:22" ht="15">
      <c r="B174" s="24"/>
      <c r="C174" s="29" t="s">
        <v>308</v>
      </c>
      <c r="D174" s="42"/>
      <c r="E174" s="43"/>
      <c r="F174" s="44"/>
      <c r="G174" s="44"/>
      <c r="H174" s="44"/>
      <c r="I174" s="44"/>
      <c r="J174" s="44"/>
      <c r="K174" s="42"/>
      <c r="L174" s="76">
        <v>417692</v>
      </c>
      <c r="M174" s="52">
        <v>294015</v>
      </c>
      <c r="N174" s="43"/>
      <c r="O174" s="45">
        <f t="shared" si="29"/>
        <v>711707</v>
      </c>
      <c r="P174" s="46">
        <f>(O174/$O$167)*100</f>
        <v>1.6010729985597685</v>
      </c>
      <c r="Q174" s="20"/>
      <c r="R174" s="3"/>
      <c r="S174" s="3"/>
      <c r="T174" s="3"/>
      <c r="U174" s="3"/>
      <c r="V174" s="3"/>
    </row>
    <row r="175" spans="2:22" ht="15">
      <c r="B175" s="24"/>
      <c r="C175" s="18" t="s">
        <v>75</v>
      </c>
      <c r="D175" s="42">
        <v>437143</v>
      </c>
      <c r="E175" s="43">
        <v>78490</v>
      </c>
      <c r="F175" s="44">
        <v>1055063</v>
      </c>
      <c r="G175" s="44">
        <v>1357594</v>
      </c>
      <c r="H175" s="44">
        <v>953412</v>
      </c>
      <c r="I175" s="44">
        <v>1122266</v>
      </c>
      <c r="J175" s="44">
        <v>704571</v>
      </c>
      <c r="K175" s="42">
        <v>869618</v>
      </c>
      <c r="L175" s="76">
        <v>0</v>
      </c>
      <c r="M175" s="52">
        <v>110779</v>
      </c>
      <c r="N175" s="43"/>
      <c r="O175" s="45">
        <f t="shared" si="29"/>
        <v>6688936</v>
      </c>
      <c r="P175" s="46">
        <f>(O175/$O$176)*100</f>
        <v>57.2593948165927</v>
      </c>
      <c r="Q175" s="20"/>
      <c r="R175" s="3"/>
      <c r="S175" s="3"/>
      <c r="T175" s="3"/>
      <c r="U175" s="3"/>
      <c r="V175" s="3"/>
    </row>
    <row r="176" spans="2:22" ht="16.5" thickBot="1">
      <c r="B176" s="25"/>
      <c r="C176" s="21" t="s">
        <v>7</v>
      </c>
      <c r="D176" s="47">
        <f aca="true" t="shared" si="30" ref="D176:K176">SUM(D168:D175)</f>
        <v>437143</v>
      </c>
      <c r="E176" s="48">
        <f t="shared" si="30"/>
        <v>78490</v>
      </c>
      <c r="F176" s="49">
        <f t="shared" si="30"/>
        <v>1055063</v>
      </c>
      <c r="G176" s="49">
        <f t="shared" si="30"/>
        <v>1357594</v>
      </c>
      <c r="H176" s="49">
        <f t="shared" si="30"/>
        <v>953412</v>
      </c>
      <c r="I176" s="49">
        <f t="shared" si="30"/>
        <v>1122266</v>
      </c>
      <c r="J176" s="49">
        <f t="shared" si="30"/>
        <v>1774747</v>
      </c>
      <c r="K176" s="47">
        <f t="shared" si="30"/>
        <v>1395071</v>
      </c>
      <c r="L176" s="77">
        <f>SUM(L169:L175)</f>
        <v>1549102</v>
      </c>
      <c r="M176" s="48">
        <f>SUM(M169:M175)</f>
        <v>1958926</v>
      </c>
      <c r="N176" s="48"/>
      <c r="O176" s="50">
        <f>SUM(O169:O175)</f>
        <v>11681814</v>
      </c>
      <c r="P176" s="51">
        <f>(O176/$O$555)*100</f>
        <v>0.09039147123727871</v>
      </c>
      <c r="Q176" s="10"/>
      <c r="R176" s="3"/>
      <c r="S176" s="3"/>
      <c r="T176" s="3"/>
      <c r="U176" s="3"/>
      <c r="V176" s="3"/>
    </row>
    <row r="177" spans="2:22" ht="15">
      <c r="B177" s="24"/>
      <c r="C177" s="18"/>
      <c r="D177" s="42"/>
      <c r="E177" s="43"/>
      <c r="F177" s="44"/>
      <c r="G177" s="44"/>
      <c r="H177" s="44"/>
      <c r="I177" s="44"/>
      <c r="J177" s="44"/>
      <c r="K177" s="42"/>
      <c r="L177" s="76"/>
      <c r="M177" s="52"/>
      <c r="N177" s="43"/>
      <c r="O177" s="45"/>
      <c r="P177" s="52"/>
      <c r="Q177" s="20"/>
      <c r="R177" s="3"/>
      <c r="S177" s="3"/>
      <c r="T177" s="3"/>
      <c r="U177" s="3"/>
      <c r="V177" s="3"/>
    </row>
    <row r="178" spans="2:22" ht="15">
      <c r="B178" s="24" t="s">
        <v>76</v>
      </c>
      <c r="C178" s="29" t="s">
        <v>422</v>
      </c>
      <c r="D178" s="42"/>
      <c r="E178" s="43"/>
      <c r="F178" s="44"/>
      <c r="G178" s="44"/>
      <c r="H178" s="44"/>
      <c r="I178" s="44"/>
      <c r="J178" s="44"/>
      <c r="K178" s="42"/>
      <c r="L178" s="76"/>
      <c r="M178" s="52">
        <v>929532</v>
      </c>
      <c r="N178" s="43"/>
      <c r="O178" s="45">
        <f aca="true" t="shared" si="31" ref="O178:O189">SUM(D178:N178)</f>
        <v>929532</v>
      </c>
      <c r="P178" s="46">
        <f>(O178/$O$190)*100</f>
        <v>0.2382271008815009</v>
      </c>
      <c r="Q178" s="20"/>
      <c r="R178" s="3"/>
      <c r="S178" s="3"/>
      <c r="T178" s="3"/>
      <c r="U178" s="3"/>
      <c r="V178" s="3"/>
    </row>
    <row r="179" spans="3:17" ht="15">
      <c r="C179" s="18" t="s">
        <v>77</v>
      </c>
      <c r="D179" s="42">
        <v>28790061</v>
      </c>
      <c r="E179" s="43">
        <v>24976489</v>
      </c>
      <c r="F179" s="44">
        <v>16664548</v>
      </c>
      <c r="G179" s="44">
        <v>18736337</v>
      </c>
      <c r="H179" s="44">
        <v>11090415</v>
      </c>
      <c r="I179" s="44">
        <v>31639249</v>
      </c>
      <c r="J179" s="44">
        <v>43641094</v>
      </c>
      <c r="K179" s="42">
        <v>3368001</v>
      </c>
      <c r="L179" s="76">
        <v>67610811</v>
      </c>
      <c r="M179" s="52">
        <f>7064265+7174436</f>
        <v>14238701</v>
      </c>
      <c r="N179" s="43"/>
      <c r="O179" s="45">
        <f t="shared" si="31"/>
        <v>260755706</v>
      </c>
      <c r="P179" s="46">
        <f>(O179/$O$190)*100</f>
        <v>66.82833498867063</v>
      </c>
      <c r="Q179" s="18"/>
    </row>
    <row r="180" spans="3:17" ht="15">
      <c r="C180" s="29" t="s">
        <v>360</v>
      </c>
      <c r="D180" s="42"/>
      <c r="E180" s="43"/>
      <c r="F180" s="44"/>
      <c r="G180" s="44"/>
      <c r="H180" s="44"/>
      <c r="I180" s="44"/>
      <c r="J180" s="44"/>
      <c r="K180" s="42"/>
      <c r="L180" s="76"/>
      <c r="M180" s="52">
        <v>8000</v>
      </c>
      <c r="N180" s="43"/>
      <c r="O180" s="45">
        <f t="shared" si="31"/>
        <v>8000</v>
      </c>
      <c r="P180" s="46">
        <f aca="true" t="shared" si="32" ref="P180:P187">(O180/$O$190)*100</f>
        <v>0.0020502971463618328</v>
      </c>
      <c r="Q180" s="18"/>
    </row>
    <row r="181" spans="2:17" ht="15">
      <c r="B181" s="24"/>
      <c r="C181" s="29" t="s">
        <v>309</v>
      </c>
      <c r="D181" s="42"/>
      <c r="E181" s="43"/>
      <c r="F181" s="44"/>
      <c r="G181" s="44"/>
      <c r="H181" s="44"/>
      <c r="I181" s="44"/>
      <c r="J181" s="44"/>
      <c r="K181" s="42"/>
      <c r="L181" s="76">
        <v>1352000</v>
      </c>
      <c r="M181" s="52">
        <v>1417902</v>
      </c>
      <c r="N181" s="43"/>
      <c r="O181" s="45">
        <f t="shared" si="31"/>
        <v>2769902</v>
      </c>
      <c r="P181" s="46">
        <f t="shared" si="32"/>
        <v>0.7098902707877417</v>
      </c>
      <c r="Q181" s="18"/>
    </row>
    <row r="182" spans="2:17" ht="15">
      <c r="B182" s="24"/>
      <c r="C182" s="29" t="s">
        <v>310</v>
      </c>
      <c r="D182" s="42"/>
      <c r="E182" s="43"/>
      <c r="F182" s="44"/>
      <c r="G182" s="44"/>
      <c r="H182" s="44"/>
      <c r="I182" s="44"/>
      <c r="J182" s="44"/>
      <c r="K182" s="42"/>
      <c r="L182" s="76">
        <v>22800</v>
      </c>
      <c r="M182" s="52">
        <v>12000</v>
      </c>
      <c r="N182" s="43"/>
      <c r="O182" s="45">
        <f t="shared" si="31"/>
        <v>34800</v>
      </c>
      <c r="P182" s="46">
        <f t="shared" si="32"/>
        <v>0.008918792586673973</v>
      </c>
      <c r="Q182" s="18"/>
    </row>
    <row r="183" spans="2:17" ht="15">
      <c r="B183" s="24"/>
      <c r="C183" s="29" t="s">
        <v>423</v>
      </c>
      <c r="D183" s="42"/>
      <c r="E183" s="43"/>
      <c r="F183" s="44"/>
      <c r="G183" s="44"/>
      <c r="H183" s="44"/>
      <c r="I183" s="44"/>
      <c r="J183" s="44"/>
      <c r="K183" s="42"/>
      <c r="L183" s="76"/>
      <c r="M183" s="52">
        <v>195500</v>
      </c>
      <c r="N183" s="43"/>
      <c r="O183" s="45">
        <f t="shared" si="31"/>
        <v>195500</v>
      </c>
      <c r="P183" s="46">
        <f t="shared" si="32"/>
        <v>0.050104136514217294</v>
      </c>
      <c r="Q183" s="18"/>
    </row>
    <row r="184" spans="2:17" ht="15">
      <c r="B184" s="24"/>
      <c r="C184" s="18" t="s">
        <v>78</v>
      </c>
      <c r="D184" s="42">
        <v>728045</v>
      </c>
      <c r="E184" s="43">
        <v>701549</v>
      </c>
      <c r="F184" s="44">
        <v>3109334</v>
      </c>
      <c r="G184" s="44">
        <v>985664</v>
      </c>
      <c r="H184" s="44">
        <v>2297883</v>
      </c>
      <c r="I184" s="44">
        <v>2174733</v>
      </c>
      <c r="J184" s="44">
        <v>1245083</v>
      </c>
      <c r="K184" s="42">
        <v>1970585</v>
      </c>
      <c r="L184" s="76">
        <v>1071038</v>
      </c>
      <c r="M184" s="52">
        <v>1271231</v>
      </c>
      <c r="N184" s="43"/>
      <c r="O184" s="45">
        <f t="shared" si="31"/>
        <v>15555145</v>
      </c>
      <c r="P184" s="46">
        <f t="shared" si="32"/>
        <v>3.986583675593067</v>
      </c>
      <c r="Q184" s="18"/>
    </row>
    <row r="185" spans="2:17" ht="15">
      <c r="B185" s="24"/>
      <c r="C185" s="18" t="s">
        <v>79</v>
      </c>
      <c r="D185" s="42">
        <v>505656</v>
      </c>
      <c r="E185" s="43">
        <v>688989</v>
      </c>
      <c r="F185" s="44">
        <v>722400</v>
      </c>
      <c r="G185" s="44">
        <v>2270646</v>
      </c>
      <c r="H185" s="44">
        <v>724800</v>
      </c>
      <c r="I185" s="44">
        <v>903591</v>
      </c>
      <c r="J185" s="44">
        <v>746331</v>
      </c>
      <c r="K185" s="42">
        <v>1588228</v>
      </c>
      <c r="L185" s="76">
        <v>1229217</v>
      </c>
      <c r="M185" s="52">
        <v>2840253</v>
      </c>
      <c r="N185" s="43"/>
      <c r="O185" s="45">
        <f t="shared" si="31"/>
        <v>12220111</v>
      </c>
      <c r="P185" s="46">
        <f t="shared" si="32"/>
        <v>3.131857338940606</v>
      </c>
      <c r="Q185" s="18"/>
    </row>
    <row r="186" spans="2:17" ht="15">
      <c r="B186" s="24"/>
      <c r="C186" s="29" t="s">
        <v>311</v>
      </c>
      <c r="D186" s="42"/>
      <c r="E186" s="43"/>
      <c r="F186" s="44"/>
      <c r="G186" s="44"/>
      <c r="H186" s="44"/>
      <c r="I186" s="44"/>
      <c r="J186" s="44"/>
      <c r="K186" s="42"/>
      <c r="L186" s="76">
        <v>4887985</v>
      </c>
      <c r="M186" s="52">
        <v>39162288</v>
      </c>
      <c r="N186" s="43"/>
      <c r="O186" s="45">
        <f t="shared" si="31"/>
        <v>44050273</v>
      </c>
      <c r="P186" s="46">
        <f t="shared" si="32"/>
        <v>11.289518628544961</v>
      </c>
      <c r="Q186" s="18"/>
    </row>
    <row r="187" spans="2:17" ht="15">
      <c r="B187" s="24"/>
      <c r="C187" s="29" t="s">
        <v>265</v>
      </c>
      <c r="D187" s="42"/>
      <c r="E187" s="43"/>
      <c r="F187" s="44"/>
      <c r="G187" s="44"/>
      <c r="H187" s="44"/>
      <c r="I187" s="44"/>
      <c r="J187" s="44"/>
      <c r="K187" s="42"/>
      <c r="L187" s="76"/>
      <c r="M187" s="52">
        <v>1539142</v>
      </c>
      <c r="N187" s="43"/>
      <c r="O187" s="45">
        <f t="shared" si="31"/>
        <v>1539142</v>
      </c>
      <c r="P187" s="46">
        <f t="shared" si="32"/>
        <v>0.39446230630570556</v>
      </c>
      <c r="Q187" s="18"/>
    </row>
    <row r="188" spans="2:17" ht="15">
      <c r="B188" s="24"/>
      <c r="C188" s="18" t="s">
        <v>80</v>
      </c>
      <c r="D188" s="42">
        <v>0</v>
      </c>
      <c r="E188" s="43">
        <v>823732</v>
      </c>
      <c r="F188" s="44">
        <v>0</v>
      </c>
      <c r="G188" s="44">
        <v>2323382</v>
      </c>
      <c r="H188" s="44">
        <v>1823356</v>
      </c>
      <c r="I188" s="44">
        <v>2400000</v>
      </c>
      <c r="J188" s="44">
        <v>3133292</v>
      </c>
      <c r="K188" s="42">
        <v>2000000</v>
      </c>
      <c r="L188" s="76">
        <v>3244000</v>
      </c>
      <c r="M188" s="52">
        <v>4080000</v>
      </c>
      <c r="N188" s="43"/>
      <c r="O188" s="45">
        <f t="shared" si="31"/>
        <v>19827762</v>
      </c>
      <c r="P188" s="46">
        <f>(O188/$O$190)*100</f>
        <v>5.0816004809176984</v>
      </c>
      <c r="Q188" s="18"/>
    </row>
    <row r="189" spans="2:17" ht="15">
      <c r="B189" s="24"/>
      <c r="C189" s="18" t="s">
        <v>81</v>
      </c>
      <c r="D189" s="42">
        <f>2797802+131116</f>
        <v>2928918</v>
      </c>
      <c r="E189" s="43">
        <v>2674578</v>
      </c>
      <c r="F189" s="44">
        <v>1410070</v>
      </c>
      <c r="G189" s="44">
        <v>2217151</v>
      </c>
      <c r="H189" s="44">
        <v>8201960</v>
      </c>
      <c r="I189" s="44">
        <v>11693617</v>
      </c>
      <c r="J189" s="44">
        <v>2288979</v>
      </c>
      <c r="K189" s="42">
        <v>543200</v>
      </c>
      <c r="L189" s="76">
        <v>342999</v>
      </c>
      <c r="M189" s="52">
        <v>0</v>
      </c>
      <c r="N189" s="43"/>
      <c r="O189" s="45">
        <f t="shared" si="31"/>
        <v>32301472</v>
      </c>
      <c r="P189" s="46">
        <f>(O189/$O$190)*100</f>
        <v>8.27845198311083</v>
      </c>
      <c r="Q189" s="18"/>
    </row>
    <row r="190" spans="2:17" ht="16.5" thickBot="1">
      <c r="B190" s="25"/>
      <c r="C190" s="21" t="s">
        <v>7</v>
      </c>
      <c r="D190" s="47">
        <f aca="true" t="shared" si="33" ref="D190:K190">SUM(D177:D189)</f>
        <v>32952680</v>
      </c>
      <c r="E190" s="48">
        <f t="shared" si="33"/>
        <v>29865337</v>
      </c>
      <c r="F190" s="49">
        <f t="shared" si="33"/>
        <v>21906352</v>
      </c>
      <c r="G190" s="49">
        <f t="shared" si="33"/>
        <v>26533180</v>
      </c>
      <c r="H190" s="49">
        <f t="shared" si="33"/>
        <v>24138414</v>
      </c>
      <c r="I190" s="49">
        <f t="shared" si="33"/>
        <v>48811190</v>
      </c>
      <c r="J190" s="49">
        <f t="shared" si="33"/>
        <v>51054779</v>
      </c>
      <c r="K190" s="47">
        <f t="shared" si="33"/>
        <v>9470014</v>
      </c>
      <c r="L190" s="77">
        <f>SUM(L179:L189)</f>
        <v>79760850</v>
      </c>
      <c r="M190" s="48">
        <f>SUM(M178:M189)</f>
        <v>65694549</v>
      </c>
      <c r="N190" s="48"/>
      <c r="O190" s="50">
        <f>SUM(O178:O189)</f>
        <v>390187345</v>
      </c>
      <c r="P190" s="51">
        <f>(O190/$O$555)*100</f>
        <v>3.019189329047496</v>
      </c>
      <c r="Q190" s="9"/>
    </row>
    <row r="191" spans="2:17" ht="15">
      <c r="B191" s="24"/>
      <c r="C191" s="18"/>
      <c r="D191" s="42"/>
      <c r="E191" s="43"/>
      <c r="F191" s="44"/>
      <c r="G191" s="44"/>
      <c r="H191" s="44"/>
      <c r="I191" s="44"/>
      <c r="J191" s="44"/>
      <c r="K191" s="42"/>
      <c r="L191" s="76"/>
      <c r="M191" s="52"/>
      <c r="N191" s="43"/>
      <c r="O191" s="45"/>
      <c r="P191" s="52"/>
      <c r="Q191" s="18"/>
    </row>
    <row r="192" spans="2:17" ht="15">
      <c r="B192" s="24" t="s">
        <v>82</v>
      </c>
      <c r="C192" s="29" t="s">
        <v>424</v>
      </c>
      <c r="D192" s="42"/>
      <c r="E192" s="43"/>
      <c r="F192" s="44"/>
      <c r="G192" s="44"/>
      <c r="H192" s="44"/>
      <c r="I192" s="44"/>
      <c r="J192" s="44"/>
      <c r="K192" s="42"/>
      <c r="L192" s="76"/>
      <c r="M192" s="52">
        <v>119000</v>
      </c>
      <c r="N192" s="43"/>
      <c r="O192" s="45">
        <f>SUM(D192:N192)</f>
        <v>119000</v>
      </c>
      <c r="P192" s="46">
        <f aca="true" t="shared" si="34" ref="P192:P201">(O192/$O$202)*100</f>
        <v>0.08084273510565337</v>
      </c>
      <c r="Q192" s="18"/>
    </row>
    <row r="193" spans="3:17" ht="15">
      <c r="C193" s="18" t="s">
        <v>263</v>
      </c>
      <c r="D193" s="42">
        <v>0</v>
      </c>
      <c r="E193" s="43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184810</v>
      </c>
      <c r="K193" s="42">
        <v>248353</v>
      </c>
      <c r="L193" s="76">
        <v>13394</v>
      </c>
      <c r="M193" s="52">
        <v>8201</v>
      </c>
      <c r="N193" s="43"/>
      <c r="O193" s="45">
        <f aca="true" t="shared" si="35" ref="O193:O201">SUM(D193:N193)</f>
        <v>454758</v>
      </c>
      <c r="P193" s="46">
        <f t="shared" si="34"/>
        <v>0.3089401725308968</v>
      </c>
      <c r="Q193" s="18"/>
    </row>
    <row r="194" spans="2:17" ht="15">
      <c r="B194" s="24"/>
      <c r="C194" s="18" t="s">
        <v>83</v>
      </c>
      <c r="D194" s="42">
        <v>201138</v>
      </c>
      <c r="E194" s="43">
        <v>880000</v>
      </c>
      <c r="F194" s="44">
        <v>840800</v>
      </c>
      <c r="G194" s="44">
        <v>1044200</v>
      </c>
      <c r="H194" s="44">
        <v>790260</v>
      </c>
      <c r="I194" s="44">
        <v>957773</v>
      </c>
      <c r="J194" s="44">
        <v>1291262</v>
      </c>
      <c r="K194" s="42">
        <v>2699418</v>
      </c>
      <c r="L194" s="76">
        <v>1216632</v>
      </c>
      <c r="M194" s="52">
        <v>2499638</v>
      </c>
      <c r="N194" s="43"/>
      <c r="O194" s="45">
        <f t="shared" si="35"/>
        <v>12421121</v>
      </c>
      <c r="P194" s="46">
        <f t="shared" si="34"/>
        <v>8.438297434607296</v>
      </c>
      <c r="Q194" s="18"/>
    </row>
    <row r="195" spans="2:17" ht="15">
      <c r="B195" s="24"/>
      <c r="C195" s="18" t="s">
        <v>84</v>
      </c>
      <c r="D195" s="42">
        <v>1677767</v>
      </c>
      <c r="E195" s="43">
        <v>5428000</v>
      </c>
      <c r="F195" s="44">
        <v>8117124</v>
      </c>
      <c r="G195" s="44">
        <v>7904265</v>
      </c>
      <c r="H195" s="44">
        <v>7628152</v>
      </c>
      <c r="I195" s="44">
        <v>7968383</v>
      </c>
      <c r="J195" s="44">
        <v>8566339</v>
      </c>
      <c r="K195" s="42">
        <v>7722908</v>
      </c>
      <c r="L195" s="76">
        <v>7066178</v>
      </c>
      <c r="M195" s="52">
        <v>14343181</v>
      </c>
      <c r="N195" s="43"/>
      <c r="O195" s="45">
        <f t="shared" si="35"/>
        <v>76422297</v>
      </c>
      <c r="P195" s="46">
        <f t="shared" si="34"/>
        <v>51.917542122156036</v>
      </c>
      <c r="Q195" s="18"/>
    </row>
    <row r="196" spans="2:17" ht="15">
      <c r="B196" s="24"/>
      <c r="C196" s="29" t="s">
        <v>425</v>
      </c>
      <c r="D196" s="42"/>
      <c r="E196" s="43"/>
      <c r="F196" s="44"/>
      <c r="G196" s="44"/>
      <c r="H196" s="44"/>
      <c r="I196" s="44"/>
      <c r="J196" s="44"/>
      <c r="K196" s="42"/>
      <c r="L196" s="76"/>
      <c r="M196" s="52">
        <v>549157</v>
      </c>
      <c r="N196" s="43"/>
      <c r="O196" s="45">
        <f t="shared" si="35"/>
        <v>549157</v>
      </c>
      <c r="P196" s="46">
        <f t="shared" si="34"/>
        <v>0.3730702006925654</v>
      </c>
      <c r="Q196" s="18"/>
    </row>
    <row r="197" spans="2:17" ht="15">
      <c r="B197" s="24"/>
      <c r="C197" s="29" t="s">
        <v>427</v>
      </c>
      <c r="D197" s="42"/>
      <c r="E197" s="43"/>
      <c r="F197" s="44"/>
      <c r="G197" s="44"/>
      <c r="H197" s="44"/>
      <c r="I197" s="44"/>
      <c r="J197" s="44"/>
      <c r="K197" s="42"/>
      <c r="L197" s="76"/>
      <c r="M197" s="52">
        <v>254000</v>
      </c>
      <c r="N197" s="43"/>
      <c r="O197" s="45">
        <f t="shared" si="35"/>
        <v>254000</v>
      </c>
      <c r="P197" s="46">
        <f t="shared" si="34"/>
        <v>0.17255508165408368</v>
      </c>
      <c r="Q197" s="18"/>
    </row>
    <row r="198" spans="2:22" ht="15">
      <c r="B198" s="24"/>
      <c r="C198" s="18" t="s">
        <v>85</v>
      </c>
      <c r="D198" s="42">
        <v>1303550</v>
      </c>
      <c r="E198" s="43">
        <v>2422246</v>
      </c>
      <c r="F198" s="44">
        <v>3799094</v>
      </c>
      <c r="G198" s="44">
        <v>8081152</v>
      </c>
      <c r="H198" s="44">
        <v>6186942</v>
      </c>
      <c r="I198" s="44">
        <v>4334867</v>
      </c>
      <c r="J198" s="44">
        <v>4864446</v>
      </c>
      <c r="K198" s="42">
        <v>4417569</v>
      </c>
      <c r="L198" s="76">
        <v>0</v>
      </c>
      <c r="M198" s="52">
        <v>0</v>
      </c>
      <c r="N198" s="43"/>
      <c r="O198" s="45">
        <f t="shared" si="35"/>
        <v>35409866</v>
      </c>
      <c r="P198" s="46">
        <f t="shared" si="34"/>
        <v>24.05571779129985</v>
      </c>
      <c r="Q198" s="20"/>
      <c r="R198" s="3"/>
      <c r="S198" s="3"/>
      <c r="T198" s="3"/>
      <c r="U198" s="3"/>
      <c r="V198" s="3"/>
    </row>
    <row r="199" spans="2:22" ht="15">
      <c r="B199" s="24"/>
      <c r="C199" s="18" t="s">
        <v>86</v>
      </c>
      <c r="D199" s="42">
        <v>21600</v>
      </c>
      <c r="E199" s="43">
        <v>444200</v>
      </c>
      <c r="F199" s="44">
        <v>764662</v>
      </c>
      <c r="G199" s="44">
        <v>724000</v>
      </c>
      <c r="H199" s="44">
        <v>2051900</v>
      </c>
      <c r="I199" s="44">
        <v>1433621</v>
      </c>
      <c r="J199" s="44">
        <v>1807569</v>
      </c>
      <c r="K199" s="42">
        <v>1503934</v>
      </c>
      <c r="L199" s="76">
        <v>2542526</v>
      </c>
      <c r="M199" s="52">
        <v>0</v>
      </c>
      <c r="N199" s="43"/>
      <c r="O199" s="45">
        <f t="shared" si="35"/>
        <v>11294012</v>
      </c>
      <c r="P199" s="46">
        <f t="shared" si="34"/>
        <v>7.672595129378743</v>
      </c>
      <c r="Q199" s="20"/>
      <c r="R199" s="3"/>
      <c r="S199" s="3"/>
      <c r="T199" s="3"/>
      <c r="U199" s="3"/>
      <c r="V199" s="3"/>
    </row>
    <row r="200" spans="2:22" ht="15">
      <c r="B200" s="24"/>
      <c r="C200" s="18" t="s">
        <v>87</v>
      </c>
      <c r="D200" s="42">
        <v>933344</v>
      </c>
      <c r="E200" s="43">
        <v>793040</v>
      </c>
      <c r="F200" s="44">
        <v>1732504</v>
      </c>
      <c r="G200" s="44">
        <v>1442809</v>
      </c>
      <c r="H200" s="44">
        <v>1679966</v>
      </c>
      <c r="I200" s="44">
        <v>1293644</v>
      </c>
      <c r="J200" s="44">
        <v>1165355</v>
      </c>
      <c r="K200" s="42">
        <v>271744</v>
      </c>
      <c r="L200" s="76">
        <v>787907</v>
      </c>
      <c r="M200" s="52">
        <v>110908</v>
      </c>
      <c r="N200" s="43"/>
      <c r="O200" s="45">
        <f t="shared" si="35"/>
        <v>10211221</v>
      </c>
      <c r="P200" s="46">
        <f t="shared" si="34"/>
        <v>6.937000289145251</v>
      </c>
      <c r="Q200" s="20"/>
      <c r="R200" s="3"/>
      <c r="S200" s="3"/>
      <c r="T200" s="3"/>
      <c r="U200" s="3"/>
      <c r="V200" s="3"/>
    </row>
    <row r="201" spans="2:22" ht="15">
      <c r="B201" s="24"/>
      <c r="C201" s="29" t="s">
        <v>428</v>
      </c>
      <c r="D201" s="42"/>
      <c r="E201" s="43"/>
      <c r="F201" s="44"/>
      <c r="G201" s="44"/>
      <c r="H201" s="44"/>
      <c r="I201" s="44"/>
      <c r="J201" s="44"/>
      <c r="K201" s="42"/>
      <c r="L201" s="76"/>
      <c r="M201" s="52">
        <v>63942</v>
      </c>
      <c r="N201" s="43"/>
      <c r="O201" s="45">
        <f t="shared" si="35"/>
        <v>63942</v>
      </c>
      <c r="P201" s="46">
        <f t="shared" si="34"/>
        <v>0.04343904342962763</v>
      </c>
      <c r="Q201" s="20"/>
      <c r="R201" s="3"/>
      <c r="S201" s="3"/>
      <c r="T201" s="3"/>
      <c r="U201" s="3"/>
      <c r="V201" s="3"/>
    </row>
    <row r="202" spans="2:22" ht="16.5" thickBot="1">
      <c r="B202" s="25"/>
      <c r="C202" s="21" t="s">
        <v>7</v>
      </c>
      <c r="D202" s="47">
        <f aca="true" t="shared" si="36" ref="D202:K202">SUM(D191:D200)</f>
        <v>4137399</v>
      </c>
      <c r="E202" s="48">
        <f t="shared" si="36"/>
        <v>9967486</v>
      </c>
      <c r="F202" s="49">
        <f t="shared" si="36"/>
        <v>15254184</v>
      </c>
      <c r="G202" s="49">
        <f t="shared" si="36"/>
        <v>19196426</v>
      </c>
      <c r="H202" s="49">
        <f t="shared" si="36"/>
        <v>18337220</v>
      </c>
      <c r="I202" s="49">
        <f t="shared" si="36"/>
        <v>15988288</v>
      </c>
      <c r="J202" s="49">
        <f t="shared" si="36"/>
        <v>17879781</v>
      </c>
      <c r="K202" s="47">
        <f t="shared" si="36"/>
        <v>16863926</v>
      </c>
      <c r="L202" s="77">
        <f>SUM(L193:L200)</f>
        <v>11626637</v>
      </c>
      <c r="M202" s="48">
        <f>SUM(M192:M201)</f>
        <v>17948027</v>
      </c>
      <c r="N202" s="48"/>
      <c r="O202" s="50">
        <f>SUM(O192:O201)</f>
        <v>147199374</v>
      </c>
      <c r="P202" s="51">
        <f>(O202/$O$555)*100</f>
        <v>1.1389984450245854</v>
      </c>
      <c r="Q202" s="10"/>
      <c r="R202" s="3"/>
      <c r="S202" s="3"/>
      <c r="T202" s="3"/>
      <c r="U202" s="3"/>
      <c r="V202" s="3"/>
    </row>
    <row r="203" spans="2:22" ht="15">
      <c r="B203" s="24"/>
      <c r="C203" s="18"/>
      <c r="D203" s="42"/>
      <c r="E203" s="43"/>
      <c r="F203" s="44"/>
      <c r="G203" s="44"/>
      <c r="H203" s="44"/>
      <c r="I203" s="44"/>
      <c r="J203" s="44"/>
      <c r="K203" s="42"/>
      <c r="L203" s="76"/>
      <c r="M203" s="52"/>
      <c r="N203" s="43"/>
      <c r="O203" s="45"/>
      <c r="P203" s="52"/>
      <c r="Q203" s="20"/>
      <c r="R203" s="3"/>
      <c r="S203" s="3"/>
      <c r="T203" s="3"/>
      <c r="U203" s="3"/>
      <c r="V203" s="3"/>
    </row>
    <row r="204" spans="2:22" ht="15">
      <c r="B204" s="24" t="s">
        <v>88</v>
      </c>
      <c r="C204" s="18" t="s">
        <v>89</v>
      </c>
      <c r="D204" s="42">
        <v>191179</v>
      </c>
      <c r="E204" s="43">
        <v>0</v>
      </c>
      <c r="F204" s="44">
        <v>0</v>
      </c>
      <c r="G204" s="44">
        <v>0</v>
      </c>
      <c r="H204" s="44">
        <v>0</v>
      </c>
      <c r="I204" s="44">
        <v>0</v>
      </c>
      <c r="J204" s="44">
        <v>0</v>
      </c>
      <c r="K204" s="42">
        <v>500000</v>
      </c>
      <c r="L204" s="76">
        <v>910411</v>
      </c>
      <c r="M204" s="52">
        <v>1720015</v>
      </c>
      <c r="N204" s="43"/>
      <c r="O204" s="45">
        <f>SUM(D204:N204)</f>
        <v>3321605</v>
      </c>
      <c r="P204" s="46">
        <f>(O204/$O$208)*100</f>
        <v>11.932076355259078</v>
      </c>
      <c r="Q204" s="20"/>
      <c r="R204" s="3"/>
      <c r="S204" s="3"/>
      <c r="T204" s="3"/>
      <c r="U204" s="3"/>
      <c r="V204" s="3"/>
    </row>
    <row r="205" spans="2:22" ht="15">
      <c r="B205" s="24"/>
      <c r="C205" s="29" t="s">
        <v>312</v>
      </c>
      <c r="D205" s="42"/>
      <c r="E205" s="43"/>
      <c r="F205" s="44"/>
      <c r="G205" s="44"/>
      <c r="H205" s="44"/>
      <c r="I205" s="44"/>
      <c r="J205" s="44"/>
      <c r="K205" s="42"/>
      <c r="L205" s="76">
        <v>71842</v>
      </c>
      <c r="M205" s="52">
        <v>817000</v>
      </c>
      <c r="N205" s="43"/>
      <c r="O205" s="45">
        <f>SUM(D205:N205)</f>
        <v>888842</v>
      </c>
      <c r="P205" s="46">
        <f>(O205/$O$167)*100</f>
        <v>1.9995601085641448</v>
      </c>
      <c r="Q205" s="20"/>
      <c r="R205" s="3"/>
      <c r="S205" s="3"/>
      <c r="T205" s="3"/>
      <c r="U205" s="3"/>
      <c r="V205" s="3"/>
    </row>
    <row r="206" spans="2:22" ht="15">
      <c r="B206" s="24"/>
      <c r="C206" s="18" t="s">
        <v>90</v>
      </c>
      <c r="D206" s="42">
        <v>286769</v>
      </c>
      <c r="E206" s="43">
        <v>0</v>
      </c>
      <c r="F206" s="44">
        <v>2084790</v>
      </c>
      <c r="G206" s="44">
        <v>1338332</v>
      </c>
      <c r="H206" s="44">
        <v>653762</v>
      </c>
      <c r="I206" s="44">
        <v>377000</v>
      </c>
      <c r="J206" s="44">
        <v>377000</v>
      </c>
      <c r="K206" s="42">
        <v>194161</v>
      </c>
      <c r="L206" s="76">
        <v>240000</v>
      </c>
      <c r="M206" s="52">
        <v>0</v>
      </c>
      <c r="N206" s="43"/>
      <c r="O206" s="45">
        <f>SUM(D206:N206)</f>
        <v>5551814</v>
      </c>
      <c r="P206" s="46">
        <f>(O206/$O$208)*100</f>
        <v>19.943572025631077</v>
      </c>
      <c r="Q206" s="20"/>
      <c r="R206" s="3"/>
      <c r="S206" s="3"/>
      <c r="T206" s="3"/>
      <c r="U206" s="3"/>
      <c r="V206" s="3"/>
    </row>
    <row r="207" spans="2:22" ht="15">
      <c r="B207" s="24"/>
      <c r="C207" s="18" t="s">
        <v>91</v>
      </c>
      <c r="D207" s="42">
        <v>174600</v>
      </c>
      <c r="E207" s="43">
        <v>1057322</v>
      </c>
      <c r="F207" s="44">
        <v>2157397</v>
      </c>
      <c r="G207" s="44">
        <v>2167732</v>
      </c>
      <c r="H207" s="44">
        <v>1436829</v>
      </c>
      <c r="I207" s="44">
        <v>2054520</v>
      </c>
      <c r="J207" s="44">
        <v>1881480</v>
      </c>
      <c r="K207" s="42">
        <v>1833424</v>
      </c>
      <c r="L207" s="76">
        <v>2761910</v>
      </c>
      <c r="M207" s="52">
        <v>2550136</v>
      </c>
      <c r="N207" s="43"/>
      <c r="O207" s="45">
        <f>SUM(D207:N207)</f>
        <v>18075350</v>
      </c>
      <c r="P207" s="46">
        <f>(O207/$O$208)*100</f>
        <v>64.93139802837248</v>
      </c>
      <c r="Q207" s="20"/>
      <c r="R207" s="3"/>
      <c r="S207" s="3"/>
      <c r="T207" s="3"/>
      <c r="U207" s="3"/>
      <c r="V207" s="3"/>
    </row>
    <row r="208" spans="2:22" ht="16.5" thickBot="1">
      <c r="B208" s="25"/>
      <c r="C208" s="21" t="s">
        <v>7</v>
      </c>
      <c r="D208" s="47">
        <f aca="true" t="shared" si="37" ref="D208:K208">SUM(D203:D207)</f>
        <v>652548</v>
      </c>
      <c r="E208" s="48">
        <f t="shared" si="37"/>
        <v>1057322</v>
      </c>
      <c r="F208" s="49">
        <f t="shared" si="37"/>
        <v>4242187</v>
      </c>
      <c r="G208" s="49">
        <f t="shared" si="37"/>
        <v>3506064</v>
      </c>
      <c r="H208" s="49">
        <f t="shared" si="37"/>
        <v>2090591</v>
      </c>
      <c r="I208" s="49">
        <f t="shared" si="37"/>
        <v>2431520</v>
      </c>
      <c r="J208" s="49">
        <f t="shared" si="37"/>
        <v>2258480</v>
      </c>
      <c r="K208" s="47">
        <f t="shared" si="37"/>
        <v>2527585</v>
      </c>
      <c r="L208" s="77">
        <f>SUM(L204:L207)</f>
        <v>3984163</v>
      </c>
      <c r="M208" s="48">
        <f>SUM(M204:M207)</f>
        <v>5087151</v>
      </c>
      <c r="N208" s="48"/>
      <c r="O208" s="50">
        <f>SUM(O204:O207)</f>
        <v>27837611</v>
      </c>
      <c r="P208" s="51">
        <f>(O208/$O$555)*100</f>
        <v>0.21540170165532968</v>
      </c>
      <c r="Q208" s="10"/>
      <c r="R208" s="3"/>
      <c r="S208" s="3"/>
      <c r="T208" s="3"/>
      <c r="U208" s="3"/>
      <c r="V208" s="3"/>
    </row>
    <row r="209" spans="2:22" ht="15">
      <c r="B209" s="24"/>
      <c r="C209" s="18"/>
      <c r="D209" s="42"/>
      <c r="E209" s="43"/>
      <c r="F209" s="44"/>
      <c r="G209" s="44"/>
      <c r="H209" s="44"/>
      <c r="I209" s="44"/>
      <c r="J209" s="44"/>
      <c r="K209" s="42"/>
      <c r="L209" s="76"/>
      <c r="M209" s="52"/>
      <c r="N209" s="43"/>
      <c r="O209" s="45"/>
      <c r="P209" s="52"/>
      <c r="Q209" s="20"/>
      <c r="R209" s="3"/>
      <c r="S209" s="3"/>
      <c r="T209" s="3"/>
      <c r="U209" s="3"/>
      <c r="V209" s="3"/>
    </row>
    <row r="210" spans="2:22" ht="15">
      <c r="B210" s="24" t="s">
        <v>92</v>
      </c>
      <c r="C210" s="29" t="s">
        <v>313</v>
      </c>
      <c r="D210" s="42"/>
      <c r="E210" s="43"/>
      <c r="F210" s="44"/>
      <c r="G210" s="44"/>
      <c r="H210" s="44"/>
      <c r="I210" s="44"/>
      <c r="J210" s="44"/>
      <c r="K210" s="42"/>
      <c r="L210" s="76">
        <v>216554</v>
      </c>
      <c r="M210" s="52">
        <v>179365</v>
      </c>
      <c r="N210" s="43"/>
      <c r="O210" s="45">
        <f aca="true" t="shared" si="38" ref="O210:O215">SUM(D210:N210)</f>
        <v>395919</v>
      </c>
      <c r="P210" s="46">
        <f aca="true" t="shared" si="39" ref="P210:P215">(O210/$O$216)*100</f>
        <v>0.4229464045154364</v>
      </c>
      <c r="Q210" s="20"/>
      <c r="R210" s="3"/>
      <c r="S210" s="3"/>
      <c r="T210" s="3"/>
      <c r="U210" s="3"/>
      <c r="V210" s="3"/>
    </row>
    <row r="211" spans="2:22" ht="15">
      <c r="B211" s="24"/>
      <c r="C211" s="29" t="s">
        <v>429</v>
      </c>
      <c r="D211" s="42"/>
      <c r="E211" s="43"/>
      <c r="F211" s="44"/>
      <c r="G211" s="44"/>
      <c r="H211" s="44"/>
      <c r="I211" s="44"/>
      <c r="J211" s="44"/>
      <c r="K211" s="42"/>
      <c r="L211" s="76"/>
      <c r="M211" s="52">
        <v>128631</v>
      </c>
      <c r="N211" s="43"/>
      <c r="O211" s="45">
        <f t="shared" si="38"/>
        <v>128631</v>
      </c>
      <c r="P211" s="46">
        <f t="shared" si="39"/>
        <v>0.13741199325929068</v>
      </c>
      <c r="Q211" s="20"/>
      <c r="R211" s="3"/>
      <c r="S211" s="3"/>
      <c r="T211" s="3"/>
      <c r="U211" s="3"/>
      <c r="V211" s="3"/>
    </row>
    <row r="212" spans="3:22" ht="15">
      <c r="C212" s="18" t="s">
        <v>93</v>
      </c>
      <c r="D212" s="42">
        <v>145551</v>
      </c>
      <c r="E212" s="43">
        <v>1318733</v>
      </c>
      <c r="F212" s="44">
        <v>949275</v>
      </c>
      <c r="G212" s="44">
        <v>1936953</v>
      </c>
      <c r="H212" s="44">
        <v>0</v>
      </c>
      <c r="I212" s="44">
        <v>4578323</v>
      </c>
      <c r="J212" s="44">
        <v>2583808</v>
      </c>
      <c r="K212" s="42">
        <v>2815525</v>
      </c>
      <c r="L212" s="76">
        <v>0</v>
      </c>
      <c r="M212" s="52">
        <v>3000218</v>
      </c>
      <c r="N212" s="43"/>
      <c r="O212" s="45">
        <f t="shared" si="38"/>
        <v>17328386</v>
      </c>
      <c r="P212" s="46">
        <f t="shared" si="39"/>
        <v>18.511308006828735</v>
      </c>
      <c r="Q212" s="20"/>
      <c r="R212" s="3"/>
      <c r="S212" s="3"/>
      <c r="T212" s="3"/>
      <c r="U212" s="3"/>
      <c r="V212" s="3"/>
    </row>
    <row r="213" spans="2:22" ht="15">
      <c r="B213" s="24"/>
      <c r="C213" s="18" t="s">
        <v>94</v>
      </c>
      <c r="D213" s="42">
        <v>3415595</v>
      </c>
      <c r="E213" s="43">
        <v>5087300</v>
      </c>
      <c r="F213" s="44">
        <v>4792344</v>
      </c>
      <c r="G213" s="44">
        <v>5602159</v>
      </c>
      <c r="H213" s="44">
        <v>6758720</v>
      </c>
      <c r="I213" s="44">
        <v>7025576</v>
      </c>
      <c r="J213" s="44">
        <v>6875844</v>
      </c>
      <c r="K213" s="42">
        <v>12707220</v>
      </c>
      <c r="L213" s="76">
        <v>10655581</v>
      </c>
      <c r="M213" s="52">
        <v>10478134</v>
      </c>
      <c r="N213" s="43"/>
      <c r="O213" s="45">
        <f t="shared" si="38"/>
        <v>73398473</v>
      </c>
      <c r="P213" s="46">
        <f t="shared" si="39"/>
        <v>78.40901864339256</v>
      </c>
      <c r="Q213" s="20"/>
      <c r="R213" s="3"/>
      <c r="S213" s="3"/>
      <c r="T213" s="3"/>
      <c r="U213" s="3"/>
      <c r="V213" s="3"/>
    </row>
    <row r="214" spans="2:22" ht="15">
      <c r="B214" s="24"/>
      <c r="C214" s="18" t="s">
        <v>95</v>
      </c>
      <c r="D214" s="42">
        <f>46500+268800</f>
        <v>315300</v>
      </c>
      <c r="E214" s="43">
        <v>7200</v>
      </c>
      <c r="F214" s="44">
        <v>166873</v>
      </c>
      <c r="G214" s="44">
        <v>95440</v>
      </c>
      <c r="H214" s="44">
        <v>101624</v>
      </c>
      <c r="I214" s="44">
        <v>251067</v>
      </c>
      <c r="J214" s="44">
        <v>123294</v>
      </c>
      <c r="K214" s="42">
        <v>531394</v>
      </c>
      <c r="L214" s="76">
        <v>490050</v>
      </c>
      <c r="M214" s="52">
        <v>0</v>
      </c>
      <c r="N214" s="43"/>
      <c r="O214" s="45">
        <f t="shared" si="38"/>
        <v>2082242</v>
      </c>
      <c r="P214" s="46">
        <f t="shared" si="39"/>
        <v>2.224386218471534</v>
      </c>
      <c r="Q214" s="20"/>
      <c r="R214" s="3"/>
      <c r="S214" s="3"/>
      <c r="T214" s="3"/>
      <c r="U214" s="3"/>
      <c r="V214" s="3"/>
    </row>
    <row r="215" spans="2:22" ht="15">
      <c r="B215" s="24"/>
      <c r="C215" s="29" t="s">
        <v>430</v>
      </c>
      <c r="D215" s="42"/>
      <c r="E215" s="43"/>
      <c r="F215" s="44"/>
      <c r="G215" s="44"/>
      <c r="H215" s="44"/>
      <c r="I215" s="44"/>
      <c r="J215" s="44"/>
      <c r="K215" s="42"/>
      <c r="L215" s="76"/>
      <c r="M215" s="52">
        <v>276082</v>
      </c>
      <c r="N215" s="43"/>
      <c r="O215" s="45">
        <f t="shared" si="38"/>
        <v>276082</v>
      </c>
      <c r="P215" s="46">
        <f t="shared" si="39"/>
        <v>0.29492873353244153</v>
      </c>
      <c r="Q215" s="20"/>
      <c r="R215" s="3"/>
      <c r="S215" s="3"/>
      <c r="T215" s="3"/>
      <c r="U215" s="3"/>
      <c r="V215" s="3"/>
    </row>
    <row r="216" spans="2:22" ht="16.5" thickBot="1">
      <c r="B216" s="25"/>
      <c r="C216" s="21" t="s">
        <v>7</v>
      </c>
      <c r="D216" s="47">
        <f aca="true" t="shared" si="40" ref="D216:K216">SUM(D209:D214)</f>
        <v>3876446</v>
      </c>
      <c r="E216" s="48">
        <f t="shared" si="40"/>
        <v>6413233</v>
      </c>
      <c r="F216" s="49">
        <f t="shared" si="40"/>
        <v>5908492</v>
      </c>
      <c r="G216" s="49">
        <f t="shared" si="40"/>
        <v>7634552</v>
      </c>
      <c r="H216" s="49">
        <f t="shared" si="40"/>
        <v>6860344</v>
      </c>
      <c r="I216" s="49">
        <f t="shared" si="40"/>
        <v>11854966</v>
      </c>
      <c r="J216" s="49">
        <f t="shared" si="40"/>
        <v>9582946</v>
      </c>
      <c r="K216" s="47">
        <f t="shared" si="40"/>
        <v>16054139</v>
      </c>
      <c r="L216" s="77">
        <f>SUM(L210:L214)</f>
        <v>11362185</v>
      </c>
      <c r="M216" s="48">
        <f>SUM(M210:M215)</f>
        <v>14062430</v>
      </c>
      <c r="N216" s="48"/>
      <c r="O216" s="50">
        <f>SUM(O210:O215)</f>
        <v>93609733</v>
      </c>
      <c r="P216" s="51">
        <f>(O216/$O$555)*100</f>
        <v>0.7243328380334457</v>
      </c>
      <c r="Q216" s="10"/>
      <c r="R216" s="3"/>
      <c r="S216" s="3"/>
      <c r="T216" s="3"/>
      <c r="U216" s="3"/>
      <c r="V216" s="3"/>
    </row>
    <row r="217" spans="2:22" ht="15">
      <c r="B217" s="24"/>
      <c r="C217" s="18"/>
      <c r="D217" s="42"/>
      <c r="E217" s="43"/>
      <c r="F217" s="44"/>
      <c r="G217" s="44"/>
      <c r="H217" s="44"/>
      <c r="I217" s="44"/>
      <c r="J217" s="44"/>
      <c r="K217" s="42"/>
      <c r="L217" s="76"/>
      <c r="M217" s="52"/>
      <c r="N217" s="43"/>
      <c r="O217" s="45"/>
      <c r="P217" s="52"/>
      <c r="Q217" s="20"/>
      <c r="R217" s="3"/>
      <c r="S217" s="3"/>
      <c r="T217" s="3"/>
      <c r="U217" s="3"/>
      <c r="V217" s="3"/>
    </row>
    <row r="218" spans="2:22" ht="15">
      <c r="B218" s="24" t="s">
        <v>96</v>
      </c>
      <c r="C218" s="29" t="s">
        <v>431</v>
      </c>
      <c r="D218" s="42"/>
      <c r="E218" s="43"/>
      <c r="F218" s="44"/>
      <c r="G218" s="44"/>
      <c r="H218" s="44"/>
      <c r="I218" s="44"/>
      <c r="J218" s="44"/>
      <c r="K218" s="42"/>
      <c r="L218" s="76"/>
      <c r="M218" s="52">
        <v>52929</v>
      </c>
      <c r="N218" s="43"/>
      <c r="O218" s="45">
        <f>SUM(D218:N218)</f>
        <v>52929</v>
      </c>
      <c r="P218" s="46">
        <f>(O218/$O$228)*100</f>
        <v>0.029303303536261923</v>
      </c>
      <c r="Q218" s="20"/>
      <c r="R218" s="3"/>
      <c r="S218" s="3"/>
      <c r="T218" s="3"/>
      <c r="U218" s="3"/>
      <c r="V218" s="3"/>
    </row>
    <row r="219" spans="3:22" ht="15">
      <c r="C219" s="18" t="s">
        <v>97</v>
      </c>
      <c r="D219" s="42">
        <v>1430000</v>
      </c>
      <c r="E219" s="43">
        <v>1994108</v>
      </c>
      <c r="F219" s="44">
        <v>4200104</v>
      </c>
      <c r="G219" s="44">
        <v>2655399</v>
      </c>
      <c r="H219" s="44">
        <v>2574650</v>
      </c>
      <c r="I219" s="44">
        <v>3862543</v>
      </c>
      <c r="J219" s="44">
        <v>3542631</v>
      </c>
      <c r="K219" s="42">
        <v>2422610</v>
      </c>
      <c r="L219" s="76">
        <v>3750832</v>
      </c>
      <c r="M219" s="52">
        <v>5352467</v>
      </c>
      <c r="N219" s="43"/>
      <c r="O219" s="45">
        <f aca="true" t="shared" si="41" ref="O219:O227">SUM(D219:N219)</f>
        <v>31785344</v>
      </c>
      <c r="P219" s="46">
        <f>(O219/$O$228)*100</f>
        <v>17.597452875295243</v>
      </c>
      <c r="Q219" s="20"/>
      <c r="R219" s="3"/>
      <c r="S219" s="3"/>
      <c r="T219" s="3"/>
      <c r="U219" s="3"/>
      <c r="V219" s="3"/>
    </row>
    <row r="220" spans="2:22" ht="15">
      <c r="B220" s="24"/>
      <c r="C220" s="29" t="s">
        <v>314</v>
      </c>
      <c r="D220" s="42"/>
      <c r="E220" s="43"/>
      <c r="F220" s="44"/>
      <c r="G220" s="44"/>
      <c r="H220" s="44"/>
      <c r="I220" s="44"/>
      <c r="J220" s="44"/>
      <c r="K220" s="42"/>
      <c r="L220" s="76">
        <v>207506</v>
      </c>
      <c r="M220" s="52">
        <v>228351</v>
      </c>
      <c r="N220" s="43"/>
      <c r="O220" s="45">
        <f t="shared" si="41"/>
        <v>435857</v>
      </c>
      <c r="P220" s="46">
        <f>(O220/$O$167)*100</f>
        <v>0.9805142761463144</v>
      </c>
      <c r="Q220" s="20"/>
      <c r="R220" s="3"/>
      <c r="S220" s="3"/>
      <c r="T220" s="3"/>
      <c r="U220" s="3"/>
      <c r="V220" s="3"/>
    </row>
    <row r="221" spans="2:22" ht="15">
      <c r="B221" s="24"/>
      <c r="C221" s="29" t="s">
        <v>425</v>
      </c>
      <c r="D221" s="42"/>
      <c r="E221" s="43"/>
      <c r="F221" s="44"/>
      <c r="G221" s="44"/>
      <c r="H221" s="44"/>
      <c r="I221" s="44"/>
      <c r="J221" s="44"/>
      <c r="K221" s="42"/>
      <c r="L221" s="76"/>
      <c r="M221" s="52">
        <v>2048859</v>
      </c>
      <c r="N221" s="43"/>
      <c r="O221" s="45">
        <f t="shared" si="41"/>
        <v>2048859</v>
      </c>
      <c r="P221" s="46">
        <f>(O221/$O$228)*100</f>
        <v>1.1343183732925632</v>
      </c>
      <c r="Q221" s="20"/>
      <c r="R221" s="3"/>
      <c r="S221" s="3"/>
      <c r="T221" s="3"/>
      <c r="U221" s="3"/>
      <c r="V221" s="3"/>
    </row>
    <row r="222" spans="2:22" ht="15">
      <c r="B222" s="24"/>
      <c r="C222" s="29" t="s">
        <v>432</v>
      </c>
      <c r="D222" s="42"/>
      <c r="E222" s="43"/>
      <c r="F222" s="44"/>
      <c r="G222" s="44"/>
      <c r="H222" s="44"/>
      <c r="I222" s="44"/>
      <c r="J222" s="44"/>
      <c r="K222" s="42"/>
      <c r="L222" s="76"/>
      <c r="M222" s="52">
        <v>150000</v>
      </c>
      <c r="N222" s="43"/>
      <c r="O222" s="45">
        <f t="shared" si="41"/>
        <v>150000</v>
      </c>
      <c r="P222" s="46">
        <f>(O222/$O$228)*100</f>
        <v>0.08304512706530047</v>
      </c>
      <c r="Q222" s="20"/>
      <c r="R222" s="3"/>
      <c r="S222" s="3"/>
      <c r="T222" s="3"/>
      <c r="U222" s="3"/>
      <c r="V222" s="3"/>
    </row>
    <row r="223" spans="2:22" ht="15">
      <c r="B223" s="24"/>
      <c r="C223" s="29" t="s">
        <v>433</v>
      </c>
      <c r="D223" s="42"/>
      <c r="E223" s="43"/>
      <c r="F223" s="44"/>
      <c r="G223" s="44"/>
      <c r="H223" s="44"/>
      <c r="I223" s="44"/>
      <c r="J223" s="44"/>
      <c r="K223" s="42"/>
      <c r="L223" s="76"/>
      <c r="M223" s="52">
        <v>641130</v>
      </c>
      <c r="N223" s="43"/>
      <c r="O223" s="45">
        <f t="shared" si="41"/>
        <v>641130</v>
      </c>
      <c r="P223" s="46">
        <f>(O223/$O$228)*100</f>
        <v>0.3549514821025073</v>
      </c>
      <c r="Q223" s="20"/>
      <c r="R223" s="3"/>
      <c r="S223" s="3"/>
      <c r="T223" s="3"/>
      <c r="U223" s="3"/>
      <c r="V223" s="3"/>
    </row>
    <row r="224" spans="2:22" ht="15">
      <c r="B224" s="24"/>
      <c r="C224" s="29" t="s">
        <v>315</v>
      </c>
      <c r="D224" s="42"/>
      <c r="E224" s="43"/>
      <c r="F224" s="44"/>
      <c r="G224" s="44"/>
      <c r="H224" s="44"/>
      <c r="I224" s="44"/>
      <c r="J224" s="44"/>
      <c r="K224" s="42"/>
      <c r="L224" s="76">
        <v>173630</v>
      </c>
      <c r="M224" s="52">
        <v>420000</v>
      </c>
      <c r="N224" s="43"/>
      <c r="O224" s="45">
        <f t="shared" si="41"/>
        <v>593630</v>
      </c>
      <c r="P224" s="46">
        <f>(O224/$O$167)*100</f>
        <v>1.3354441703327848</v>
      </c>
      <c r="Q224" s="20"/>
      <c r="R224" s="3"/>
      <c r="S224" s="3"/>
      <c r="T224" s="3"/>
      <c r="U224" s="3"/>
      <c r="V224" s="3"/>
    </row>
    <row r="225" spans="2:22" ht="15">
      <c r="B225" s="24"/>
      <c r="C225" s="18" t="s">
        <v>98</v>
      </c>
      <c r="D225" s="42">
        <v>4440043</v>
      </c>
      <c r="E225" s="43">
        <v>9803636</v>
      </c>
      <c r="F225" s="44">
        <v>10827200</v>
      </c>
      <c r="G225" s="44">
        <v>13563657</v>
      </c>
      <c r="H225" s="44">
        <v>13414800</v>
      </c>
      <c r="I225" s="44">
        <v>13911200</v>
      </c>
      <c r="J225" s="44">
        <v>16047839</v>
      </c>
      <c r="K225" s="42">
        <v>3522500</v>
      </c>
      <c r="L225" s="76">
        <v>22490229</v>
      </c>
      <c r="M225" s="52">
        <v>6657950</v>
      </c>
      <c r="N225" s="43"/>
      <c r="O225" s="45">
        <f t="shared" si="41"/>
        <v>114679054</v>
      </c>
      <c r="P225" s="46">
        <f>(O225/$O$228)*100</f>
        <v>63.4902440743897</v>
      </c>
      <c r="Q225" s="20"/>
      <c r="R225" s="3"/>
      <c r="S225" s="3"/>
      <c r="T225" s="3"/>
      <c r="U225" s="3"/>
      <c r="V225" s="3"/>
    </row>
    <row r="226" spans="2:22" ht="15">
      <c r="B226" s="24"/>
      <c r="C226" s="18" t="s">
        <v>99</v>
      </c>
      <c r="D226" s="42">
        <v>784387</v>
      </c>
      <c r="E226" s="43">
        <v>1585780</v>
      </c>
      <c r="F226" s="44">
        <v>1737200</v>
      </c>
      <c r="G226" s="44">
        <v>1375540</v>
      </c>
      <c r="H226" s="44">
        <v>0</v>
      </c>
      <c r="I226" s="44">
        <v>2853904</v>
      </c>
      <c r="J226" s="44">
        <v>2182800</v>
      </c>
      <c r="K226" s="42">
        <v>1840000</v>
      </c>
      <c r="L226" s="76">
        <v>1577600</v>
      </c>
      <c r="M226" s="52">
        <v>2312589</v>
      </c>
      <c r="N226" s="43"/>
      <c r="O226" s="45">
        <f t="shared" si="41"/>
        <v>16249800</v>
      </c>
      <c r="P226" s="46">
        <f>(O226/$O$228)*100</f>
        <v>8.996444705238131</v>
      </c>
      <c r="Q226" s="20"/>
      <c r="R226" s="3"/>
      <c r="S226" s="3"/>
      <c r="T226" s="3"/>
      <c r="U226" s="3"/>
      <c r="V226" s="3"/>
    </row>
    <row r="227" spans="2:22" ht="15">
      <c r="B227" s="24"/>
      <c r="C227" s="18" t="s">
        <v>100</v>
      </c>
      <c r="D227" s="42">
        <v>244972</v>
      </c>
      <c r="E227" s="43">
        <v>862905</v>
      </c>
      <c r="F227" s="44">
        <v>1606054</v>
      </c>
      <c r="G227" s="44">
        <v>1719440</v>
      </c>
      <c r="H227" s="44">
        <v>2430147</v>
      </c>
      <c r="I227" s="44">
        <v>1711711</v>
      </c>
      <c r="J227" s="44">
        <v>2958495</v>
      </c>
      <c r="K227" s="42">
        <v>2007259</v>
      </c>
      <c r="L227" s="76">
        <v>447100</v>
      </c>
      <c r="M227" s="52">
        <v>0</v>
      </c>
      <c r="N227" s="43"/>
      <c r="O227" s="45">
        <f t="shared" si="41"/>
        <v>13988083</v>
      </c>
      <c r="P227" s="46">
        <f>(O227/$O$228)*100</f>
        <v>7.744280867566464</v>
      </c>
      <c r="Q227" s="20"/>
      <c r="R227" s="3"/>
      <c r="S227" s="3"/>
      <c r="T227" s="3"/>
      <c r="U227" s="3"/>
      <c r="V227" s="3"/>
    </row>
    <row r="228" spans="2:22" ht="16.5" thickBot="1">
      <c r="B228" s="25"/>
      <c r="C228" s="21" t="s">
        <v>7</v>
      </c>
      <c r="D228" s="47">
        <f aca="true" t="shared" si="42" ref="D228:K228">SUM(D217:D227)</f>
        <v>6899402</v>
      </c>
      <c r="E228" s="48">
        <f t="shared" si="42"/>
        <v>14246429</v>
      </c>
      <c r="F228" s="49">
        <f t="shared" si="42"/>
        <v>18370558</v>
      </c>
      <c r="G228" s="49">
        <f t="shared" si="42"/>
        <v>19314036</v>
      </c>
      <c r="H228" s="49">
        <f t="shared" si="42"/>
        <v>18419597</v>
      </c>
      <c r="I228" s="49">
        <f t="shared" si="42"/>
        <v>22339358</v>
      </c>
      <c r="J228" s="49">
        <f t="shared" si="42"/>
        <v>24731765</v>
      </c>
      <c r="K228" s="47">
        <f t="shared" si="42"/>
        <v>9792369</v>
      </c>
      <c r="L228" s="77">
        <f>SUM(L219:L227)</f>
        <v>28646897</v>
      </c>
      <c r="M228" s="48">
        <f>SUM(M218:M227)</f>
        <v>17864275</v>
      </c>
      <c r="N228" s="48"/>
      <c r="O228" s="50">
        <f>SUM(O218:O227)</f>
        <v>180624686</v>
      </c>
      <c r="P228" s="51">
        <f>(O228/$O$555)*100</f>
        <v>1.3976366264102047</v>
      </c>
      <c r="Q228" s="10"/>
      <c r="R228" s="3"/>
      <c r="S228" s="3"/>
      <c r="T228" s="3"/>
      <c r="U228" s="3"/>
      <c r="V228" s="3"/>
    </row>
    <row r="229" spans="2:22" ht="15">
      <c r="B229" s="24"/>
      <c r="C229" s="18"/>
      <c r="D229" s="42"/>
      <c r="E229" s="43"/>
      <c r="F229" s="44"/>
      <c r="G229" s="44"/>
      <c r="H229" s="44"/>
      <c r="I229" s="44"/>
      <c r="J229" s="44"/>
      <c r="K229" s="42"/>
      <c r="L229" s="76"/>
      <c r="M229" s="52"/>
      <c r="N229" s="43"/>
      <c r="O229" s="45"/>
      <c r="P229" s="52"/>
      <c r="Q229" s="20"/>
      <c r="R229" s="3"/>
      <c r="S229" s="3"/>
      <c r="T229" s="3"/>
      <c r="U229" s="3"/>
      <c r="V229" s="3"/>
    </row>
    <row r="230" spans="2:22" ht="15">
      <c r="B230" s="24" t="s">
        <v>101</v>
      </c>
      <c r="C230" s="18" t="s">
        <v>264</v>
      </c>
      <c r="D230" s="42">
        <v>0</v>
      </c>
      <c r="E230" s="43">
        <v>0</v>
      </c>
      <c r="F230" s="44">
        <v>0</v>
      </c>
      <c r="G230" s="44">
        <v>0</v>
      </c>
      <c r="H230" s="44">
        <v>0</v>
      </c>
      <c r="I230" s="44">
        <v>0</v>
      </c>
      <c r="J230" s="44">
        <v>453036</v>
      </c>
      <c r="K230" s="42">
        <v>998341</v>
      </c>
      <c r="L230" s="76">
        <v>1911094</v>
      </c>
      <c r="M230" s="52">
        <v>1293321</v>
      </c>
      <c r="N230" s="43"/>
      <c r="O230" s="45">
        <f aca="true" t="shared" si="43" ref="O230:O240">SUM(D230:N230)</f>
        <v>4655792</v>
      </c>
      <c r="P230" s="46">
        <f aca="true" t="shared" si="44" ref="P230:P240">(O230/$O$241)*100</f>
        <v>2.395256234156635</v>
      </c>
      <c r="Q230" s="20"/>
      <c r="R230" s="3"/>
      <c r="S230" s="3"/>
      <c r="T230" s="3"/>
      <c r="U230" s="3"/>
      <c r="V230" s="3"/>
    </row>
    <row r="231" spans="2:22" ht="15">
      <c r="B231" s="24"/>
      <c r="C231" s="18" t="s">
        <v>268</v>
      </c>
      <c r="D231" s="42">
        <v>1090000</v>
      </c>
      <c r="E231" s="43">
        <v>869104</v>
      </c>
      <c r="F231" s="44">
        <v>3261053</v>
      </c>
      <c r="G231" s="44">
        <v>3364104</v>
      </c>
      <c r="H231" s="44">
        <v>264104</v>
      </c>
      <c r="I231" s="44">
        <v>1357000</v>
      </c>
      <c r="J231" s="44">
        <v>418600</v>
      </c>
      <c r="K231" s="42">
        <v>2765101</v>
      </c>
      <c r="L231" s="76">
        <v>12109320</v>
      </c>
      <c r="M231" s="52">
        <v>8278788</v>
      </c>
      <c r="N231" s="43"/>
      <c r="O231" s="45">
        <f t="shared" si="43"/>
        <v>33777174</v>
      </c>
      <c r="P231" s="46">
        <f t="shared" si="44"/>
        <v>17.377276861958908</v>
      </c>
      <c r="Q231" s="20"/>
      <c r="R231" s="3"/>
      <c r="S231" s="3"/>
      <c r="T231" s="3"/>
      <c r="U231" s="3"/>
      <c r="V231" s="3"/>
    </row>
    <row r="232" spans="2:22" ht="15">
      <c r="B232" s="24"/>
      <c r="C232" s="18" t="s">
        <v>102</v>
      </c>
      <c r="D232" s="42">
        <v>2794564</v>
      </c>
      <c r="E232" s="43">
        <v>761628</v>
      </c>
      <c r="F232" s="44">
        <v>1487100</v>
      </c>
      <c r="G232" s="44">
        <v>1457160</v>
      </c>
      <c r="H232" s="44">
        <v>1805408</v>
      </c>
      <c r="I232" s="44">
        <v>1968960</v>
      </c>
      <c r="J232" s="44">
        <v>2788516</v>
      </c>
      <c r="K232" s="42">
        <v>1222094</v>
      </c>
      <c r="L232" s="76">
        <v>0</v>
      </c>
      <c r="M232" s="52">
        <v>0</v>
      </c>
      <c r="N232" s="43"/>
      <c r="O232" s="45">
        <f t="shared" si="43"/>
        <v>14285430</v>
      </c>
      <c r="P232" s="46">
        <f t="shared" si="44"/>
        <v>7.349397323829805</v>
      </c>
      <c r="Q232" s="20"/>
      <c r="R232" s="3"/>
      <c r="S232" s="3"/>
      <c r="T232" s="3"/>
      <c r="U232" s="3"/>
      <c r="V232" s="3"/>
    </row>
    <row r="233" spans="2:22" ht="15">
      <c r="B233" s="24"/>
      <c r="C233" s="29" t="s">
        <v>316</v>
      </c>
      <c r="D233" s="42"/>
      <c r="E233" s="43"/>
      <c r="F233" s="44"/>
      <c r="G233" s="44"/>
      <c r="H233" s="44"/>
      <c r="I233" s="44"/>
      <c r="J233" s="44"/>
      <c r="K233" s="42"/>
      <c r="L233" s="76">
        <v>797826</v>
      </c>
      <c r="M233" s="52">
        <v>960000</v>
      </c>
      <c r="N233" s="43"/>
      <c r="O233" s="45">
        <f t="shared" si="43"/>
        <v>1757826</v>
      </c>
      <c r="P233" s="46">
        <f>(O233/$O$167)*100</f>
        <v>3.954447187910648</v>
      </c>
      <c r="Q233" s="20"/>
      <c r="R233" s="3"/>
      <c r="S233" s="3"/>
      <c r="T233" s="3"/>
      <c r="U233" s="3"/>
      <c r="V233" s="3"/>
    </row>
    <row r="234" spans="2:22" ht="15">
      <c r="B234" s="24"/>
      <c r="C234" s="29" t="s">
        <v>328</v>
      </c>
      <c r="D234" s="42"/>
      <c r="E234" s="43"/>
      <c r="F234" s="44"/>
      <c r="G234" s="44"/>
      <c r="H234" s="44"/>
      <c r="I234" s="44"/>
      <c r="J234" s="44"/>
      <c r="K234" s="42"/>
      <c r="L234" s="76"/>
      <c r="M234" s="52">
        <v>88720</v>
      </c>
      <c r="N234" s="43"/>
      <c r="O234" s="45">
        <f t="shared" si="43"/>
        <v>88720</v>
      </c>
      <c r="P234" s="46">
        <f>(O234/$O$167)*100</f>
        <v>0.199586622630131</v>
      </c>
      <c r="Q234" s="20"/>
      <c r="R234" s="3"/>
      <c r="S234" s="3"/>
      <c r="T234" s="3"/>
      <c r="U234" s="3"/>
      <c r="V234" s="3"/>
    </row>
    <row r="235" spans="2:22" ht="15">
      <c r="B235" s="24"/>
      <c r="C235" s="29" t="s">
        <v>434</v>
      </c>
      <c r="D235" s="42"/>
      <c r="E235" s="43"/>
      <c r="F235" s="44"/>
      <c r="G235" s="44"/>
      <c r="H235" s="44"/>
      <c r="I235" s="44"/>
      <c r="J235" s="44"/>
      <c r="K235" s="42"/>
      <c r="L235" s="76"/>
      <c r="M235" s="52">
        <v>447320</v>
      </c>
      <c r="N235" s="43"/>
      <c r="O235" s="45">
        <f t="shared" si="43"/>
        <v>447320</v>
      </c>
      <c r="P235" s="46">
        <f>(O235/$O$167)*100</f>
        <v>1.0063017136486723</v>
      </c>
      <c r="Q235" s="20"/>
      <c r="R235" s="3"/>
      <c r="S235" s="3"/>
      <c r="T235" s="3"/>
      <c r="U235" s="3"/>
      <c r="V235" s="3"/>
    </row>
    <row r="236" spans="2:22" ht="15">
      <c r="B236" s="24"/>
      <c r="C236" s="29" t="s">
        <v>317</v>
      </c>
      <c r="D236" s="42"/>
      <c r="E236" s="43"/>
      <c r="F236" s="44"/>
      <c r="G236" s="44"/>
      <c r="H236" s="44"/>
      <c r="I236" s="44"/>
      <c r="J236" s="44"/>
      <c r="K236" s="42"/>
      <c r="L236" s="76">
        <v>48000</v>
      </c>
      <c r="M236" s="52">
        <v>0</v>
      </c>
      <c r="N236" s="43"/>
      <c r="O236" s="45">
        <f t="shared" si="43"/>
        <v>48000</v>
      </c>
      <c r="P236" s="46">
        <f>(O236/$O$167)*100</f>
        <v>0.10798194190989956</v>
      </c>
      <c r="Q236" s="20"/>
      <c r="R236" s="3"/>
      <c r="S236" s="3"/>
      <c r="T236" s="3"/>
      <c r="U236" s="3"/>
      <c r="V236" s="3"/>
    </row>
    <row r="237" spans="2:22" ht="15">
      <c r="B237" s="24"/>
      <c r="C237" s="18" t="s">
        <v>103</v>
      </c>
      <c r="D237" s="42">
        <v>64814</v>
      </c>
      <c r="E237" s="43">
        <v>480000</v>
      </c>
      <c r="F237" s="44">
        <v>664000</v>
      </c>
      <c r="G237" s="44">
        <v>0</v>
      </c>
      <c r="H237" s="44">
        <v>940000</v>
      </c>
      <c r="I237" s="44">
        <v>620000</v>
      </c>
      <c r="J237" s="44">
        <v>976000</v>
      </c>
      <c r="K237" s="42">
        <v>1289195</v>
      </c>
      <c r="L237" s="76">
        <v>2398400</v>
      </c>
      <c r="M237" s="52">
        <v>2678940</v>
      </c>
      <c r="N237" s="43"/>
      <c r="O237" s="45">
        <f t="shared" si="43"/>
        <v>10111349</v>
      </c>
      <c r="P237" s="46">
        <f t="shared" si="44"/>
        <v>5.201966008787217</v>
      </c>
      <c r="Q237" s="20"/>
      <c r="R237" s="3"/>
      <c r="S237" s="3"/>
      <c r="T237" s="3"/>
      <c r="U237" s="3"/>
      <c r="V237" s="3"/>
    </row>
    <row r="238" spans="2:22" ht="15">
      <c r="B238" s="24"/>
      <c r="C238" s="18" t="s">
        <v>41</v>
      </c>
      <c r="D238" s="42">
        <v>2952484</v>
      </c>
      <c r="E238" s="43">
        <v>3793532</v>
      </c>
      <c r="F238" s="44">
        <v>2569936</v>
      </c>
      <c r="G238" s="44">
        <v>4798248</v>
      </c>
      <c r="H238" s="44">
        <v>3327000</v>
      </c>
      <c r="I238" s="44">
        <v>11632896</v>
      </c>
      <c r="J238" s="44">
        <v>6530000</v>
      </c>
      <c r="K238" s="42">
        <v>6503075</v>
      </c>
      <c r="L238" s="76">
        <v>4865228</v>
      </c>
      <c r="M238" s="52">
        <v>6380611</v>
      </c>
      <c r="N238" s="43"/>
      <c r="O238" s="45">
        <f t="shared" si="43"/>
        <v>53353010</v>
      </c>
      <c r="P238" s="46">
        <f t="shared" si="44"/>
        <v>27.448419047397582</v>
      </c>
      <c r="Q238" s="20"/>
      <c r="R238" s="3"/>
      <c r="S238" s="3"/>
      <c r="T238" s="3"/>
      <c r="U238" s="3"/>
      <c r="V238" s="3"/>
    </row>
    <row r="239" spans="2:22" ht="15">
      <c r="B239" s="24"/>
      <c r="C239" s="18" t="s">
        <v>104</v>
      </c>
      <c r="D239" s="42">
        <v>3049042</v>
      </c>
      <c r="E239" s="43">
        <v>4692140</v>
      </c>
      <c r="F239" s="44">
        <v>2728425</v>
      </c>
      <c r="G239" s="44">
        <v>663608</v>
      </c>
      <c r="H239" s="44">
        <v>7099332</v>
      </c>
      <c r="I239" s="44">
        <v>1957616</v>
      </c>
      <c r="J239" s="44">
        <v>1869506</v>
      </c>
      <c r="K239" s="42">
        <v>2427910</v>
      </c>
      <c r="L239" s="76">
        <v>0</v>
      </c>
      <c r="M239" s="52">
        <v>0</v>
      </c>
      <c r="N239" s="43"/>
      <c r="O239" s="45">
        <f t="shared" si="43"/>
        <v>24487579</v>
      </c>
      <c r="P239" s="46">
        <f t="shared" si="44"/>
        <v>12.598077031609895</v>
      </c>
      <c r="Q239" s="20"/>
      <c r="R239" s="3"/>
      <c r="S239" s="3"/>
      <c r="T239" s="3"/>
      <c r="U239" s="3"/>
      <c r="V239" s="3"/>
    </row>
    <row r="240" spans="2:22" ht="15">
      <c r="B240" s="24"/>
      <c r="C240" s="18" t="s">
        <v>43</v>
      </c>
      <c r="D240" s="42">
        <v>3897592</v>
      </c>
      <c r="E240" s="43">
        <v>8942312</v>
      </c>
      <c r="F240" s="44">
        <v>3448026</v>
      </c>
      <c r="G240" s="44">
        <v>8016604</v>
      </c>
      <c r="H240" s="44">
        <v>3611584</v>
      </c>
      <c r="I240" s="44">
        <v>4151552</v>
      </c>
      <c r="J240" s="44">
        <v>4861604</v>
      </c>
      <c r="K240" s="42">
        <v>4813212</v>
      </c>
      <c r="L240" s="76">
        <v>4832847</v>
      </c>
      <c r="M240" s="52">
        <v>4787997</v>
      </c>
      <c r="N240" s="43"/>
      <c r="O240" s="45">
        <f t="shared" si="43"/>
        <v>51363330</v>
      </c>
      <c r="P240" s="46">
        <f t="shared" si="44"/>
        <v>26.424792256515005</v>
      </c>
      <c r="Q240" s="20"/>
      <c r="R240" s="3"/>
      <c r="S240" s="3"/>
      <c r="T240" s="3"/>
      <c r="U240" s="3"/>
      <c r="V240" s="3"/>
    </row>
    <row r="241" spans="2:22" ht="16.5" thickBot="1">
      <c r="B241" s="25"/>
      <c r="C241" s="21" t="s">
        <v>7</v>
      </c>
      <c r="D241" s="47">
        <f aca="true" t="shared" si="45" ref="D241:K241">SUM(D229:D240)</f>
        <v>13848496</v>
      </c>
      <c r="E241" s="48">
        <f t="shared" si="45"/>
        <v>19538716</v>
      </c>
      <c r="F241" s="49">
        <f t="shared" si="45"/>
        <v>14158540</v>
      </c>
      <c r="G241" s="49">
        <f t="shared" si="45"/>
        <v>18299724</v>
      </c>
      <c r="H241" s="49">
        <f t="shared" si="45"/>
        <v>17047428</v>
      </c>
      <c r="I241" s="49">
        <f t="shared" si="45"/>
        <v>21688024</v>
      </c>
      <c r="J241" s="49">
        <f t="shared" si="45"/>
        <v>17897262</v>
      </c>
      <c r="K241" s="47">
        <f t="shared" si="45"/>
        <v>20018928</v>
      </c>
      <c r="L241" s="77">
        <f>SUM(L230:L240)</f>
        <v>26962715</v>
      </c>
      <c r="M241" s="48">
        <f>SUM(M230:M240)</f>
        <v>24915697</v>
      </c>
      <c r="N241" s="48"/>
      <c r="O241" s="50">
        <f>SUM(O230:O240)</f>
        <v>194375530</v>
      </c>
      <c r="P241" s="51">
        <f>(O241/$O$555)*100</f>
        <v>1.5040378257371505</v>
      </c>
      <c r="Q241" s="10"/>
      <c r="R241" s="3"/>
      <c r="S241" s="3"/>
      <c r="T241" s="3"/>
      <c r="U241" s="3"/>
      <c r="V241" s="3"/>
    </row>
    <row r="242" spans="2:22" ht="15">
      <c r="B242" s="24"/>
      <c r="C242" s="18"/>
      <c r="D242" s="42"/>
      <c r="E242" s="43"/>
      <c r="F242" s="44"/>
      <c r="G242" s="44"/>
      <c r="H242" s="44"/>
      <c r="I242" s="44"/>
      <c r="J242" s="44"/>
      <c r="K242" s="42"/>
      <c r="L242" s="76"/>
      <c r="M242" s="52"/>
      <c r="N242" s="43"/>
      <c r="O242" s="45"/>
      <c r="P242" s="52"/>
      <c r="Q242" s="20"/>
      <c r="R242" s="3"/>
      <c r="S242" s="3"/>
      <c r="T242" s="3"/>
      <c r="U242" s="3"/>
      <c r="V242" s="3"/>
    </row>
    <row r="243" spans="2:22" ht="15">
      <c r="B243" s="24" t="s">
        <v>105</v>
      </c>
      <c r="C243" s="18" t="s">
        <v>106</v>
      </c>
      <c r="D243" s="42">
        <v>3759000</v>
      </c>
      <c r="E243" s="43">
        <v>5447600</v>
      </c>
      <c r="F243" s="44">
        <v>4522000</v>
      </c>
      <c r="G243" s="44">
        <v>4972476</v>
      </c>
      <c r="H243" s="44">
        <v>7216243</v>
      </c>
      <c r="I243" s="44">
        <v>8862000</v>
      </c>
      <c r="J243" s="44">
        <v>26962881</v>
      </c>
      <c r="K243" s="42">
        <v>10691456</v>
      </c>
      <c r="L243" s="76">
        <v>28564567</v>
      </c>
      <c r="M243" s="52">
        <v>42088923</v>
      </c>
      <c r="N243" s="43"/>
      <c r="O243" s="45">
        <f aca="true" t="shared" si="46" ref="O243:O248">SUM(D243:N243)</f>
        <v>143087146</v>
      </c>
      <c r="P243" s="46">
        <f aca="true" t="shared" si="47" ref="P243:P248">(O243/$O$249)*100</f>
        <v>86.34504374058993</v>
      </c>
      <c r="Q243" s="20"/>
      <c r="R243" s="3"/>
      <c r="S243" s="3"/>
      <c r="T243" s="3"/>
      <c r="U243" s="3"/>
      <c r="V243" s="3"/>
    </row>
    <row r="244" spans="2:22" ht="15">
      <c r="B244" s="24"/>
      <c r="C244" s="29" t="s">
        <v>435</v>
      </c>
      <c r="D244" s="42"/>
      <c r="E244" s="43"/>
      <c r="F244" s="44"/>
      <c r="G244" s="44"/>
      <c r="H244" s="44"/>
      <c r="I244" s="44"/>
      <c r="J244" s="44"/>
      <c r="K244" s="42"/>
      <c r="L244" s="76"/>
      <c r="M244" s="52">
        <v>585121</v>
      </c>
      <c r="N244" s="43"/>
      <c r="O244" s="45">
        <f t="shared" si="46"/>
        <v>585121</v>
      </c>
      <c r="P244" s="46">
        <f t="shared" si="47"/>
        <v>0.3530876095504604</v>
      </c>
      <c r="Q244" s="20"/>
      <c r="R244" s="3"/>
      <c r="S244" s="3"/>
      <c r="T244" s="3"/>
      <c r="U244" s="3"/>
      <c r="V244" s="3"/>
    </row>
    <row r="245" spans="2:22" ht="15">
      <c r="B245" s="24"/>
      <c r="C245" s="29" t="s">
        <v>257</v>
      </c>
      <c r="D245" s="42">
        <v>0</v>
      </c>
      <c r="E245" s="43">
        <v>0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2">
        <v>1760</v>
      </c>
      <c r="L245" s="76">
        <v>0</v>
      </c>
      <c r="M245" s="52">
        <v>0</v>
      </c>
      <c r="N245" s="43"/>
      <c r="O245" s="45">
        <f t="shared" si="46"/>
        <v>1760</v>
      </c>
      <c r="P245" s="46">
        <f t="shared" si="47"/>
        <v>0.001062060997313052</v>
      </c>
      <c r="Q245" s="20"/>
      <c r="R245" s="3"/>
      <c r="S245" s="3"/>
      <c r="T245" s="3"/>
      <c r="U245" s="3"/>
      <c r="V245" s="3"/>
    </row>
    <row r="246" spans="2:22" ht="15">
      <c r="B246" s="24"/>
      <c r="C246" s="18" t="s">
        <v>107</v>
      </c>
      <c r="D246" s="42">
        <v>40960</v>
      </c>
      <c r="E246" s="43">
        <v>291090</v>
      </c>
      <c r="F246" s="44">
        <v>0</v>
      </c>
      <c r="G246" s="44">
        <v>707541</v>
      </c>
      <c r="H246" s="44">
        <v>5349959</v>
      </c>
      <c r="I246" s="44">
        <v>4334631</v>
      </c>
      <c r="J246" s="44">
        <v>1262480</v>
      </c>
      <c r="K246" s="42">
        <v>0</v>
      </c>
      <c r="L246" s="76">
        <v>3167381</v>
      </c>
      <c r="M246" s="52">
        <v>0</v>
      </c>
      <c r="N246" s="43"/>
      <c r="O246" s="45">
        <f t="shared" si="46"/>
        <v>15154042</v>
      </c>
      <c r="P246" s="46">
        <f t="shared" si="47"/>
        <v>9.144611909002204</v>
      </c>
      <c r="Q246" s="20"/>
      <c r="R246" s="3"/>
      <c r="S246" s="3"/>
      <c r="T246" s="3"/>
      <c r="U246" s="3"/>
      <c r="V246" s="3"/>
    </row>
    <row r="247" spans="2:22" ht="15">
      <c r="B247" s="24"/>
      <c r="C247" s="29" t="s">
        <v>45</v>
      </c>
      <c r="D247" s="42">
        <v>0</v>
      </c>
      <c r="E247" s="43">
        <v>0</v>
      </c>
      <c r="F247" s="44">
        <v>0</v>
      </c>
      <c r="G247" s="44">
        <v>0</v>
      </c>
      <c r="H247" s="44">
        <v>0</v>
      </c>
      <c r="I247" s="44">
        <v>0</v>
      </c>
      <c r="J247" s="44">
        <v>932000</v>
      </c>
      <c r="K247" s="42">
        <v>0</v>
      </c>
      <c r="L247" s="76">
        <v>2434500</v>
      </c>
      <c r="M247" s="52">
        <v>3440000</v>
      </c>
      <c r="N247" s="43"/>
      <c r="O247" s="45">
        <f t="shared" si="46"/>
        <v>6806500</v>
      </c>
      <c r="P247" s="46">
        <f t="shared" si="47"/>
        <v>4.107339873983687</v>
      </c>
      <c r="Q247" s="20"/>
      <c r="R247" s="3"/>
      <c r="S247" s="3"/>
      <c r="T247" s="3"/>
      <c r="U247" s="3"/>
      <c r="V247" s="3"/>
    </row>
    <row r="248" spans="2:22" ht="15">
      <c r="B248" s="24"/>
      <c r="C248" s="18" t="s">
        <v>48</v>
      </c>
      <c r="D248" s="42">
        <v>0</v>
      </c>
      <c r="E248" s="43">
        <v>0</v>
      </c>
      <c r="F248" s="44">
        <v>0</v>
      </c>
      <c r="G248" s="44">
        <v>0</v>
      </c>
      <c r="H248" s="44">
        <v>25824</v>
      </c>
      <c r="I248" s="44">
        <v>0</v>
      </c>
      <c r="J248" s="44">
        <v>17376</v>
      </c>
      <c r="K248" s="42">
        <v>0</v>
      </c>
      <c r="L248" s="76">
        <v>37760</v>
      </c>
      <c r="M248" s="52">
        <v>0</v>
      </c>
      <c r="N248" s="43"/>
      <c r="O248" s="45">
        <f t="shared" si="46"/>
        <v>80960</v>
      </c>
      <c r="P248" s="46">
        <f t="shared" si="47"/>
        <v>0.0488548058764004</v>
      </c>
      <c r="Q248" s="20"/>
      <c r="R248" s="3"/>
      <c r="S248" s="3"/>
      <c r="T248" s="3"/>
      <c r="U248" s="3"/>
      <c r="V248" s="3"/>
    </row>
    <row r="249" spans="2:22" ht="16.5" thickBot="1">
      <c r="B249" s="25"/>
      <c r="C249" s="21" t="s">
        <v>7</v>
      </c>
      <c r="D249" s="47">
        <f aca="true" t="shared" si="48" ref="D249:K249">SUM(D242:D248)</f>
        <v>3799960</v>
      </c>
      <c r="E249" s="48">
        <f t="shared" si="48"/>
        <v>5738690</v>
      </c>
      <c r="F249" s="49">
        <f t="shared" si="48"/>
        <v>4522000</v>
      </c>
      <c r="G249" s="49">
        <f t="shared" si="48"/>
        <v>5680017</v>
      </c>
      <c r="H249" s="49">
        <f t="shared" si="48"/>
        <v>12592026</v>
      </c>
      <c r="I249" s="49">
        <f t="shared" si="48"/>
        <v>13196631</v>
      </c>
      <c r="J249" s="49">
        <f t="shared" si="48"/>
        <v>29174737</v>
      </c>
      <c r="K249" s="47">
        <f t="shared" si="48"/>
        <v>10693216</v>
      </c>
      <c r="L249" s="77">
        <f>SUM(L243:L248)</f>
        <v>34204208</v>
      </c>
      <c r="M249" s="48">
        <f>SUM(M243:M248)</f>
        <v>46114044</v>
      </c>
      <c r="N249" s="48"/>
      <c r="O249" s="50">
        <f>SUM(O243:O248)</f>
        <v>165715529</v>
      </c>
      <c r="P249" s="51">
        <f>(O249/$O$555)*100</f>
        <v>1.2822726396066506</v>
      </c>
      <c r="Q249" s="10"/>
      <c r="R249" s="3"/>
      <c r="S249" s="3"/>
      <c r="T249" s="3"/>
      <c r="U249" s="3"/>
      <c r="V249" s="3"/>
    </row>
    <row r="250" spans="2:22" ht="15">
      <c r="B250" s="24"/>
      <c r="C250" s="18"/>
      <c r="D250" s="42"/>
      <c r="E250" s="43"/>
      <c r="F250" s="44"/>
      <c r="G250" s="44"/>
      <c r="H250" s="44"/>
      <c r="I250" s="44"/>
      <c r="J250" s="44"/>
      <c r="K250" s="42"/>
      <c r="L250" s="76"/>
      <c r="M250" s="52"/>
      <c r="N250" s="43"/>
      <c r="O250" s="45"/>
      <c r="P250" s="52"/>
      <c r="Q250" s="20"/>
      <c r="R250" s="3"/>
      <c r="S250" s="3"/>
      <c r="T250" s="3"/>
      <c r="U250" s="3"/>
      <c r="V250" s="3"/>
    </row>
    <row r="251" spans="2:22" ht="15">
      <c r="B251" s="24" t="s">
        <v>108</v>
      </c>
      <c r="C251" s="29" t="s">
        <v>436</v>
      </c>
      <c r="D251" s="42"/>
      <c r="E251" s="43"/>
      <c r="F251" s="44"/>
      <c r="G251" s="44"/>
      <c r="H251" s="44"/>
      <c r="I251" s="44"/>
      <c r="J251" s="44"/>
      <c r="K251" s="42"/>
      <c r="L251" s="76"/>
      <c r="M251" s="52">
        <v>50680</v>
      </c>
      <c r="N251" s="43"/>
      <c r="O251" s="45">
        <f>SUM(D251:N251)</f>
        <v>50680</v>
      </c>
      <c r="P251" s="46">
        <f>(O251/$O$167)*100</f>
        <v>0.1140109336665356</v>
      </c>
      <c r="Q251" s="20"/>
      <c r="R251" s="3"/>
      <c r="S251" s="3"/>
      <c r="T251" s="3"/>
      <c r="U251" s="3"/>
      <c r="V251" s="3"/>
    </row>
    <row r="252" spans="2:22" ht="15">
      <c r="B252" s="24"/>
      <c r="C252" s="29" t="s">
        <v>368</v>
      </c>
      <c r="D252" s="42"/>
      <c r="E252" s="43"/>
      <c r="F252" s="44"/>
      <c r="G252" s="44"/>
      <c r="H252" s="44"/>
      <c r="I252" s="44"/>
      <c r="J252" s="44"/>
      <c r="K252" s="42"/>
      <c r="L252" s="76"/>
      <c r="M252" s="52">
        <v>876114</v>
      </c>
      <c r="N252" s="43"/>
      <c r="O252" s="45">
        <f>SUM(D252:N252)</f>
        <v>876114</v>
      </c>
      <c r="P252" s="46">
        <f>(O252/$O$167)*100</f>
        <v>1.9709268969677027</v>
      </c>
      <c r="Q252" s="20"/>
      <c r="R252" s="3"/>
      <c r="S252" s="3"/>
      <c r="T252" s="3"/>
      <c r="U252" s="3"/>
      <c r="V252" s="3"/>
    </row>
    <row r="253" spans="3:22" ht="15">
      <c r="C253" s="29" t="s">
        <v>318</v>
      </c>
      <c r="D253" s="42"/>
      <c r="E253" s="43"/>
      <c r="F253" s="44"/>
      <c r="G253" s="44"/>
      <c r="H253" s="44"/>
      <c r="I253" s="44"/>
      <c r="J253" s="44"/>
      <c r="K253" s="42"/>
      <c r="L253" s="76">
        <v>1925152</v>
      </c>
      <c r="M253" s="52">
        <v>780854</v>
      </c>
      <c r="N253" s="43"/>
      <c r="O253" s="45">
        <f>SUM(D253:N253)</f>
        <v>2706006</v>
      </c>
      <c r="P253" s="46">
        <f>(O253/$O$167)*100</f>
        <v>6.087495472913326</v>
      </c>
      <c r="Q253" s="20"/>
      <c r="R253" s="3"/>
      <c r="S253" s="3"/>
      <c r="T253" s="3"/>
      <c r="U253" s="3"/>
      <c r="V253" s="3"/>
    </row>
    <row r="254" spans="3:22" ht="15">
      <c r="C254" s="18" t="s">
        <v>109</v>
      </c>
      <c r="D254" s="42">
        <v>1075516</v>
      </c>
      <c r="E254" s="43">
        <v>321340</v>
      </c>
      <c r="F254" s="44">
        <v>453560</v>
      </c>
      <c r="G254" s="44">
        <v>507676</v>
      </c>
      <c r="H254" s="44">
        <v>558344</v>
      </c>
      <c r="I254" s="44">
        <v>1009268</v>
      </c>
      <c r="J254" s="44">
        <v>951710</v>
      </c>
      <c r="K254" s="42">
        <v>990580</v>
      </c>
      <c r="L254" s="76">
        <v>0</v>
      </c>
      <c r="M254" s="52">
        <v>0</v>
      </c>
      <c r="N254" s="43"/>
      <c r="O254" s="45">
        <f>SUM(D254:N254)</f>
        <v>5867994</v>
      </c>
      <c r="P254" s="46">
        <f>(O254/$O$255)*100</f>
        <v>61.76319579184645</v>
      </c>
      <c r="Q254" s="20"/>
      <c r="R254" s="3"/>
      <c r="S254" s="3"/>
      <c r="T254" s="3"/>
      <c r="U254" s="3"/>
      <c r="V254" s="3"/>
    </row>
    <row r="255" spans="2:22" ht="16.5" thickBot="1">
      <c r="B255" s="25"/>
      <c r="C255" s="21" t="s">
        <v>7</v>
      </c>
      <c r="D255" s="47">
        <f aca="true" t="shared" si="49" ref="D255:K255">SUM(D250:D254)</f>
        <v>1075516</v>
      </c>
      <c r="E255" s="48">
        <f t="shared" si="49"/>
        <v>321340</v>
      </c>
      <c r="F255" s="49">
        <f t="shared" si="49"/>
        <v>453560</v>
      </c>
      <c r="G255" s="49">
        <f t="shared" si="49"/>
        <v>507676</v>
      </c>
      <c r="H255" s="49">
        <f t="shared" si="49"/>
        <v>558344</v>
      </c>
      <c r="I255" s="49">
        <f t="shared" si="49"/>
        <v>1009268</v>
      </c>
      <c r="J255" s="49">
        <f t="shared" si="49"/>
        <v>951710</v>
      </c>
      <c r="K255" s="47">
        <f t="shared" si="49"/>
        <v>990580</v>
      </c>
      <c r="L255" s="77">
        <f>SUM(L253:L254)</f>
        <v>1925152</v>
      </c>
      <c r="M255" s="48">
        <f>SUM(M251:M254)</f>
        <v>1707648</v>
      </c>
      <c r="N255" s="48"/>
      <c r="O255" s="50">
        <f>SUM(O251:O254)</f>
        <v>9500794</v>
      </c>
      <c r="P255" s="51">
        <f>(O255/$O$555)*100</f>
        <v>0.07351518758835829</v>
      </c>
      <c r="Q255" s="10"/>
      <c r="R255" s="3"/>
      <c r="S255" s="3"/>
      <c r="T255" s="3"/>
      <c r="U255" s="3"/>
      <c r="V255" s="3"/>
    </row>
    <row r="256" spans="2:22" ht="15">
      <c r="B256" s="24"/>
      <c r="C256" s="18"/>
      <c r="D256" s="42"/>
      <c r="E256" s="43"/>
      <c r="F256" s="44"/>
      <c r="G256" s="44"/>
      <c r="H256" s="44"/>
      <c r="I256" s="44"/>
      <c r="J256" s="44"/>
      <c r="K256" s="42"/>
      <c r="L256" s="76"/>
      <c r="M256" s="52"/>
      <c r="N256" s="43"/>
      <c r="O256" s="45"/>
      <c r="P256" s="52"/>
      <c r="Q256" s="20"/>
      <c r="R256" s="3"/>
      <c r="S256" s="3"/>
      <c r="T256" s="3"/>
      <c r="U256" s="3"/>
      <c r="V256" s="3"/>
    </row>
    <row r="257" spans="2:22" ht="15">
      <c r="B257" s="24" t="s">
        <v>110</v>
      </c>
      <c r="C257" s="18" t="s">
        <v>111</v>
      </c>
      <c r="D257" s="42">
        <v>992000</v>
      </c>
      <c r="E257" s="43">
        <v>616000</v>
      </c>
      <c r="F257" s="44">
        <v>510000</v>
      </c>
      <c r="G257" s="44">
        <v>616000</v>
      </c>
      <c r="H257" s="44">
        <v>456000</v>
      </c>
      <c r="I257" s="44">
        <v>1268000</v>
      </c>
      <c r="J257" s="44">
        <v>2608000</v>
      </c>
      <c r="K257" s="42">
        <v>1914368</v>
      </c>
      <c r="L257" s="76">
        <v>2317632</v>
      </c>
      <c r="M257" s="52">
        <v>1232000</v>
      </c>
      <c r="N257" s="43"/>
      <c r="O257" s="45">
        <f aca="true" t="shared" si="50" ref="O257:O273">SUM(D257:N257)</f>
        <v>12530000</v>
      </c>
      <c r="P257" s="46">
        <f aca="true" t="shared" si="51" ref="P257:P273">(O257/$O$274)*100</f>
        <v>3.3052851705080815</v>
      </c>
      <c r="Q257" s="20"/>
      <c r="R257" s="3"/>
      <c r="S257" s="3"/>
      <c r="T257" s="3"/>
      <c r="U257" s="3"/>
      <c r="V257" s="3"/>
    </row>
    <row r="258" spans="2:22" ht="15">
      <c r="B258" s="24"/>
      <c r="C258" s="29" t="s">
        <v>437</v>
      </c>
      <c r="D258" s="42"/>
      <c r="E258" s="43"/>
      <c r="F258" s="44"/>
      <c r="G258" s="44"/>
      <c r="H258" s="44"/>
      <c r="I258" s="44"/>
      <c r="J258" s="44"/>
      <c r="K258" s="42"/>
      <c r="L258" s="76"/>
      <c r="M258" s="52">
        <v>57896</v>
      </c>
      <c r="N258" s="43"/>
      <c r="O258" s="45">
        <f t="shared" si="50"/>
        <v>57896</v>
      </c>
      <c r="P258" s="46">
        <f t="shared" si="51"/>
        <v>0.01527236953166288</v>
      </c>
      <c r="Q258" s="20"/>
      <c r="R258" s="3"/>
      <c r="S258" s="3"/>
      <c r="T258" s="3"/>
      <c r="U258" s="3"/>
      <c r="V258" s="3"/>
    </row>
    <row r="259" spans="2:22" ht="15">
      <c r="B259" s="24"/>
      <c r="C259" s="29" t="s">
        <v>438</v>
      </c>
      <c r="D259" s="42"/>
      <c r="E259" s="43"/>
      <c r="F259" s="44"/>
      <c r="G259" s="44"/>
      <c r="H259" s="44"/>
      <c r="I259" s="44"/>
      <c r="J259" s="44"/>
      <c r="K259" s="42"/>
      <c r="L259" s="76"/>
      <c r="M259" s="52">
        <v>80000</v>
      </c>
      <c r="N259" s="43"/>
      <c r="O259" s="45">
        <f t="shared" si="50"/>
        <v>80000</v>
      </c>
      <c r="P259" s="46">
        <f t="shared" si="51"/>
        <v>0.021103177465334917</v>
      </c>
      <c r="Q259" s="20"/>
      <c r="R259" s="3"/>
      <c r="S259" s="3"/>
      <c r="T259" s="3"/>
      <c r="U259" s="3"/>
      <c r="V259" s="3"/>
    </row>
    <row r="260" spans="2:22" ht="15">
      <c r="B260" s="24"/>
      <c r="C260" s="18" t="s">
        <v>112</v>
      </c>
      <c r="D260" s="42">
        <v>5112760</v>
      </c>
      <c r="E260" s="43">
        <v>10680465</v>
      </c>
      <c r="F260" s="44">
        <v>10357229</v>
      </c>
      <c r="G260" s="44">
        <v>37910728</v>
      </c>
      <c r="H260" s="44">
        <v>32270105</v>
      </c>
      <c r="I260" s="44">
        <v>37864184</v>
      </c>
      <c r="J260" s="44">
        <v>28777090</v>
      </c>
      <c r="K260" s="42">
        <v>26239950</v>
      </c>
      <c r="L260" s="76">
        <v>36604957</v>
      </c>
      <c r="M260" s="52">
        <v>36907161</v>
      </c>
      <c r="N260" s="43"/>
      <c r="O260" s="45">
        <f t="shared" si="50"/>
        <v>262724629</v>
      </c>
      <c r="P260" s="46">
        <f t="shared" si="51"/>
        <v>69.30405587876595</v>
      </c>
      <c r="Q260" s="20"/>
      <c r="R260" s="3"/>
      <c r="S260" s="3"/>
      <c r="T260" s="3"/>
      <c r="U260" s="3"/>
      <c r="V260" s="3"/>
    </row>
    <row r="261" spans="2:22" ht="15">
      <c r="B261" s="24"/>
      <c r="C261" s="18" t="s">
        <v>113</v>
      </c>
      <c r="D261" s="42">
        <v>1995607</v>
      </c>
      <c r="E261" s="43">
        <v>672378</v>
      </c>
      <c r="F261" s="44">
        <v>2518461</v>
      </c>
      <c r="G261" s="44">
        <v>3129323</v>
      </c>
      <c r="H261" s="44">
        <v>3761888</v>
      </c>
      <c r="I261" s="44">
        <v>5123400</v>
      </c>
      <c r="J261" s="44">
        <v>7955918</v>
      </c>
      <c r="K261" s="42">
        <v>2683568</v>
      </c>
      <c r="L261" s="76">
        <v>5988862</v>
      </c>
      <c r="M261" s="52">
        <v>4616675</v>
      </c>
      <c r="N261" s="43"/>
      <c r="O261" s="45">
        <f t="shared" si="50"/>
        <v>38446080</v>
      </c>
      <c r="P261" s="46">
        <f t="shared" si="51"/>
        <v>10.141680613580792</v>
      </c>
      <c r="Q261" s="20"/>
      <c r="R261" s="3"/>
      <c r="S261" s="3"/>
      <c r="T261" s="3"/>
      <c r="U261" s="3"/>
      <c r="V261" s="3"/>
    </row>
    <row r="262" spans="2:22" ht="15">
      <c r="B262" s="24"/>
      <c r="C262" s="18" t="s">
        <v>114</v>
      </c>
      <c r="D262" s="42">
        <v>504200</v>
      </c>
      <c r="E262" s="43">
        <v>917397</v>
      </c>
      <c r="F262" s="44">
        <v>2587444</v>
      </c>
      <c r="G262" s="44">
        <v>2962647</v>
      </c>
      <c r="H262" s="44">
        <v>1257200</v>
      </c>
      <c r="I262" s="44">
        <v>3434688</v>
      </c>
      <c r="J262" s="44">
        <v>3776110</v>
      </c>
      <c r="K262" s="42">
        <v>4616240</v>
      </c>
      <c r="L262" s="76">
        <v>2780682</v>
      </c>
      <c r="M262" s="52">
        <v>3226937</v>
      </c>
      <c r="N262" s="43"/>
      <c r="O262" s="45">
        <f t="shared" si="50"/>
        <v>26063545</v>
      </c>
      <c r="P262" s="46">
        <f t="shared" si="51"/>
        <v>6.875295193884283</v>
      </c>
      <c r="Q262" s="20"/>
      <c r="R262" s="3"/>
      <c r="S262" s="3"/>
      <c r="T262" s="3"/>
      <c r="U262" s="3"/>
      <c r="V262" s="3"/>
    </row>
    <row r="263" spans="2:22" ht="15">
      <c r="B263" s="24"/>
      <c r="C263" s="29" t="s">
        <v>123</v>
      </c>
      <c r="D263" s="42"/>
      <c r="E263" s="43"/>
      <c r="F263" s="44"/>
      <c r="G263" s="44"/>
      <c r="H263" s="44"/>
      <c r="I263" s="44"/>
      <c r="J263" s="44"/>
      <c r="K263" s="42"/>
      <c r="L263" s="76"/>
      <c r="M263" s="52">
        <v>30000</v>
      </c>
      <c r="N263" s="43"/>
      <c r="O263" s="45">
        <f t="shared" si="50"/>
        <v>30000</v>
      </c>
      <c r="P263" s="46">
        <f t="shared" si="51"/>
        <v>0.007913691549500595</v>
      </c>
      <c r="Q263" s="20"/>
      <c r="R263" s="3"/>
      <c r="S263" s="3"/>
      <c r="T263" s="3"/>
      <c r="U263" s="3"/>
      <c r="V263" s="3"/>
    </row>
    <row r="264" spans="2:22" ht="15">
      <c r="B264" s="24"/>
      <c r="C264" s="29" t="s">
        <v>439</v>
      </c>
      <c r="D264" s="42"/>
      <c r="E264" s="43"/>
      <c r="F264" s="44"/>
      <c r="G264" s="44"/>
      <c r="H264" s="44"/>
      <c r="I264" s="44"/>
      <c r="J264" s="44"/>
      <c r="K264" s="42"/>
      <c r="L264" s="76"/>
      <c r="M264" s="52">
        <v>63440</v>
      </c>
      <c r="N264" s="43"/>
      <c r="O264" s="45">
        <f t="shared" si="50"/>
        <v>63440</v>
      </c>
      <c r="P264" s="46">
        <f t="shared" si="51"/>
        <v>0.01673481973001059</v>
      </c>
      <c r="Q264" s="20"/>
      <c r="R264" s="3"/>
      <c r="S264" s="3"/>
      <c r="T264" s="3"/>
      <c r="U264" s="3"/>
      <c r="V264" s="3"/>
    </row>
    <row r="265" spans="2:22" ht="15">
      <c r="B265" s="24"/>
      <c r="C265" s="18" t="s">
        <v>115</v>
      </c>
      <c r="D265" s="42">
        <v>2596920</v>
      </c>
      <c r="E265" s="43">
        <v>2109534</v>
      </c>
      <c r="F265" s="44">
        <v>2711661</v>
      </c>
      <c r="G265" s="44">
        <v>1455724</v>
      </c>
      <c r="H265" s="44">
        <v>2867778</v>
      </c>
      <c r="I265" s="44">
        <v>2555737</v>
      </c>
      <c r="J265" s="44">
        <v>3392392</v>
      </c>
      <c r="K265" s="42">
        <v>1969202</v>
      </c>
      <c r="L265" s="76">
        <v>2628565</v>
      </c>
      <c r="M265" s="52">
        <v>2883126</v>
      </c>
      <c r="N265" s="43"/>
      <c r="O265" s="45">
        <f t="shared" si="50"/>
        <v>25170639</v>
      </c>
      <c r="P265" s="46">
        <f t="shared" si="51"/>
        <v>6.639755771661003</v>
      </c>
      <c r="Q265" s="20"/>
      <c r="R265" s="3"/>
      <c r="S265" s="3"/>
      <c r="T265" s="3"/>
      <c r="U265" s="3"/>
      <c r="V265" s="3"/>
    </row>
    <row r="266" spans="2:22" ht="15">
      <c r="B266" s="24"/>
      <c r="C266" s="29" t="s">
        <v>426</v>
      </c>
      <c r="D266" s="42"/>
      <c r="E266" s="43"/>
      <c r="F266" s="44"/>
      <c r="G266" s="44"/>
      <c r="H266" s="44"/>
      <c r="I266" s="44"/>
      <c r="J266" s="44"/>
      <c r="K266" s="42"/>
      <c r="L266" s="76"/>
      <c r="M266" s="52">
        <v>37262</v>
      </c>
      <c r="N266" s="43"/>
      <c r="O266" s="45">
        <f>SUM(D266:N266)</f>
        <v>37262</v>
      </c>
      <c r="P266" s="46">
        <f t="shared" si="51"/>
        <v>0.009829332483916372</v>
      </c>
      <c r="Q266" s="20"/>
      <c r="R266" s="3"/>
      <c r="S266" s="3"/>
      <c r="T266" s="3"/>
      <c r="U266" s="3"/>
      <c r="V266" s="3"/>
    </row>
    <row r="267" spans="2:22" ht="15">
      <c r="B267" s="24"/>
      <c r="C267" s="18" t="s">
        <v>116</v>
      </c>
      <c r="D267" s="42">
        <v>1091365</v>
      </c>
      <c r="E267" s="43">
        <v>1861190</v>
      </c>
      <c r="F267" s="44">
        <v>1080016</v>
      </c>
      <c r="G267" s="44">
        <v>1916685</v>
      </c>
      <c r="H267" s="44">
        <v>1481228</v>
      </c>
      <c r="I267" s="44">
        <v>2649335</v>
      </c>
      <c r="J267" s="44">
        <v>765031</v>
      </c>
      <c r="K267" s="42">
        <v>1350617</v>
      </c>
      <c r="L267" s="76">
        <v>319113</v>
      </c>
      <c r="M267" s="52">
        <v>288000</v>
      </c>
      <c r="N267" s="43"/>
      <c r="O267" s="45">
        <f t="shared" si="50"/>
        <v>12802580</v>
      </c>
      <c r="P267" s="46">
        <f t="shared" si="51"/>
        <v>3.377188971926844</v>
      </c>
      <c r="Q267" s="20"/>
      <c r="R267" s="3"/>
      <c r="S267" s="3"/>
      <c r="T267" s="3"/>
      <c r="U267" s="3"/>
      <c r="V267" s="3"/>
    </row>
    <row r="268" spans="2:22" ht="15">
      <c r="B268" s="24"/>
      <c r="C268" s="29" t="s">
        <v>315</v>
      </c>
      <c r="D268" s="42"/>
      <c r="E268" s="43"/>
      <c r="F268" s="44"/>
      <c r="G268" s="44"/>
      <c r="H268" s="44"/>
      <c r="I268" s="44"/>
      <c r="J268" s="44"/>
      <c r="K268" s="42"/>
      <c r="L268" s="76"/>
      <c r="M268" s="52">
        <v>161932</v>
      </c>
      <c r="N268" s="43"/>
      <c r="O268" s="45">
        <f t="shared" si="50"/>
        <v>161932</v>
      </c>
      <c r="P268" s="46">
        <f t="shared" si="51"/>
        <v>0.04271599666645767</v>
      </c>
      <c r="Q268" s="20"/>
      <c r="R268" s="3"/>
      <c r="S268" s="3"/>
      <c r="T268" s="3"/>
      <c r="U268" s="3"/>
      <c r="V268" s="3"/>
    </row>
    <row r="269" spans="2:22" ht="15">
      <c r="B269" s="24"/>
      <c r="C269" s="29" t="s">
        <v>440</v>
      </c>
      <c r="D269" s="42"/>
      <c r="E269" s="43"/>
      <c r="F269" s="44"/>
      <c r="G269" s="44"/>
      <c r="H269" s="44"/>
      <c r="I269" s="44"/>
      <c r="J269" s="44"/>
      <c r="K269" s="42"/>
      <c r="L269" s="76"/>
      <c r="M269" s="52">
        <v>320000</v>
      </c>
      <c r="N269" s="43"/>
      <c r="O269" s="45">
        <f t="shared" si="50"/>
        <v>320000</v>
      </c>
      <c r="P269" s="46">
        <f t="shared" si="51"/>
        <v>0.08441270986133967</v>
      </c>
      <c r="Q269" s="20"/>
      <c r="R269" s="3"/>
      <c r="S269" s="3"/>
      <c r="T269" s="3"/>
      <c r="U269" s="3"/>
      <c r="V269" s="3"/>
    </row>
    <row r="270" spans="2:22" ht="15">
      <c r="B270" s="24"/>
      <c r="C270" s="29" t="s">
        <v>441</v>
      </c>
      <c r="D270" s="42"/>
      <c r="E270" s="43"/>
      <c r="F270" s="44"/>
      <c r="G270" s="44"/>
      <c r="H270" s="44"/>
      <c r="I270" s="44"/>
      <c r="J270" s="44"/>
      <c r="K270" s="42"/>
      <c r="L270" s="76"/>
      <c r="M270" s="52">
        <v>40240</v>
      </c>
      <c r="N270" s="43"/>
      <c r="O270" s="45">
        <f t="shared" si="50"/>
        <v>40240</v>
      </c>
      <c r="P270" s="46">
        <f t="shared" si="51"/>
        <v>0.010614898265063464</v>
      </c>
      <c r="Q270" s="20"/>
      <c r="R270" s="3"/>
      <c r="S270" s="3"/>
      <c r="T270" s="3"/>
      <c r="U270" s="3"/>
      <c r="V270" s="3"/>
    </row>
    <row r="271" spans="2:22" ht="15">
      <c r="B271" s="24"/>
      <c r="C271" s="29" t="s">
        <v>319</v>
      </c>
      <c r="D271" s="42"/>
      <c r="E271" s="43"/>
      <c r="F271" s="44"/>
      <c r="G271" s="44"/>
      <c r="H271" s="44"/>
      <c r="I271" s="44"/>
      <c r="J271" s="44"/>
      <c r="K271" s="42"/>
      <c r="L271" s="76">
        <v>133194</v>
      </c>
      <c r="M271" s="52">
        <v>248121</v>
      </c>
      <c r="N271" s="43"/>
      <c r="O271" s="45">
        <f t="shared" si="50"/>
        <v>381315</v>
      </c>
      <c r="P271" s="46">
        <f t="shared" si="51"/>
        <v>0.1005869764399273</v>
      </c>
      <c r="Q271" s="20"/>
      <c r="R271" s="3"/>
      <c r="S271" s="3"/>
      <c r="T271" s="3"/>
      <c r="U271" s="3"/>
      <c r="V271" s="3"/>
    </row>
    <row r="272" spans="2:22" ht="15">
      <c r="B272" s="24"/>
      <c r="C272" s="29" t="s">
        <v>442</v>
      </c>
      <c r="D272" s="42"/>
      <c r="E272" s="43"/>
      <c r="F272" s="44"/>
      <c r="G272" s="44"/>
      <c r="H272" s="44"/>
      <c r="I272" s="44"/>
      <c r="J272" s="44"/>
      <c r="K272" s="42"/>
      <c r="L272" s="76"/>
      <c r="M272" s="52">
        <v>17000</v>
      </c>
      <c r="N272" s="43"/>
      <c r="O272" s="45">
        <f>SUM(D272:N272)</f>
        <v>17000</v>
      </c>
      <c r="P272" s="46">
        <f t="shared" si="51"/>
        <v>0.00448442521138367</v>
      </c>
      <c r="Q272" s="20"/>
      <c r="R272" s="3"/>
      <c r="S272" s="3"/>
      <c r="T272" s="3"/>
      <c r="U272" s="3"/>
      <c r="V272" s="3"/>
    </row>
    <row r="273" spans="2:22" ht="15">
      <c r="B273" s="24"/>
      <c r="C273" s="29" t="s">
        <v>320</v>
      </c>
      <c r="D273" s="42"/>
      <c r="E273" s="43"/>
      <c r="F273" s="44"/>
      <c r="G273" s="44"/>
      <c r="H273" s="44"/>
      <c r="I273" s="44"/>
      <c r="J273" s="44"/>
      <c r="K273" s="42"/>
      <c r="L273" s="76">
        <v>74489</v>
      </c>
      <c r="M273" s="52">
        <v>88785</v>
      </c>
      <c r="N273" s="43"/>
      <c r="O273" s="45">
        <f t="shared" si="50"/>
        <v>163274</v>
      </c>
      <c r="P273" s="46">
        <f t="shared" si="51"/>
        <v>0.04307000246843867</v>
      </c>
      <c r="Q273" s="20"/>
      <c r="R273" s="3"/>
      <c r="S273" s="3"/>
      <c r="T273" s="3"/>
      <c r="U273" s="3"/>
      <c r="V273" s="3"/>
    </row>
    <row r="274" spans="2:22" ht="16.5" thickBot="1">
      <c r="B274" s="25"/>
      <c r="C274" s="21" t="s">
        <v>7</v>
      </c>
      <c r="D274" s="47">
        <f aca="true" t="shared" si="52" ref="D274:K274">SUM(D256:D267)</f>
        <v>12292852</v>
      </c>
      <c r="E274" s="48">
        <f t="shared" si="52"/>
        <v>16856964</v>
      </c>
      <c r="F274" s="49">
        <f t="shared" si="52"/>
        <v>19764811</v>
      </c>
      <c r="G274" s="49">
        <f t="shared" si="52"/>
        <v>47991107</v>
      </c>
      <c r="H274" s="49">
        <f t="shared" si="52"/>
        <v>42094199</v>
      </c>
      <c r="I274" s="49">
        <f t="shared" si="52"/>
        <v>52895344</v>
      </c>
      <c r="J274" s="49">
        <f t="shared" si="52"/>
        <v>47274541</v>
      </c>
      <c r="K274" s="47">
        <f t="shared" si="52"/>
        <v>38773945</v>
      </c>
      <c r="L274" s="77">
        <f>SUM(L257:L273)</f>
        <v>50847494</v>
      </c>
      <c r="M274" s="48">
        <f>SUM(M257:M273)</f>
        <v>50298575</v>
      </c>
      <c r="N274" s="48"/>
      <c r="O274" s="50">
        <f>SUM(O257:O273)</f>
        <v>379089832</v>
      </c>
      <c r="P274" s="51">
        <f>(O274/$O$555)*100</f>
        <v>2.9333190586301767</v>
      </c>
      <c r="Q274" s="10"/>
      <c r="R274" s="3"/>
      <c r="S274" s="3"/>
      <c r="T274" s="3"/>
      <c r="U274" s="3"/>
      <c r="V274" s="3"/>
    </row>
    <row r="275" spans="2:22" ht="15">
      <c r="B275" s="24"/>
      <c r="C275" s="18"/>
      <c r="D275" s="42"/>
      <c r="E275" s="43"/>
      <c r="F275" s="44"/>
      <c r="G275" s="44"/>
      <c r="H275" s="44"/>
      <c r="I275" s="44"/>
      <c r="J275" s="44"/>
      <c r="K275" s="42"/>
      <c r="L275" s="76"/>
      <c r="M275" s="52"/>
      <c r="N275" s="43"/>
      <c r="O275" s="45"/>
      <c r="P275" s="52"/>
      <c r="Q275" s="20"/>
      <c r="R275" s="3"/>
      <c r="S275" s="3"/>
      <c r="T275" s="3"/>
      <c r="U275" s="3"/>
      <c r="V275" s="3"/>
    </row>
    <row r="276" spans="2:22" ht="15">
      <c r="B276" s="24" t="s">
        <v>117</v>
      </c>
      <c r="C276" s="29" t="s">
        <v>321</v>
      </c>
      <c r="D276" s="42"/>
      <c r="E276" s="43"/>
      <c r="F276" s="44"/>
      <c r="G276" s="44"/>
      <c r="H276" s="44"/>
      <c r="I276" s="44"/>
      <c r="J276" s="44"/>
      <c r="K276" s="42"/>
      <c r="L276" s="76">
        <v>86708</v>
      </c>
      <c r="M276" s="52">
        <v>150962</v>
      </c>
      <c r="N276" s="43"/>
      <c r="O276" s="45">
        <f aca="true" t="shared" si="53" ref="O276:O281">SUM(D276:N276)</f>
        <v>237670</v>
      </c>
      <c r="P276" s="46">
        <f>(O276/$O$167)*100</f>
        <v>0.5346680861192881</v>
      </c>
      <c r="Q276" s="20"/>
      <c r="R276" s="3"/>
      <c r="S276" s="3"/>
      <c r="T276" s="3"/>
      <c r="U276" s="3"/>
      <c r="V276" s="3"/>
    </row>
    <row r="277" spans="2:22" ht="15">
      <c r="B277" s="24"/>
      <c r="C277" s="29" t="s">
        <v>322</v>
      </c>
      <c r="D277" s="42"/>
      <c r="E277" s="43"/>
      <c r="F277" s="44"/>
      <c r="G277" s="44"/>
      <c r="H277" s="44"/>
      <c r="I277" s="44"/>
      <c r="J277" s="44"/>
      <c r="K277" s="42"/>
      <c r="L277" s="76">
        <v>14395</v>
      </c>
      <c r="M277" s="52">
        <v>0</v>
      </c>
      <c r="N277" s="43"/>
      <c r="O277" s="45">
        <f t="shared" si="53"/>
        <v>14395</v>
      </c>
      <c r="P277" s="46">
        <f>(O277/$O$167)*100</f>
        <v>0.03238333445402092</v>
      </c>
      <c r="Q277" s="20"/>
      <c r="R277" s="3"/>
      <c r="S277" s="3"/>
      <c r="T277" s="3"/>
      <c r="U277" s="3"/>
      <c r="V277" s="3"/>
    </row>
    <row r="278" spans="2:22" ht="15">
      <c r="B278" s="24"/>
      <c r="C278" s="29" t="s">
        <v>443</v>
      </c>
      <c r="D278" s="42"/>
      <c r="E278" s="43"/>
      <c r="F278" s="44"/>
      <c r="G278" s="44"/>
      <c r="H278" s="44"/>
      <c r="I278" s="44"/>
      <c r="J278" s="44"/>
      <c r="K278" s="42"/>
      <c r="L278" s="76"/>
      <c r="M278" s="52">
        <v>720</v>
      </c>
      <c r="N278" s="43"/>
      <c r="O278" s="45">
        <f t="shared" si="53"/>
        <v>720</v>
      </c>
      <c r="P278" s="46">
        <f>(O278/$O$167)*100</f>
        <v>0.0016197291286484934</v>
      </c>
      <c r="Q278" s="20"/>
      <c r="R278" s="3"/>
      <c r="S278" s="3"/>
      <c r="T278" s="3"/>
      <c r="U278" s="3"/>
      <c r="V278" s="3"/>
    </row>
    <row r="279" spans="3:22" ht="15">
      <c r="C279" s="18" t="s">
        <v>118</v>
      </c>
      <c r="D279" s="42">
        <v>15370332</v>
      </c>
      <c r="E279" s="43">
        <v>0</v>
      </c>
      <c r="F279" s="44">
        <v>8506184</v>
      </c>
      <c r="G279" s="44">
        <v>38388865</v>
      </c>
      <c r="H279" s="44">
        <v>6540433</v>
      </c>
      <c r="I279" s="44">
        <v>28295100</v>
      </c>
      <c r="J279" s="44">
        <v>33351300</v>
      </c>
      <c r="K279" s="42">
        <v>18591003</v>
      </c>
      <c r="L279" s="76">
        <v>19534300</v>
      </c>
      <c r="M279" s="52">
        <v>21827842</v>
      </c>
      <c r="N279" s="43"/>
      <c r="O279" s="45">
        <f t="shared" si="53"/>
        <v>190405359</v>
      </c>
      <c r="P279" s="46">
        <f>(O279/$O$282)*100</f>
        <v>94.83228923464469</v>
      </c>
      <c r="Q279" s="20"/>
      <c r="R279" s="3"/>
      <c r="S279" s="3"/>
      <c r="T279" s="3"/>
      <c r="U279" s="3"/>
      <c r="V279" s="3"/>
    </row>
    <row r="280" spans="3:22" ht="15">
      <c r="C280" s="29" t="s">
        <v>444</v>
      </c>
      <c r="D280" s="42"/>
      <c r="E280" s="43"/>
      <c r="F280" s="44"/>
      <c r="G280" s="44"/>
      <c r="H280" s="44"/>
      <c r="I280" s="44"/>
      <c r="J280" s="44"/>
      <c r="K280" s="42"/>
      <c r="L280" s="76"/>
      <c r="M280" s="52">
        <v>1221943</v>
      </c>
      <c r="N280" s="43"/>
      <c r="O280" s="45">
        <f t="shared" si="53"/>
        <v>1221943</v>
      </c>
      <c r="P280" s="46">
        <f>(O280/$O$167)*100</f>
        <v>2.7489120425668414</v>
      </c>
      <c r="Q280" s="20"/>
      <c r="R280" s="3"/>
      <c r="S280" s="3"/>
      <c r="T280" s="3"/>
      <c r="U280" s="3"/>
      <c r="V280" s="3"/>
    </row>
    <row r="281" spans="2:22" ht="15">
      <c r="B281" s="24"/>
      <c r="C281" s="18" t="s">
        <v>119</v>
      </c>
      <c r="D281" s="42">
        <f>148000+36000</f>
        <v>184000</v>
      </c>
      <c r="E281" s="43">
        <f>77600+156000</f>
        <v>233600</v>
      </c>
      <c r="F281" s="44">
        <v>959600</v>
      </c>
      <c r="G281" s="44">
        <v>676908</v>
      </c>
      <c r="H281" s="44">
        <v>1226340</v>
      </c>
      <c r="I281" s="44">
        <v>560381</v>
      </c>
      <c r="J281" s="44">
        <v>349557</v>
      </c>
      <c r="K281" s="42">
        <v>4277829</v>
      </c>
      <c r="L281" s="76">
        <v>384846</v>
      </c>
      <c r="M281" s="52">
        <v>48000</v>
      </c>
      <c r="N281" s="43"/>
      <c r="O281" s="45">
        <f t="shared" si="53"/>
        <v>8901061</v>
      </c>
      <c r="P281" s="46">
        <f>(O281/$O$282)*100</f>
        <v>4.433215512842869</v>
      </c>
      <c r="Q281" s="20"/>
      <c r="R281" s="3"/>
      <c r="S281" s="3"/>
      <c r="T281" s="3"/>
      <c r="U281" s="3"/>
      <c r="V281" s="3"/>
    </row>
    <row r="282" spans="2:22" ht="16.5" thickBot="1">
      <c r="B282" s="25"/>
      <c r="C282" s="21" t="s">
        <v>7</v>
      </c>
      <c r="D282" s="47">
        <f aca="true" t="shared" si="54" ref="D282:K282">SUM(D275:D281)</f>
        <v>15554332</v>
      </c>
      <c r="E282" s="48">
        <f t="shared" si="54"/>
        <v>233600</v>
      </c>
      <c r="F282" s="49">
        <f t="shared" si="54"/>
        <v>9465784</v>
      </c>
      <c r="G282" s="49">
        <f t="shared" si="54"/>
        <v>39065773</v>
      </c>
      <c r="H282" s="49">
        <f t="shared" si="54"/>
        <v>7766773</v>
      </c>
      <c r="I282" s="49">
        <f t="shared" si="54"/>
        <v>28855481</v>
      </c>
      <c r="J282" s="49">
        <f t="shared" si="54"/>
        <v>33700857</v>
      </c>
      <c r="K282" s="47">
        <f t="shared" si="54"/>
        <v>22868832</v>
      </c>
      <c r="L282" s="77">
        <f>SUM(L276:L281)</f>
        <v>20020249</v>
      </c>
      <c r="M282" s="48">
        <f>SUM(M276:M281)</f>
        <v>23249467</v>
      </c>
      <c r="N282" s="48"/>
      <c r="O282" s="50">
        <f>SUM(O276:O281)</f>
        <v>200781148</v>
      </c>
      <c r="P282" s="51">
        <f>(O282/$O$555)*100</f>
        <v>1.5536031787896811</v>
      </c>
      <c r="Q282" s="10"/>
      <c r="R282" s="3"/>
      <c r="S282" s="3"/>
      <c r="T282" s="3"/>
      <c r="U282" s="3"/>
      <c r="V282" s="3"/>
    </row>
    <row r="283" spans="2:22" ht="15">
      <c r="B283" s="24"/>
      <c r="C283" s="18"/>
      <c r="D283" s="42"/>
      <c r="E283" s="43"/>
      <c r="F283" s="44"/>
      <c r="G283" s="44"/>
      <c r="H283" s="44"/>
      <c r="I283" s="44"/>
      <c r="J283" s="44"/>
      <c r="K283" s="42"/>
      <c r="L283" s="76"/>
      <c r="M283" s="52"/>
      <c r="N283" s="43"/>
      <c r="O283" s="45"/>
      <c r="P283" s="52"/>
      <c r="Q283" s="20"/>
      <c r="R283" s="3"/>
      <c r="S283" s="3"/>
      <c r="T283" s="3"/>
      <c r="U283" s="3"/>
      <c r="V283" s="3"/>
    </row>
    <row r="284" spans="2:22" ht="15">
      <c r="B284" s="24" t="s">
        <v>120</v>
      </c>
      <c r="C284" s="29" t="s">
        <v>445</v>
      </c>
      <c r="D284" s="42"/>
      <c r="E284" s="43"/>
      <c r="F284" s="44"/>
      <c r="G284" s="44"/>
      <c r="H284" s="44"/>
      <c r="I284" s="44"/>
      <c r="J284" s="44"/>
      <c r="K284" s="42"/>
      <c r="L284" s="76"/>
      <c r="M284" s="52">
        <v>939316</v>
      </c>
      <c r="N284" s="43"/>
      <c r="O284" s="45">
        <f>SUM(D284:N284)</f>
        <v>939316</v>
      </c>
      <c r="P284" s="46">
        <f>(O284/$O$289)*100</f>
        <v>0.3109013412888828</v>
      </c>
      <c r="Q284" s="20"/>
      <c r="R284" s="3"/>
      <c r="S284" s="3"/>
      <c r="T284" s="3"/>
      <c r="U284" s="3"/>
      <c r="V284" s="3"/>
    </row>
    <row r="285" spans="3:22" ht="15">
      <c r="C285" s="18" t="s">
        <v>89</v>
      </c>
      <c r="D285" s="42">
        <v>1622391</v>
      </c>
      <c r="E285" s="43">
        <v>4411409</v>
      </c>
      <c r="F285" s="44">
        <v>9846782</v>
      </c>
      <c r="G285" s="44">
        <v>9841488</v>
      </c>
      <c r="H285" s="44">
        <v>7463434</v>
      </c>
      <c r="I285" s="44">
        <v>11883919</v>
      </c>
      <c r="J285" s="44">
        <v>15376912</v>
      </c>
      <c r="K285" s="42">
        <v>10960679</v>
      </c>
      <c r="L285" s="76">
        <v>11532209</v>
      </c>
      <c r="M285" s="52">
        <v>11075532</v>
      </c>
      <c r="N285" s="43"/>
      <c r="O285" s="45">
        <f>SUM(D285:N285)</f>
        <v>94014755</v>
      </c>
      <c r="P285" s="46">
        <f>(O285/$O$289)*100</f>
        <v>31.117657349013218</v>
      </c>
      <c r="Q285" s="20"/>
      <c r="R285" s="3"/>
      <c r="S285" s="3"/>
      <c r="T285" s="3"/>
      <c r="U285" s="3"/>
      <c r="V285" s="3"/>
    </row>
    <row r="286" spans="2:22" ht="15">
      <c r="B286" s="24"/>
      <c r="C286" s="29" t="s">
        <v>265</v>
      </c>
      <c r="D286" s="42">
        <v>0</v>
      </c>
      <c r="E286" s="43">
        <v>0</v>
      </c>
      <c r="F286" s="44">
        <v>0</v>
      </c>
      <c r="G286" s="44">
        <v>0</v>
      </c>
      <c r="H286" s="44">
        <v>0</v>
      </c>
      <c r="I286" s="44">
        <v>0</v>
      </c>
      <c r="J286" s="44">
        <v>43100</v>
      </c>
      <c r="K286" s="42">
        <v>0</v>
      </c>
      <c r="L286" s="76">
        <v>0</v>
      </c>
      <c r="M286" s="52">
        <v>863640</v>
      </c>
      <c r="N286" s="43"/>
      <c r="O286" s="45">
        <f>SUM(D286:N286)</f>
        <v>906740</v>
      </c>
      <c r="P286" s="46">
        <f>(O286/$O$289)*100</f>
        <v>0.3001191102890631</v>
      </c>
      <c r="Q286" s="20"/>
      <c r="R286" s="3"/>
      <c r="S286" s="3"/>
      <c r="T286" s="3"/>
      <c r="U286" s="3"/>
      <c r="V286" s="3"/>
    </row>
    <row r="287" spans="2:22" ht="15">
      <c r="B287" s="24"/>
      <c r="C287" s="18" t="s">
        <v>80</v>
      </c>
      <c r="D287" s="42">
        <v>7865671</v>
      </c>
      <c r="E287" s="43">
        <v>8957537</v>
      </c>
      <c r="F287" s="44">
        <v>18102979</v>
      </c>
      <c r="G287" s="44">
        <v>28005244</v>
      </c>
      <c r="H287" s="44">
        <v>22430719</v>
      </c>
      <c r="I287" s="44">
        <v>22431938</v>
      </c>
      <c r="J287" s="44">
        <v>20984936</v>
      </c>
      <c r="K287" s="42">
        <v>21869110</v>
      </c>
      <c r="L287" s="76">
        <v>17352689</v>
      </c>
      <c r="M287" s="52">
        <v>34876970</v>
      </c>
      <c r="N287" s="43"/>
      <c r="O287" s="45">
        <f>SUM(D287:N287)</f>
        <v>202877793</v>
      </c>
      <c r="P287" s="46">
        <f>(O287/$O$289)*100</f>
        <v>67.14990265408906</v>
      </c>
      <c r="Q287" s="20"/>
      <c r="R287" s="3"/>
      <c r="S287" s="3"/>
      <c r="T287" s="3"/>
      <c r="U287" s="3"/>
      <c r="V287" s="3"/>
    </row>
    <row r="288" spans="2:22" ht="15">
      <c r="B288" s="24"/>
      <c r="C288" s="18" t="s">
        <v>121</v>
      </c>
      <c r="D288" s="42">
        <v>311258</v>
      </c>
      <c r="E288" s="43">
        <v>468000</v>
      </c>
      <c r="F288" s="44">
        <v>571680</v>
      </c>
      <c r="G288" s="44">
        <v>265169</v>
      </c>
      <c r="H288" s="44">
        <v>319406</v>
      </c>
      <c r="I288" s="44">
        <v>887790</v>
      </c>
      <c r="J288" s="44">
        <v>20000</v>
      </c>
      <c r="K288" s="42">
        <v>544805</v>
      </c>
      <c r="L288" s="76">
        <v>0</v>
      </c>
      <c r="M288" s="52">
        <v>0</v>
      </c>
      <c r="N288" s="43"/>
      <c r="O288" s="45">
        <f>SUM(D288:N288)</f>
        <v>3388108</v>
      </c>
      <c r="P288" s="46">
        <f>(O288/$O$289)*100</f>
        <v>1.1214195453197797</v>
      </c>
      <c r="Q288" s="20"/>
      <c r="R288" s="3"/>
      <c r="S288" s="3"/>
      <c r="T288" s="3"/>
      <c r="U288" s="3"/>
      <c r="V288" s="3"/>
    </row>
    <row r="289" spans="2:22" ht="16.5" thickBot="1">
      <c r="B289" s="25"/>
      <c r="C289" s="21" t="s">
        <v>7</v>
      </c>
      <c r="D289" s="47">
        <f aca="true" t="shared" si="55" ref="D289:K289">SUM(D283:D288)</f>
        <v>9799320</v>
      </c>
      <c r="E289" s="48">
        <f t="shared" si="55"/>
        <v>13836946</v>
      </c>
      <c r="F289" s="49">
        <f t="shared" si="55"/>
        <v>28521441</v>
      </c>
      <c r="G289" s="49">
        <f t="shared" si="55"/>
        <v>38111901</v>
      </c>
      <c r="H289" s="49">
        <f t="shared" si="55"/>
        <v>30213559</v>
      </c>
      <c r="I289" s="49">
        <f t="shared" si="55"/>
        <v>35203647</v>
      </c>
      <c r="J289" s="49">
        <f t="shared" si="55"/>
        <v>36424948</v>
      </c>
      <c r="K289" s="47">
        <f t="shared" si="55"/>
        <v>33374594</v>
      </c>
      <c r="L289" s="77">
        <f>SUM(L285:L288)</f>
        <v>28884898</v>
      </c>
      <c r="M289" s="48">
        <f>SUM(M284:M288)</f>
        <v>47755458</v>
      </c>
      <c r="N289" s="48"/>
      <c r="O289" s="50">
        <f>SUM(O284:O288)</f>
        <v>302126712</v>
      </c>
      <c r="P289" s="51">
        <f>(O289/$O$555)*100</f>
        <v>2.337794284154977</v>
      </c>
      <c r="Q289" s="10"/>
      <c r="R289" s="3"/>
      <c r="S289" s="3"/>
      <c r="T289" s="3"/>
      <c r="U289" s="3"/>
      <c r="V289" s="3"/>
    </row>
    <row r="290" spans="2:22" ht="15">
      <c r="B290" s="24"/>
      <c r="C290" s="18"/>
      <c r="D290" s="42"/>
      <c r="E290" s="43"/>
      <c r="F290" s="44"/>
      <c r="G290" s="44"/>
      <c r="H290" s="44"/>
      <c r="I290" s="44"/>
      <c r="J290" s="44"/>
      <c r="K290" s="42"/>
      <c r="L290" s="76"/>
      <c r="M290" s="52"/>
      <c r="N290" s="43"/>
      <c r="O290" s="45"/>
      <c r="P290" s="52"/>
      <c r="Q290" s="20"/>
      <c r="R290" s="3"/>
      <c r="S290" s="3"/>
      <c r="T290" s="3"/>
      <c r="U290" s="3"/>
      <c r="V290" s="3"/>
    </row>
    <row r="291" spans="2:22" ht="15">
      <c r="B291" s="24" t="s">
        <v>122</v>
      </c>
      <c r="C291" s="18" t="s">
        <v>266</v>
      </c>
      <c r="D291" s="42">
        <v>0</v>
      </c>
      <c r="E291" s="43">
        <v>0</v>
      </c>
      <c r="F291" s="44">
        <v>0</v>
      </c>
      <c r="G291" s="44">
        <v>0</v>
      </c>
      <c r="H291" s="44">
        <v>0</v>
      </c>
      <c r="I291" s="44">
        <v>0</v>
      </c>
      <c r="J291" s="44">
        <v>181995</v>
      </c>
      <c r="K291" s="42">
        <v>311300</v>
      </c>
      <c r="L291" s="76">
        <v>0</v>
      </c>
      <c r="M291" s="52">
        <v>0</v>
      </c>
      <c r="N291" s="43"/>
      <c r="O291" s="45">
        <f>SUM(D291:N291)</f>
        <v>493295</v>
      </c>
      <c r="P291" s="46">
        <f>(O291/$O$295)*100</f>
        <v>3.6058160582439123</v>
      </c>
      <c r="Q291" s="20"/>
      <c r="R291" s="3"/>
      <c r="S291" s="3"/>
      <c r="T291" s="3"/>
      <c r="U291" s="3"/>
      <c r="V291" s="3"/>
    </row>
    <row r="292" spans="2:22" ht="15">
      <c r="B292" s="24"/>
      <c r="C292" s="29" t="s">
        <v>446</v>
      </c>
      <c r="D292" s="42"/>
      <c r="E292" s="43"/>
      <c r="F292" s="44"/>
      <c r="G292" s="44"/>
      <c r="H292" s="44"/>
      <c r="I292" s="44"/>
      <c r="J292" s="44"/>
      <c r="K292" s="42"/>
      <c r="L292" s="76"/>
      <c r="M292" s="52">
        <v>140000</v>
      </c>
      <c r="N292" s="43"/>
      <c r="O292" s="45">
        <f>SUM(D292:N292)</f>
        <v>140000</v>
      </c>
      <c r="P292" s="46">
        <f>(O292/$O$295)*100</f>
        <v>1.0233516418251711</v>
      </c>
      <c r="Q292" s="20"/>
      <c r="R292" s="3"/>
      <c r="S292" s="3"/>
      <c r="T292" s="3"/>
      <c r="U292" s="3"/>
      <c r="V292" s="3"/>
    </row>
    <row r="293" spans="2:22" ht="15">
      <c r="B293" s="24"/>
      <c r="C293" s="18" t="s">
        <v>123</v>
      </c>
      <c r="D293" s="42">
        <v>0</v>
      </c>
      <c r="E293" s="43">
        <v>0</v>
      </c>
      <c r="F293" s="44">
        <v>1949200</v>
      </c>
      <c r="G293" s="44">
        <v>0</v>
      </c>
      <c r="H293" s="44">
        <v>2349076</v>
      </c>
      <c r="I293" s="44">
        <v>0</v>
      </c>
      <c r="J293" s="44">
        <v>3445300</v>
      </c>
      <c r="K293" s="42">
        <v>0</v>
      </c>
      <c r="L293" s="76">
        <v>0</v>
      </c>
      <c r="M293" s="52">
        <v>2040000</v>
      </c>
      <c r="N293" s="43"/>
      <c r="O293" s="45">
        <f>SUM(D293:N293)</f>
        <v>9783576</v>
      </c>
      <c r="P293" s="46">
        <f>(O293/$O$295)*100</f>
        <v>71.5145611608667</v>
      </c>
      <c r="Q293" s="20"/>
      <c r="R293" s="3"/>
      <c r="S293" s="3"/>
      <c r="T293" s="3"/>
      <c r="U293" s="3"/>
      <c r="V293" s="3"/>
    </row>
    <row r="294" spans="2:22" ht="15">
      <c r="B294" s="24"/>
      <c r="C294" s="18" t="s">
        <v>124</v>
      </c>
      <c r="D294" s="42">
        <v>177600</v>
      </c>
      <c r="E294" s="43">
        <v>212800</v>
      </c>
      <c r="F294" s="44">
        <v>740000</v>
      </c>
      <c r="G294" s="44">
        <v>0</v>
      </c>
      <c r="H294" s="44">
        <v>860447</v>
      </c>
      <c r="I294" s="44">
        <v>754814</v>
      </c>
      <c r="J294" s="44">
        <v>518005</v>
      </c>
      <c r="K294" s="42">
        <v>0</v>
      </c>
      <c r="L294" s="76">
        <v>0</v>
      </c>
      <c r="M294" s="52">
        <v>0</v>
      </c>
      <c r="N294" s="43"/>
      <c r="O294" s="45">
        <f>SUM(D294:N294)</f>
        <v>3263666</v>
      </c>
      <c r="P294" s="46">
        <f>(O294/$O$295)*100</f>
        <v>23.856271139064205</v>
      </c>
      <c r="Q294" s="20"/>
      <c r="R294" s="3"/>
      <c r="S294" s="3"/>
      <c r="T294" s="3"/>
      <c r="U294" s="3"/>
      <c r="V294" s="3"/>
    </row>
    <row r="295" spans="2:22" ht="16.5" thickBot="1">
      <c r="B295" s="25"/>
      <c r="C295" s="21" t="s">
        <v>7</v>
      </c>
      <c r="D295" s="47">
        <f aca="true" t="shared" si="56" ref="D295:K295">SUM(D290:D294)</f>
        <v>177600</v>
      </c>
      <c r="E295" s="48">
        <f t="shared" si="56"/>
        <v>212800</v>
      </c>
      <c r="F295" s="49">
        <f t="shared" si="56"/>
        <v>2689200</v>
      </c>
      <c r="G295" s="49">
        <f t="shared" si="56"/>
        <v>0</v>
      </c>
      <c r="H295" s="49">
        <f t="shared" si="56"/>
        <v>3209523</v>
      </c>
      <c r="I295" s="49">
        <f t="shared" si="56"/>
        <v>754814</v>
      </c>
      <c r="J295" s="49">
        <f t="shared" si="56"/>
        <v>4145300</v>
      </c>
      <c r="K295" s="47">
        <f t="shared" si="56"/>
        <v>311300</v>
      </c>
      <c r="L295" s="77">
        <f>SUM(L291:L294)</f>
        <v>0</v>
      </c>
      <c r="M295" s="48">
        <f>SUM(M291:M294)</f>
        <v>2180000</v>
      </c>
      <c r="N295" s="48"/>
      <c r="O295" s="50">
        <f>SUM(O291:O294)</f>
        <v>13680537</v>
      </c>
      <c r="P295" s="51">
        <f>(O295/$O$555)*100</f>
        <v>0.10585717823841632</v>
      </c>
      <c r="Q295" s="10"/>
      <c r="R295" s="3"/>
      <c r="S295" s="3"/>
      <c r="T295" s="3"/>
      <c r="U295" s="3"/>
      <c r="V295" s="3"/>
    </row>
    <row r="296" spans="2:22" ht="15">
      <c r="B296" s="24"/>
      <c r="C296" s="18"/>
      <c r="D296" s="42"/>
      <c r="E296" s="43"/>
      <c r="F296" s="44"/>
      <c r="G296" s="44"/>
      <c r="H296" s="44"/>
      <c r="I296" s="44"/>
      <c r="J296" s="44"/>
      <c r="K296" s="42"/>
      <c r="L296" s="76"/>
      <c r="M296" s="52"/>
      <c r="N296" s="43"/>
      <c r="O296" s="45"/>
      <c r="P296" s="52"/>
      <c r="Q296" s="20"/>
      <c r="R296" s="3"/>
      <c r="S296" s="3"/>
      <c r="T296" s="3"/>
      <c r="U296" s="3"/>
      <c r="V296" s="3"/>
    </row>
    <row r="297" spans="2:22" ht="15">
      <c r="B297" s="24" t="s">
        <v>125</v>
      </c>
      <c r="C297" s="29" t="s">
        <v>323</v>
      </c>
      <c r="D297" s="42"/>
      <c r="E297" s="43"/>
      <c r="F297" s="44"/>
      <c r="G297" s="44"/>
      <c r="H297" s="44"/>
      <c r="I297" s="44"/>
      <c r="J297" s="44"/>
      <c r="K297" s="42"/>
      <c r="L297" s="76">
        <v>500000</v>
      </c>
      <c r="M297" s="52">
        <v>385870</v>
      </c>
      <c r="N297" s="43"/>
      <c r="O297" s="45">
        <f>SUM(D297:N297)</f>
        <v>885870</v>
      </c>
      <c r="P297" s="46">
        <f>(O297/$O$167)*100</f>
        <v>1.99287422666089</v>
      </c>
      <c r="Q297" s="20"/>
      <c r="R297" s="3"/>
      <c r="S297" s="3"/>
      <c r="T297" s="3"/>
      <c r="U297" s="3"/>
      <c r="V297" s="3"/>
    </row>
    <row r="298" spans="3:22" ht="15">
      <c r="C298" s="18" t="s">
        <v>126</v>
      </c>
      <c r="D298" s="42">
        <v>401700</v>
      </c>
      <c r="E298" s="43">
        <v>581595</v>
      </c>
      <c r="F298" s="44">
        <v>780531</v>
      </c>
      <c r="G298" s="44">
        <v>822632</v>
      </c>
      <c r="H298" s="44">
        <v>1182168</v>
      </c>
      <c r="I298" s="44">
        <v>526535</v>
      </c>
      <c r="J298" s="44">
        <v>582968</v>
      </c>
      <c r="K298" s="42">
        <v>0</v>
      </c>
      <c r="L298" s="76">
        <v>0</v>
      </c>
      <c r="M298" s="52">
        <v>0</v>
      </c>
      <c r="N298" s="43"/>
      <c r="O298" s="45">
        <f>SUM(D298:N298)</f>
        <v>4878129</v>
      </c>
      <c r="P298" s="46">
        <f>(O298/$O$299)*100</f>
        <v>84.63098276040645</v>
      </c>
      <c r="Q298" s="20"/>
      <c r="R298" s="3"/>
      <c r="S298" s="3"/>
      <c r="T298" s="3"/>
      <c r="U298" s="3"/>
      <c r="V298" s="3"/>
    </row>
    <row r="299" spans="2:22" ht="16.5" thickBot="1">
      <c r="B299" s="25"/>
      <c r="C299" s="21" t="s">
        <v>7</v>
      </c>
      <c r="D299" s="47">
        <f aca="true" t="shared" si="57" ref="D299:K299">SUM(D296:D298)</f>
        <v>401700</v>
      </c>
      <c r="E299" s="48">
        <f t="shared" si="57"/>
        <v>581595</v>
      </c>
      <c r="F299" s="49">
        <f t="shared" si="57"/>
        <v>780531</v>
      </c>
      <c r="G299" s="49">
        <f t="shared" si="57"/>
        <v>822632</v>
      </c>
      <c r="H299" s="49">
        <f t="shared" si="57"/>
        <v>1182168</v>
      </c>
      <c r="I299" s="49">
        <f t="shared" si="57"/>
        <v>526535</v>
      </c>
      <c r="J299" s="49">
        <f t="shared" si="57"/>
        <v>582968</v>
      </c>
      <c r="K299" s="47">
        <f t="shared" si="57"/>
        <v>0</v>
      </c>
      <c r="L299" s="77">
        <f>SUM(L297:L298)</f>
        <v>500000</v>
      </c>
      <c r="M299" s="48">
        <f>SUM(M297:M298)</f>
        <v>385870</v>
      </c>
      <c r="N299" s="48"/>
      <c r="O299" s="50">
        <f>SUM(O297:O298)</f>
        <v>5763999</v>
      </c>
      <c r="P299" s="51">
        <f>(O299/$O$555)*100</f>
        <v>0.04460063735137396</v>
      </c>
      <c r="Q299" s="10"/>
      <c r="R299" s="3"/>
      <c r="S299" s="3"/>
      <c r="T299" s="3"/>
      <c r="U299" s="3"/>
      <c r="V299" s="3"/>
    </row>
    <row r="300" spans="2:22" ht="15">
      <c r="B300" s="24"/>
      <c r="C300" s="18"/>
      <c r="D300" s="42"/>
      <c r="E300" s="43"/>
      <c r="F300" s="44"/>
      <c r="G300" s="44"/>
      <c r="H300" s="44"/>
      <c r="I300" s="44"/>
      <c r="J300" s="44"/>
      <c r="K300" s="42"/>
      <c r="L300" s="76"/>
      <c r="M300" s="52"/>
      <c r="N300" s="43"/>
      <c r="O300" s="45"/>
      <c r="P300" s="52"/>
      <c r="Q300" s="20"/>
      <c r="R300" s="3"/>
      <c r="S300" s="3"/>
      <c r="T300" s="3"/>
      <c r="U300" s="3"/>
      <c r="V300" s="3"/>
    </row>
    <row r="301" spans="2:22" ht="15">
      <c r="B301" s="24" t="s">
        <v>127</v>
      </c>
      <c r="C301" s="29" t="s">
        <v>324</v>
      </c>
      <c r="D301" s="42"/>
      <c r="E301" s="43"/>
      <c r="F301" s="44"/>
      <c r="G301" s="44"/>
      <c r="H301" s="44"/>
      <c r="I301" s="44"/>
      <c r="J301" s="44"/>
      <c r="K301" s="42"/>
      <c r="L301" s="76">
        <v>35169</v>
      </c>
      <c r="M301" s="52">
        <v>1827981</v>
      </c>
      <c r="N301" s="43"/>
      <c r="O301" s="45">
        <f aca="true" t="shared" si="58" ref="O301:O314">SUM(D301:N301)</f>
        <v>1863150</v>
      </c>
      <c r="P301" s="46">
        <f>(O301/$O$167)*100</f>
        <v>4.191386563946445</v>
      </c>
      <c r="Q301" s="20"/>
      <c r="R301" s="3"/>
      <c r="S301" s="3"/>
      <c r="T301" s="3"/>
      <c r="U301" s="3"/>
      <c r="V301" s="3"/>
    </row>
    <row r="302" spans="3:22" ht="15">
      <c r="C302" s="18" t="s">
        <v>128</v>
      </c>
      <c r="D302" s="42">
        <v>2708000</v>
      </c>
      <c r="E302" s="43">
        <v>1774118</v>
      </c>
      <c r="F302" s="44">
        <v>0</v>
      </c>
      <c r="G302" s="44">
        <v>2865304</v>
      </c>
      <c r="H302" s="44">
        <v>192368</v>
      </c>
      <c r="I302" s="44">
        <v>5220603</v>
      </c>
      <c r="J302" s="44">
        <v>5999132</v>
      </c>
      <c r="K302" s="42">
        <v>0</v>
      </c>
      <c r="L302" s="76">
        <v>16398366</v>
      </c>
      <c r="M302" s="52">
        <v>4593320</v>
      </c>
      <c r="N302" s="43"/>
      <c r="O302" s="45">
        <f t="shared" si="58"/>
        <v>39751211</v>
      </c>
      <c r="P302" s="46">
        <f aca="true" t="shared" si="59" ref="P302:P314">(O302/$O$315)*100</f>
        <v>28.350204781019738</v>
      </c>
      <c r="Q302" s="20"/>
      <c r="R302" s="3"/>
      <c r="S302" s="3"/>
      <c r="T302" s="3"/>
      <c r="U302" s="3"/>
      <c r="V302" s="3"/>
    </row>
    <row r="303" spans="3:22" ht="15">
      <c r="C303" s="29" t="s">
        <v>248</v>
      </c>
      <c r="D303" s="42"/>
      <c r="E303" s="43"/>
      <c r="F303" s="44"/>
      <c r="G303" s="44"/>
      <c r="H303" s="44"/>
      <c r="I303" s="44"/>
      <c r="J303" s="44"/>
      <c r="K303" s="42"/>
      <c r="L303" s="76"/>
      <c r="M303" s="52">
        <v>275995</v>
      </c>
      <c r="N303" s="43"/>
      <c r="O303" s="45">
        <f>SUM(D303:N303)</f>
        <v>275995</v>
      </c>
      <c r="P303" s="46">
        <f t="shared" si="59"/>
        <v>0.19683714210713085</v>
      </c>
      <c r="Q303" s="20"/>
      <c r="R303" s="3"/>
      <c r="S303" s="3"/>
      <c r="T303" s="3"/>
      <c r="U303" s="3"/>
      <c r="V303" s="3"/>
    </row>
    <row r="304" spans="2:22" ht="15">
      <c r="B304" s="24"/>
      <c r="C304" s="18" t="s">
        <v>129</v>
      </c>
      <c r="D304" s="42">
        <v>261420</v>
      </c>
      <c r="E304" s="43">
        <v>1838100</v>
      </c>
      <c r="F304" s="44">
        <v>3043483</v>
      </c>
      <c r="G304" s="44">
        <v>1799832</v>
      </c>
      <c r="H304" s="44">
        <v>8370904</v>
      </c>
      <c r="I304" s="44">
        <v>3144188</v>
      </c>
      <c r="J304" s="44">
        <v>4331993</v>
      </c>
      <c r="K304" s="42">
        <v>3446982</v>
      </c>
      <c r="L304" s="76">
        <v>7617415</v>
      </c>
      <c r="M304" s="52">
        <v>4795209</v>
      </c>
      <c r="N304" s="43"/>
      <c r="O304" s="45">
        <f t="shared" si="58"/>
        <v>38649526</v>
      </c>
      <c r="P304" s="46">
        <f t="shared" si="59"/>
        <v>27.56449298587021</v>
      </c>
      <c r="Q304" s="20"/>
      <c r="R304" s="3"/>
      <c r="S304" s="3"/>
      <c r="T304" s="3"/>
      <c r="U304" s="3"/>
      <c r="V304" s="3"/>
    </row>
    <row r="305" spans="2:22" ht="15">
      <c r="B305" s="24"/>
      <c r="C305" s="18" t="s">
        <v>130</v>
      </c>
      <c r="D305" s="42">
        <v>88000</v>
      </c>
      <c r="E305" s="43">
        <v>580000</v>
      </c>
      <c r="F305" s="44">
        <v>1130900</v>
      </c>
      <c r="G305" s="44">
        <v>0</v>
      </c>
      <c r="H305" s="44">
        <v>1211000</v>
      </c>
      <c r="I305" s="44">
        <v>805000</v>
      </c>
      <c r="J305" s="44">
        <v>2668000</v>
      </c>
      <c r="K305" s="42">
        <v>0</v>
      </c>
      <c r="L305" s="76">
        <v>1048813</v>
      </c>
      <c r="M305" s="52">
        <v>1062013</v>
      </c>
      <c r="N305" s="43"/>
      <c r="O305" s="45">
        <f t="shared" si="58"/>
        <v>8593726</v>
      </c>
      <c r="P305" s="46">
        <f t="shared" si="59"/>
        <v>6.128967792502564</v>
      </c>
      <c r="Q305" s="20"/>
      <c r="R305" s="3"/>
      <c r="S305" s="3"/>
      <c r="T305" s="3"/>
      <c r="U305" s="3"/>
      <c r="V305" s="3"/>
    </row>
    <row r="306" spans="2:22" ht="15">
      <c r="B306" s="24"/>
      <c r="C306" s="29" t="s">
        <v>447</v>
      </c>
      <c r="D306" s="42"/>
      <c r="E306" s="43"/>
      <c r="F306" s="44"/>
      <c r="G306" s="44"/>
      <c r="H306" s="44"/>
      <c r="I306" s="44"/>
      <c r="J306" s="44"/>
      <c r="K306" s="42"/>
      <c r="L306" s="76"/>
      <c r="M306" s="52">
        <v>328000</v>
      </c>
      <c r="N306" s="43"/>
      <c r="O306" s="45">
        <f>SUM(D306:N306)</f>
        <v>328000</v>
      </c>
      <c r="P306" s="46">
        <f t="shared" si="59"/>
        <v>0.23392663856641938</v>
      </c>
      <c r="Q306" s="20"/>
      <c r="R306" s="3"/>
      <c r="S306" s="3"/>
      <c r="T306" s="3"/>
      <c r="U306" s="3"/>
      <c r="V306" s="3"/>
    </row>
    <row r="307" spans="2:22" ht="15">
      <c r="B307" s="24"/>
      <c r="C307" s="29" t="s">
        <v>280</v>
      </c>
      <c r="D307" s="42">
        <v>0</v>
      </c>
      <c r="E307" s="43">
        <v>0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2">
        <v>298000</v>
      </c>
      <c r="L307" s="76">
        <v>41550</v>
      </c>
      <c r="M307" s="52">
        <v>869911</v>
      </c>
      <c r="N307" s="43"/>
      <c r="O307" s="45">
        <f t="shared" si="58"/>
        <v>1209461</v>
      </c>
      <c r="P307" s="46">
        <f t="shared" si="59"/>
        <v>0.8625766652657931</v>
      </c>
      <c r="Q307" s="20"/>
      <c r="R307" s="3"/>
      <c r="S307" s="3"/>
      <c r="T307" s="3"/>
      <c r="U307" s="3"/>
      <c r="V307" s="3"/>
    </row>
    <row r="308" spans="2:22" ht="15">
      <c r="B308" s="24"/>
      <c r="C308" s="29" t="s">
        <v>191</v>
      </c>
      <c r="D308" s="42"/>
      <c r="E308" s="43"/>
      <c r="F308" s="44"/>
      <c r="G308" s="44"/>
      <c r="H308" s="44"/>
      <c r="I308" s="44"/>
      <c r="J308" s="44"/>
      <c r="K308" s="42"/>
      <c r="L308" s="76"/>
      <c r="M308" s="52">
        <v>268000</v>
      </c>
      <c r="N308" s="43"/>
      <c r="O308" s="45">
        <f t="shared" si="58"/>
        <v>268000</v>
      </c>
      <c r="P308" s="46">
        <f t="shared" si="59"/>
        <v>0.19113518029207438</v>
      </c>
      <c r="Q308" s="20"/>
      <c r="R308" s="3"/>
      <c r="S308" s="3"/>
      <c r="T308" s="3"/>
      <c r="U308" s="3"/>
      <c r="V308" s="3"/>
    </row>
    <row r="309" spans="2:22" ht="15">
      <c r="B309" s="24"/>
      <c r="C309" s="29" t="s">
        <v>448</v>
      </c>
      <c r="D309" s="42"/>
      <c r="E309" s="43"/>
      <c r="F309" s="44"/>
      <c r="G309" s="44"/>
      <c r="H309" s="44"/>
      <c r="I309" s="44"/>
      <c r="J309" s="44"/>
      <c r="K309" s="42"/>
      <c r="L309" s="76"/>
      <c r="M309" s="52">
        <v>906787</v>
      </c>
      <c r="N309" s="43"/>
      <c r="O309" s="45">
        <f t="shared" si="58"/>
        <v>906787</v>
      </c>
      <c r="P309" s="46">
        <f t="shared" si="59"/>
        <v>0.6467123012369749</v>
      </c>
      <c r="Q309" s="20"/>
      <c r="R309" s="3"/>
      <c r="S309" s="3"/>
      <c r="T309" s="3"/>
      <c r="U309" s="3"/>
      <c r="V309" s="3"/>
    </row>
    <row r="310" spans="2:22" ht="15">
      <c r="B310" s="24"/>
      <c r="C310" s="29" t="s">
        <v>449</v>
      </c>
      <c r="D310" s="42"/>
      <c r="E310" s="43"/>
      <c r="F310" s="44"/>
      <c r="G310" s="44"/>
      <c r="H310" s="44"/>
      <c r="I310" s="44"/>
      <c r="J310" s="44"/>
      <c r="K310" s="42"/>
      <c r="L310" s="76"/>
      <c r="M310" s="52">
        <v>192000</v>
      </c>
      <c r="N310" s="43"/>
      <c r="O310" s="45">
        <f t="shared" si="58"/>
        <v>192000</v>
      </c>
      <c r="P310" s="46">
        <f t="shared" si="59"/>
        <v>0.13693266647790403</v>
      </c>
      <c r="Q310" s="20"/>
      <c r="R310" s="3"/>
      <c r="S310" s="3"/>
      <c r="T310" s="3"/>
      <c r="U310" s="3"/>
      <c r="V310" s="3"/>
    </row>
    <row r="311" spans="2:22" ht="15">
      <c r="B311" s="24"/>
      <c r="C311" s="18" t="s">
        <v>131</v>
      </c>
      <c r="D311" s="42">
        <v>441797</v>
      </c>
      <c r="E311" s="43">
        <v>1685800</v>
      </c>
      <c r="F311" s="44">
        <v>1399840</v>
      </c>
      <c r="G311" s="44">
        <v>1494233</v>
      </c>
      <c r="H311" s="44">
        <v>2627388</v>
      </c>
      <c r="I311" s="44">
        <v>1662320</v>
      </c>
      <c r="J311" s="44">
        <v>4110159</v>
      </c>
      <c r="K311" s="42">
        <v>2390960</v>
      </c>
      <c r="L311" s="76">
        <v>3838185</v>
      </c>
      <c r="M311" s="52">
        <v>3508267</v>
      </c>
      <c r="N311" s="43"/>
      <c r="O311" s="45">
        <f t="shared" si="58"/>
        <v>23158949</v>
      </c>
      <c r="P311" s="46">
        <f t="shared" si="59"/>
        <v>16.5167533301864</v>
      </c>
      <c r="Q311" s="20"/>
      <c r="R311" s="3"/>
      <c r="S311" s="3"/>
      <c r="T311" s="3"/>
      <c r="U311" s="3"/>
      <c r="V311" s="3"/>
    </row>
    <row r="312" spans="2:22" ht="15">
      <c r="B312" s="24"/>
      <c r="C312" s="18" t="s">
        <v>132</v>
      </c>
      <c r="D312" s="42">
        <v>575040</v>
      </c>
      <c r="E312" s="43">
        <v>1325695</v>
      </c>
      <c r="F312" s="44">
        <v>6277492</v>
      </c>
      <c r="G312" s="44">
        <v>642410</v>
      </c>
      <c r="H312" s="44">
        <v>1152740</v>
      </c>
      <c r="I312" s="44">
        <v>1608505</v>
      </c>
      <c r="J312" s="44">
        <v>3083133</v>
      </c>
      <c r="K312" s="42">
        <v>2227837</v>
      </c>
      <c r="L312" s="76">
        <v>5402400</v>
      </c>
      <c r="M312" s="52">
        <v>0</v>
      </c>
      <c r="N312" s="43"/>
      <c r="O312" s="45">
        <f t="shared" si="58"/>
        <v>22295252</v>
      </c>
      <c r="P312" s="46">
        <f t="shared" si="59"/>
        <v>15.90077242790012</v>
      </c>
      <c r="Q312" s="20"/>
      <c r="R312" s="3"/>
      <c r="S312" s="3"/>
      <c r="T312" s="3"/>
      <c r="U312" s="3"/>
      <c r="V312" s="3"/>
    </row>
    <row r="313" spans="2:22" ht="15">
      <c r="B313" s="24"/>
      <c r="C313" s="29" t="s">
        <v>450</v>
      </c>
      <c r="D313" s="42"/>
      <c r="E313" s="43"/>
      <c r="F313" s="44"/>
      <c r="G313" s="44"/>
      <c r="H313" s="44"/>
      <c r="I313" s="44"/>
      <c r="J313" s="44"/>
      <c r="K313" s="42"/>
      <c r="L313" s="76"/>
      <c r="M313" s="52">
        <v>10000</v>
      </c>
      <c r="N313" s="43"/>
      <c r="O313" s="45">
        <f>SUM(D313:N313)</f>
        <v>10000</v>
      </c>
      <c r="P313" s="46">
        <f t="shared" si="59"/>
        <v>0.007131909712390835</v>
      </c>
      <c r="Q313" s="20"/>
      <c r="R313" s="3"/>
      <c r="S313" s="3"/>
      <c r="T313" s="3"/>
      <c r="U313" s="3"/>
      <c r="V313" s="3"/>
    </row>
    <row r="314" spans="2:22" ht="15">
      <c r="B314" s="24"/>
      <c r="C314" s="18" t="s">
        <v>267</v>
      </c>
      <c r="D314" s="42">
        <v>0</v>
      </c>
      <c r="E314" s="43">
        <v>0</v>
      </c>
      <c r="F314" s="44">
        <v>0</v>
      </c>
      <c r="G314" s="44">
        <v>0</v>
      </c>
      <c r="H314" s="44">
        <v>0</v>
      </c>
      <c r="I314" s="44">
        <v>0</v>
      </c>
      <c r="J314" s="44">
        <v>326574</v>
      </c>
      <c r="K314" s="42">
        <v>506473</v>
      </c>
      <c r="L314" s="76">
        <v>446702</v>
      </c>
      <c r="M314" s="52">
        <v>1433093</v>
      </c>
      <c r="N314" s="43"/>
      <c r="O314" s="45">
        <f t="shared" si="58"/>
        <v>2712842</v>
      </c>
      <c r="P314" s="46">
        <f t="shared" si="59"/>
        <v>1.9347744207981779</v>
      </c>
      <c r="Q314" s="20"/>
      <c r="R314" s="3"/>
      <c r="S314" s="3"/>
      <c r="T314" s="3"/>
      <c r="U314" s="3"/>
      <c r="V314" s="3"/>
    </row>
    <row r="315" spans="2:22" ht="16.5" thickBot="1">
      <c r="B315" s="25"/>
      <c r="C315" s="21" t="s">
        <v>7</v>
      </c>
      <c r="D315" s="47">
        <f aca="true" t="shared" si="60" ref="D315:K315">SUM(D300:D314)</f>
        <v>4074257</v>
      </c>
      <c r="E315" s="48">
        <f t="shared" si="60"/>
        <v>7203713</v>
      </c>
      <c r="F315" s="49">
        <f t="shared" si="60"/>
        <v>11851715</v>
      </c>
      <c r="G315" s="49">
        <f t="shared" si="60"/>
        <v>6801779</v>
      </c>
      <c r="H315" s="49">
        <f t="shared" si="60"/>
        <v>13554400</v>
      </c>
      <c r="I315" s="49">
        <f t="shared" si="60"/>
        <v>12440616</v>
      </c>
      <c r="J315" s="49">
        <f t="shared" si="60"/>
        <v>20518991</v>
      </c>
      <c r="K315" s="47">
        <f t="shared" si="60"/>
        <v>8870252</v>
      </c>
      <c r="L315" s="77">
        <f>SUM(L301:L314)</f>
        <v>34828600</v>
      </c>
      <c r="M315" s="48">
        <f>SUM(M301:M314)</f>
        <v>20070576</v>
      </c>
      <c r="N315" s="48"/>
      <c r="O315" s="50">
        <f>SUM(O301:O314)</f>
        <v>140214899</v>
      </c>
      <c r="P315" s="51">
        <f>(O315/$O$555)*100</f>
        <v>1.0849540157030781</v>
      </c>
      <c r="Q315" s="10"/>
      <c r="R315" s="3"/>
      <c r="S315" s="3"/>
      <c r="T315" s="3"/>
      <c r="U315" s="3"/>
      <c r="V315" s="3"/>
    </row>
    <row r="316" spans="2:22" ht="15">
      <c r="B316" s="24"/>
      <c r="C316" s="18"/>
      <c r="D316" s="42"/>
      <c r="E316" s="43"/>
      <c r="F316" s="44"/>
      <c r="G316" s="44"/>
      <c r="H316" s="44"/>
      <c r="I316" s="44"/>
      <c r="J316" s="44"/>
      <c r="K316" s="42"/>
      <c r="L316" s="76"/>
      <c r="M316" s="52"/>
      <c r="N316" s="43"/>
      <c r="O316" s="45"/>
      <c r="P316" s="52"/>
      <c r="Q316" s="20"/>
      <c r="R316" s="3"/>
      <c r="S316" s="3"/>
      <c r="T316" s="3"/>
      <c r="U316" s="3"/>
      <c r="V316" s="3"/>
    </row>
    <row r="317" spans="2:22" ht="15">
      <c r="B317" s="24" t="s">
        <v>133</v>
      </c>
      <c r="C317" s="29" t="s">
        <v>325</v>
      </c>
      <c r="D317" s="42"/>
      <c r="E317" s="43"/>
      <c r="F317" s="44"/>
      <c r="G317" s="44"/>
      <c r="H317" s="44"/>
      <c r="I317" s="44"/>
      <c r="J317" s="44"/>
      <c r="K317" s="42"/>
      <c r="L317" s="76">
        <v>45407</v>
      </c>
      <c r="M317" s="52">
        <v>114040</v>
      </c>
      <c r="N317" s="43"/>
      <c r="O317" s="45">
        <f>SUM(D317:N317)</f>
        <v>159447</v>
      </c>
      <c r="P317" s="46">
        <f>(O317/$O$167)*100</f>
        <v>0.3586957644105782</v>
      </c>
      <c r="Q317" s="20"/>
      <c r="R317" s="3"/>
      <c r="S317" s="3"/>
      <c r="T317" s="3"/>
      <c r="U317" s="3"/>
      <c r="V317" s="3"/>
    </row>
    <row r="318" spans="2:22" ht="15">
      <c r="B318" s="24"/>
      <c r="C318" s="29" t="s">
        <v>451</v>
      </c>
      <c r="D318" s="42"/>
      <c r="E318" s="43"/>
      <c r="F318" s="44"/>
      <c r="G318" s="44"/>
      <c r="H318" s="44"/>
      <c r="I318" s="44"/>
      <c r="J318" s="44"/>
      <c r="K318" s="42"/>
      <c r="L318" s="76"/>
      <c r="M318" s="52">
        <v>569287</v>
      </c>
      <c r="N318" s="43"/>
      <c r="O318" s="45">
        <f>SUM(D318:N318)</f>
        <v>569287</v>
      </c>
      <c r="P318" s="46">
        <f>(O318/$O$167)*100</f>
        <v>1.280681578417937</v>
      </c>
      <c r="Q318" s="20"/>
      <c r="R318" s="3"/>
      <c r="S318" s="3"/>
      <c r="T318" s="3"/>
      <c r="U318" s="3"/>
      <c r="V318" s="3"/>
    </row>
    <row r="319" spans="2:22" ht="15">
      <c r="B319" s="24"/>
      <c r="C319" s="29" t="s">
        <v>443</v>
      </c>
      <c r="D319" s="42"/>
      <c r="E319" s="43"/>
      <c r="F319" s="44"/>
      <c r="G319" s="44"/>
      <c r="H319" s="44"/>
      <c r="I319" s="44"/>
      <c r="J319" s="44"/>
      <c r="K319" s="42"/>
      <c r="L319" s="76"/>
      <c r="M319" s="52">
        <v>310063</v>
      </c>
      <c r="N319" s="43"/>
      <c r="O319" s="45">
        <f>SUM(D319:N319)</f>
        <v>310063</v>
      </c>
      <c r="P319" s="46">
        <f>(O319/$O$167)*100</f>
        <v>0.6975251011335247</v>
      </c>
      <c r="Q319" s="20"/>
      <c r="R319" s="3"/>
      <c r="S319" s="3"/>
      <c r="T319" s="3"/>
      <c r="U319" s="3"/>
      <c r="V319" s="3"/>
    </row>
    <row r="320" spans="3:22" ht="15">
      <c r="C320" s="18" t="s">
        <v>134</v>
      </c>
      <c r="D320" s="42">
        <v>65260</v>
      </c>
      <c r="E320" s="43">
        <v>41000</v>
      </c>
      <c r="F320" s="44">
        <v>408542</v>
      </c>
      <c r="G320" s="44">
        <v>791141</v>
      </c>
      <c r="H320" s="44">
        <v>768405</v>
      </c>
      <c r="I320" s="44">
        <v>1120141</v>
      </c>
      <c r="J320" s="44">
        <v>1236483</v>
      </c>
      <c r="K320" s="42">
        <v>1037828</v>
      </c>
      <c r="L320" s="76">
        <v>971414</v>
      </c>
      <c r="M320" s="52">
        <v>240251</v>
      </c>
      <c r="N320" s="43"/>
      <c r="O320" s="45">
        <f>SUM(D320:N320)</f>
        <v>6680465</v>
      </c>
      <c r="P320" s="46">
        <f>(O320/$O$321)*100</f>
        <v>86.5427938577548</v>
      </c>
      <c r="Q320" s="20"/>
      <c r="R320" s="3"/>
      <c r="S320" s="3"/>
      <c r="T320" s="3"/>
      <c r="U320" s="3"/>
      <c r="V320" s="3"/>
    </row>
    <row r="321" spans="2:22" ht="16.5" thickBot="1">
      <c r="B321" s="25"/>
      <c r="C321" s="21" t="s">
        <v>7</v>
      </c>
      <c r="D321" s="47">
        <f aca="true" t="shared" si="61" ref="D321:K321">SUM(D316:D320)</f>
        <v>65260</v>
      </c>
      <c r="E321" s="48">
        <f t="shared" si="61"/>
        <v>41000</v>
      </c>
      <c r="F321" s="49">
        <f t="shared" si="61"/>
        <v>408542</v>
      </c>
      <c r="G321" s="49">
        <f t="shared" si="61"/>
        <v>791141</v>
      </c>
      <c r="H321" s="49">
        <f t="shared" si="61"/>
        <v>768405</v>
      </c>
      <c r="I321" s="49">
        <f t="shared" si="61"/>
        <v>1120141</v>
      </c>
      <c r="J321" s="49">
        <f t="shared" si="61"/>
        <v>1236483</v>
      </c>
      <c r="K321" s="47">
        <f t="shared" si="61"/>
        <v>1037828</v>
      </c>
      <c r="L321" s="77">
        <f>SUM(L317:L320)</f>
        <v>1016821</v>
      </c>
      <c r="M321" s="48">
        <f>SUM(M317:M320)</f>
        <v>1233641</v>
      </c>
      <c r="N321" s="48"/>
      <c r="O321" s="50">
        <f>SUM(O317:O320)</f>
        <v>7719262</v>
      </c>
      <c r="P321" s="51">
        <f>(O321/$O$555)*100</f>
        <v>0.05973005982170393</v>
      </c>
      <c r="Q321" s="10"/>
      <c r="R321" s="3"/>
      <c r="S321" s="3"/>
      <c r="T321" s="3"/>
      <c r="U321" s="3"/>
      <c r="V321" s="3"/>
    </row>
    <row r="322" spans="2:22" ht="15">
      <c r="B322" s="24"/>
      <c r="C322" s="18"/>
      <c r="D322" s="42"/>
      <c r="E322" s="43"/>
      <c r="F322" s="44"/>
      <c r="G322" s="44"/>
      <c r="H322" s="44"/>
      <c r="I322" s="44"/>
      <c r="J322" s="44"/>
      <c r="K322" s="42"/>
      <c r="L322" s="76"/>
      <c r="M322" s="52"/>
      <c r="N322" s="43"/>
      <c r="O322" s="45"/>
      <c r="P322" s="52"/>
      <c r="Q322" s="20"/>
      <c r="R322" s="3"/>
      <c r="S322" s="3"/>
      <c r="T322" s="3"/>
      <c r="U322" s="3"/>
      <c r="V322" s="3"/>
    </row>
    <row r="323" spans="2:22" ht="15">
      <c r="B323" s="24" t="s">
        <v>135</v>
      </c>
      <c r="C323" s="18" t="s">
        <v>281</v>
      </c>
      <c r="D323" s="42">
        <v>0</v>
      </c>
      <c r="E323" s="43">
        <v>0</v>
      </c>
      <c r="F323" s="44">
        <v>0</v>
      </c>
      <c r="G323" s="44">
        <v>0</v>
      </c>
      <c r="H323" s="44">
        <v>0</v>
      </c>
      <c r="I323" s="44">
        <v>0</v>
      </c>
      <c r="J323" s="44">
        <v>0</v>
      </c>
      <c r="K323" s="42">
        <v>1608800</v>
      </c>
      <c r="L323" s="76">
        <v>1520160</v>
      </c>
      <c r="M323" s="52">
        <v>1645760</v>
      </c>
      <c r="N323" s="43"/>
      <c r="O323" s="45">
        <f>SUM(D323:N323)</f>
        <v>4774720</v>
      </c>
      <c r="P323" s="46">
        <f>(O323/$O$326)*100</f>
        <v>10.231473502368901</v>
      </c>
      <c r="Q323" s="20"/>
      <c r="R323" s="3"/>
      <c r="S323" s="3"/>
      <c r="T323" s="3"/>
      <c r="U323" s="3"/>
      <c r="V323" s="3"/>
    </row>
    <row r="324" spans="2:22" ht="15">
      <c r="B324" s="24"/>
      <c r="C324" s="18" t="s">
        <v>136</v>
      </c>
      <c r="D324" s="42">
        <v>1093600</v>
      </c>
      <c r="E324" s="43">
        <v>4003440</v>
      </c>
      <c r="F324" s="44">
        <v>2738000</v>
      </c>
      <c r="G324" s="44">
        <v>3057760</v>
      </c>
      <c r="H324" s="44">
        <v>3708402</v>
      </c>
      <c r="I324" s="44">
        <v>3475008</v>
      </c>
      <c r="J324" s="44">
        <v>2822001</v>
      </c>
      <c r="K324" s="42">
        <v>3223052</v>
      </c>
      <c r="L324" s="76">
        <v>11730712</v>
      </c>
      <c r="M324" s="52">
        <v>5381354</v>
      </c>
      <c r="N324" s="43"/>
      <c r="O324" s="45">
        <f>SUM(D324:N324)</f>
        <v>41233329</v>
      </c>
      <c r="P324" s="46">
        <f>(O324/$O$326)*100</f>
        <v>88.35653464034733</v>
      </c>
      <c r="Q324" s="20"/>
      <c r="R324" s="3"/>
      <c r="S324" s="3"/>
      <c r="T324" s="3"/>
      <c r="U324" s="3"/>
      <c r="V324" s="3"/>
    </row>
    <row r="325" spans="2:22" ht="15">
      <c r="B325" s="24"/>
      <c r="C325" s="18" t="s">
        <v>137</v>
      </c>
      <c r="D325" s="42">
        <v>37582</v>
      </c>
      <c r="E325" s="43">
        <v>0</v>
      </c>
      <c r="F325" s="44">
        <v>105600</v>
      </c>
      <c r="G325" s="44">
        <v>263592</v>
      </c>
      <c r="H325" s="44">
        <v>159200</v>
      </c>
      <c r="I325" s="44">
        <v>56960</v>
      </c>
      <c r="J325" s="44">
        <v>36000</v>
      </c>
      <c r="K325" s="42">
        <v>0</v>
      </c>
      <c r="L325" s="76">
        <v>0</v>
      </c>
      <c r="M325" s="52">
        <v>0</v>
      </c>
      <c r="N325" s="43"/>
      <c r="O325" s="45">
        <f>SUM(D325:N325)</f>
        <v>658934</v>
      </c>
      <c r="P325" s="46">
        <f>(O325/$O$326)*100</f>
        <v>1.4119918572837673</v>
      </c>
      <c r="Q325" s="20"/>
      <c r="R325" s="3"/>
      <c r="S325" s="3"/>
      <c r="T325" s="3"/>
      <c r="U325" s="3"/>
      <c r="V325" s="3"/>
    </row>
    <row r="326" spans="2:22" ht="16.5" thickBot="1">
      <c r="B326" s="25"/>
      <c r="C326" s="21" t="s">
        <v>7</v>
      </c>
      <c r="D326" s="47">
        <f aca="true" t="shared" si="62" ref="D326:K326">SUM(D322:D325)</f>
        <v>1131182</v>
      </c>
      <c r="E326" s="48">
        <f t="shared" si="62"/>
        <v>4003440</v>
      </c>
      <c r="F326" s="49">
        <f t="shared" si="62"/>
        <v>2843600</v>
      </c>
      <c r="G326" s="49">
        <f t="shared" si="62"/>
        <v>3321352</v>
      </c>
      <c r="H326" s="49">
        <f t="shared" si="62"/>
        <v>3867602</v>
      </c>
      <c r="I326" s="49">
        <f t="shared" si="62"/>
        <v>3531968</v>
      </c>
      <c r="J326" s="49">
        <f t="shared" si="62"/>
        <v>2858001</v>
      </c>
      <c r="K326" s="47">
        <f t="shared" si="62"/>
        <v>4831852</v>
      </c>
      <c r="L326" s="77">
        <f>SUM(L323:L325)</f>
        <v>13250872</v>
      </c>
      <c r="M326" s="48">
        <f>SUM(M323:M325)</f>
        <v>7027114</v>
      </c>
      <c r="N326" s="48"/>
      <c r="O326" s="50">
        <f>SUM(O323:O325)</f>
        <v>46666983</v>
      </c>
      <c r="P326" s="51">
        <f>(O326/$O$555)*100</f>
        <v>0.361099504886405</v>
      </c>
      <c r="Q326" s="10"/>
      <c r="R326" s="3"/>
      <c r="S326" s="3"/>
      <c r="T326" s="3"/>
      <c r="U326" s="3"/>
      <c r="V326" s="3"/>
    </row>
    <row r="327" spans="2:22" ht="15">
      <c r="B327" s="24"/>
      <c r="C327" s="18"/>
      <c r="D327" s="42"/>
      <c r="E327" s="43"/>
      <c r="F327" s="44"/>
      <c r="G327" s="44"/>
      <c r="H327" s="44"/>
      <c r="I327" s="44"/>
      <c r="J327" s="44"/>
      <c r="K327" s="42"/>
      <c r="L327" s="76"/>
      <c r="M327" s="52"/>
      <c r="N327" s="43"/>
      <c r="O327" s="45"/>
      <c r="P327" s="52"/>
      <c r="Q327" s="20"/>
      <c r="R327" s="3"/>
      <c r="S327" s="3"/>
      <c r="T327" s="3"/>
      <c r="U327" s="3"/>
      <c r="V327" s="3"/>
    </row>
    <row r="328" spans="2:22" ht="15">
      <c r="B328" s="24" t="s">
        <v>138</v>
      </c>
      <c r="C328" s="18" t="s">
        <v>268</v>
      </c>
      <c r="D328" s="42">
        <v>0</v>
      </c>
      <c r="E328" s="43">
        <v>0</v>
      </c>
      <c r="F328" s="44">
        <v>0</v>
      </c>
      <c r="G328" s="44">
        <v>0</v>
      </c>
      <c r="H328" s="44">
        <v>0</v>
      </c>
      <c r="I328" s="44">
        <v>0</v>
      </c>
      <c r="J328" s="44">
        <v>60000</v>
      </c>
      <c r="K328" s="42">
        <v>89839</v>
      </c>
      <c r="L328" s="76">
        <v>0</v>
      </c>
      <c r="M328" s="52">
        <v>0</v>
      </c>
      <c r="N328" s="43"/>
      <c r="O328" s="45">
        <f aca="true" t="shared" si="63" ref="O328:O333">SUM(D328:N328)</f>
        <v>149839</v>
      </c>
      <c r="P328" s="46">
        <f>(O328/$O$334)*100</f>
        <v>1.754566951391473</v>
      </c>
      <c r="Q328" s="20"/>
      <c r="R328" s="3"/>
      <c r="S328" s="3"/>
      <c r="T328" s="3"/>
      <c r="U328" s="3"/>
      <c r="V328" s="3"/>
    </row>
    <row r="329" spans="2:22" ht="15">
      <c r="B329" s="24"/>
      <c r="C329" s="29" t="s">
        <v>326</v>
      </c>
      <c r="D329" s="42"/>
      <c r="E329" s="43"/>
      <c r="F329" s="44"/>
      <c r="G329" s="44"/>
      <c r="H329" s="44"/>
      <c r="I329" s="44"/>
      <c r="J329" s="44"/>
      <c r="K329" s="42"/>
      <c r="L329" s="76">
        <v>350735</v>
      </c>
      <c r="M329" s="52">
        <v>0</v>
      </c>
      <c r="N329" s="43"/>
      <c r="O329" s="45">
        <f t="shared" si="63"/>
        <v>350735</v>
      </c>
      <c r="P329" s="46">
        <f>(O329/$O$167)*100</f>
        <v>0.7890217999118463</v>
      </c>
      <c r="Q329" s="20"/>
      <c r="R329" s="3"/>
      <c r="S329" s="3"/>
      <c r="T329" s="3"/>
      <c r="U329" s="3"/>
      <c r="V329" s="3"/>
    </row>
    <row r="330" spans="2:22" ht="15">
      <c r="B330" s="24"/>
      <c r="C330" s="29" t="s">
        <v>327</v>
      </c>
      <c r="D330" s="42"/>
      <c r="E330" s="43"/>
      <c r="F330" s="44"/>
      <c r="G330" s="44"/>
      <c r="H330" s="44"/>
      <c r="I330" s="44"/>
      <c r="J330" s="44"/>
      <c r="K330" s="42"/>
      <c r="L330" s="76">
        <v>100000</v>
      </c>
      <c r="M330" s="52">
        <v>280000</v>
      </c>
      <c r="N330" s="43"/>
      <c r="O330" s="45">
        <f t="shared" si="63"/>
        <v>380000</v>
      </c>
      <c r="P330" s="46">
        <f>(O330/$O$167)*100</f>
        <v>0.8548570401200382</v>
      </c>
      <c r="Q330" s="20"/>
      <c r="R330" s="3"/>
      <c r="S330" s="3"/>
      <c r="T330" s="3"/>
      <c r="U330" s="3"/>
      <c r="V330" s="3"/>
    </row>
    <row r="331" spans="2:22" ht="15">
      <c r="B331" s="24"/>
      <c r="C331" s="29" t="s">
        <v>328</v>
      </c>
      <c r="D331" s="42"/>
      <c r="E331" s="43"/>
      <c r="F331" s="44"/>
      <c r="G331" s="44"/>
      <c r="H331" s="44"/>
      <c r="I331" s="44"/>
      <c r="J331" s="44"/>
      <c r="K331" s="42"/>
      <c r="L331" s="76">
        <v>483935</v>
      </c>
      <c r="M331" s="52">
        <v>784000</v>
      </c>
      <c r="N331" s="43"/>
      <c r="O331" s="45">
        <f t="shared" si="63"/>
        <v>1267935</v>
      </c>
      <c r="P331" s="46">
        <f>(O331/$O$167)*100</f>
        <v>2.852376739906844</v>
      </c>
      <c r="Q331" s="20"/>
      <c r="R331" s="3"/>
      <c r="S331" s="3"/>
      <c r="T331" s="3"/>
      <c r="U331" s="3"/>
      <c r="V331" s="3"/>
    </row>
    <row r="332" spans="2:22" ht="15">
      <c r="B332" s="24"/>
      <c r="C332" s="29" t="s">
        <v>452</v>
      </c>
      <c r="D332" s="42"/>
      <c r="E332" s="43"/>
      <c r="F332" s="44"/>
      <c r="G332" s="44"/>
      <c r="H332" s="44"/>
      <c r="I332" s="44"/>
      <c r="J332" s="44"/>
      <c r="K332" s="42"/>
      <c r="L332" s="76"/>
      <c r="M332" s="52">
        <v>614700</v>
      </c>
      <c r="N332" s="43"/>
      <c r="O332" s="45">
        <f t="shared" si="63"/>
        <v>614700</v>
      </c>
      <c r="P332" s="46">
        <f>(O332/$O$167)*100</f>
        <v>1.3828437435836511</v>
      </c>
      <c r="Q332" s="20"/>
      <c r="R332" s="3"/>
      <c r="S332" s="3"/>
      <c r="T332" s="3"/>
      <c r="U332" s="3"/>
      <c r="V332" s="3"/>
    </row>
    <row r="333" spans="2:22" ht="15">
      <c r="B333" s="24"/>
      <c r="C333" s="18" t="s">
        <v>139</v>
      </c>
      <c r="D333" s="42">
        <v>238740</v>
      </c>
      <c r="E333" s="43">
        <v>411200</v>
      </c>
      <c r="F333" s="44">
        <v>1029476</v>
      </c>
      <c r="G333" s="44">
        <v>506620</v>
      </c>
      <c r="H333" s="44">
        <v>849760</v>
      </c>
      <c r="I333" s="44">
        <v>906096</v>
      </c>
      <c r="J333" s="44">
        <v>876240</v>
      </c>
      <c r="K333" s="42">
        <v>958601</v>
      </c>
      <c r="L333" s="76">
        <v>0</v>
      </c>
      <c r="M333" s="52">
        <v>0</v>
      </c>
      <c r="N333" s="43"/>
      <c r="O333" s="45">
        <f t="shared" si="63"/>
        <v>5776733</v>
      </c>
      <c r="P333" s="46">
        <f>(O333/$O$334)*100</f>
        <v>67.64370296660096</v>
      </c>
      <c r="Q333" s="20"/>
      <c r="R333" s="3"/>
      <c r="S333" s="3"/>
      <c r="T333" s="3"/>
      <c r="U333" s="3"/>
      <c r="V333" s="3"/>
    </row>
    <row r="334" spans="2:22" ht="16.5" thickBot="1">
      <c r="B334" s="25"/>
      <c r="C334" s="21" t="s">
        <v>7</v>
      </c>
      <c r="D334" s="47">
        <f aca="true" t="shared" si="64" ref="D334:K334">SUM(D327:D333)</f>
        <v>238740</v>
      </c>
      <c r="E334" s="48">
        <f t="shared" si="64"/>
        <v>411200</v>
      </c>
      <c r="F334" s="49">
        <f t="shared" si="64"/>
        <v>1029476</v>
      </c>
      <c r="G334" s="49">
        <f t="shared" si="64"/>
        <v>506620</v>
      </c>
      <c r="H334" s="49">
        <f t="shared" si="64"/>
        <v>849760</v>
      </c>
      <c r="I334" s="49">
        <f t="shared" si="64"/>
        <v>906096</v>
      </c>
      <c r="J334" s="49">
        <f t="shared" si="64"/>
        <v>936240</v>
      </c>
      <c r="K334" s="47">
        <f t="shared" si="64"/>
        <v>1048440</v>
      </c>
      <c r="L334" s="77">
        <f>SUM(L328:L333)</f>
        <v>934670</v>
      </c>
      <c r="M334" s="48">
        <f>SUM(M328:M333)</f>
        <v>1678700</v>
      </c>
      <c r="N334" s="48"/>
      <c r="O334" s="50">
        <f>SUM(O328:O333)</f>
        <v>8539942</v>
      </c>
      <c r="P334" s="51">
        <f>(O334/$O$555)*100</f>
        <v>0.06608031266899374</v>
      </c>
      <c r="Q334" s="10"/>
      <c r="R334" s="3"/>
      <c r="S334" s="3"/>
      <c r="T334" s="3"/>
      <c r="U334" s="3"/>
      <c r="V334" s="3"/>
    </row>
    <row r="335" spans="2:22" ht="15">
      <c r="B335" s="24"/>
      <c r="C335" s="18"/>
      <c r="D335" s="42"/>
      <c r="E335" s="43"/>
      <c r="F335" s="44"/>
      <c r="G335" s="44"/>
      <c r="H335" s="44"/>
      <c r="I335" s="44"/>
      <c r="J335" s="44"/>
      <c r="K335" s="42"/>
      <c r="L335" s="76"/>
      <c r="M335" s="52"/>
      <c r="N335" s="43"/>
      <c r="O335" s="45"/>
      <c r="P335" s="52"/>
      <c r="Q335" s="20"/>
      <c r="R335" s="3"/>
      <c r="S335" s="3"/>
      <c r="T335" s="3"/>
      <c r="U335" s="3"/>
      <c r="V335" s="3"/>
    </row>
    <row r="336" spans="2:22" ht="15">
      <c r="B336" s="24" t="s">
        <v>140</v>
      </c>
      <c r="C336" s="18" t="s">
        <v>141</v>
      </c>
      <c r="D336" s="42">
        <v>93636</v>
      </c>
      <c r="E336" s="43">
        <v>0</v>
      </c>
      <c r="F336" s="44">
        <v>179541</v>
      </c>
      <c r="G336" s="44">
        <v>266234</v>
      </c>
      <c r="H336" s="44">
        <v>292437</v>
      </c>
      <c r="I336" s="44">
        <v>0</v>
      </c>
      <c r="J336" s="44">
        <v>286715</v>
      </c>
      <c r="K336" s="42">
        <v>397347</v>
      </c>
      <c r="L336" s="76">
        <v>304604</v>
      </c>
      <c r="M336" s="52">
        <v>526069</v>
      </c>
      <c r="N336" s="43"/>
      <c r="O336" s="45">
        <f aca="true" t="shared" si="65" ref="O336:O345">SUM(D336:N336)</f>
        <v>2346583</v>
      </c>
      <c r="P336" s="46">
        <f>(O336/$O$346)*100</f>
        <v>0.27912423047478707</v>
      </c>
      <c r="Q336" s="20"/>
      <c r="R336" s="3"/>
      <c r="S336" s="3"/>
      <c r="T336" s="3"/>
      <c r="U336" s="3"/>
      <c r="V336" s="3"/>
    </row>
    <row r="337" spans="2:22" ht="15">
      <c r="B337" s="24"/>
      <c r="C337" s="29" t="s">
        <v>269</v>
      </c>
      <c r="D337" s="42">
        <v>0</v>
      </c>
      <c r="E337" s="43">
        <v>0</v>
      </c>
      <c r="F337" s="44">
        <v>0</v>
      </c>
      <c r="G337" s="44">
        <v>0</v>
      </c>
      <c r="H337" s="44">
        <v>0</v>
      </c>
      <c r="I337" s="44">
        <v>0</v>
      </c>
      <c r="J337" s="44">
        <v>1084586</v>
      </c>
      <c r="K337" s="42">
        <v>2407000</v>
      </c>
      <c r="L337" s="76">
        <v>8947037</v>
      </c>
      <c r="M337" s="52">
        <v>11086724</v>
      </c>
      <c r="N337" s="43"/>
      <c r="O337" s="45">
        <f t="shared" si="65"/>
        <v>23525347</v>
      </c>
      <c r="P337" s="46">
        <f>(O337/$O$346)*100</f>
        <v>2.7983218058033064</v>
      </c>
      <c r="Q337" s="20"/>
      <c r="R337" s="3"/>
      <c r="S337" s="3"/>
      <c r="T337" s="3"/>
      <c r="U337" s="3"/>
      <c r="V337" s="3"/>
    </row>
    <row r="338" spans="2:22" ht="15">
      <c r="B338" s="24"/>
      <c r="C338" s="29" t="s">
        <v>329</v>
      </c>
      <c r="D338" s="42"/>
      <c r="E338" s="43"/>
      <c r="F338" s="44"/>
      <c r="G338" s="44"/>
      <c r="H338" s="44"/>
      <c r="I338" s="44"/>
      <c r="J338" s="44"/>
      <c r="K338" s="42"/>
      <c r="L338" s="76">
        <v>547498</v>
      </c>
      <c r="M338" s="52">
        <v>1505494</v>
      </c>
      <c r="N338" s="43"/>
      <c r="O338" s="45">
        <f t="shared" si="65"/>
        <v>2052992</v>
      </c>
      <c r="P338" s="46">
        <f>(O338/$O$167)*100</f>
        <v>4.618459643447677</v>
      </c>
      <c r="Q338" s="20"/>
      <c r="R338" s="3"/>
      <c r="S338" s="3"/>
      <c r="T338" s="3"/>
      <c r="U338" s="3"/>
      <c r="V338" s="3"/>
    </row>
    <row r="339" spans="2:22" ht="15">
      <c r="B339" s="24"/>
      <c r="C339" s="18" t="s">
        <v>142</v>
      </c>
      <c r="D339" s="42">
        <v>15407861</v>
      </c>
      <c r="E339" s="43">
        <v>23363923</v>
      </c>
      <c r="F339" s="44">
        <v>22691890</v>
      </c>
      <c r="G339" s="44">
        <v>66892766</v>
      </c>
      <c r="H339" s="44">
        <v>84524166</v>
      </c>
      <c r="I339" s="44">
        <v>110823000</v>
      </c>
      <c r="J339" s="44">
        <v>116252445</v>
      </c>
      <c r="K339" s="42">
        <v>128327367</v>
      </c>
      <c r="L339" s="76">
        <v>86366578</v>
      </c>
      <c r="M339" s="52">
        <v>39124599</v>
      </c>
      <c r="N339" s="43"/>
      <c r="O339" s="45">
        <f t="shared" si="65"/>
        <v>693774595</v>
      </c>
      <c r="P339" s="46">
        <f>(O339/$O$346)*100</f>
        <v>82.52395076259056</v>
      </c>
      <c r="Q339" s="20"/>
      <c r="R339" s="3"/>
      <c r="S339" s="3"/>
      <c r="T339" s="3"/>
      <c r="U339" s="3"/>
      <c r="V339" s="3"/>
    </row>
    <row r="340" spans="2:22" ht="15">
      <c r="B340" s="24"/>
      <c r="C340" s="18" t="s">
        <v>143</v>
      </c>
      <c r="D340" s="42">
        <v>1873937</v>
      </c>
      <c r="E340" s="43">
        <v>0</v>
      </c>
      <c r="F340" s="44">
        <v>12555437</v>
      </c>
      <c r="G340" s="44">
        <v>4806631</v>
      </c>
      <c r="H340" s="44">
        <v>11002754</v>
      </c>
      <c r="I340" s="44">
        <v>11580000</v>
      </c>
      <c r="J340" s="44">
        <v>9004000</v>
      </c>
      <c r="K340" s="42">
        <v>11534575</v>
      </c>
      <c r="L340" s="76">
        <v>5011633</v>
      </c>
      <c r="M340" s="52">
        <v>17829587</v>
      </c>
      <c r="N340" s="43"/>
      <c r="O340" s="45">
        <f t="shared" si="65"/>
        <v>85198554</v>
      </c>
      <c r="P340" s="46">
        <f>(O340/$O$346)*100</f>
        <v>10.134302013955864</v>
      </c>
      <c r="Q340" s="20"/>
      <c r="R340" s="3"/>
      <c r="S340" s="3"/>
      <c r="T340" s="3"/>
      <c r="U340" s="3"/>
      <c r="V340" s="3"/>
    </row>
    <row r="341" spans="2:22" ht="15">
      <c r="B341" s="24"/>
      <c r="C341" s="18" t="s">
        <v>144</v>
      </c>
      <c r="D341" s="42">
        <v>323693</v>
      </c>
      <c r="E341" s="43">
        <v>0</v>
      </c>
      <c r="F341" s="44">
        <v>1301512</v>
      </c>
      <c r="G341" s="44">
        <v>1615811</v>
      </c>
      <c r="H341" s="44">
        <v>1568485</v>
      </c>
      <c r="I341" s="44">
        <v>1929534</v>
      </c>
      <c r="J341" s="44">
        <v>46568</v>
      </c>
      <c r="K341" s="42">
        <v>1572772</v>
      </c>
      <c r="L341" s="76">
        <v>0</v>
      </c>
      <c r="M341" s="52">
        <v>0</v>
      </c>
      <c r="N341" s="43"/>
      <c r="O341" s="45">
        <f t="shared" si="65"/>
        <v>8358375</v>
      </c>
      <c r="P341" s="46">
        <f>(O341/$O$346)*100</f>
        <v>0.9942222328784868</v>
      </c>
      <c r="Q341" s="20"/>
      <c r="R341" s="3"/>
      <c r="S341" s="3"/>
      <c r="T341" s="3"/>
      <c r="U341" s="3"/>
      <c r="V341" s="3"/>
    </row>
    <row r="342" spans="2:22" ht="15">
      <c r="B342" s="24"/>
      <c r="C342" s="18" t="s">
        <v>145</v>
      </c>
      <c r="D342" s="42">
        <v>0</v>
      </c>
      <c r="E342" s="43">
        <v>0</v>
      </c>
      <c r="F342" s="44">
        <v>216063</v>
      </c>
      <c r="G342" s="44">
        <v>0</v>
      </c>
      <c r="H342" s="44">
        <v>0</v>
      </c>
      <c r="I342" s="44">
        <v>0</v>
      </c>
      <c r="J342" s="44">
        <v>4456793</v>
      </c>
      <c r="K342" s="42">
        <v>4468102</v>
      </c>
      <c r="L342" s="76">
        <v>3221625</v>
      </c>
      <c r="M342" s="52">
        <v>9199577</v>
      </c>
      <c r="N342" s="43"/>
      <c r="O342" s="45">
        <f t="shared" si="65"/>
        <v>21562160</v>
      </c>
      <c r="P342" s="46">
        <f>(O342/$O$346)*100</f>
        <v>2.564802232597029</v>
      </c>
      <c r="Q342" s="20"/>
      <c r="R342" s="3"/>
      <c r="S342" s="3"/>
      <c r="T342" s="3"/>
      <c r="U342" s="3"/>
      <c r="V342" s="3"/>
    </row>
    <row r="343" spans="2:22" ht="15">
      <c r="B343" s="24"/>
      <c r="C343" s="29" t="s">
        <v>330</v>
      </c>
      <c r="D343" s="42"/>
      <c r="E343" s="43"/>
      <c r="F343" s="44"/>
      <c r="G343" s="44"/>
      <c r="H343" s="44"/>
      <c r="I343" s="44"/>
      <c r="J343" s="44"/>
      <c r="K343" s="42"/>
      <c r="L343" s="76">
        <v>10000</v>
      </c>
      <c r="M343" s="52">
        <v>585661</v>
      </c>
      <c r="N343" s="43"/>
      <c r="O343" s="45">
        <f t="shared" si="65"/>
        <v>595661</v>
      </c>
      <c r="P343" s="46">
        <f>(O343/$O$167)*100</f>
        <v>1.3400131562498474</v>
      </c>
      <c r="Q343" s="20"/>
      <c r="R343" s="3"/>
      <c r="S343" s="3"/>
      <c r="T343" s="3"/>
      <c r="U343" s="3"/>
      <c r="V343" s="3"/>
    </row>
    <row r="344" spans="2:22" ht="15">
      <c r="B344" s="24"/>
      <c r="C344" s="29" t="s">
        <v>331</v>
      </c>
      <c r="D344" s="42"/>
      <c r="E344" s="43"/>
      <c r="F344" s="44"/>
      <c r="G344" s="44"/>
      <c r="H344" s="44"/>
      <c r="I344" s="44"/>
      <c r="J344" s="44"/>
      <c r="K344" s="42"/>
      <c r="L344" s="76">
        <v>1271114</v>
      </c>
      <c r="M344" s="52">
        <v>1048466</v>
      </c>
      <c r="N344" s="43"/>
      <c r="O344" s="45">
        <f t="shared" si="65"/>
        <v>2319580</v>
      </c>
      <c r="P344" s="46">
        <f>(O344/$O$167)*100</f>
        <v>5.218182350320101</v>
      </c>
      <c r="Q344" s="20"/>
      <c r="R344" s="3"/>
      <c r="S344" s="3"/>
      <c r="T344" s="3"/>
      <c r="U344" s="3"/>
      <c r="V344" s="3"/>
    </row>
    <row r="345" spans="2:22" ht="15">
      <c r="B345" s="24"/>
      <c r="C345" s="18" t="s">
        <v>48</v>
      </c>
      <c r="D345" s="42">
        <v>112351</v>
      </c>
      <c r="E345" s="43">
        <v>0</v>
      </c>
      <c r="F345" s="44">
        <v>189140</v>
      </c>
      <c r="G345" s="44">
        <v>196228</v>
      </c>
      <c r="H345" s="44">
        <v>222158</v>
      </c>
      <c r="I345" s="44">
        <v>220000</v>
      </c>
      <c r="J345" s="44">
        <v>21115</v>
      </c>
      <c r="K345" s="42">
        <v>0</v>
      </c>
      <c r="L345" s="76">
        <v>0</v>
      </c>
      <c r="M345" s="52">
        <v>0</v>
      </c>
      <c r="N345" s="43"/>
      <c r="O345" s="45">
        <f t="shared" si="65"/>
        <v>960992</v>
      </c>
      <c r="P345" s="46">
        <f>(O345/$O$346)*100</f>
        <v>0.11430925413353228</v>
      </c>
      <c r="Q345" s="20"/>
      <c r="R345" s="3"/>
      <c r="S345" s="3"/>
      <c r="T345" s="3"/>
      <c r="U345" s="3"/>
      <c r="V345" s="3"/>
    </row>
    <row r="346" spans="2:22" ht="16.5" thickBot="1">
      <c r="B346" s="25"/>
      <c r="C346" s="21" t="s">
        <v>7</v>
      </c>
      <c r="D346" s="47">
        <f aca="true" t="shared" si="66" ref="D346:K346">SUM(D335:D345)</f>
        <v>17811478</v>
      </c>
      <c r="E346" s="48">
        <f t="shared" si="66"/>
        <v>23363923</v>
      </c>
      <c r="F346" s="49">
        <f t="shared" si="66"/>
        <v>37133583</v>
      </c>
      <c r="G346" s="49">
        <f t="shared" si="66"/>
        <v>73777670</v>
      </c>
      <c r="H346" s="49">
        <f t="shared" si="66"/>
        <v>97610000</v>
      </c>
      <c r="I346" s="49">
        <f t="shared" si="66"/>
        <v>124552534</v>
      </c>
      <c r="J346" s="49">
        <f t="shared" si="66"/>
        <v>131152222</v>
      </c>
      <c r="K346" s="47">
        <f t="shared" si="66"/>
        <v>148707163</v>
      </c>
      <c r="L346" s="77">
        <f>SUM(L336:L345)</f>
        <v>105680089</v>
      </c>
      <c r="M346" s="48">
        <f>SUM(M336:M345)</f>
        <v>80906177</v>
      </c>
      <c r="N346" s="48"/>
      <c r="O346" s="50">
        <f>SUM(O336:O345)</f>
        <v>840694839</v>
      </c>
      <c r="P346" s="51">
        <f>(O346/$O$555)*100</f>
        <v>6.505123550057992</v>
      </c>
      <c r="Q346" s="10"/>
      <c r="R346" s="3"/>
      <c r="S346" s="3"/>
      <c r="T346" s="3"/>
      <c r="U346" s="3"/>
      <c r="V346" s="3"/>
    </row>
    <row r="347" spans="2:22" ht="15">
      <c r="B347" s="24"/>
      <c r="C347" s="18"/>
      <c r="D347" s="42"/>
      <c r="E347" s="43"/>
      <c r="F347" s="44"/>
      <c r="G347" s="44"/>
      <c r="H347" s="44"/>
      <c r="I347" s="44"/>
      <c r="J347" s="44"/>
      <c r="K347" s="42"/>
      <c r="L347" s="76"/>
      <c r="M347" s="52"/>
      <c r="N347" s="43"/>
      <c r="O347" s="45"/>
      <c r="P347" s="52"/>
      <c r="Q347" s="20"/>
      <c r="R347" s="3"/>
      <c r="S347" s="3"/>
      <c r="T347" s="3"/>
      <c r="U347" s="3"/>
      <c r="V347" s="3"/>
    </row>
    <row r="348" spans="2:22" ht="15">
      <c r="B348" s="24" t="s">
        <v>146</v>
      </c>
      <c r="C348" s="18" t="s">
        <v>147</v>
      </c>
      <c r="D348" s="42">
        <v>4999076</v>
      </c>
      <c r="E348" s="43">
        <v>1687080</v>
      </c>
      <c r="F348" s="44">
        <v>1667000</v>
      </c>
      <c r="G348" s="44">
        <v>0</v>
      </c>
      <c r="H348" s="44">
        <v>2858595</v>
      </c>
      <c r="I348" s="44">
        <v>2064031</v>
      </c>
      <c r="J348" s="44">
        <v>0</v>
      </c>
      <c r="K348" s="42">
        <v>2388819</v>
      </c>
      <c r="L348" s="76">
        <v>1880000</v>
      </c>
      <c r="M348" s="52">
        <v>434806</v>
      </c>
      <c r="N348" s="43"/>
      <c r="O348" s="45">
        <f>SUM(D348:N348)</f>
        <v>17979407</v>
      </c>
      <c r="P348" s="46">
        <f>(O348/$O$352)*100</f>
        <v>93.6109999364278</v>
      </c>
      <c r="Q348" s="20"/>
      <c r="R348" s="3"/>
      <c r="S348" s="3"/>
      <c r="T348" s="3"/>
      <c r="U348" s="3"/>
      <c r="V348" s="3"/>
    </row>
    <row r="349" spans="2:22" ht="15">
      <c r="B349" s="24"/>
      <c r="C349" s="29" t="s">
        <v>332</v>
      </c>
      <c r="D349" s="42"/>
      <c r="E349" s="43"/>
      <c r="F349" s="44"/>
      <c r="G349" s="44"/>
      <c r="H349" s="44"/>
      <c r="I349" s="44"/>
      <c r="J349" s="44"/>
      <c r="K349" s="42"/>
      <c r="L349" s="76">
        <v>58500</v>
      </c>
      <c r="M349" s="52">
        <v>23280</v>
      </c>
      <c r="N349" s="43"/>
      <c r="O349" s="45">
        <f>SUM(D349:N349)</f>
        <v>81780</v>
      </c>
      <c r="P349" s="46">
        <f>(O349/$O$167)*100</f>
        <v>0.18397423352899137</v>
      </c>
      <c r="Q349" s="20"/>
      <c r="R349" s="3"/>
      <c r="S349" s="3"/>
      <c r="T349" s="3"/>
      <c r="U349" s="3"/>
      <c r="V349" s="3"/>
    </row>
    <row r="350" spans="2:22" ht="15">
      <c r="B350" s="24"/>
      <c r="C350" s="29" t="s">
        <v>453</v>
      </c>
      <c r="D350" s="42"/>
      <c r="E350" s="43"/>
      <c r="F350" s="44"/>
      <c r="G350" s="44"/>
      <c r="H350" s="44"/>
      <c r="I350" s="44"/>
      <c r="J350" s="44"/>
      <c r="K350" s="42"/>
      <c r="L350" s="76"/>
      <c r="M350" s="52">
        <v>240426</v>
      </c>
      <c r="N350" s="43"/>
      <c r="O350" s="45">
        <f>SUM(D350:N350)</f>
        <v>240426</v>
      </c>
      <c r="P350" s="46">
        <f>(O350/$O$167)*100</f>
        <v>0.540868049283948</v>
      </c>
      <c r="Q350" s="20"/>
      <c r="R350" s="3"/>
      <c r="S350" s="3"/>
      <c r="T350" s="3"/>
      <c r="U350" s="3"/>
      <c r="V350" s="3"/>
    </row>
    <row r="351" spans="2:22" ht="15">
      <c r="B351" s="24"/>
      <c r="C351" s="18" t="s">
        <v>148</v>
      </c>
      <c r="D351" s="42">
        <v>194487</v>
      </c>
      <c r="E351" s="43">
        <v>252293</v>
      </c>
      <c r="F351" s="44">
        <v>251986</v>
      </c>
      <c r="G351" s="44">
        <v>0</v>
      </c>
      <c r="H351" s="44">
        <v>48187</v>
      </c>
      <c r="I351" s="44">
        <v>4000</v>
      </c>
      <c r="J351" s="44">
        <v>24800</v>
      </c>
      <c r="K351" s="42">
        <v>0</v>
      </c>
      <c r="L351" s="76">
        <v>123143</v>
      </c>
      <c r="M351" s="52">
        <v>6002</v>
      </c>
      <c r="N351" s="43"/>
      <c r="O351" s="45">
        <f>SUM(D351:N351)</f>
        <v>904898</v>
      </c>
      <c r="P351" s="46">
        <f>(O351/$O$352)*100</f>
        <v>4.711412707909313</v>
      </c>
      <c r="Q351" s="20"/>
      <c r="R351" s="3"/>
      <c r="S351" s="3"/>
      <c r="T351" s="3"/>
      <c r="U351" s="3"/>
      <c r="V351" s="3"/>
    </row>
    <row r="352" spans="2:22" ht="16.5" thickBot="1">
      <c r="B352" s="25"/>
      <c r="C352" s="21" t="s">
        <v>7</v>
      </c>
      <c r="D352" s="47">
        <f aca="true" t="shared" si="67" ref="D352:K352">SUM(D347:D351)</f>
        <v>5193563</v>
      </c>
      <c r="E352" s="48">
        <f t="shared" si="67"/>
        <v>1939373</v>
      </c>
      <c r="F352" s="49">
        <f t="shared" si="67"/>
        <v>1918986</v>
      </c>
      <c r="G352" s="49">
        <f t="shared" si="67"/>
        <v>0</v>
      </c>
      <c r="H352" s="49">
        <f t="shared" si="67"/>
        <v>2906782</v>
      </c>
      <c r="I352" s="49">
        <f t="shared" si="67"/>
        <v>2068031</v>
      </c>
      <c r="J352" s="49">
        <f t="shared" si="67"/>
        <v>24800</v>
      </c>
      <c r="K352" s="47">
        <f t="shared" si="67"/>
        <v>2388819</v>
      </c>
      <c r="L352" s="77">
        <f>SUM(L348:L351)</f>
        <v>2061643</v>
      </c>
      <c r="M352" s="48">
        <f>SUM(M348:M351)</f>
        <v>704514</v>
      </c>
      <c r="N352" s="48"/>
      <c r="O352" s="50">
        <f>SUM(O348:O351)</f>
        <v>19206511</v>
      </c>
      <c r="P352" s="51">
        <f>(O352/$O$555)*100</f>
        <v>0.14861602715340075</v>
      </c>
      <c r="Q352" s="10"/>
      <c r="R352" s="3"/>
      <c r="S352" s="3"/>
      <c r="T352" s="3"/>
      <c r="U352" s="3"/>
      <c r="V352" s="3"/>
    </row>
    <row r="353" spans="2:22" ht="15">
      <c r="B353" s="24"/>
      <c r="C353" s="18"/>
      <c r="D353" s="42"/>
      <c r="E353" s="43"/>
      <c r="F353" s="44"/>
      <c r="G353" s="44"/>
      <c r="H353" s="44"/>
      <c r="I353" s="44"/>
      <c r="J353" s="44"/>
      <c r="K353" s="42"/>
      <c r="L353" s="76"/>
      <c r="M353" s="52"/>
      <c r="N353" s="43"/>
      <c r="O353" s="45"/>
      <c r="P353" s="52"/>
      <c r="Q353" s="20"/>
      <c r="R353" s="3"/>
      <c r="S353" s="3"/>
      <c r="T353" s="3"/>
      <c r="U353" s="3"/>
      <c r="V353" s="3"/>
    </row>
    <row r="354" spans="2:22" ht="15">
      <c r="B354" s="24" t="s">
        <v>149</v>
      </c>
      <c r="C354" s="18" t="s">
        <v>150</v>
      </c>
      <c r="D354" s="42">
        <v>6642733</v>
      </c>
      <c r="E354" s="43">
        <v>-681460</v>
      </c>
      <c r="F354" s="44">
        <v>0</v>
      </c>
      <c r="G354" s="44">
        <v>11533912</v>
      </c>
      <c r="H354" s="44">
        <v>4040280</v>
      </c>
      <c r="I354" s="44">
        <v>3936350</v>
      </c>
      <c r="J354" s="44">
        <v>6275645</v>
      </c>
      <c r="K354" s="42">
        <v>3488415</v>
      </c>
      <c r="L354" s="76">
        <v>0</v>
      </c>
      <c r="M354" s="52">
        <v>3752495</v>
      </c>
      <c r="N354" s="43"/>
      <c r="O354" s="45">
        <f>SUM(D354:N354)</f>
        <v>38988370</v>
      </c>
      <c r="P354" s="46">
        <f>(O354/$O$357)*100</f>
        <v>57.87271747785051</v>
      </c>
      <c r="Q354" s="20"/>
      <c r="R354" s="3"/>
      <c r="S354" s="3"/>
      <c r="T354" s="3"/>
      <c r="U354" s="3"/>
      <c r="V354" s="3"/>
    </row>
    <row r="355" spans="2:22" ht="15">
      <c r="B355" s="24"/>
      <c r="C355" s="18" t="s">
        <v>151</v>
      </c>
      <c r="D355" s="42">
        <v>1386624</v>
      </c>
      <c r="E355" s="43">
        <v>0</v>
      </c>
      <c r="F355" s="44">
        <v>2206080</v>
      </c>
      <c r="G355" s="44">
        <v>2594674</v>
      </c>
      <c r="H355" s="44">
        <v>2955097</v>
      </c>
      <c r="I355" s="44">
        <v>5669639</v>
      </c>
      <c r="J355" s="44">
        <v>3713701</v>
      </c>
      <c r="K355" s="42">
        <v>3172912</v>
      </c>
      <c r="L355" s="76">
        <v>3431056</v>
      </c>
      <c r="M355" s="52">
        <v>3231819</v>
      </c>
      <c r="N355" s="43"/>
      <c r="O355" s="45">
        <f>SUM(D355:N355)</f>
        <v>28361602</v>
      </c>
      <c r="P355" s="46">
        <f>(O355/$O$357)*100</f>
        <v>42.09878432376732</v>
      </c>
      <c r="Q355" s="20"/>
      <c r="R355" s="3"/>
      <c r="S355" s="3"/>
      <c r="T355" s="3"/>
      <c r="U355" s="3"/>
      <c r="V355" s="3"/>
    </row>
    <row r="356" spans="2:22" ht="15">
      <c r="B356" s="24"/>
      <c r="C356" s="18" t="s">
        <v>152</v>
      </c>
      <c r="D356" s="42">
        <v>0</v>
      </c>
      <c r="E356" s="43">
        <v>0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2">
        <v>19199</v>
      </c>
      <c r="L356" s="76">
        <v>0</v>
      </c>
      <c r="M356" s="52">
        <v>0</v>
      </c>
      <c r="N356" s="43"/>
      <c r="O356" s="45">
        <f>SUM(D356:N356)</f>
        <v>19199</v>
      </c>
      <c r="P356" s="46">
        <f>(O356/$O$357)*100</f>
        <v>0.02849819838216504</v>
      </c>
      <c r="Q356" s="20"/>
      <c r="R356" s="3"/>
      <c r="S356" s="3"/>
      <c r="T356" s="3"/>
      <c r="U356" s="3"/>
      <c r="V356" s="3"/>
    </row>
    <row r="357" spans="2:22" ht="16.5" thickBot="1">
      <c r="B357" s="25"/>
      <c r="C357" s="21" t="s">
        <v>7</v>
      </c>
      <c r="D357" s="47">
        <f aca="true" t="shared" si="68" ref="D357:K357">SUM(D353:D356)</f>
        <v>8029357</v>
      </c>
      <c r="E357" s="48">
        <f t="shared" si="68"/>
        <v>-681460</v>
      </c>
      <c r="F357" s="49">
        <f t="shared" si="68"/>
        <v>2206080</v>
      </c>
      <c r="G357" s="49">
        <f t="shared" si="68"/>
        <v>14128586</v>
      </c>
      <c r="H357" s="49">
        <f t="shared" si="68"/>
        <v>6995377</v>
      </c>
      <c r="I357" s="49">
        <f t="shared" si="68"/>
        <v>9605989</v>
      </c>
      <c r="J357" s="49">
        <f t="shared" si="68"/>
        <v>9989346</v>
      </c>
      <c r="K357" s="47">
        <f t="shared" si="68"/>
        <v>6680526</v>
      </c>
      <c r="L357" s="77">
        <f>SUM(L354:L356)</f>
        <v>3431056</v>
      </c>
      <c r="M357" s="48">
        <f>SUM(M354:M356)</f>
        <v>6984314</v>
      </c>
      <c r="N357" s="48"/>
      <c r="O357" s="50">
        <f>SUM(O354:O356)</f>
        <v>67369171</v>
      </c>
      <c r="P357" s="51">
        <f>(O357/$O$555)*100</f>
        <v>0.5212887726791242</v>
      </c>
      <c r="Q357" s="10"/>
      <c r="R357" s="3"/>
      <c r="S357" s="3"/>
      <c r="T357" s="3"/>
      <c r="U357" s="3"/>
      <c r="V357" s="3"/>
    </row>
    <row r="358" spans="2:22" ht="15">
      <c r="B358" s="24"/>
      <c r="C358" s="18"/>
      <c r="D358" s="42"/>
      <c r="E358" s="43"/>
      <c r="F358" s="44"/>
      <c r="G358" s="44"/>
      <c r="H358" s="44"/>
      <c r="I358" s="44"/>
      <c r="J358" s="44"/>
      <c r="K358" s="42"/>
      <c r="L358" s="76"/>
      <c r="M358" s="52"/>
      <c r="N358" s="43"/>
      <c r="O358" s="45"/>
      <c r="P358" s="52"/>
      <c r="Q358" s="20"/>
      <c r="R358" s="3"/>
      <c r="S358" s="3"/>
      <c r="T358" s="3"/>
      <c r="U358" s="3"/>
      <c r="V358" s="3"/>
    </row>
    <row r="359" spans="2:22" ht="15">
      <c r="B359" s="24" t="s">
        <v>153</v>
      </c>
      <c r="C359" s="18" t="s">
        <v>154</v>
      </c>
      <c r="D359" s="42">
        <v>2420000</v>
      </c>
      <c r="E359" s="43">
        <v>2837594</v>
      </c>
      <c r="F359" s="44">
        <v>2455250</v>
      </c>
      <c r="G359" s="44">
        <v>5928020</v>
      </c>
      <c r="H359" s="44">
        <v>5026762</v>
      </c>
      <c r="I359" s="44">
        <v>5639000</v>
      </c>
      <c r="J359" s="44">
        <v>5805768</v>
      </c>
      <c r="K359" s="42">
        <v>5134684</v>
      </c>
      <c r="L359" s="76">
        <v>3246833</v>
      </c>
      <c r="M359" s="52">
        <v>5996000</v>
      </c>
      <c r="N359" s="43"/>
      <c r="O359" s="45">
        <f aca="true" t="shared" si="69" ref="O359:O368">SUM(D359:N359)</f>
        <v>44489911</v>
      </c>
      <c r="P359" s="46">
        <f aca="true" t="shared" si="70" ref="P359:P368">(O359/$O$369)*100</f>
        <v>12.778404553057188</v>
      </c>
      <c r="Q359" s="20"/>
      <c r="R359" s="3"/>
      <c r="S359" s="3"/>
      <c r="T359" s="3"/>
      <c r="U359" s="3"/>
      <c r="V359" s="3"/>
    </row>
    <row r="360" spans="2:22" ht="15">
      <c r="B360" s="24"/>
      <c r="C360" s="18" t="s">
        <v>155</v>
      </c>
      <c r="D360" s="42">
        <v>1286813</v>
      </c>
      <c r="E360" s="43">
        <v>8692641</v>
      </c>
      <c r="F360" s="44">
        <v>0</v>
      </c>
      <c r="G360" s="44">
        <v>13164346</v>
      </c>
      <c r="H360" s="44">
        <v>6891288</v>
      </c>
      <c r="I360" s="44">
        <v>7107157</v>
      </c>
      <c r="J360" s="44">
        <v>10836870</v>
      </c>
      <c r="K360" s="42">
        <v>6377128</v>
      </c>
      <c r="L360" s="76">
        <v>9706599</v>
      </c>
      <c r="M360" s="52">
        <v>10761070</v>
      </c>
      <c r="N360" s="43"/>
      <c r="O360" s="45">
        <f t="shared" si="69"/>
        <v>74823912</v>
      </c>
      <c r="P360" s="46">
        <f t="shared" si="70"/>
        <v>21.490944717294454</v>
      </c>
      <c r="Q360" s="20"/>
      <c r="R360" s="3"/>
      <c r="S360" s="3"/>
      <c r="T360" s="3"/>
      <c r="U360" s="3"/>
      <c r="V360" s="3"/>
    </row>
    <row r="361" spans="2:22" ht="15">
      <c r="B361" s="24"/>
      <c r="C361" s="29" t="s">
        <v>454</v>
      </c>
      <c r="D361" s="42"/>
      <c r="E361" s="43"/>
      <c r="F361" s="44"/>
      <c r="G361" s="44"/>
      <c r="H361" s="44"/>
      <c r="I361" s="44"/>
      <c r="J361" s="44"/>
      <c r="K361" s="42"/>
      <c r="L361" s="76"/>
      <c r="M361" s="52">
        <v>1390462</v>
      </c>
      <c r="N361" s="43"/>
      <c r="O361" s="45">
        <f t="shared" si="69"/>
        <v>1390462</v>
      </c>
      <c r="P361" s="46">
        <f t="shared" si="70"/>
        <v>0.39936888054581643</v>
      </c>
      <c r="Q361" s="20"/>
      <c r="R361" s="3"/>
      <c r="S361" s="3"/>
      <c r="T361" s="3"/>
      <c r="U361" s="3"/>
      <c r="V361" s="3"/>
    </row>
    <row r="362" spans="2:22" ht="15">
      <c r="B362" s="24"/>
      <c r="C362" s="29" t="s">
        <v>455</v>
      </c>
      <c r="D362" s="42"/>
      <c r="E362" s="43"/>
      <c r="F362" s="44"/>
      <c r="G362" s="44"/>
      <c r="H362" s="44"/>
      <c r="I362" s="44"/>
      <c r="J362" s="44"/>
      <c r="K362" s="42"/>
      <c r="L362" s="76"/>
      <c r="M362" s="52">
        <v>1107800</v>
      </c>
      <c r="N362" s="43"/>
      <c r="O362" s="45">
        <f t="shared" si="69"/>
        <v>1107800</v>
      </c>
      <c r="P362" s="46">
        <f t="shared" si="70"/>
        <v>0.31818262265970265</v>
      </c>
      <c r="Q362" s="20"/>
      <c r="R362" s="3"/>
      <c r="S362" s="3"/>
      <c r="T362" s="3"/>
      <c r="U362" s="3"/>
      <c r="V362" s="3"/>
    </row>
    <row r="363" spans="2:22" ht="15">
      <c r="B363" s="24"/>
      <c r="C363" s="18" t="s">
        <v>156</v>
      </c>
      <c r="D363" s="42">
        <v>15712869</v>
      </c>
      <c r="E363" s="43">
        <v>5887336</v>
      </c>
      <c r="F363" s="44">
        <v>9013967</v>
      </c>
      <c r="G363" s="44">
        <v>15775363</v>
      </c>
      <c r="H363" s="44">
        <v>12534267</v>
      </c>
      <c r="I363" s="44">
        <v>19069268</v>
      </c>
      <c r="J363" s="44">
        <v>10993623</v>
      </c>
      <c r="K363" s="42">
        <v>14914137</v>
      </c>
      <c r="L363" s="76">
        <v>4924000</v>
      </c>
      <c r="M363" s="52">
        <v>11346740</v>
      </c>
      <c r="N363" s="43"/>
      <c r="O363" s="45">
        <f t="shared" si="69"/>
        <v>120171570</v>
      </c>
      <c r="P363" s="46">
        <f t="shared" si="70"/>
        <v>34.51571160113201</v>
      </c>
      <c r="Q363" s="20"/>
      <c r="R363" s="3"/>
      <c r="S363" s="3"/>
      <c r="T363" s="3"/>
      <c r="U363" s="3"/>
      <c r="V363" s="3"/>
    </row>
    <row r="364" spans="2:22" ht="15">
      <c r="B364" s="24"/>
      <c r="C364" s="29" t="s">
        <v>282</v>
      </c>
      <c r="D364" s="42">
        <v>0</v>
      </c>
      <c r="E364" s="43">
        <v>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2">
        <v>331945</v>
      </c>
      <c r="L364" s="76">
        <v>2030476</v>
      </c>
      <c r="M364" s="52">
        <v>1743500</v>
      </c>
      <c r="N364" s="43"/>
      <c r="O364" s="45">
        <f t="shared" si="69"/>
        <v>4105921</v>
      </c>
      <c r="P364" s="46">
        <f t="shared" si="70"/>
        <v>1.1793037662155161</v>
      </c>
      <c r="Q364" s="20"/>
      <c r="R364" s="3"/>
      <c r="S364" s="3"/>
      <c r="T364" s="3"/>
      <c r="U364" s="3"/>
      <c r="V364" s="3"/>
    </row>
    <row r="365" spans="2:22" ht="15">
      <c r="B365" s="24"/>
      <c r="C365" s="18" t="s">
        <v>157</v>
      </c>
      <c r="D365" s="42">
        <v>592800</v>
      </c>
      <c r="E365" s="43">
        <v>2537639</v>
      </c>
      <c r="F365" s="44">
        <v>2178388</v>
      </c>
      <c r="G365" s="44">
        <v>4500648</v>
      </c>
      <c r="H365" s="44">
        <v>2770184</v>
      </c>
      <c r="I365" s="44">
        <v>2974820</v>
      </c>
      <c r="J365" s="44">
        <v>3082232</v>
      </c>
      <c r="K365" s="42">
        <v>3711818</v>
      </c>
      <c r="L365" s="76">
        <v>12018446</v>
      </c>
      <c r="M365" s="52">
        <v>9946500</v>
      </c>
      <c r="N365" s="43"/>
      <c r="O365" s="45">
        <f t="shared" si="69"/>
        <v>44313475</v>
      </c>
      <c r="P365" s="46">
        <f t="shared" si="70"/>
        <v>12.72772855629641</v>
      </c>
      <c r="Q365" s="20"/>
      <c r="R365" s="3"/>
      <c r="S365" s="3"/>
      <c r="T365" s="3"/>
      <c r="U365" s="3"/>
      <c r="V365" s="3"/>
    </row>
    <row r="366" spans="2:22" ht="15">
      <c r="B366" s="24"/>
      <c r="C366" s="29" t="s">
        <v>456</v>
      </c>
      <c r="D366" s="42"/>
      <c r="E366" s="43"/>
      <c r="F366" s="44"/>
      <c r="G366" s="44"/>
      <c r="H366" s="44"/>
      <c r="I366" s="44"/>
      <c r="J366" s="44"/>
      <c r="K366" s="42"/>
      <c r="L366" s="76"/>
      <c r="M366" s="52">
        <v>2441392</v>
      </c>
      <c r="N366" s="43"/>
      <c r="O366" s="45">
        <f>SUM(D366:N366)</f>
        <v>2441392</v>
      </c>
      <c r="P366" s="46">
        <f t="shared" si="70"/>
        <v>0.7012172860628423</v>
      </c>
      <c r="Q366" s="20"/>
      <c r="R366" s="3"/>
      <c r="S366" s="3"/>
      <c r="T366" s="3"/>
      <c r="U366" s="3"/>
      <c r="V366" s="3"/>
    </row>
    <row r="367" spans="2:22" ht="15">
      <c r="B367" s="24"/>
      <c r="C367" s="18" t="s">
        <v>158</v>
      </c>
      <c r="D367" s="42">
        <v>414688</v>
      </c>
      <c r="E367" s="43">
        <v>513644</v>
      </c>
      <c r="F367" s="44">
        <v>1986594</v>
      </c>
      <c r="G367" s="44">
        <v>1898301</v>
      </c>
      <c r="H367" s="44">
        <v>1892947</v>
      </c>
      <c r="I367" s="44">
        <v>2879868</v>
      </c>
      <c r="J367" s="44">
        <v>2257837</v>
      </c>
      <c r="K367" s="42">
        <v>4063208</v>
      </c>
      <c r="L367" s="76">
        <v>3054014</v>
      </c>
      <c r="M367" s="52">
        <v>1000000</v>
      </c>
      <c r="N367" s="43"/>
      <c r="O367" s="45">
        <f t="shared" si="69"/>
        <v>19961101</v>
      </c>
      <c r="P367" s="46">
        <f t="shared" si="70"/>
        <v>5.733232954825071</v>
      </c>
      <c r="Q367" s="20"/>
      <c r="R367" s="3"/>
      <c r="S367" s="3"/>
      <c r="T367" s="3"/>
      <c r="U367" s="3"/>
      <c r="V367" s="3"/>
    </row>
    <row r="368" spans="2:22" ht="15">
      <c r="B368" s="24"/>
      <c r="C368" s="18" t="s">
        <v>159</v>
      </c>
      <c r="D368" s="42">
        <v>640000</v>
      </c>
      <c r="E368" s="43">
        <v>11480768</v>
      </c>
      <c r="F368" s="44">
        <v>2474839</v>
      </c>
      <c r="G368" s="44">
        <v>5675542</v>
      </c>
      <c r="H368" s="44">
        <v>1438064</v>
      </c>
      <c r="I368" s="44">
        <v>3227740</v>
      </c>
      <c r="J368" s="44">
        <v>1438128</v>
      </c>
      <c r="K368" s="42">
        <v>2325040</v>
      </c>
      <c r="L368" s="76">
        <v>2978489</v>
      </c>
      <c r="M368" s="52">
        <v>3680680</v>
      </c>
      <c r="N368" s="43"/>
      <c r="O368" s="45">
        <f t="shared" si="69"/>
        <v>35359290</v>
      </c>
      <c r="P368" s="46">
        <f t="shared" si="70"/>
        <v>10.15590506191099</v>
      </c>
      <c r="Q368" s="20"/>
      <c r="R368" s="3"/>
      <c r="S368" s="3"/>
      <c r="T368" s="3"/>
      <c r="U368" s="3"/>
      <c r="V368" s="3"/>
    </row>
    <row r="369" spans="2:22" ht="16.5" thickBot="1">
      <c r="B369" s="25"/>
      <c r="C369" s="21" t="s">
        <v>7</v>
      </c>
      <c r="D369" s="47">
        <f aca="true" t="shared" si="71" ref="D369:K369">SUM(D358:D368)</f>
        <v>21067170</v>
      </c>
      <c r="E369" s="48">
        <f t="shared" si="71"/>
        <v>31949622</v>
      </c>
      <c r="F369" s="49">
        <f t="shared" si="71"/>
        <v>18109038</v>
      </c>
      <c r="G369" s="49">
        <f t="shared" si="71"/>
        <v>46942220</v>
      </c>
      <c r="H369" s="49">
        <f t="shared" si="71"/>
        <v>30553512</v>
      </c>
      <c r="I369" s="49">
        <f t="shared" si="71"/>
        <v>40897853</v>
      </c>
      <c r="J369" s="49">
        <f t="shared" si="71"/>
        <v>34414458</v>
      </c>
      <c r="K369" s="47">
        <f t="shared" si="71"/>
        <v>36857960</v>
      </c>
      <c r="L369" s="77">
        <f>SUM(L359:L368)</f>
        <v>37958857</v>
      </c>
      <c r="M369" s="48">
        <f>SUM(M359:M368)</f>
        <v>49414144</v>
      </c>
      <c r="N369" s="48"/>
      <c r="O369" s="50">
        <f>SUM(O359:O368)</f>
        <v>348164834</v>
      </c>
      <c r="P369" s="51">
        <f>(O369/$O$555)*100</f>
        <v>2.6940277921171245</v>
      </c>
      <c r="Q369" s="10"/>
      <c r="R369" s="3"/>
      <c r="S369" s="3"/>
      <c r="T369" s="3"/>
      <c r="U369" s="3"/>
      <c r="V369" s="3"/>
    </row>
    <row r="370" spans="2:22" ht="15">
      <c r="B370" s="24"/>
      <c r="C370" s="18"/>
      <c r="D370" s="42"/>
      <c r="E370" s="43"/>
      <c r="F370" s="44"/>
      <c r="G370" s="44"/>
      <c r="H370" s="44"/>
      <c r="I370" s="44"/>
      <c r="J370" s="44"/>
      <c r="K370" s="42"/>
      <c r="L370" s="76"/>
      <c r="M370" s="52"/>
      <c r="N370" s="43"/>
      <c r="O370" s="45"/>
      <c r="P370" s="52"/>
      <c r="Q370" s="20"/>
      <c r="R370" s="3"/>
      <c r="S370" s="3"/>
      <c r="T370" s="3"/>
      <c r="U370" s="3"/>
      <c r="V370" s="3"/>
    </row>
    <row r="371" spans="2:22" ht="15">
      <c r="B371" s="24" t="s">
        <v>160</v>
      </c>
      <c r="C371" s="18" t="s">
        <v>161</v>
      </c>
      <c r="D371" s="42">
        <v>671566</v>
      </c>
      <c r="E371" s="43">
        <v>3003007</v>
      </c>
      <c r="F371" s="44">
        <v>2995010</v>
      </c>
      <c r="G371" s="44">
        <v>2168322</v>
      </c>
      <c r="H371" s="44">
        <v>4347743</v>
      </c>
      <c r="I371" s="44">
        <v>3390700</v>
      </c>
      <c r="J371" s="44">
        <v>4414366</v>
      </c>
      <c r="K371" s="42">
        <v>4275391</v>
      </c>
      <c r="L371" s="76">
        <v>4294448</v>
      </c>
      <c r="M371" s="52">
        <v>4768609</v>
      </c>
      <c r="N371" s="43"/>
      <c r="O371" s="45">
        <f aca="true" t="shared" si="72" ref="O371:O387">SUM(D371:N371)</f>
        <v>34329162</v>
      </c>
      <c r="P371" s="46">
        <f aca="true" t="shared" si="73" ref="P371:P387">(O371/$O$388)*100</f>
        <v>5.8624541042999665</v>
      </c>
      <c r="Q371" s="20"/>
      <c r="R371" s="3"/>
      <c r="S371" s="3"/>
      <c r="T371" s="3"/>
      <c r="U371" s="3"/>
      <c r="V371" s="3"/>
    </row>
    <row r="372" spans="2:22" ht="15">
      <c r="B372" s="24"/>
      <c r="C372" s="18" t="s">
        <v>162</v>
      </c>
      <c r="D372" s="42">
        <v>149840</v>
      </c>
      <c r="E372" s="43">
        <v>0</v>
      </c>
      <c r="F372" s="44">
        <v>362820</v>
      </c>
      <c r="G372" s="44">
        <v>1220212</v>
      </c>
      <c r="H372" s="44">
        <v>7562</v>
      </c>
      <c r="I372" s="44">
        <v>1108800</v>
      </c>
      <c r="J372" s="44">
        <v>3189647</v>
      </c>
      <c r="K372" s="42">
        <v>2447060</v>
      </c>
      <c r="L372" s="76">
        <v>1766597</v>
      </c>
      <c r="M372" s="52">
        <v>2667969</v>
      </c>
      <c r="N372" s="43"/>
      <c r="O372" s="45">
        <f t="shared" si="72"/>
        <v>12920507</v>
      </c>
      <c r="P372" s="46">
        <f t="shared" si="73"/>
        <v>2.2064587330091667</v>
      </c>
      <c r="Q372" s="20"/>
      <c r="R372" s="3"/>
      <c r="S372" s="3"/>
      <c r="T372" s="3"/>
      <c r="U372" s="3"/>
      <c r="V372" s="3"/>
    </row>
    <row r="373" spans="2:17" ht="15">
      <c r="B373" s="24"/>
      <c r="C373" s="18" t="s">
        <v>163</v>
      </c>
      <c r="D373" s="42">
        <v>6094724</v>
      </c>
      <c r="E373" s="43">
        <v>9738245</v>
      </c>
      <c r="F373" s="44">
        <v>11111205</v>
      </c>
      <c r="G373" s="44">
        <v>16050022</v>
      </c>
      <c r="H373" s="44">
        <v>11486777</v>
      </c>
      <c r="I373" s="44">
        <v>14962955</v>
      </c>
      <c r="J373" s="44">
        <v>13129366</v>
      </c>
      <c r="K373" s="42">
        <v>10018954</v>
      </c>
      <c r="L373" s="76">
        <v>12856784</v>
      </c>
      <c r="M373" s="52">
        <f>834059+14341939</f>
        <v>15175998</v>
      </c>
      <c r="N373" s="43"/>
      <c r="O373" s="45">
        <f t="shared" si="72"/>
        <v>120625030</v>
      </c>
      <c r="P373" s="46">
        <f t="shared" si="73"/>
        <v>20.59935812603892</v>
      </c>
      <c r="Q373" s="18"/>
    </row>
    <row r="374" spans="2:22" ht="15">
      <c r="B374" s="24"/>
      <c r="C374" s="18" t="s">
        <v>164</v>
      </c>
      <c r="D374" s="42">
        <v>7094234</v>
      </c>
      <c r="E374" s="43">
        <v>6425583</v>
      </c>
      <c r="F374" s="44">
        <v>9746832</v>
      </c>
      <c r="G374" s="44">
        <v>10742581</v>
      </c>
      <c r="H374" s="44">
        <v>10868972</v>
      </c>
      <c r="I374" s="44">
        <v>12282858</v>
      </c>
      <c r="J374" s="44">
        <v>1890014</v>
      </c>
      <c r="K374" s="42">
        <v>36814279</v>
      </c>
      <c r="L374" s="76">
        <v>14063221</v>
      </c>
      <c r="M374" s="52">
        <v>28244357</v>
      </c>
      <c r="N374" s="43"/>
      <c r="O374" s="45">
        <f t="shared" si="72"/>
        <v>138172931</v>
      </c>
      <c r="P374" s="46">
        <f t="shared" si="73"/>
        <v>23.59604543927131</v>
      </c>
      <c r="Q374" s="20"/>
      <c r="R374" s="3"/>
      <c r="S374" s="3"/>
      <c r="T374" s="3"/>
      <c r="U374" s="3"/>
      <c r="V374" s="3"/>
    </row>
    <row r="375" spans="2:22" ht="15">
      <c r="B375" s="24"/>
      <c r="C375" s="18" t="s">
        <v>165</v>
      </c>
      <c r="D375" s="42">
        <v>2516480</v>
      </c>
      <c r="E375" s="43">
        <v>4298400</v>
      </c>
      <c r="F375" s="44">
        <v>9954611</v>
      </c>
      <c r="G375" s="44">
        <v>12934987</v>
      </c>
      <c r="H375" s="44">
        <v>15068536</v>
      </c>
      <c r="I375" s="44">
        <v>15190362</v>
      </c>
      <c r="J375" s="44">
        <v>11354281</v>
      </c>
      <c r="K375" s="42">
        <v>6042325</v>
      </c>
      <c r="L375" s="76">
        <v>11873984</v>
      </c>
      <c r="M375" s="52">
        <v>13865154</v>
      </c>
      <c r="N375" s="43"/>
      <c r="O375" s="45">
        <f t="shared" si="72"/>
        <v>103099120</v>
      </c>
      <c r="P375" s="46">
        <f t="shared" si="73"/>
        <v>17.606426256304033</v>
      </c>
      <c r="Q375" s="20"/>
      <c r="R375" s="3"/>
      <c r="S375" s="3"/>
      <c r="T375" s="3"/>
      <c r="U375" s="3"/>
      <c r="V375" s="3"/>
    </row>
    <row r="376" spans="2:22" ht="15">
      <c r="B376" s="24"/>
      <c r="C376" s="18" t="s">
        <v>166</v>
      </c>
      <c r="D376" s="42">
        <v>8210400</v>
      </c>
      <c r="E376" s="43">
        <v>8670336</v>
      </c>
      <c r="F376" s="44">
        <v>5732000</v>
      </c>
      <c r="G376" s="44">
        <v>5771200</v>
      </c>
      <c r="H376" s="44">
        <v>7560000</v>
      </c>
      <c r="I376" s="44">
        <v>9931687</v>
      </c>
      <c r="J376" s="44">
        <v>9031194</v>
      </c>
      <c r="K376" s="42">
        <v>12479862</v>
      </c>
      <c r="L376" s="76">
        <v>10080715</v>
      </c>
      <c r="M376" s="52">
        <v>11758553</v>
      </c>
      <c r="N376" s="43"/>
      <c r="O376" s="45">
        <f t="shared" si="72"/>
        <v>89225947</v>
      </c>
      <c r="P376" s="46">
        <f t="shared" si="73"/>
        <v>15.237278999126202</v>
      </c>
      <c r="Q376" s="20"/>
      <c r="R376" s="3"/>
      <c r="S376" s="3"/>
      <c r="T376" s="3"/>
      <c r="U376" s="3"/>
      <c r="V376" s="3"/>
    </row>
    <row r="377" spans="2:22" ht="15">
      <c r="B377" s="24"/>
      <c r="C377" s="29" t="s">
        <v>457</v>
      </c>
      <c r="D377" s="42"/>
      <c r="E377" s="43"/>
      <c r="F377" s="44"/>
      <c r="G377" s="44"/>
      <c r="H377" s="44"/>
      <c r="I377" s="44"/>
      <c r="J377" s="44"/>
      <c r="K377" s="42"/>
      <c r="L377" s="76"/>
      <c r="M377" s="52">
        <v>258762</v>
      </c>
      <c r="N377" s="43"/>
      <c r="O377" s="45">
        <f>SUM(D377:N377)</f>
        <v>258762</v>
      </c>
      <c r="P377" s="46">
        <f t="shared" si="73"/>
        <v>0.044189262439230756</v>
      </c>
      <c r="Q377" s="20"/>
      <c r="R377" s="3"/>
      <c r="S377" s="3"/>
      <c r="T377" s="3"/>
      <c r="U377" s="3"/>
      <c r="V377" s="3"/>
    </row>
    <row r="378" spans="2:22" ht="15">
      <c r="B378" s="24"/>
      <c r="C378" s="18" t="s">
        <v>167</v>
      </c>
      <c r="D378" s="42">
        <v>86000</v>
      </c>
      <c r="E378" s="43">
        <v>374052</v>
      </c>
      <c r="F378" s="44">
        <v>975149</v>
      </c>
      <c r="G378" s="44">
        <v>1058700</v>
      </c>
      <c r="H378" s="44">
        <v>1126800</v>
      </c>
      <c r="I378" s="44">
        <v>1127200</v>
      </c>
      <c r="J378" s="44">
        <v>0</v>
      </c>
      <c r="K378" s="42">
        <v>0</v>
      </c>
      <c r="L378" s="76">
        <v>0</v>
      </c>
      <c r="M378" s="52">
        <v>621119</v>
      </c>
      <c r="N378" s="43"/>
      <c r="O378" s="45">
        <f t="shared" si="72"/>
        <v>5369020</v>
      </c>
      <c r="P378" s="46">
        <f t="shared" si="73"/>
        <v>0.9168774156231546</v>
      </c>
      <c r="Q378" s="20"/>
      <c r="R378" s="3"/>
      <c r="S378" s="3"/>
      <c r="T378" s="3"/>
      <c r="U378" s="3"/>
      <c r="V378" s="3"/>
    </row>
    <row r="379" spans="2:22" ht="15">
      <c r="B379" s="24"/>
      <c r="C379" s="29" t="s">
        <v>458</v>
      </c>
      <c r="D379" s="42"/>
      <c r="E379" s="43"/>
      <c r="F379" s="44"/>
      <c r="G379" s="44"/>
      <c r="H379" s="44"/>
      <c r="I379" s="44"/>
      <c r="J379" s="44"/>
      <c r="K379" s="42"/>
      <c r="L379" s="76"/>
      <c r="M379" s="52">
        <v>319720</v>
      </c>
      <c r="N379" s="43"/>
      <c r="O379" s="45">
        <f t="shared" si="72"/>
        <v>319720</v>
      </c>
      <c r="P379" s="46">
        <f t="shared" si="73"/>
        <v>0.05459917216233781</v>
      </c>
      <c r="Q379" s="20"/>
      <c r="R379" s="3"/>
      <c r="S379" s="3"/>
      <c r="T379" s="3"/>
      <c r="U379" s="3"/>
      <c r="V379" s="3"/>
    </row>
    <row r="380" spans="2:22" ht="15">
      <c r="B380" s="24"/>
      <c r="C380" s="29" t="s">
        <v>459</v>
      </c>
      <c r="D380" s="42"/>
      <c r="E380" s="43"/>
      <c r="F380" s="44"/>
      <c r="G380" s="44"/>
      <c r="H380" s="44"/>
      <c r="I380" s="44"/>
      <c r="J380" s="44"/>
      <c r="K380" s="42"/>
      <c r="L380" s="76"/>
      <c r="M380" s="52">
        <v>204682</v>
      </c>
      <c r="N380" s="43"/>
      <c r="O380" s="45">
        <f t="shared" si="72"/>
        <v>204682</v>
      </c>
      <c r="P380" s="46">
        <f t="shared" si="73"/>
        <v>0.034953921420404196</v>
      </c>
      <c r="Q380" s="20"/>
      <c r="R380" s="3"/>
      <c r="S380" s="3"/>
      <c r="T380" s="3"/>
      <c r="U380" s="3"/>
      <c r="V380" s="3"/>
    </row>
    <row r="381" spans="2:22" ht="15">
      <c r="B381" s="24"/>
      <c r="C381" s="29" t="s">
        <v>460</v>
      </c>
      <c r="D381" s="42"/>
      <c r="E381" s="43"/>
      <c r="F381" s="44"/>
      <c r="G381" s="44"/>
      <c r="H381" s="44"/>
      <c r="I381" s="44"/>
      <c r="J381" s="44"/>
      <c r="K381" s="42"/>
      <c r="L381" s="76"/>
      <c r="M381" s="52">
        <v>341325</v>
      </c>
      <c r="N381" s="43"/>
      <c r="O381" s="45">
        <f t="shared" si="72"/>
        <v>341325</v>
      </c>
      <c r="P381" s="46">
        <f t="shared" si="73"/>
        <v>0.058288697730232555</v>
      </c>
      <c r="Q381" s="20"/>
      <c r="R381" s="3"/>
      <c r="S381" s="3"/>
      <c r="T381" s="3"/>
      <c r="U381" s="3"/>
      <c r="V381" s="3"/>
    </row>
    <row r="382" spans="2:22" ht="15">
      <c r="B382" s="24"/>
      <c r="C382" s="29" t="s">
        <v>461</v>
      </c>
      <c r="D382" s="42"/>
      <c r="E382" s="43"/>
      <c r="F382" s="44"/>
      <c r="G382" s="44"/>
      <c r="H382" s="44"/>
      <c r="I382" s="44"/>
      <c r="J382" s="44"/>
      <c r="K382" s="42"/>
      <c r="L382" s="76"/>
      <c r="M382" s="52">
        <v>326460</v>
      </c>
      <c r="N382" s="43"/>
      <c r="O382" s="45">
        <f t="shared" si="72"/>
        <v>326460</v>
      </c>
      <c r="P382" s="46">
        <f t="shared" si="73"/>
        <v>0.055750174352923815</v>
      </c>
      <c r="Q382" s="20"/>
      <c r="R382" s="3"/>
      <c r="S382" s="3"/>
      <c r="T382" s="3"/>
      <c r="U382" s="3"/>
      <c r="V382" s="3"/>
    </row>
    <row r="383" spans="2:22" ht="15">
      <c r="B383" s="24"/>
      <c r="C383" s="29" t="s">
        <v>265</v>
      </c>
      <c r="D383" s="42"/>
      <c r="E383" s="43"/>
      <c r="F383" s="44"/>
      <c r="G383" s="44"/>
      <c r="H383" s="44"/>
      <c r="I383" s="44"/>
      <c r="J383" s="44"/>
      <c r="K383" s="42"/>
      <c r="L383" s="76"/>
      <c r="M383" s="52">
        <v>739883</v>
      </c>
      <c r="N383" s="43"/>
      <c r="O383" s="45">
        <f t="shared" si="72"/>
        <v>739883</v>
      </c>
      <c r="P383" s="46">
        <f t="shared" si="73"/>
        <v>0.1263511800856593</v>
      </c>
      <c r="Q383" s="20"/>
      <c r="R383" s="3"/>
      <c r="S383" s="3"/>
      <c r="T383" s="3"/>
      <c r="U383" s="3"/>
      <c r="V383" s="3"/>
    </row>
    <row r="384" spans="2:22" ht="15">
      <c r="B384" s="24"/>
      <c r="C384" s="18" t="s">
        <v>168</v>
      </c>
      <c r="D384" s="42">
        <f>11867+429661</f>
        <v>441528</v>
      </c>
      <c r="E384" s="43">
        <f>20308+447658</f>
        <v>467966</v>
      </c>
      <c r="F384" s="44">
        <v>1157478</v>
      </c>
      <c r="G384" s="44">
        <v>1916147</v>
      </c>
      <c r="H384" s="44">
        <v>2505582</v>
      </c>
      <c r="I384" s="44">
        <v>2189557</v>
      </c>
      <c r="J384" s="44">
        <v>4609775</v>
      </c>
      <c r="K384" s="42">
        <v>7173013</v>
      </c>
      <c r="L384" s="76">
        <v>3080327</v>
      </c>
      <c r="M384" s="52">
        <v>553872</v>
      </c>
      <c r="N384" s="43"/>
      <c r="O384" s="45">
        <f t="shared" si="72"/>
        <v>24095245</v>
      </c>
      <c r="P384" s="46">
        <f t="shared" si="73"/>
        <v>4.114789284526178</v>
      </c>
      <c r="Q384" s="20"/>
      <c r="R384" s="3"/>
      <c r="S384" s="3"/>
      <c r="T384" s="3"/>
      <c r="U384" s="3"/>
      <c r="V384" s="3"/>
    </row>
    <row r="385" spans="2:22" ht="15">
      <c r="B385" s="24"/>
      <c r="C385" s="18" t="s">
        <v>169</v>
      </c>
      <c r="D385" s="42">
        <v>1849680</v>
      </c>
      <c r="E385" s="43">
        <v>1869762</v>
      </c>
      <c r="F385" s="44">
        <v>3066180</v>
      </c>
      <c r="G385" s="44">
        <v>3394488</v>
      </c>
      <c r="H385" s="44">
        <v>3508896</v>
      </c>
      <c r="I385" s="44">
        <v>4583386</v>
      </c>
      <c r="J385" s="44">
        <v>4078718</v>
      </c>
      <c r="K385" s="42">
        <v>4422579</v>
      </c>
      <c r="L385" s="76">
        <v>4203695</v>
      </c>
      <c r="M385" s="52">
        <v>4915000</v>
      </c>
      <c r="N385" s="43"/>
      <c r="O385" s="45">
        <f t="shared" si="72"/>
        <v>35892384</v>
      </c>
      <c r="P385" s="46">
        <f t="shared" si="73"/>
        <v>6.129408399013947</v>
      </c>
      <c r="Q385" s="20"/>
      <c r="R385" s="3"/>
      <c r="S385" s="3"/>
      <c r="T385" s="3"/>
      <c r="U385" s="3"/>
      <c r="V385" s="3"/>
    </row>
    <row r="386" spans="2:22" ht="15">
      <c r="B386" s="24"/>
      <c r="C386" s="29" t="s">
        <v>462</v>
      </c>
      <c r="D386" s="42"/>
      <c r="E386" s="43"/>
      <c r="F386" s="44"/>
      <c r="G386" s="44"/>
      <c r="H386" s="44"/>
      <c r="I386" s="44"/>
      <c r="J386" s="44"/>
      <c r="K386" s="42"/>
      <c r="L386" s="76"/>
      <c r="M386" s="52">
        <v>239200</v>
      </c>
      <c r="N386" s="43"/>
      <c r="O386" s="45">
        <f t="shared" si="72"/>
        <v>239200</v>
      </c>
      <c r="P386" s="46">
        <f t="shared" si="73"/>
        <v>0.04084862373711749</v>
      </c>
      <c r="Q386" s="20"/>
      <c r="R386" s="3"/>
      <c r="S386" s="3"/>
      <c r="T386" s="3"/>
      <c r="U386" s="3"/>
      <c r="V386" s="3"/>
    </row>
    <row r="387" spans="2:22" ht="15">
      <c r="B387" s="24"/>
      <c r="C387" s="18" t="s">
        <v>170</v>
      </c>
      <c r="D387" s="42">
        <v>628794</v>
      </c>
      <c r="E387" s="43">
        <v>1439426</v>
      </c>
      <c r="F387" s="44">
        <v>1499219</v>
      </c>
      <c r="G387" s="44">
        <v>2292447</v>
      </c>
      <c r="H387" s="44">
        <v>1878779</v>
      </c>
      <c r="I387" s="44">
        <v>3033565</v>
      </c>
      <c r="J387" s="44">
        <v>2064286</v>
      </c>
      <c r="K387" s="42">
        <v>1370680</v>
      </c>
      <c r="L387" s="76">
        <v>2751069</v>
      </c>
      <c r="M387" s="52">
        <v>2459001</v>
      </c>
      <c r="N387" s="43"/>
      <c r="O387" s="45">
        <f t="shared" si="72"/>
        <v>19417266</v>
      </c>
      <c r="P387" s="46">
        <f t="shared" si="73"/>
        <v>3.315922210859216</v>
      </c>
      <c r="Q387" s="20"/>
      <c r="R387" s="3"/>
      <c r="S387" s="3"/>
      <c r="T387" s="3"/>
      <c r="U387" s="3"/>
      <c r="V387" s="3"/>
    </row>
    <row r="388" spans="2:22" ht="16.5" thickBot="1">
      <c r="B388" s="25"/>
      <c r="C388" s="21" t="s">
        <v>7</v>
      </c>
      <c r="D388" s="47">
        <f aca="true" t="shared" si="74" ref="D388:K388">SUM(D370:D387)</f>
        <v>27743246</v>
      </c>
      <c r="E388" s="48">
        <f t="shared" si="74"/>
        <v>36286777</v>
      </c>
      <c r="F388" s="49">
        <f t="shared" si="74"/>
        <v>46600504</v>
      </c>
      <c r="G388" s="49">
        <f t="shared" si="74"/>
        <v>57549106</v>
      </c>
      <c r="H388" s="49">
        <f t="shared" si="74"/>
        <v>58359647</v>
      </c>
      <c r="I388" s="49">
        <f t="shared" si="74"/>
        <v>67801070</v>
      </c>
      <c r="J388" s="49">
        <f t="shared" si="74"/>
        <v>53761647</v>
      </c>
      <c r="K388" s="47">
        <f t="shared" si="74"/>
        <v>85044143</v>
      </c>
      <c r="L388" s="77">
        <f>SUM(L371:L387)</f>
        <v>64970840</v>
      </c>
      <c r="M388" s="48">
        <f>SUM(M371:M387)</f>
        <v>87459664</v>
      </c>
      <c r="N388" s="48"/>
      <c r="O388" s="50">
        <f>SUM(O371:O387)</f>
        <v>585576644</v>
      </c>
      <c r="P388" s="51">
        <f>(O388/$O$555)*100</f>
        <v>4.531071490553453</v>
      </c>
      <c r="Q388" s="10"/>
      <c r="R388" s="3"/>
      <c r="S388" s="3"/>
      <c r="T388" s="3"/>
      <c r="U388" s="3"/>
      <c r="V388" s="3"/>
    </row>
    <row r="389" spans="2:22" ht="15">
      <c r="B389" s="24"/>
      <c r="C389" s="18"/>
      <c r="D389" s="42"/>
      <c r="E389" s="43"/>
      <c r="F389" s="44"/>
      <c r="G389" s="44"/>
      <c r="H389" s="44"/>
      <c r="I389" s="44"/>
      <c r="J389" s="44"/>
      <c r="K389" s="42"/>
      <c r="L389" s="76"/>
      <c r="M389" s="52"/>
      <c r="N389" s="43"/>
      <c r="O389" s="45"/>
      <c r="P389" s="52"/>
      <c r="Q389" s="20"/>
      <c r="R389" s="3"/>
      <c r="S389" s="3"/>
      <c r="T389" s="3"/>
      <c r="U389" s="3"/>
      <c r="V389" s="3"/>
    </row>
    <row r="390" spans="2:22" ht="15">
      <c r="B390" s="24" t="s">
        <v>171</v>
      </c>
      <c r="C390" s="29" t="s">
        <v>463</v>
      </c>
      <c r="D390" s="42"/>
      <c r="E390" s="43"/>
      <c r="F390" s="44"/>
      <c r="G390" s="44"/>
      <c r="H390" s="44"/>
      <c r="I390" s="44"/>
      <c r="J390" s="44"/>
      <c r="K390" s="42"/>
      <c r="L390" s="76"/>
      <c r="M390" s="52">
        <v>587593</v>
      </c>
      <c r="N390" s="43"/>
      <c r="O390" s="45">
        <f>SUM(D390:N390)</f>
        <v>587593</v>
      </c>
      <c r="P390" s="46">
        <f>(O390/$O$167)*100</f>
        <v>1.3218631915138253</v>
      </c>
      <c r="Q390" s="20"/>
      <c r="R390" s="3"/>
      <c r="S390" s="3"/>
      <c r="T390" s="3"/>
      <c r="U390" s="3"/>
      <c r="V390" s="3"/>
    </row>
    <row r="391" spans="3:22" ht="15">
      <c r="C391" s="29" t="s">
        <v>333</v>
      </c>
      <c r="D391" s="42"/>
      <c r="E391" s="43"/>
      <c r="F391" s="44"/>
      <c r="G391" s="44"/>
      <c r="H391" s="44"/>
      <c r="I391" s="44"/>
      <c r="J391" s="44"/>
      <c r="K391" s="42"/>
      <c r="L391" s="76">
        <v>33600</v>
      </c>
      <c r="M391" s="52">
        <v>777937</v>
      </c>
      <c r="N391" s="43"/>
      <c r="O391" s="45">
        <f>SUM(D391:N391)</f>
        <v>811537</v>
      </c>
      <c r="P391" s="46">
        <f>(O391/$O$167)*100</f>
        <v>1.8256529414944613</v>
      </c>
      <c r="Q391" s="20"/>
      <c r="R391" s="3"/>
      <c r="S391" s="3"/>
      <c r="T391" s="3"/>
      <c r="U391" s="3"/>
      <c r="V391" s="3"/>
    </row>
    <row r="392" spans="3:22" ht="15">
      <c r="C392" s="18" t="s">
        <v>172</v>
      </c>
      <c r="D392" s="42">
        <v>402000</v>
      </c>
      <c r="E392" s="43">
        <v>2565269</v>
      </c>
      <c r="F392" s="44">
        <v>0</v>
      </c>
      <c r="G392" s="44">
        <v>2771530</v>
      </c>
      <c r="H392" s="44">
        <v>2844610</v>
      </c>
      <c r="I392" s="44">
        <v>7184014</v>
      </c>
      <c r="J392" s="44">
        <v>4240719</v>
      </c>
      <c r="K392" s="42">
        <v>4090648</v>
      </c>
      <c r="L392" s="76">
        <v>6676296</v>
      </c>
      <c r="M392" s="52">
        <v>5735230</v>
      </c>
      <c r="N392" s="43"/>
      <c r="O392" s="45">
        <f>SUM(D392:N392)</f>
        <v>36510316</v>
      </c>
      <c r="P392" s="46">
        <f>(O392/$O$395)*100</f>
        <v>48.19133836365067</v>
      </c>
      <c r="Q392" s="20"/>
      <c r="R392" s="3"/>
      <c r="S392" s="3"/>
      <c r="T392" s="3"/>
      <c r="U392" s="3"/>
      <c r="V392" s="3"/>
    </row>
    <row r="393" spans="2:22" ht="15">
      <c r="B393" s="24"/>
      <c r="C393" s="18" t="s">
        <v>173</v>
      </c>
      <c r="D393" s="42">
        <v>0</v>
      </c>
      <c r="E393" s="43">
        <v>0</v>
      </c>
      <c r="F393" s="44">
        <v>0</v>
      </c>
      <c r="G393" s="44">
        <v>0</v>
      </c>
      <c r="H393" s="44">
        <v>339136</v>
      </c>
      <c r="I393" s="44">
        <v>296000</v>
      </c>
      <c r="J393" s="44">
        <v>366276</v>
      </c>
      <c r="K393" s="42">
        <v>637172</v>
      </c>
      <c r="L393" s="76">
        <v>548108</v>
      </c>
      <c r="M393" s="52">
        <v>0</v>
      </c>
      <c r="N393" s="43"/>
      <c r="O393" s="45">
        <f>SUM(D393:N393)</f>
        <v>2186692</v>
      </c>
      <c r="P393" s="46">
        <f>(O393/$O$395)*100</f>
        <v>2.8862969597164816</v>
      </c>
      <c r="Q393" s="20"/>
      <c r="R393" s="3"/>
      <c r="S393" s="3"/>
      <c r="T393" s="3"/>
      <c r="U393" s="3"/>
      <c r="V393" s="3"/>
    </row>
    <row r="394" spans="2:22" ht="15">
      <c r="B394" s="24"/>
      <c r="C394" s="18" t="s">
        <v>174</v>
      </c>
      <c r="D394" s="42">
        <v>3123062</v>
      </c>
      <c r="E394" s="43">
        <v>1296373</v>
      </c>
      <c r="F394" s="44">
        <v>4061471</v>
      </c>
      <c r="G394" s="44">
        <v>2199400</v>
      </c>
      <c r="H394" s="44">
        <v>3648067</v>
      </c>
      <c r="I394" s="44">
        <v>3268760</v>
      </c>
      <c r="J394" s="44">
        <v>3870682</v>
      </c>
      <c r="K394" s="42">
        <v>4255407</v>
      </c>
      <c r="L394" s="76">
        <v>5696759</v>
      </c>
      <c r="M394" s="52">
        <v>4245039</v>
      </c>
      <c r="N394" s="43"/>
      <c r="O394" s="45">
        <f>SUM(D394:N394)</f>
        <v>35665020</v>
      </c>
      <c r="P394" s="46">
        <f>(O394/$O$395)*100</f>
        <v>47.07560040198963</v>
      </c>
      <c r="Q394" s="20"/>
      <c r="R394" s="3"/>
      <c r="S394" s="3"/>
      <c r="T394" s="3"/>
      <c r="U394" s="3"/>
      <c r="V394" s="3"/>
    </row>
    <row r="395" spans="2:22" ht="16.5" thickBot="1">
      <c r="B395" s="25"/>
      <c r="C395" s="21" t="s">
        <v>7</v>
      </c>
      <c r="D395" s="47">
        <f aca="true" t="shared" si="75" ref="D395:K395">SUM(D389:D394)</f>
        <v>3525062</v>
      </c>
      <c r="E395" s="48">
        <f t="shared" si="75"/>
        <v>3861642</v>
      </c>
      <c r="F395" s="49">
        <f t="shared" si="75"/>
        <v>4061471</v>
      </c>
      <c r="G395" s="49">
        <f t="shared" si="75"/>
        <v>4970930</v>
      </c>
      <c r="H395" s="49">
        <f t="shared" si="75"/>
        <v>6831813</v>
      </c>
      <c r="I395" s="49">
        <f t="shared" si="75"/>
        <v>10748774</v>
      </c>
      <c r="J395" s="49">
        <f t="shared" si="75"/>
        <v>8477677</v>
      </c>
      <c r="K395" s="47">
        <f t="shared" si="75"/>
        <v>8983227</v>
      </c>
      <c r="L395" s="77">
        <f>SUM(L391:L394)</f>
        <v>12954763</v>
      </c>
      <c r="M395" s="48">
        <f>SUM(M390:M394)</f>
        <v>11345799</v>
      </c>
      <c r="N395" s="48"/>
      <c r="O395" s="50">
        <f>SUM(O390:O394)</f>
        <v>75761158</v>
      </c>
      <c r="P395" s="51">
        <f>(O395/$O$555)*100</f>
        <v>0.5862242400247023</v>
      </c>
      <c r="Q395" s="10"/>
      <c r="R395" s="3"/>
      <c r="S395" s="3"/>
      <c r="T395" s="3"/>
      <c r="U395" s="3"/>
      <c r="V395" s="3"/>
    </row>
    <row r="396" spans="2:22" ht="15">
      <c r="B396" s="24"/>
      <c r="C396" s="18"/>
      <c r="D396" s="42"/>
      <c r="E396" s="43"/>
      <c r="F396" s="44"/>
      <c r="G396" s="44"/>
      <c r="H396" s="44"/>
      <c r="I396" s="44"/>
      <c r="J396" s="44"/>
      <c r="K396" s="42"/>
      <c r="L396" s="76"/>
      <c r="M396" s="52"/>
      <c r="N396" s="43"/>
      <c r="O396" s="45"/>
      <c r="P396" s="52"/>
      <c r="Q396" s="20"/>
      <c r="R396" s="3"/>
      <c r="S396" s="3"/>
      <c r="T396" s="3"/>
      <c r="U396" s="3"/>
      <c r="V396" s="3"/>
    </row>
    <row r="397" spans="2:22" ht="15">
      <c r="B397" s="24" t="s">
        <v>175</v>
      </c>
      <c r="C397" s="29" t="s">
        <v>334</v>
      </c>
      <c r="D397" s="42"/>
      <c r="E397" s="43"/>
      <c r="F397" s="44"/>
      <c r="G397" s="44"/>
      <c r="H397" s="44"/>
      <c r="I397" s="44"/>
      <c r="J397" s="44"/>
      <c r="K397" s="42"/>
      <c r="L397" s="76">
        <v>148000</v>
      </c>
      <c r="M397" s="52">
        <v>0</v>
      </c>
      <c r="N397" s="43"/>
      <c r="O397" s="45">
        <f aca="true" t="shared" si="76" ref="O397:O402">SUM(D397:N397)</f>
        <v>148000</v>
      </c>
      <c r="P397" s="46">
        <f>(O397/$O$167)*100</f>
        <v>0.33294432088885695</v>
      </c>
      <c r="Q397" s="20"/>
      <c r="R397" s="3"/>
      <c r="S397" s="3"/>
      <c r="T397" s="3"/>
      <c r="U397" s="3"/>
      <c r="V397" s="3"/>
    </row>
    <row r="398" spans="3:22" ht="15">
      <c r="C398" s="18" t="s">
        <v>270</v>
      </c>
      <c r="D398" s="42">
        <v>0</v>
      </c>
      <c r="E398" s="43">
        <v>0</v>
      </c>
      <c r="F398" s="44">
        <v>0</v>
      </c>
      <c r="G398" s="44">
        <v>0</v>
      </c>
      <c r="H398" s="44">
        <v>0</v>
      </c>
      <c r="I398" s="44">
        <v>0</v>
      </c>
      <c r="J398" s="44">
        <v>2110856</v>
      </c>
      <c r="K398" s="42">
        <v>337761</v>
      </c>
      <c r="L398" s="76">
        <v>3133200</v>
      </c>
      <c r="M398" s="52">
        <v>7086647</v>
      </c>
      <c r="N398" s="43"/>
      <c r="O398" s="45">
        <f t="shared" si="76"/>
        <v>12668464</v>
      </c>
      <c r="P398" s="46">
        <f>(O398/$O$403)*100</f>
        <v>5.1036511447187465</v>
      </c>
      <c r="Q398" s="20"/>
      <c r="R398" s="3"/>
      <c r="S398" s="3"/>
      <c r="T398" s="3"/>
      <c r="U398" s="3"/>
      <c r="V398" s="3"/>
    </row>
    <row r="399" spans="3:22" ht="15">
      <c r="C399" s="29" t="s">
        <v>335</v>
      </c>
      <c r="D399" s="42"/>
      <c r="E399" s="43"/>
      <c r="F399" s="44"/>
      <c r="G399" s="44"/>
      <c r="H399" s="44"/>
      <c r="I399" s="44"/>
      <c r="J399" s="44"/>
      <c r="K399" s="42"/>
      <c r="L399" s="76">
        <v>275675</v>
      </c>
      <c r="M399" s="52">
        <v>63380</v>
      </c>
      <c r="N399" s="43"/>
      <c r="O399" s="45">
        <f t="shared" si="76"/>
        <v>339055</v>
      </c>
      <c r="P399" s="46">
        <f>(O399/$O$403)*100</f>
        <v>0.13659260024519268</v>
      </c>
      <c r="Q399" s="20"/>
      <c r="R399" s="3"/>
      <c r="S399" s="3"/>
      <c r="T399" s="3"/>
      <c r="U399" s="3"/>
      <c r="V399" s="3"/>
    </row>
    <row r="400" spans="2:22" ht="15">
      <c r="B400" s="24"/>
      <c r="C400" s="18" t="s">
        <v>176</v>
      </c>
      <c r="D400" s="42">
        <v>4267244</v>
      </c>
      <c r="E400" s="43">
        <v>6809483</v>
      </c>
      <c r="F400" s="44">
        <v>18689399</v>
      </c>
      <c r="G400" s="44">
        <v>23743082</v>
      </c>
      <c r="H400" s="44">
        <v>27191998</v>
      </c>
      <c r="I400" s="44">
        <v>22145206</v>
      </c>
      <c r="J400" s="44">
        <v>25012784</v>
      </c>
      <c r="K400" s="42">
        <v>25269653</v>
      </c>
      <c r="L400" s="76">
        <v>30377142</v>
      </c>
      <c r="M400" s="52">
        <v>31380000</v>
      </c>
      <c r="N400" s="43"/>
      <c r="O400" s="45">
        <f t="shared" si="76"/>
        <v>214885991</v>
      </c>
      <c r="P400" s="46">
        <f>(O400/$O$403)*100</f>
        <v>86.56954260210017</v>
      </c>
      <c r="Q400" s="20"/>
      <c r="R400" s="3"/>
      <c r="S400" s="3"/>
      <c r="T400" s="3"/>
      <c r="U400" s="3"/>
      <c r="V400" s="3"/>
    </row>
    <row r="401" spans="2:22" ht="15">
      <c r="B401" s="24"/>
      <c r="C401" s="29" t="s">
        <v>271</v>
      </c>
      <c r="D401" s="42">
        <v>0</v>
      </c>
      <c r="E401" s="43">
        <v>0</v>
      </c>
      <c r="F401" s="44">
        <v>0</v>
      </c>
      <c r="G401" s="44">
        <v>0</v>
      </c>
      <c r="H401" s="44">
        <v>0</v>
      </c>
      <c r="I401" s="44">
        <v>0</v>
      </c>
      <c r="J401" s="44">
        <v>2325183</v>
      </c>
      <c r="K401" s="42">
        <v>2543398</v>
      </c>
      <c r="L401" s="76">
        <v>3106747</v>
      </c>
      <c r="M401" s="52">
        <v>2964217</v>
      </c>
      <c r="N401" s="43"/>
      <c r="O401" s="45">
        <f t="shared" si="76"/>
        <v>10939545</v>
      </c>
      <c r="P401" s="46">
        <f>(O401/$O$403)*100</f>
        <v>4.407134232054671</v>
      </c>
      <c r="Q401" s="20"/>
      <c r="R401" s="3"/>
      <c r="S401" s="3"/>
      <c r="T401" s="3"/>
      <c r="U401" s="3"/>
      <c r="V401" s="3"/>
    </row>
    <row r="402" spans="2:22" ht="15">
      <c r="B402" s="24"/>
      <c r="C402" s="18" t="s">
        <v>177</v>
      </c>
      <c r="D402" s="42">
        <v>2060764</v>
      </c>
      <c r="E402" s="43">
        <v>188000</v>
      </c>
      <c r="F402" s="44">
        <v>1709200</v>
      </c>
      <c r="G402" s="44">
        <v>1801485</v>
      </c>
      <c r="H402" s="44">
        <v>1246575</v>
      </c>
      <c r="I402" s="44">
        <v>1871145</v>
      </c>
      <c r="J402" s="44">
        <v>0</v>
      </c>
      <c r="K402" s="42">
        <v>365325</v>
      </c>
      <c r="L402" s="76">
        <v>0</v>
      </c>
      <c r="M402" s="52">
        <v>0</v>
      </c>
      <c r="N402" s="43"/>
      <c r="O402" s="45">
        <f t="shared" si="76"/>
        <v>9242494</v>
      </c>
      <c r="P402" s="46">
        <f>(O402/$O$403)*100</f>
        <v>3.723455746739001</v>
      </c>
      <c r="Q402" s="20"/>
      <c r="R402" s="3"/>
      <c r="S402" s="3"/>
      <c r="T402" s="3"/>
      <c r="U402" s="3"/>
      <c r="V402" s="3"/>
    </row>
    <row r="403" spans="2:22" ht="16.5" thickBot="1">
      <c r="B403" s="25"/>
      <c r="C403" s="21" t="s">
        <v>7</v>
      </c>
      <c r="D403" s="47">
        <f aca="true" t="shared" si="77" ref="D403:K403">SUM(D396:D402)</f>
        <v>6328008</v>
      </c>
      <c r="E403" s="48">
        <f t="shared" si="77"/>
        <v>6997483</v>
      </c>
      <c r="F403" s="49">
        <f t="shared" si="77"/>
        <v>20398599</v>
      </c>
      <c r="G403" s="49">
        <f t="shared" si="77"/>
        <v>25544567</v>
      </c>
      <c r="H403" s="49">
        <f t="shared" si="77"/>
        <v>28438573</v>
      </c>
      <c r="I403" s="49">
        <f t="shared" si="77"/>
        <v>24016351</v>
      </c>
      <c r="J403" s="49">
        <f t="shared" si="77"/>
        <v>29448823</v>
      </c>
      <c r="K403" s="47">
        <f t="shared" si="77"/>
        <v>28516137</v>
      </c>
      <c r="L403" s="77">
        <f>SUM(L397:L402)</f>
        <v>37040764</v>
      </c>
      <c r="M403" s="48">
        <f>SUM(M397:M402)</f>
        <v>41494244</v>
      </c>
      <c r="N403" s="48"/>
      <c r="O403" s="50">
        <f>SUM(O397:O402)</f>
        <v>248223549</v>
      </c>
      <c r="P403" s="51">
        <f>(O403/$O$555)*100</f>
        <v>1.9207027084876322</v>
      </c>
      <c r="Q403" s="10"/>
      <c r="R403" s="3"/>
      <c r="S403" s="3"/>
      <c r="T403" s="3"/>
      <c r="U403" s="3"/>
      <c r="V403" s="3"/>
    </row>
    <row r="404" spans="2:22" ht="15">
      <c r="B404" s="24"/>
      <c r="C404" s="18"/>
      <c r="D404" s="42"/>
      <c r="E404" s="43"/>
      <c r="F404" s="44"/>
      <c r="G404" s="44"/>
      <c r="H404" s="44"/>
      <c r="I404" s="44"/>
      <c r="J404" s="44"/>
      <c r="K404" s="42"/>
      <c r="L404" s="76"/>
      <c r="M404" s="52"/>
      <c r="N404" s="43"/>
      <c r="O404" s="45"/>
      <c r="P404" s="52"/>
      <c r="Q404" s="20"/>
      <c r="R404" s="3"/>
      <c r="S404" s="3"/>
      <c r="T404" s="3"/>
      <c r="U404" s="3"/>
      <c r="V404" s="3"/>
    </row>
    <row r="405" spans="2:22" ht="15">
      <c r="B405" s="24" t="s">
        <v>178</v>
      </c>
      <c r="C405" s="18" t="s">
        <v>141</v>
      </c>
      <c r="D405" s="42">
        <v>728000</v>
      </c>
      <c r="E405" s="43">
        <v>1008000</v>
      </c>
      <c r="F405" s="44">
        <v>2187200</v>
      </c>
      <c r="G405" s="44">
        <v>1677014</v>
      </c>
      <c r="H405" s="44">
        <v>1068000</v>
      </c>
      <c r="I405" s="44">
        <v>3196000</v>
      </c>
      <c r="J405" s="44">
        <v>4217200</v>
      </c>
      <c r="K405" s="42">
        <v>3359000</v>
      </c>
      <c r="L405" s="76">
        <v>3647400</v>
      </c>
      <c r="M405" s="52">
        <v>4509721</v>
      </c>
      <c r="N405" s="43"/>
      <c r="O405" s="45">
        <f aca="true" t="shared" si="78" ref="O405:O423">SUM(D405:N405)</f>
        <v>25597535</v>
      </c>
      <c r="P405" s="46">
        <f aca="true" t="shared" si="79" ref="P405:P423">(O405/$O$424)*100</f>
        <v>3.305233197392744</v>
      </c>
      <c r="Q405" s="20"/>
      <c r="R405" s="3"/>
      <c r="S405" s="3"/>
      <c r="T405" s="3"/>
      <c r="U405" s="3"/>
      <c r="V405" s="3"/>
    </row>
    <row r="406" spans="2:22" ht="15">
      <c r="B406" s="24"/>
      <c r="C406" s="29" t="s">
        <v>464</v>
      </c>
      <c r="D406" s="42"/>
      <c r="E406" s="43"/>
      <c r="F406" s="44"/>
      <c r="G406" s="44"/>
      <c r="H406" s="44"/>
      <c r="I406" s="44"/>
      <c r="J406" s="44"/>
      <c r="K406" s="42"/>
      <c r="L406" s="76"/>
      <c r="M406" s="52">
        <v>748823</v>
      </c>
      <c r="N406" s="43"/>
      <c r="O406" s="45">
        <f t="shared" si="78"/>
        <v>748823</v>
      </c>
      <c r="P406" s="46">
        <f t="shared" si="79"/>
        <v>0.09669035079241912</v>
      </c>
      <c r="Q406" s="20"/>
      <c r="R406" s="3"/>
      <c r="S406" s="3"/>
      <c r="T406" s="3"/>
      <c r="U406" s="3"/>
      <c r="V406" s="3"/>
    </row>
    <row r="407" spans="2:22" ht="15">
      <c r="B407" s="24"/>
      <c r="C407" s="29" t="s">
        <v>465</v>
      </c>
      <c r="D407" s="42"/>
      <c r="E407" s="43"/>
      <c r="F407" s="44"/>
      <c r="G407" s="44"/>
      <c r="H407" s="44"/>
      <c r="I407" s="44"/>
      <c r="J407" s="44"/>
      <c r="K407" s="42"/>
      <c r="L407" s="76"/>
      <c r="M407" s="52">
        <v>245000</v>
      </c>
      <c r="N407" s="43"/>
      <c r="O407" s="45">
        <f t="shared" si="78"/>
        <v>245000</v>
      </c>
      <c r="P407" s="46">
        <f t="shared" si="79"/>
        <v>0.03163516070438901</v>
      </c>
      <c r="Q407" s="20"/>
      <c r="R407" s="3"/>
      <c r="S407" s="3"/>
      <c r="T407" s="3"/>
      <c r="U407" s="3"/>
      <c r="V407" s="3"/>
    </row>
    <row r="408" spans="2:22" ht="15">
      <c r="B408" s="24"/>
      <c r="C408" s="18" t="s">
        <v>179</v>
      </c>
      <c r="D408" s="42">
        <v>915246</v>
      </c>
      <c r="E408" s="43">
        <v>1126658</v>
      </c>
      <c r="F408" s="44">
        <v>972207</v>
      </c>
      <c r="G408" s="44">
        <v>2488268</v>
      </c>
      <c r="H408" s="44">
        <v>802877</v>
      </c>
      <c r="I408" s="44">
        <v>2273911</v>
      </c>
      <c r="J408" s="44">
        <v>2728365</v>
      </c>
      <c r="K408" s="42">
        <v>2392176</v>
      </c>
      <c r="L408" s="76">
        <v>2801856</v>
      </c>
      <c r="M408" s="52">
        <v>3479303</v>
      </c>
      <c r="N408" s="43"/>
      <c r="O408" s="45">
        <f t="shared" si="78"/>
        <v>19980867</v>
      </c>
      <c r="P408" s="46">
        <f t="shared" si="79"/>
        <v>2.5799915859511144</v>
      </c>
      <c r="Q408" s="20"/>
      <c r="R408" s="3"/>
      <c r="S408" s="3"/>
      <c r="T408" s="3"/>
      <c r="U408" s="3"/>
      <c r="V408" s="3"/>
    </row>
    <row r="409" spans="2:22" ht="15">
      <c r="B409" s="24"/>
      <c r="C409" s="29" t="s">
        <v>466</v>
      </c>
      <c r="D409" s="42"/>
      <c r="E409" s="43"/>
      <c r="F409" s="44"/>
      <c r="G409" s="44"/>
      <c r="H409" s="44"/>
      <c r="I409" s="44"/>
      <c r="J409" s="44"/>
      <c r="K409" s="42"/>
      <c r="L409" s="76"/>
      <c r="M409" s="52">
        <v>297156</v>
      </c>
      <c r="N409" s="43"/>
      <c r="O409" s="45">
        <f t="shared" si="78"/>
        <v>297156</v>
      </c>
      <c r="P409" s="46">
        <f t="shared" si="79"/>
        <v>0.03836970536438131</v>
      </c>
      <c r="Q409" s="20"/>
      <c r="R409" s="3"/>
      <c r="S409" s="3"/>
      <c r="T409" s="3"/>
      <c r="U409" s="3"/>
      <c r="V409" s="3"/>
    </row>
    <row r="410" spans="2:22" ht="15">
      <c r="B410" s="24"/>
      <c r="C410" s="29" t="s">
        <v>272</v>
      </c>
      <c r="D410" s="42">
        <v>0</v>
      </c>
      <c r="E410" s="43">
        <v>0</v>
      </c>
      <c r="F410" s="44">
        <v>0</v>
      </c>
      <c r="G410" s="44">
        <v>0</v>
      </c>
      <c r="H410" s="44">
        <v>0</v>
      </c>
      <c r="I410" s="44">
        <v>0</v>
      </c>
      <c r="J410" s="44">
        <v>1292000</v>
      </c>
      <c r="K410" s="42">
        <v>1792553</v>
      </c>
      <c r="L410" s="76">
        <v>700727</v>
      </c>
      <c r="M410" s="52">
        <v>1363000</v>
      </c>
      <c r="N410" s="43"/>
      <c r="O410" s="45">
        <f t="shared" si="78"/>
        <v>5148280</v>
      </c>
      <c r="P410" s="46">
        <f t="shared" si="79"/>
        <v>0.6647618985762932</v>
      </c>
      <c r="Q410" s="20"/>
      <c r="R410" s="3"/>
      <c r="S410" s="3"/>
      <c r="T410" s="3"/>
      <c r="U410" s="3"/>
      <c r="V410" s="3"/>
    </row>
    <row r="411" spans="2:22" ht="15">
      <c r="B411" s="24"/>
      <c r="C411" s="29" t="s">
        <v>336</v>
      </c>
      <c r="D411" s="42"/>
      <c r="E411" s="43"/>
      <c r="F411" s="44"/>
      <c r="G411" s="44"/>
      <c r="H411" s="44"/>
      <c r="I411" s="44"/>
      <c r="J411" s="44"/>
      <c r="K411" s="42"/>
      <c r="L411" s="76">
        <v>230000</v>
      </c>
      <c r="M411" s="52">
        <v>600000</v>
      </c>
      <c r="N411" s="43"/>
      <c r="O411" s="45">
        <f t="shared" si="78"/>
        <v>830000</v>
      </c>
      <c r="P411" s="46">
        <f>(O411/$O$403)*100</f>
        <v>0.3343760103921486</v>
      </c>
      <c r="Q411" s="20"/>
      <c r="R411" s="3"/>
      <c r="S411" s="3"/>
      <c r="T411" s="3"/>
      <c r="U411" s="3"/>
      <c r="V411" s="3"/>
    </row>
    <row r="412" spans="2:22" ht="15">
      <c r="B412" s="24"/>
      <c r="C412" s="29" t="s">
        <v>337</v>
      </c>
      <c r="D412" s="42"/>
      <c r="E412" s="43"/>
      <c r="F412" s="44"/>
      <c r="G412" s="44"/>
      <c r="H412" s="44"/>
      <c r="I412" s="44"/>
      <c r="J412" s="44"/>
      <c r="K412" s="42"/>
      <c r="L412" s="76">
        <v>942822</v>
      </c>
      <c r="M412" s="52">
        <v>368743</v>
      </c>
      <c r="N412" s="43"/>
      <c r="O412" s="45">
        <f t="shared" si="78"/>
        <v>1311565</v>
      </c>
      <c r="P412" s="46">
        <f>(O412/$O$403)*100</f>
        <v>0.5283805687590101</v>
      </c>
      <c r="Q412" s="20"/>
      <c r="R412" s="3"/>
      <c r="S412" s="3"/>
      <c r="T412" s="3"/>
      <c r="U412" s="3"/>
      <c r="V412" s="3"/>
    </row>
    <row r="413" spans="2:22" ht="15">
      <c r="B413" s="24"/>
      <c r="C413" s="18" t="s">
        <v>273</v>
      </c>
      <c r="D413" s="42">
        <v>8468350</v>
      </c>
      <c r="E413" s="43">
        <v>12285302</v>
      </c>
      <c r="F413" s="44">
        <v>30464041</v>
      </c>
      <c r="G413" s="44">
        <v>19011377</v>
      </c>
      <c r="H413" s="44">
        <v>26850531</v>
      </c>
      <c r="I413" s="44">
        <v>18686037</v>
      </c>
      <c r="J413" s="44">
        <v>15316306</v>
      </c>
      <c r="K413" s="42">
        <v>25799125</v>
      </c>
      <c r="L413" s="76">
        <v>44514230</v>
      </c>
      <c r="M413" s="52">
        <v>89105637</v>
      </c>
      <c r="N413" s="43"/>
      <c r="O413" s="45">
        <f t="shared" si="78"/>
        <v>290500936</v>
      </c>
      <c r="P413" s="46">
        <f t="shared" si="79"/>
        <v>37.51038283728745</v>
      </c>
      <c r="Q413" s="20"/>
      <c r="R413" s="3"/>
      <c r="S413" s="3"/>
      <c r="T413" s="3"/>
      <c r="U413" s="3"/>
      <c r="V413" s="3"/>
    </row>
    <row r="414" spans="2:22" ht="15">
      <c r="B414" s="24"/>
      <c r="C414" s="18" t="s">
        <v>180</v>
      </c>
      <c r="D414" s="42">
        <v>10403239</v>
      </c>
      <c r="E414" s="43">
        <v>14532850</v>
      </c>
      <c r="F414" s="44">
        <v>27031812</v>
      </c>
      <c r="G414" s="44">
        <v>40719312</v>
      </c>
      <c r="H414" s="44">
        <v>24361243</v>
      </c>
      <c r="I414" s="44">
        <v>37496156</v>
      </c>
      <c r="J414" s="44">
        <v>30246943</v>
      </c>
      <c r="K414" s="42">
        <v>40455791</v>
      </c>
      <c r="L414" s="76">
        <v>57893194</v>
      </c>
      <c r="M414" s="52">
        <v>110866476</v>
      </c>
      <c r="N414" s="43"/>
      <c r="O414" s="45">
        <f t="shared" si="78"/>
        <v>394007016</v>
      </c>
      <c r="P414" s="46">
        <f t="shared" si="79"/>
        <v>50.87540926455824</v>
      </c>
      <c r="Q414" s="20"/>
      <c r="R414" s="3"/>
      <c r="S414" s="3"/>
      <c r="T414" s="3"/>
      <c r="U414" s="3"/>
      <c r="V414" s="3"/>
    </row>
    <row r="415" spans="2:22" ht="15">
      <c r="B415" s="24"/>
      <c r="C415" s="29" t="s">
        <v>283</v>
      </c>
      <c r="D415" s="42">
        <v>0</v>
      </c>
      <c r="E415" s="43">
        <v>0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2">
        <v>12683</v>
      </c>
      <c r="L415" s="76">
        <v>0</v>
      </c>
      <c r="M415" s="52">
        <v>1882018</v>
      </c>
      <c r="N415" s="43"/>
      <c r="O415" s="45">
        <f t="shared" si="78"/>
        <v>1894701</v>
      </c>
      <c r="P415" s="46">
        <f t="shared" si="79"/>
        <v>0.2446496760072104</v>
      </c>
      <c r="Q415" s="20"/>
      <c r="R415" s="3"/>
      <c r="S415" s="3"/>
      <c r="T415" s="3"/>
      <c r="U415" s="3"/>
      <c r="V415" s="3"/>
    </row>
    <row r="416" spans="2:22" ht="15">
      <c r="B416" s="24"/>
      <c r="C416" s="18" t="s">
        <v>181</v>
      </c>
      <c r="D416" s="42">
        <v>342527</v>
      </c>
      <c r="E416" s="43">
        <v>572981</v>
      </c>
      <c r="F416" s="44">
        <v>733447</v>
      </c>
      <c r="G416" s="44">
        <v>839061</v>
      </c>
      <c r="H416" s="44">
        <v>778711</v>
      </c>
      <c r="I416" s="44">
        <v>1315189</v>
      </c>
      <c r="J416" s="44">
        <v>1320571</v>
      </c>
      <c r="K416" s="42">
        <v>1093153</v>
      </c>
      <c r="L416" s="76">
        <v>1656434</v>
      </c>
      <c r="M416" s="52">
        <v>5563731</v>
      </c>
      <c r="N416" s="43"/>
      <c r="O416" s="45">
        <f t="shared" si="78"/>
        <v>14215805</v>
      </c>
      <c r="P416" s="46">
        <f t="shared" si="79"/>
        <v>1.835588880478599</v>
      </c>
      <c r="Q416" s="20"/>
      <c r="R416" s="3"/>
      <c r="S416" s="3"/>
      <c r="T416" s="3"/>
      <c r="U416" s="3"/>
      <c r="V416" s="3"/>
    </row>
    <row r="417" spans="2:22" ht="15">
      <c r="B417" s="24"/>
      <c r="C417" s="29" t="s">
        <v>338</v>
      </c>
      <c r="D417" s="42"/>
      <c r="E417" s="43"/>
      <c r="F417" s="44"/>
      <c r="G417" s="44"/>
      <c r="H417" s="44"/>
      <c r="I417" s="44"/>
      <c r="J417" s="44"/>
      <c r="K417" s="42"/>
      <c r="L417" s="76">
        <v>131000</v>
      </c>
      <c r="M417" s="52">
        <v>1234575</v>
      </c>
      <c r="N417" s="43"/>
      <c r="O417" s="45">
        <f t="shared" si="78"/>
        <v>1365575</v>
      </c>
      <c r="P417" s="46">
        <f aca="true" t="shared" si="80" ref="P417:P422">(O417/$O$403)*100</f>
        <v>0.5501391811942871</v>
      </c>
      <c r="Q417" s="20"/>
      <c r="R417" s="3"/>
      <c r="S417" s="3"/>
      <c r="T417" s="3"/>
      <c r="U417" s="3"/>
      <c r="V417" s="3"/>
    </row>
    <row r="418" spans="2:22" ht="15">
      <c r="B418" s="24"/>
      <c r="C418" s="18" t="s">
        <v>182</v>
      </c>
      <c r="D418" s="42">
        <v>1813286</v>
      </c>
      <c r="E418" s="43">
        <v>1227532</v>
      </c>
      <c r="F418" s="44">
        <v>2765927</v>
      </c>
      <c r="G418" s="44">
        <v>2959937</v>
      </c>
      <c r="H418" s="44">
        <v>2498615</v>
      </c>
      <c r="I418" s="44">
        <v>1581181</v>
      </c>
      <c r="J418" s="44">
        <v>667371</v>
      </c>
      <c r="K418" s="42">
        <v>320080</v>
      </c>
      <c r="L418" s="76">
        <v>80024</v>
      </c>
      <c r="M418" s="52">
        <v>0</v>
      </c>
      <c r="N418" s="43"/>
      <c r="O418" s="45">
        <f t="shared" si="78"/>
        <v>13913953</v>
      </c>
      <c r="P418" s="46">
        <f t="shared" si="80"/>
        <v>5.605412160149237</v>
      </c>
      <c r="Q418" s="20"/>
      <c r="R418" s="3"/>
      <c r="S418" s="3"/>
      <c r="T418" s="3"/>
      <c r="U418" s="3"/>
      <c r="V418" s="3"/>
    </row>
    <row r="419" spans="2:22" ht="15">
      <c r="B419" s="24"/>
      <c r="C419" s="29" t="s">
        <v>339</v>
      </c>
      <c r="D419" s="42"/>
      <c r="E419" s="43"/>
      <c r="F419" s="44"/>
      <c r="G419" s="44"/>
      <c r="H419" s="44"/>
      <c r="I419" s="44"/>
      <c r="J419" s="44"/>
      <c r="K419" s="42"/>
      <c r="L419" s="76">
        <v>201046</v>
      </c>
      <c r="M419" s="52">
        <v>186394</v>
      </c>
      <c r="N419" s="43"/>
      <c r="O419" s="45">
        <f t="shared" si="78"/>
        <v>387440</v>
      </c>
      <c r="P419" s="46">
        <f t="shared" si="80"/>
        <v>0.15608511020040247</v>
      </c>
      <c r="Q419" s="20"/>
      <c r="R419" s="3"/>
      <c r="S419" s="3"/>
      <c r="T419" s="3"/>
      <c r="U419" s="3"/>
      <c r="V419" s="3"/>
    </row>
    <row r="420" spans="2:22" ht="15">
      <c r="B420" s="24"/>
      <c r="C420" s="29" t="s">
        <v>467</v>
      </c>
      <c r="D420" s="42"/>
      <c r="E420" s="43"/>
      <c r="F420" s="44"/>
      <c r="G420" s="44"/>
      <c r="H420" s="44"/>
      <c r="I420" s="44"/>
      <c r="J420" s="44"/>
      <c r="K420" s="42"/>
      <c r="L420" s="76"/>
      <c r="M420" s="52">
        <v>500000</v>
      </c>
      <c r="N420" s="43"/>
      <c r="O420" s="45">
        <f t="shared" si="78"/>
        <v>500000</v>
      </c>
      <c r="P420" s="46">
        <f t="shared" si="80"/>
        <v>0.20143133156153525</v>
      </c>
      <c r="Q420" s="20"/>
      <c r="R420" s="3"/>
      <c r="S420" s="3"/>
      <c r="T420" s="3"/>
      <c r="U420" s="3"/>
      <c r="V420" s="3"/>
    </row>
    <row r="421" spans="2:22" ht="15">
      <c r="B421" s="24"/>
      <c r="C421" s="18" t="s">
        <v>48</v>
      </c>
      <c r="D421" s="42">
        <v>587326</v>
      </c>
      <c r="E421" s="43">
        <v>0</v>
      </c>
      <c r="F421" s="44">
        <v>718731</v>
      </c>
      <c r="G421" s="44">
        <v>0</v>
      </c>
      <c r="H421" s="44">
        <v>0</v>
      </c>
      <c r="I421" s="44">
        <v>7450</v>
      </c>
      <c r="J421" s="44">
        <v>0</v>
      </c>
      <c r="K421" s="42">
        <v>0</v>
      </c>
      <c r="L421" s="76">
        <v>0</v>
      </c>
      <c r="M421" s="52">
        <v>0</v>
      </c>
      <c r="N421" s="43"/>
      <c r="O421" s="45">
        <f t="shared" si="78"/>
        <v>1313507</v>
      </c>
      <c r="P421" s="46">
        <f t="shared" si="80"/>
        <v>0.529162928050795</v>
      </c>
      <c r="Q421" s="20"/>
      <c r="R421" s="3"/>
      <c r="S421" s="3"/>
      <c r="T421" s="3"/>
      <c r="U421" s="3"/>
      <c r="V421" s="3"/>
    </row>
    <row r="422" spans="2:22" ht="15">
      <c r="B422" s="24"/>
      <c r="C422" s="29" t="s">
        <v>340</v>
      </c>
      <c r="D422" s="42"/>
      <c r="E422" s="43"/>
      <c r="F422" s="44"/>
      <c r="G422" s="44"/>
      <c r="H422" s="44"/>
      <c r="I422" s="44"/>
      <c r="J422" s="44"/>
      <c r="K422" s="42"/>
      <c r="L422" s="76">
        <v>1700000</v>
      </c>
      <c r="M422" s="52">
        <v>418000</v>
      </c>
      <c r="N422" s="43"/>
      <c r="O422" s="45">
        <f t="shared" si="78"/>
        <v>2118000</v>
      </c>
      <c r="P422" s="46">
        <f t="shared" si="80"/>
        <v>0.8532631204946635</v>
      </c>
      <c r="Q422" s="20"/>
      <c r="R422" s="3"/>
      <c r="S422" s="3"/>
      <c r="T422" s="3"/>
      <c r="U422" s="3"/>
      <c r="V422" s="3"/>
    </row>
    <row r="423" spans="2:22" ht="15">
      <c r="B423" s="24"/>
      <c r="C423" s="18" t="s">
        <v>284</v>
      </c>
      <c r="D423" s="42">
        <v>0</v>
      </c>
      <c r="E423" s="43">
        <v>0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2">
        <v>30000</v>
      </c>
      <c r="L423" s="76">
        <v>0</v>
      </c>
      <c r="M423" s="52">
        <v>48576</v>
      </c>
      <c r="N423" s="43"/>
      <c r="O423" s="45">
        <f t="shared" si="78"/>
        <v>78576</v>
      </c>
      <c r="P423" s="46">
        <f t="shared" si="79"/>
        <v>0.010145977091869676</v>
      </c>
      <c r="Q423" s="20"/>
      <c r="R423" s="3"/>
      <c r="S423" s="3"/>
      <c r="T423" s="3"/>
      <c r="U423" s="3"/>
      <c r="V423" s="3"/>
    </row>
    <row r="424" spans="2:22" ht="16.5" thickBot="1">
      <c r="B424" s="25"/>
      <c r="C424" s="21" t="s">
        <v>7</v>
      </c>
      <c r="D424" s="47">
        <f aca="true" t="shared" si="81" ref="D424:K424">SUM(D404:D423)</f>
        <v>23257974</v>
      </c>
      <c r="E424" s="48">
        <f t="shared" si="81"/>
        <v>30753323</v>
      </c>
      <c r="F424" s="49">
        <f t="shared" si="81"/>
        <v>64873365</v>
      </c>
      <c r="G424" s="49">
        <f t="shared" si="81"/>
        <v>67694969</v>
      </c>
      <c r="H424" s="49">
        <f t="shared" si="81"/>
        <v>56359977</v>
      </c>
      <c r="I424" s="49">
        <f t="shared" si="81"/>
        <v>64555924</v>
      </c>
      <c r="J424" s="49">
        <f t="shared" si="81"/>
        <v>55788756</v>
      </c>
      <c r="K424" s="47">
        <f t="shared" si="81"/>
        <v>75254561</v>
      </c>
      <c r="L424" s="77">
        <f>SUM(L405:L423)</f>
        <v>114498733</v>
      </c>
      <c r="M424" s="48">
        <f>SUM(M405:M423)</f>
        <v>221417153</v>
      </c>
      <c r="N424" s="48"/>
      <c r="O424" s="50">
        <f>SUM(O405:O423)</f>
        <v>774454735</v>
      </c>
      <c r="P424" s="51">
        <f>(O424/$O$555)*100</f>
        <v>5.992571265329751</v>
      </c>
      <c r="Q424" s="10"/>
      <c r="R424" s="3"/>
      <c r="S424" s="3"/>
      <c r="T424" s="3"/>
      <c r="U424" s="3"/>
      <c r="V424" s="3"/>
    </row>
    <row r="425" spans="2:22" ht="15">
      <c r="B425" s="24"/>
      <c r="C425" s="18"/>
      <c r="D425" s="42"/>
      <c r="E425" s="43"/>
      <c r="F425" s="44"/>
      <c r="G425" s="44"/>
      <c r="H425" s="44"/>
      <c r="I425" s="44"/>
      <c r="J425" s="44"/>
      <c r="K425" s="42"/>
      <c r="L425" s="76"/>
      <c r="M425" s="52"/>
      <c r="N425" s="43"/>
      <c r="O425" s="45"/>
      <c r="P425" s="52"/>
      <c r="Q425" s="20"/>
      <c r="R425" s="3"/>
      <c r="S425" s="3"/>
      <c r="T425" s="3"/>
      <c r="U425" s="3"/>
      <c r="V425" s="3"/>
    </row>
    <row r="426" spans="2:22" ht="15">
      <c r="B426" s="24" t="s">
        <v>183</v>
      </c>
      <c r="C426" s="29" t="s">
        <v>468</v>
      </c>
      <c r="D426" s="42"/>
      <c r="E426" s="43"/>
      <c r="F426" s="44"/>
      <c r="G426" s="44"/>
      <c r="H426" s="44"/>
      <c r="I426" s="44"/>
      <c r="J426" s="44"/>
      <c r="K426" s="42"/>
      <c r="L426" s="76"/>
      <c r="M426" s="52">
        <v>18000</v>
      </c>
      <c r="N426" s="43"/>
      <c r="O426" s="45">
        <f>SUM(D426:N426)</f>
        <v>18000</v>
      </c>
      <c r="P426" s="46">
        <f>(O426/$O$431)*100</f>
        <v>0.013353649179531394</v>
      </c>
      <c r="Q426" s="20"/>
      <c r="R426" s="3"/>
      <c r="S426" s="3"/>
      <c r="T426" s="3"/>
      <c r="U426" s="3"/>
      <c r="V426" s="3"/>
    </row>
    <row r="427" spans="2:22" ht="15">
      <c r="B427" s="24"/>
      <c r="C427" s="29" t="s">
        <v>469</v>
      </c>
      <c r="D427" s="42"/>
      <c r="E427" s="43"/>
      <c r="F427" s="44"/>
      <c r="G427" s="44"/>
      <c r="H427" s="44"/>
      <c r="I427" s="44"/>
      <c r="J427" s="44"/>
      <c r="K427" s="42"/>
      <c r="L427" s="76"/>
      <c r="M427" s="52">
        <v>131654</v>
      </c>
      <c r="N427" s="43"/>
      <c r="O427" s="45">
        <f>SUM(D427:N427)</f>
        <v>131654</v>
      </c>
      <c r="P427" s="46">
        <f>(O427/$O$431)*100</f>
        <v>0.09767007383789034</v>
      </c>
      <c r="Q427" s="20"/>
      <c r="R427" s="3"/>
      <c r="S427" s="3"/>
      <c r="T427" s="3"/>
      <c r="U427" s="3"/>
      <c r="V427" s="3"/>
    </row>
    <row r="428" spans="2:22" ht="15">
      <c r="B428" s="24"/>
      <c r="C428" s="29" t="s">
        <v>470</v>
      </c>
      <c r="D428" s="42"/>
      <c r="E428" s="43"/>
      <c r="F428" s="44"/>
      <c r="G428" s="44"/>
      <c r="H428" s="44"/>
      <c r="I428" s="44"/>
      <c r="J428" s="44"/>
      <c r="K428" s="42"/>
      <c r="L428" s="76"/>
      <c r="M428" s="52">
        <v>17242</v>
      </c>
      <c r="N428" s="43"/>
      <c r="O428" s="45">
        <f>SUM(D428:N428)</f>
        <v>17242</v>
      </c>
      <c r="P428" s="46">
        <f>(O428/$O$431)*100</f>
        <v>0.012791312175193349</v>
      </c>
      <c r="Q428" s="20"/>
      <c r="R428" s="3"/>
      <c r="S428" s="3"/>
      <c r="T428" s="3"/>
      <c r="U428" s="3"/>
      <c r="V428" s="3"/>
    </row>
    <row r="429" spans="3:22" ht="15">
      <c r="C429" s="18" t="s">
        <v>184</v>
      </c>
      <c r="D429" s="42">
        <v>0</v>
      </c>
      <c r="E429" s="43">
        <v>3538760</v>
      </c>
      <c r="F429" s="44">
        <v>472574</v>
      </c>
      <c r="G429" s="44">
        <v>4410120</v>
      </c>
      <c r="H429" s="44">
        <v>757007</v>
      </c>
      <c r="I429" s="44">
        <v>175000</v>
      </c>
      <c r="J429" s="44">
        <v>1349960</v>
      </c>
      <c r="K429" s="42">
        <v>197960</v>
      </c>
      <c r="L429" s="76">
        <v>20000</v>
      </c>
      <c r="M429" s="52">
        <v>0</v>
      </c>
      <c r="N429" s="43"/>
      <c r="O429" s="45">
        <f>SUM(D429:N429)</f>
        <v>10921381</v>
      </c>
      <c r="P429" s="46">
        <f>(O429/$O$431)*100</f>
        <v>8.102238357222207</v>
      </c>
      <c r="Q429" s="20"/>
      <c r="R429" s="3"/>
      <c r="S429" s="3"/>
      <c r="T429" s="3"/>
      <c r="U429" s="3"/>
      <c r="V429" s="3"/>
    </row>
    <row r="430" spans="2:22" ht="15">
      <c r="B430" s="24"/>
      <c r="C430" s="18" t="s">
        <v>185</v>
      </c>
      <c r="D430" s="42">
        <v>3181600</v>
      </c>
      <c r="E430" s="43">
        <v>7045928</v>
      </c>
      <c r="F430" s="44">
        <v>6990544</v>
      </c>
      <c r="G430" s="44">
        <v>16164566</v>
      </c>
      <c r="H430" s="44">
        <v>1665917</v>
      </c>
      <c r="I430" s="44">
        <v>10780004</v>
      </c>
      <c r="J430" s="44">
        <v>16470782</v>
      </c>
      <c r="K430" s="42">
        <v>27856740</v>
      </c>
      <c r="L430" s="76">
        <v>0</v>
      </c>
      <c r="M430" s="52">
        <v>33550257</v>
      </c>
      <c r="N430" s="43"/>
      <c r="O430" s="45">
        <f>SUM(D430:N430)</f>
        <v>123706338</v>
      </c>
      <c r="P430" s="46">
        <f>(O430/$O$431)*100</f>
        <v>91.77394660758517</v>
      </c>
      <c r="Q430" s="20"/>
      <c r="R430" s="3"/>
      <c r="S430" s="3"/>
      <c r="T430" s="3"/>
      <c r="U430" s="3"/>
      <c r="V430" s="3"/>
    </row>
    <row r="431" spans="2:22" ht="16.5" thickBot="1">
      <c r="B431" s="25"/>
      <c r="C431" s="21" t="s">
        <v>7</v>
      </c>
      <c r="D431" s="47">
        <f aca="true" t="shared" si="82" ref="D431:K431">SUM(D425:D430)</f>
        <v>3181600</v>
      </c>
      <c r="E431" s="48">
        <f t="shared" si="82"/>
        <v>10584688</v>
      </c>
      <c r="F431" s="49">
        <f t="shared" si="82"/>
        <v>7463118</v>
      </c>
      <c r="G431" s="49">
        <f t="shared" si="82"/>
        <v>20574686</v>
      </c>
      <c r="H431" s="49">
        <f t="shared" si="82"/>
        <v>2422924</v>
      </c>
      <c r="I431" s="49">
        <f t="shared" si="82"/>
        <v>10955004</v>
      </c>
      <c r="J431" s="49">
        <f t="shared" si="82"/>
        <v>17820742</v>
      </c>
      <c r="K431" s="47">
        <f t="shared" si="82"/>
        <v>28054700</v>
      </c>
      <c r="L431" s="77">
        <f>SUM(L429:L430)</f>
        <v>20000</v>
      </c>
      <c r="M431" s="48">
        <f>SUM(M426:M430)</f>
        <v>33717153</v>
      </c>
      <c r="N431" s="48"/>
      <c r="O431" s="50">
        <f>SUM(O426:O430)</f>
        <v>134794615</v>
      </c>
      <c r="P431" s="51">
        <f>(O431/$O$555)*100</f>
        <v>1.04301297424463</v>
      </c>
      <c r="Q431" s="10"/>
      <c r="R431" s="3"/>
      <c r="S431" s="3"/>
      <c r="T431" s="3"/>
      <c r="U431" s="3"/>
      <c r="V431" s="3"/>
    </row>
    <row r="432" spans="2:22" ht="15">
      <c r="B432" s="24"/>
      <c r="C432" s="18"/>
      <c r="D432" s="42"/>
      <c r="E432" s="43"/>
      <c r="F432" s="44"/>
      <c r="G432" s="44"/>
      <c r="H432" s="44"/>
      <c r="I432" s="44"/>
      <c r="J432" s="44"/>
      <c r="K432" s="42"/>
      <c r="L432" s="76"/>
      <c r="M432" s="52"/>
      <c r="N432" s="43"/>
      <c r="O432" s="45"/>
      <c r="P432" s="52"/>
      <c r="Q432" s="20"/>
      <c r="R432" s="3"/>
      <c r="S432" s="3"/>
      <c r="T432" s="3"/>
      <c r="U432" s="3"/>
      <c r="V432" s="3"/>
    </row>
    <row r="433" spans="2:22" ht="15">
      <c r="B433" s="24" t="s">
        <v>186</v>
      </c>
      <c r="C433" s="18" t="s">
        <v>103</v>
      </c>
      <c r="D433" s="42">
        <v>547492</v>
      </c>
      <c r="E433" s="43">
        <v>5904800</v>
      </c>
      <c r="F433" s="44">
        <v>2737612</v>
      </c>
      <c r="G433" s="44">
        <v>13208000</v>
      </c>
      <c r="H433" s="44">
        <v>12029842</v>
      </c>
      <c r="I433" s="44">
        <v>12146020</v>
      </c>
      <c r="J433" s="44">
        <v>11211558</v>
      </c>
      <c r="K433" s="42">
        <v>5716000</v>
      </c>
      <c r="L433" s="76">
        <v>13910833</v>
      </c>
      <c r="M433" s="52">
        <v>10535104</v>
      </c>
      <c r="N433" s="43"/>
      <c r="O433" s="45">
        <f>SUM(D433:N433)</f>
        <v>87947261</v>
      </c>
      <c r="P433" s="46">
        <f>(O433/$O$435)*100</f>
        <v>87.34925836878885</v>
      </c>
      <c r="Q433" s="20"/>
      <c r="R433" s="3"/>
      <c r="S433" s="3"/>
      <c r="T433" s="3"/>
      <c r="U433" s="3"/>
      <c r="V433" s="3"/>
    </row>
    <row r="434" spans="2:22" ht="15">
      <c r="B434" s="24"/>
      <c r="C434" s="18" t="s">
        <v>187</v>
      </c>
      <c r="D434" s="42">
        <v>0</v>
      </c>
      <c r="E434" s="43">
        <v>3791200</v>
      </c>
      <c r="F434" s="44">
        <v>2140000</v>
      </c>
      <c r="G434" s="44">
        <v>3700000</v>
      </c>
      <c r="H434" s="44">
        <v>184934</v>
      </c>
      <c r="I434" s="44">
        <v>640000</v>
      </c>
      <c r="J434" s="44">
        <v>869216</v>
      </c>
      <c r="K434" s="42">
        <v>1068000</v>
      </c>
      <c r="L434" s="76">
        <v>344000</v>
      </c>
      <c r="M434" s="52">
        <v>0</v>
      </c>
      <c r="N434" s="43"/>
      <c r="O434" s="45">
        <f>SUM(D434:N434)</f>
        <v>12737350</v>
      </c>
      <c r="P434" s="46">
        <f>(O434/$O$435)*100</f>
        <v>12.65074163121115</v>
      </c>
      <c r="Q434" s="20"/>
      <c r="R434" s="3"/>
      <c r="S434" s="3"/>
      <c r="T434" s="3"/>
      <c r="U434" s="3"/>
      <c r="V434" s="3"/>
    </row>
    <row r="435" spans="2:22" ht="16.5" thickBot="1">
      <c r="B435" s="25"/>
      <c r="C435" s="21" t="s">
        <v>7</v>
      </c>
      <c r="D435" s="47">
        <f aca="true" t="shared" si="83" ref="D435:K435">SUM(D432:D434)</f>
        <v>547492</v>
      </c>
      <c r="E435" s="48">
        <f t="shared" si="83"/>
        <v>9696000</v>
      </c>
      <c r="F435" s="49">
        <f t="shared" si="83"/>
        <v>4877612</v>
      </c>
      <c r="G435" s="49">
        <f t="shared" si="83"/>
        <v>16908000</v>
      </c>
      <c r="H435" s="49">
        <f t="shared" si="83"/>
        <v>12214776</v>
      </c>
      <c r="I435" s="49">
        <f t="shared" si="83"/>
        <v>12786020</v>
      </c>
      <c r="J435" s="49">
        <f t="shared" si="83"/>
        <v>12080774</v>
      </c>
      <c r="K435" s="47">
        <f t="shared" si="83"/>
        <v>6784000</v>
      </c>
      <c r="L435" s="77">
        <f>SUM(L433:L434)</f>
        <v>14254833</v>
      </c>
      <c r="M435" s="48">
        <f>SUM(M433:M434)</f>
        <v>10535104</v>
      </c>
      <c r="N435" s="48"/>
      <c r="O435" s="50">
        <f>SUM(O432:O434)</f>
        <v>100684611</v>
      </c>
      <c r="P435" s="51">
        <f>(O435/$O$555)*100</f>
        <v>0.7790767871533562</v>
      </c>
      <c r="Q435" s="10"/>
      <c r="R435" s="3"/>
      <c r="S435" s="3"/>
      <c r="T435" s="3"/>
      <c r="U435" s="3"/>
      <c r="V435" s="3"/>
    </row>
    <row r="436" spans="2:22" ht="15">
      <c r="B436" s="24"/>
      <c r="C436" s="18"/>
      <c r="D436" s="42"/>
      <c r="E436" s="43"/>
      <c r="F436" s="44"/>
      <c r="G436" s="44"/>
      <c r="H436" s="44"/>
      <c r="I436" s="44"/>
      <c r="J436" s="44"/>
      <c r="K436" s="42"/>
      <c r="L436" s="76"/>
      <c r="M436" s="52"/>
      <c r="N436" s="43"/>
      <c r="O436" s="45"/>
      <c r="P436" s="52"/>
      <c r="Q436" s="20"/>
      <c r="R436" s="3"/>
      <c r="S436" s="3"/>
      <c r="T436" s="3"/>
      <c r="U436" s="3"/>
      <c r="V436" s="3"/>
    </row>
    <row r="437" spans="2:22" ht="15">
      <c r="B437" s="24" t="s">
        <v>188</v>
      </c>
      <c r="C437" s="29" t="s">
        <v>341</v>
      </c>
      <c r="D437" s="42"/>
      <c r="E437" s="43"/>
      <c r="F437" s="44"/>
      <c r="G437" s="44"/>
      <c r="H437" s="44"/>
      <c r="I437" s="44"/>
      <c r="J437" s="44"/>
      <c r="K437" s="42"/>
      <c r="L437" s="76">
        <v>238280</v>
      </c>
      <c r="M437" s="52">
        <v>164800</v>
      </c>
      <c r="N437" s="43"/>
      <c r="O437" s="45">
        <f aca="true" t="shared" si="84" ref="O437:O444">SUM(D437:N437)</f>
        <v>403080</v>
      </c>
      <c r="P437" s="46">
        <f>(O437/$O$403)*100</f>
        <v>0.1623858822516473</v>
      </c>
      <c r="Q437" s="20"/>
      <c r="R437" s="3"/>
      <c r="S437" s="3"/>
      <c r="T437" s="3"/>
      <c r="U437" s="3"/>
      <c r="V437" s="3"/>
    </row>
    <row r="438" spans="3:22" ht="15">
      <c r="C438" s="18" t="s">
        <v>189</v>
      </c>
      <c r="D438" s="42">
        <v>1094884</v>
      </c>
      <c r="E438" s="43">
        <v>1210000</v>
      </c>
      <c r="F438" s="44">
        <v>2180700</v>
      </c>
      <c r="G438" s="44">
        <v>7394614</v>
      </c>
      <c r="H438" s="44">
        <v>2341338</v>
      </c>
      <c r="I438" s="44">
        <v>5213634</v>
      </c>
      <c r="J438" s="44">
        <v>3224658</v>
      </c>
      <c r="K438" s="42">
        <v>2182224</v>
      </c>
      <c r="L438" s="76">
        <v>2930700</v>
      </c>
      <c r="M438" s="52">
        <v>2812006</v>
      </c>
      <c r="N438" s="43"/>
      <c r="O438" s="45">
        <f t="shared" si="84"/>
        <v>30584758</v>
      </c>
      <c r="P438" s="46">
        <f aca="true" t="shared" si="85" ref="P438:P444">(O438/$O$445)*100</f>
        <v>55.375431740771475</v>
      </c>
      <c r="Q438" s="20"/>
      <c r="R438" s="3"/>
      <c r="S438" s="3"/>
      <c r="T438" s="3"/>
      <c r="U438" s="3"/>
      <c r="V438" s="3"/>
    </row>
    <row r="439" spans="2:22" ht="15">
      <c r="B439" s="24"/>
      <c r="C439" s="18" t="s">
        <v>190</v>
      </c>
      <c r="D439" s="42">
        <v>0</v>
      </c>
      <c r="E439" s="43">
        <v>188975</v>
      </c>
      <c r="F439" s="44">
        <v>0</v>
      </c>
      <c r="G439" s="44">
        <v>0</v>
      </c>
      <c r="H439" s="44">
        <v>0</v>
      </c>
      <c r="I439" s="44">
        <v>640000</v>
      </c>
      <c r="J439" s="44">
        <v>3985807</v>
      </c>
      <c r="K439" s="42">
        <v>1902240</v>
      </c>
      <c r="L439" s="76">
        <v>2817040</v>
      </c>
      <c r="M439" s="52">
        <v>273782</v>
      </c>
      <c r="N439" s="43"/>
      <c r="O439" s="45">
        <f t="shared" si="84"/>
        <v>9807844</v>
      </c>
      <c r="P439" s="46">
        <f t="shared" si="85"/>
        <v>17.75765549448307</v>
      </c>
      <c r="Q439" s="20"/>
      <c r="R439" s="3"/>
      <c r="S439" s="3"/>
      <c r="T439" s="3"/>
      <c r="U439" s="3"/>
      <c r="V439" s="3"/>
    </row>
    <row r="440" spans="2:22" ht="15">
      <c r="B440" s="24"/>
      <c r="C440" s="18" t="s">
        <v>191</v>
      </c>
      <c r="D440" s="42">
        <v>0</v>
      </c>
      <c r="E440" s="43">
        <v>609336</v>
      </c>
      <c r="F440" s="44">
        <v>729730</v>
      </c>
      <c r="G440" s="44">
        <v>1477403</v>
      </c>
      <c r="H440" s="44">
        <v>1112000</v>
      </c>
      <c r="I440" s="44">
        <v>1381601</v>
      </c>
      <c r="J440" s="44">
        <v>0</v>
      </c>
      <c r="K440" s="42">
        <v>1056089</v>
      </c>
      <c r="L440" s="76">
        <v>0</v>
      </c>
      <c r="M440" s="52">
        <v>1451800</v>
      </c>
      <c r="N440" s="43"/>
      <c r="O440" s="45">
        <f t="shared" si="84"/>
        <v>7817959</v>
      </c>
      <c r="P440" s="46">
        <f t="shared" si="85"/>
        <v>14.154856316229477</v>
      </c>
      <c r="Q440" s="20"/>
      <c r="R440" s="3"/>
      <c r="S440" s="3"/>
      <c r="T440" s="3"/>
      <c r="U440" s="3"/>
      <c r="V440" s="3"/>
    </row>
    <row r="441" spans="2:22" ht="15">
      <c r="B441" s="24"/>
      <c r="C441" s="29" t="s">
        <v>471</v>
      </c>
      <c r="D441" s="42"/>
      <c r="E441" s="43"/>
      <c r="F441" s="44"/>
      <c r="G441" s="44"/>
      <c r="H441" s="44"/>
      <c r="I441" s="44"/>
      <c r="J441" s="44"/>
      <c r="K441" s="42"/>
      <c r="L441" s="76"/>
      <c r="M441" s="52">
        <v>299034</v>
      </c>
      <c r="N441" s="43"/>
      <c r="O441" s="45">
        <f t="shared" si="84"/>
        <v>299034</v>
      </c>
      <c r="P441" s="46">
        <f t="shared" si="85"/>
        <v>0.5414179459968216</v>
      </c>
      <c r="Q441" s="20"/>
      <c r="R441" s="3"/>
      <c r="S441" s="3"/>
      <c r="T441" s="3"/>
      <c r="U441" s="3"/>
      <c r="V441" s="3"/>
    </row>
    <row r="442" spans="2:22" ht="15">
      <c r="B442" s="24"/>
      <c r="C442" s="29" t="s">
        <v>472</v>
      </c>
      <c r="D442" s="42"/>
      <c r="E442" s="43"/>
      <c r="F442" s="44"/>
      <c r="G442" s="44"/>
      <c r="H442" s="44"/>
      <c r="I442" s="44"/>
      <c r="J442" s="44"/>
      <c r="K442" s="42"/>
      <c r="L442" s="76"/>
      <c r="M442" s="52">
        <v>150000</v>
      </c>
      <c r="N442" s="43"/>
      <c r="O442" s="45">
        <f t="shared" si="84"/>
        <v>150000</v>
      </c>
      <c r="P442" s="46">
        <f t="shared" si="85"/>
        <v>0.27158347177753445</v>
      </c>
      <c r="Q442" s="20"/>
      <c r="R442" s="3"/>
      <c r="S442" s="3"/>
      <c r="T442" s="3"/>
      <c r="U442" s="3"/>
      <c r="V442" s="3"/>
    </row>
    <row r="443" spans="2:22" ht="15">
      <c r="B443" s="24"/>
      <c r="C443" s="18" t="s">
        <v>192</v>
      </c>
      <c r="D443" s="42">
        <v>145320</v>
      </c>
      <c r="E443" s="43">
        <v>248293</v>
      </c>
      <c r="F443" s="44">
        <v>931150</v>
      </c>
      <c r="G443" s="44">
        <v>115784</v>
      </c>
      <c r="H443" s="44">
        <v>526382</v>
      </c>
      <c r="I443" s="44">
        <v>607912</v>
      </c>
      <c r="J443" s="44">
        <v>523552</v>
      </c>
      <c r="K443" s="42">
        <v>1439838</v>
      </c>
      <c r="L443" s="76">
        <v>426193</v>
      </c>
      <c r="M443" s="52">
        <v>0</v>
      </c>
      <c r="N443" s="43"/>
      <c r="O443" s="45">
        <f t="shared" si="84"/>
        <v>4964424</v>
      </c>
      <c r="P443" s="46">
        <f t="shared" si="85"/>
        <v>8.988370035304765</v>
      </c>
      <c r="Q443" s="20"/>
      <c r="R443" s="3"/>
      <c r="S443" s="3"/>
      <c r="T443" s="3"/>
      <c r="U443" s="3"/>
      <c r="V443" s="3"/>
    </row>
    <row r="444" spans="2:22" ht="15">
      <c r="B444" s="24"/>
      <c r="C444" s="29" t="s">
        <v>473</v>
      </c>
      <c r="D444" s="42"/>
      <c r="E444" s="43"/>
      <c r="F444" s="44"/>
      <c r="G444" s="44"/>
      <c r="H444" s="44"/>
      <c r="I444" s="44"/>
      <c r="J444" s="44"/>
      <c r="K444" s="42"/>
      <c r="L444" s="76"/>
      <c r="M444" s="52">
        <v>1204539</v>
      </c>
      <c r="N444" s="43"/>
      <c r="O444" s="45">
        <f t="shared" si="84"/>
        <v>1204539</v>
      </c>
      <c r="P444" s="46">
        <f t="shared" si="85"/>
        <v>2.1808858900762638</v>
      </c>
      <c r="Q444" s="20"/>
      <c r="R444" s="3"/>
      <c r="S444" s="3"/>
      <c r="T444" s="3"/>
      <c r="U444" s="3"/>
      <c r="V444" s="3"/>
    </row>
    <row r="445" spans="2:22" ht="16.5" thickBot="1">
      <c r="B445" s="25"/>
      <c r="C445" s="21" t="s">
        <v>7</v>
      </c>
      <c r="D445" s="47">
        <f aca="true" t="shared" si="86" ref="D445:K445">SUM(D436:D443)</f>
        <v>1240204</v>
      </c>
      <c r="E445" s="48">
        <f t="shared" si="86"/>
        <v>2256604</v>
      </c>
      <c r="F445" s="49">
        <f t="shared" si="86"/>
        <v>3841580</v>
      </c>
      <c r="G445" s="49">
        <f t="shared" si="86"/>
        <v>8987801</v>
      </c>
      <c r="H445" s="49">
        <f t="shared" si="86"/>
        <v>3979720</v>
      </c>
      <c r="I445" s="49">
        <f t="shared" si="86"/>
        <v>7843147</v>
      </c>
      <c r="J445" s="49">
        <f t="shared" si="86"/>
        <v>7734017</v>
      </c>
      <c r="K445" s="47">
        <f t="shared" si="86"/>
        <v>6580391</v>
      </c>
      <c r="L445" s="77">
        <f>SUM(L437:L443)</f>
        <v>6412213</v>
      </c>
      <c r="M445" s="48">
        <f>SUM(M437:M444)</f>
        <v>6355961</v>
      </c>
      <c r="N445" s="48"/>
      <c r="O445" s="50">
        <f>SUM(O437:O444)</f>
        <v>55231638</v>
      </c>
      <c r="P445" s="51">
        <f>(O445/$O$555)*100</f>
        <v>0.4273710416605494</v>
      </c>
      <c r="Q445" s="10"/>
      <c r="R445" s="3"/>
      <c r="S445" s="3"/>
      <c r="T445" s="3"/>
      <c r="U445" s="3"/>
      <c r="V445" s="3"/>
    </row>
    <row r="446" spans="2:22" ht="15">
      <c r="B446" s="24"/>
      <c r="C446" s="18"/>
      <c r="D446" s="42"/>
      <c r="E446" s="43"/>
      <c r="F446" s="44"/>
      <c r="G446" s="44"/>
      <c r="H446" s="44"/>
      <c r="I446" s="44"/>
      <c r="J446" s="44"/>
      <c r="K446" s="42"/>
      <c r="L446" s="76"/>
      <c r="M446" s="52"/>
      <c r="N446" s="43"/>
      <c r="O446" s="45"/>
      <c r="P446" s="52"/>
      <c r="Q446" s="20"/>
      <c r="R446" s="3"/>
      <c r="S446" s="3"/>
      <c r="T446" s="3"/>
      <c r="U446" s="3"/>
      <c r="V446" s="3"/>
    </row>
    <row r="447" spans="2:22" ht="15">
      <c r="B447" s="24" t="s">
        <v>193</v>
      </c>
      <c r="C447" s="29" t="s">
        <v>342</v>
      </c>
      <c r="D447" s="42"/>
      <c r="E447" s="43"/>
      <c r="F447" s="44"/>
      <c r="G447" s="44"/>
      <c r="H447" s="44"/>
      <c r="I447" s="44"/>
      <c r="J447" s="44"/>
      <c r="K447" s="42"/>
      <c r="L447" s="76">
        <v>72800</v>
      </c>
      <c r="M447" s="52">
        <v>178400</v>
      </c>
      <c r="N447" s="43"/>
      <c r="O447" s="45">
        <f>SUM(D447:N447)</f>
        <v>251200</v>
      </c>
      <c r="P447" s="46">
        <f>(O447/$O$403)*100</f>
        <v>0.10119910097651531</v>
      </c>
      <c r="Q447" s="20"/>
      <c r="R447" s="3"/>
      <c r="S447" s="3"/>
      <c r="T447" s="3"/>
      <c r="U447" s="3"/>
      <c r="V447" s="3"/>
    </row>
    <row r="448" spans="3:22" ht="15">
      <c r="C448" s="18" t="s">
        <v>194</v>
      </c>
      <c r="D448" s="42">
        <f>9564+202258</f>
        <v>211822</v>
      </c>
      <c r="E448" s="43">
        <v>177492</v>
      </c>
      <c r="F448" s="44">
        <v>148800</v>
      </c>
      <c r="G448" s="44">
        <v>141526</v>
      </c>
      <c r="H448" s="44">
        <v>136800</v>
      </c>
      <c r="I448" s="44">
        <v>151760</v>
      </c>
      <c r="J448" s="44">
        <v>96160</v>
      </c>
      <c r="K448" s="42">
        <v>104800</v>
      </c>
      <c r="L448" s="76">
        <v>0</v>
      </c>
      <c r="M448" s="52">
        <v>0</v>
      </c>
      <c r="N448" s="43"/>
      <c r="O448" s="45">
        <f>SUM(D448:N448)</f>
        <v>1169160</v>
      </c>
      <c r="P448" s="46">
        <f>(O448/$O$449)*100</f>
        <v>82.3143428426596</v>
      </c>
      <c r="Q448" s="20"/>
      <c r="R448" s="3"/>
      <c r="S448" s="3"/>
      <c r="T448" s="3"/>
      <c r="U448" s="3"/>
      <c r="V448" s="3"/>
    </row>
    <row r="449" spans="2:22" ht="16.5" thickBot="1">
      <c r="B449" s="25"/>
      <c r="C449" s="21" t="s">
        <v>7</v>
      </c>
      <c r="D449" s="47">
        <f aca="true" t="shared" si="87" ref="D449:K449">SUM(D446:D448)</f>
        <v>211822</v>
      </c>
      <c r="E449" s="48">
        <f t="shared" si="87"/>
        <v>177492</v>
      </c>
      <c r="F449" s="49">
        <f t="shared" si="87"/>
        <v>148800</v>
      </c>
      <c r="G449" s="49">
        <f t="shared" si="87"/>
        <v>141526</v>
      </c>
      <c r="H449" s="49">
        <f t="shared" si="87"/>
        <v>136800</v>
      </c>
      <c r="I449" s="49">
        <f t="shared" si="87"/>
        <v>151760</v>
      </c>
      <c r="J449" s="49">
        <f t="shared" si="87"/>
        <v>96160</v>
      </c>
      <c r="K449" s="47">
        <f t="shared" si="87"/>
        <v>104800</v>
      </c>
      <c r="L449" s="77">
        <f>SUM(L447:L448)</f>
        <v>72800</v>
      </c>
      <c r="M449" s="48">
        <f>SUM(M447:M448)</f>
        <v>178400</v>
      </c>
      <c r="N449" s="48"/>
      <c r="O449" s="50">
        <f>SUM(O447:O448)</f>
        <v>1420360</v>
      </c>
      <c r="P449" s="51">
        <f>(O449/$O$555)*100</f>
        <v>0.010990453202437668</v>
      </c>
      <c r="Q449" s="10"/>
      <c r="R449" s="3"/>
      <c r="S449" s="3"/>
      <c r="T449" s="3"/>
      <c r="U449" s="3"/>
      <c r="V449" s="3"/>
    </row>
    <row r="450" spans="2:22" ht="15">
      <c r="B450" s="24"/>
      <c r="C450" s="18"/>
      <c r="D450" s="42"/>
      <c r="E450" s="43"/>
      <c r="F450" s="44"/>
      <c r="G450" s="44"/>
      <c r="H450" s="44"/>
      <c r="I450" s="44"/>
      <c r="J450" s="44"/>
      <c r="K450" s="42"/>
      <c r="L450" s="76"/>
      <c r="M450" s="52"/>
      <c r="N450" s="43"/>
      <c r="O450" s="45"/>
      <c r="P450" s="52"/>
      <c r="Q450" s="20"/>
      <c r="R450" s="3"/>
      <c r="S450" s="3"/>
      <c r="T450" s="3"/>
      <c r="U450" s="3"/>
      <c r="V450" s="3"/>
    </row>
    <row r="451" spans="2:22" ht="15">
      <c r="B451" s="24" t="s">
        <v>195</v>
      </c>
      <c r="C451" s="18" t="s">
        <v>196</v>
      </c>
      <c r="D451" s="42">
        <v>972656</v>
      </c>
      <c r="E451" s="43">
        <v>1613684</v>
      </c>
      <c r="F451" s="44">
        <v>1804157</v>
      </c>
      <c r="G451" s="44">
        <v>1054605</v>
      </c>
      <c r="H451" s="44">
        <v>3570913</v>
      </c>
      <c r="I451" s="44">
        <v>1540000</v>
      </c>
      <c r="J451" s="44">
        <v>2607498</v>
      </c>
      <c r="K451" s="42">
        <v>2307567</v>
      </c>
      <c r="L451" s="76">
        <v>2240400</v>
      </c>
      <c r="M451" s="52">
        <v>2415100</v>
      </c>
      <c r="N451" s="43"/>
      <c r="O451" s="45">
        <f aca="true" t="shared" si="88" ref="O451:O460">SUM(D451:N451)</f>
        <v>20126580</v>
      </c>
      <c r="P451" s="46">
        <f aca="true" t="shared" si="89" ref="P451:P460">(O451/$O$461)*100</f>
        <v>13.042769928176757</v>
      </c>
      <c r="Q451" s="20"/>
      <c r="R451" s="3"/>
      <c r="S451" s="3"/>
      <c r="T451" s="3"/>
      <c r="U451" s="3"/>
      <c r="V451" s="3"/>
    </row>
    <row r="452" spans="2:22" ht="15">
      <c r="B452" s="24"/>
      <c r="C452" s="29" t="s">
        <v>474</v>
      </c>
      <c r="D452" s="42"/>
      <c r="E452" s="43"/>
      <c r="F452" s="44"/>
      <c r="G452" s="44"/>
      <c r="H452" s="44"/>
      <c r="I452" s="44"/>
      <c r="J452" s="44"/>
      <c r="K452" s="42"/>
      <c r="L452" s="76"/>
      <c r="M452" s="52">
        <v>644142</v>
      </c>
      <c r="N452" s="43"/>
      <c r="O452" s="45">
        <f t="shared" si="88"/>
        <v>644142</v>
      </c>
      <c r="P452" s="46">
        <f t="shared" si="89"/>
        <v>0.41742789421131815</v>
      </c>
      <c r="Q452" s="20"/>
      <c r="R452" s="3"/>
      <c r="S452" s="3"/>
      <c r="T452" s="3"/>
      <c r="U452" s="3"/>
      <c r="V452" s="3"/>
    </row>
    <row r="453" spans="2:22" ht="15">
      <c r="B453" s="24"/>
      <c r="C453" s="29" t="s">
        <v>123</v>
      </c>
      <c r="D453" s="42"/>
      <c r="E453" s="43"/>
      <c r="F453" s="44"/>
      <c r="G453" s="44"/>
      <c r="H453" s="44"/>
      <c r="I453" s="44"/>
      <c r="J453" s="44"/>
      <c r="K453" s="42"/>
      <c r="L453" s="76"/>
      <c r="M453" s="52">
        <v>480000</v>
      </c>
      <c r="N453" s="43"/>
      <c r="O453" s="45">
        <f t="shared" si="88"/>
        <v>480000</v>
      </c>
      <c r="P453" s="46">
        <f t="shared" si="89"/>
        <v>0.3110577935011732</v>
      </c>
      <c r="Q453" s="20"/>
      <c r="R453" s="3"/>
      <c r="S453" s="3"/>
      <c r="T453" s="3"/>
      <c r="U453" s="3"/>
      <c r="V453" s="3"/>
    </row>
    <row r="454" spans="2:22" ht="15">
      <c r="B454" s="24"/>
      <c r="C454" s="29" t="s">
        <v>475</v>
      </c>
      <c r="D454" s="42"/>
      <c r="E454" s="43"/>
      <c r="F454" s="44"/>
      <c r="G454" s="44"/>
      <c r="H454" s="44"/>
      <c r="I454" s="44"/>
      <c r="J454" s="44"/>
      <c r="K454" s="42"/>
      <c r="L454" s="76"/>
      <c r="M454" s="52">
        <v>198400</v>
      </c>
      <c r="N454" s="43"/>
      <c r="O454" s="45">
        <f t="shared" si="88"/>
        <v>198400</v>
      </c>
      <c r="P454" s="46">
        <f t="shared" si="89"/>
        <v>0.12857055464715159</v>
      </c>
      <c r="Q454" s="20"/>
      <c r="R454" s="3"/>
      <c r="S454" s="3"/>
      <c r="T454" s="3"/>
      <c r="U454" s="3"/>
      <c r="V454" s="3"/>
    </row>
    <row r="455" spans="2:22" ht="15">
      <c r="B455" s="24"/>
      <c r="C455" s="29" t="s">
        <v>476</v>
      </c>
      <c r="D455" s="42"/>
      <c r="E455" s="43"/>
      <c r="F455" s="44"/>
      <c r="G455" s="44"/>
      <c r="H455" s="44"/>
      <c r="I455" s="44"/>
      <c r="J455" s="44"/>
      <c r="K455" s="42"/>
      <c r="L455" s="76"/>
      <c r="M455" s="52">
        <v>104000</v>
      </c>
      <c r="N455" s="43"/>
      <c r="O455" s="45">
        <f t="shared" si="88"/>
        <v>104000</v>
      </c>
      <c r="P455" s="46">
        <f t="shared" si="89"/>
        <v>0.06739585525858753</v>
      </c>
      <c r="Q455" s="20"/>
      <c r="R455" s="3"/>
      <c r="S455" s="3"/>
      <c r="T455" s="3"/>
      <c r="U455" s="3"/>
      <c r="V455" s="3"/>
    </row>
    <row r="456" spans="2:22" ht="15">
      <c r="B456" s="24"/>
      <c r="C456" s="18" t="s">
        <v>197</v>
      </c>
      <c r="D456" s="42">
        <v>543408</v>
      </c>
      <c r="E456" s="43">
        <v>869372</v>
      </c>
      <c r="F456" s="44">
        <v>1659097</v>
      </c>
      <c r="G456" s="44">
        <v>1545094</v>
      </c>
      <c r="H456" s="44">
        <v>2060788</v>
      </c>
      <c r="I456" s="44">
        <v>2244756</v>
      </c>
      <c r="J456" s="44">
        <v>2719087</v>
      </c>
      <c r="K456" s="42">
        <v>2883129</v>
      </c>
      <c r="L456" s="76">
        <v>2661946</v>
      </c>
      <c r="M456" s="52">
        <v>2864805</v>
      </c>
      <c r="N456" s="43"/>
      <c r="O456" s="45">
        <f t="shared" si="88"/>
        <v>20051482</v>
      </c>
      <c r="P456" s="46">
        <f t="shared" si="89"/>
        <v>12.994103640309357</v>
      </c>
      <c r="Q456" s="20"/>
      <c r="R456" s="3"/>
      <c r="S456" s="3"/>
      <c r="T456" s="3"/>
      <c r="U456" s="3"/>
      <c r="V456" s="3"/>
    </row>
    <row r="457" spans="2:22" ht="15">
      <c r="B457" s="24"/>
      <c r="C457" s="18" t="s">
        <v>198</v>
      </c>
      <c r="D457" s="42">
        <v>592000</v>
      </c>
      <c r="E457" s="43">
        <v>2527840</v>
      </c>
      <c r="F457" s="44">
        <v>4867000</v>
      </c>
      <c r="G457" s="44">
        <v>4396440</v>
      </c>
      <c r="H457" s="44">
        <v>3720624</v>
      </c>
      <c r="I457" s="44">
        <v>4178000</v>
      </c>
      <c r="J457" s="44">
        <v>4526400</v>
      </c>
      <c r="K457" s="42">
        <v>6551600</v>
      </c>
      <c r="L457" s="76">
        <v>8547400</v>
      </c>
      <c r="M457" s="52">
        <v>8274134</v>
      </c>
      <c r="N457" s="43"/>
      <c r="O457" s="45">
        <f t="shared" si="88"/>
        <v>48181438</v>
      </c>
      <c r="P457" s="46">
        <f t="shared" si="89"/>
        <v>31.223357899986624</v>
      </c>
      <c r="Q457" s="20"/>
      <c r="R457" s="3"/>
      <c r="S457" s="3"/>
      <c r="T457" s="3"/>
      <c r="U457" s="3"/>
      <c r="V457" s="3"/>
    </row>
    <row r="458" spans="2:22" ht="15">
      <c r="B458" s="24"/>
      <c r="C458" s="18" t="s">
        <v>199</v>
      </c>
      <c r="D458" s="42">
        <v>1289600</v>
      </c>
      <c r="E458" s="43">
        <v>1173904</v>
      </c>
      <c r="F458" s="44">
        <v>4692343</v>
      </c>
      <c r="G458" s="44">
        <v>3950400</v>
      </c>
      <c r="H458" s="44">
        <v>4036000</v>
      </c>
      <c r="I458" s="44">
        <v>3830800</v>
      </c>
      <c r="J458" s="44">
        <v>0</v>
      </c>
      <c r="K458" s="42">
        <v>0</v>
      </c>
      <c r="L458" s="76">
        <v>5742806</v>
      </c>
      <c r="M458" s="52">
        <v>0</v>
      </c>
      <c r="N458" s="43"/>
      <c r="O458" s="45">
        <f t="shared" si="88"/>
        <v>24715853</v>
      </c>
      <c r="P458" s="46">
        <f t="shared" si="89"/>
        <v>16.016788955581983</v>
      </c>
      <c r="Q458" s="20"/>
      <c r="R458" s="3"/>
      <c r="S458" s="3"/>
      <c r="T458" s="3"/>
      <c r="U458" s="3"/>
      <c r="V458" s="3"/>
    </row>
    <row r="459" spans="2:22" ht="15">
      <c r="B459" s="24"/>
      <c r="C459" s="18" t="s">
        <v>200</v>
      </c>
      <c r="D459" s="42">
        <v>0</v>
      </c>
      <c r="E459" s="43">
        <v>0</v>
      </c>
      <c r="F459" s="44">
        <v>0</v>
      </c>
      <c r="G459" s="44">
        <v>0</v>
      </c>
      <c r="H459" s="44">
        <v>0</v>
      </c>
      <c r="I459" s="44">
        <v>0</v>
      </c>
      <c r="J459" s="44">
        <v>5620725</v>
      </c>
      <c r="K459" s="42">
        <v>7869107</v>
      </c>
      <c r="L459" s="76">
        <v>0</v>
      </c>
      <c r="M459" s="52">
        <v>13788500</v>
      </c>
      <c r="N459" s="43"/>
      <c r="O459" s="45">
        <f t="shared" si="88"/>
        <v>27278332</v>
      </c>
      <c r="P459" s="46">
        <f t="shared" si="89"/>
        <v>17.677370338150926</v>
      </c>
      <c r="Q459" s="20"/>
      <c r="R459" s="3"/>
      <c r="S459" s="3"/>
      <c r="T459" s="3"/>
      <c r="U459" s="3"/>
      <c r="V459" s="3"/>
    </row>
    <row r="460" spans="2:22" ht="15">
      <c r="B460" s="24"/>
      <c r="C460" s="18" t="s">
        <v>201</v>
      </c>
      <c r="D460" s="42">
        <v>748840</v>
      </c>
      <c r="E460" s="43">
        <v>911937</v>
      </c>
      <c r="F460" s="44">
        <v>1008803</v>
      </c>
      <c r="G460" s="44">
        <v>1331306</v>
      </c>
      <c r="H460" s="44">
        <v>1188296</v>
      </c>
      <c r="I460" s="44">
        <v>765051</v>
      </c>
      <c r="J460" s="44">
        <v>1182733</v>
      </c>
      <c r="K460" s="42">
        <v>570700</v>
      </c>
      <c r="L460" s="76">
        <v>4036473</v>
      </c>
      <c r="M460" s="52">
        <v>787794</v>
      </c>
      <c r="N460" s="43"/>
      <c r="O460" s="45">
        <f t="shared" si="88"/>
        <v>12531933</v>
      </c>
      <c r="P460" s="46">
        <f t="shared" si="89"/>
        <v>8.12115714017612</v>
      </c>
      <c r="Q460" s="20"/>
      <c r="R460" s="3"/>
      <c r="S460" s="3"/>
      <c r="T460" s="3"/>
      <c r="U460" s="3"/>
      <c r="V460" s="3"/>
    </row>
    <row r="461" spans="2:22" ht="16.5" thickBot="1">
      <c r="B461" s="25"/>
      <c r="C461" s="21" t="s">
        <v>7</v>
      </c>
      <c r="D461" s="47">
        <f aca="true" t="shared" si="90" ref="D461:K461">SUM(D450:D460)</f>
        <v>4146504</v>
      </c>
      <c r="E461" s="48">
        <f t="shared" si="90"/>
        <v>7096737</v>
      </c>
      <c r="F461" s="49">
        <f t="shared" si="90"/>
        <v>14031400</v>
      </c>
      <c r="G461" s="49">
        <f t="shared" si="90"/>
        <v>12277845</v>
      </c>
      <c r="H461" s="49">
        <f t="shared" si="90"/>
        <v>14576621</v>
      </c>
      <c r="I461" s="49">
        <f t="shared" si="90"/>
        <v>12558607</v>
      </c>
      <c r="J461" s="49">
        <f t="shared" si="90"/>
        <v>16656443</v>
      </c>
      <c r="K461" s="47">
        <f t="shared" si="90"/>
        <v>20182103</v>
      </c>
      <c r="L461" s="77">
        <f>SUM(L451:L460)</f>
        <v>23229025</v>
      </c>
      <c r="M461" s="48">
        <f>SUM(M451:M460)</f>
        <v>29556875</v>
      </c>
      <c r="N461" s="48"/>
      <c r="O461" s="50">
        <f>SUM(O450:O460)</f>
        <v>154312160</v>
      </c>
      <c r="P461" s="51">
        <f>(O461/$O$555)*100</f>
        <v>1.1940357184425594</v>
      </c>
      <c r="Q461" s="10"/>
      <c r="R461" s="3"/>
      <c r="S461" s="3"/>
      <c r="T461" s="3"/>
      <c r="U461" s="3"/>
      <c r="V461" s="3"/>
    </row>
    <row r="462" spans="2:22" ht="15">
      <c r="B462" s="24"/>
      <c r="C462" s="18"/>
      <c r="D462" s="42"/>
      <c r="E462" s="43"/>
      <c r="F462" s="44"/>
      <c r="G462" s="44"/>
      <c r="H462" s="44"/>
      <c r="I462" s="44"/>
      <c r="J462" s="44"/>
      <c r="K462" s="42"/>
      <c r="L462" s="76"/>
      <c r="M462" s="52"/>
      <c r="N462" s="43"/>
      <c r="O462" s="45"/>
      <c r="P462" s="52"/>
      <c r="Q462" s="20"/>
      <c r="R462" s="3"/>
      <c r="S462" s="3"/>
      <c r="T462" s="3"/>
      <c r="U462" s="3"/>
      <c r="V462" s="3"/>
    </row>
    <row r="463" spans="2:22" ht="15">
      <c r="B463" s="24" t="s">
        <v>202</v>
      </c>
      <c r="C463" s="29" t="s">
        <v>343</v>
      </c>
      <c r="D463" s="42"/>
      <c r="E463" s="43"/>
      <c r="F463" s="44"/>
      <c r="G463" s="44"/>
      <c r="H463" s="44"/>
      <c r="I463" s="44"/>
      <c r="J463" s="44"/>
      <c r="K463" s="42"/>
      <c r="L463" s="76">
        <v>-72001</v>
      </c>
      <c r="M463" s="52">
        <v>957076</v>
      </c>
      <c r="N463" s="43"/>
      <c r="O463" s="45">
        <f aca="true" t="shared" si="91" ref="O463:O489">SUM(D463:N463)</f>
        <v>885075</v>
      </c>
      <c r="P463" s="46">
        <f>(O463/$O$403)*100</f>
        <v>0.35656367156365165</v>
      </c>
      <c r="Q463" s="20"/>
      <c r="R463" s="3"/>
      <c r="S463" s="3"/>
      <c r="T463" s="3"/>
      <c r="U463" s="3"/>
      <c r="V463" s="3"/>
    </row>
    <row r="464" spans="3:22" ht="15">
      <c r="C464" s="18" t="s">
        <v>203</v>
      </c>
      <c r="D464" s="42">
        <v>600000</v>
      </c>
      <c r="E464" s="43">
        <v>0</v>
      </c>
      <c r="F464" s="44">
        <v>1728604</v>
      </c>
      <c r="G464" s="44">
        <v>7745843</v>
      </c>
      <c r="H464" s="44">
        <v>3194511</v>
      </c>
      <c r="I464" s="44">
        <v>0</v>
      </c>
      <c r="J464" s="44">
        <v>18221104</v>
      </c>
      <c r="K464" s="42">
        <v>0</v>
      </c>
      <c r="L464" s="76">
        <v>0</v>
      </c>
      <c r="M464" s="52">
        <v>28102927</v>
      </c>
      <c r="N464" s="43"/>
      <c r="O464" s="45">
        <f t="shared" si="91"/>
        <v>59592989</v>
      </c>
      <c r="P464" s="46">
        <f>(O464/$O$490)*100</f>
        <v>6.6817210921034915</v>
      </c>
      <c r="Q464" s="20"/>
      <c r="R464" s="3"/>
      <c r="S464" s="3"/>
      <c r="T464" s="3"/>
      <c r="U464" s="3"/>
      <c r="V464" s="3"/>
    </row>
    <row r="465" spans="3:22" ht="15">
      <c r="C465" s="29" t="s">
        <v>344</v>
      </c>
      <c r="D465" s="42"/>
      <c r="E465" s="43"/>
      <c r="F465" s="44"/>
      <c r="G465" s="44"/>
      <c r="H465" s="44"/>
      <c r="I465" s="44"/>
      <c r="J465" s="44"/>
      <c r="K465" s="42"/>
      <c r="L465" s="76">
        <v>1278091</v>
      </c>
      <c r="M465" s="52">
        <v>1355974</v>
      </c>
      <c r="N465" s="43"/>
      <c r="O465" s="45">
        <f t="shared" si="91"/>
        <v>2634065</v>
      </c>
      <c r="P465" s="46">
        <f>(O465/$O$403)*100</f>
        <v>1.0611664407392707</v>
      </c>
      <c r="Q465" s="20"/>
      <c r="R465" s="3"/>
      <c r="S465" s="3"/>
      <c r="T465" s="3"/>
      <c r="U465" s="3"/>
      <c r="V465" s="3"/>
    </row>
    <row r="466" spans="3:22" ht="15">
      <c r="C466" s="29" t="s">
        <v>345</v>
      </c>
      <c r="D466" s="42"/>
      <c r="E466" s="43"/>
      <c r="F466" s="44"/>
      <c r="G466" s="44"/>
      <c r="H466" s="44"/>
      <c r="I466" s="44"/>
      <c r="J466" s="44"/>
      <c r="K466" s="42"/>
      <c r="L466" s="76">
        <v>58810</v>
      </c>
      <c r="M466" s="52">
        <v>9785285</v>
      </c>
      <c r="N466" s="43"/>
      <c r="O466" s="45">
        <f t="shared" si="91"/>
        <v>9844095</v>
      </c>
      <c r="P466" s="46">
        <f>(O466/$O$403)*100</f>
        <v>3.9658183277365033</v>
      </c>
      <c r="Q466" s="20"/>
      <c r="R466" s="3"/>
      <c r="S466" s="3"/>
      <c r="T466" s="3"/>
      <c r="U466" s="3"/>
      <c r="V466" s="3"/>
    </row>
    <row r="467" spans="2:22" ht="15">
      <c r="B467" s="24"/>
      <c r="C467" s="18" t="s">
        <v>204</v>
      </c>
      <c r="D467" s="42">
        <v>117600</v>
      </c>
      <c r="E467" s="43">
        <v>0</v>
      </c>
      <c r="F467" s="44">
        <v>756000</v>
      </c>
      <c r="G467" s="44">
        <v>1508640</v>
      </c>
      <c r="H467" s="44">
        <v>1859280</v>
      </c>
      <c r="I467" s="44">
        <v>0</v>
      </c>
      <c r="J467" s="44">
        <v>2419368</v>
      </c>
      <c r="K467" s="42">
        <v>4271475</v>
      </c>
      <c r="L467" s="76">
        <v>2881165</v>
      </c>
      <c r="M467" s="52">
        <v>2361381</v>
      </c>
      <c r="N467" s="43"/>
      <c r="O467" s="45">
        <f t="shared" si="91"/>
        <v>16174909</v>
      </c>
      <c r="P467" s="46">
        <f>(O467/$O$490)*100</f>
        <v>1.813572912547726</v>
      </c>
      <c r="Q467" s="20"/>
      <c r="R467" s="3"/>
      <c r="S467" s="3"/>
      <c r="T467" s="3"/>
      <c r="U467" s="3"/>
      <c r="V467" s="3"/>
    </row>
    <row r="468" spans="2:17" ht="15">
      <c r="B468" s="24"/>
      <c r="C468" s="18" t="s">
        <v>205</v>
      </c>
      <c r="D468" s="42">
        <v>1335000</v>
      </c>
      <c r="E468" s="43">
        <v>8093873</v>
      </c>
      <c r="F468" s="44">
        <v>151200</v>
      </c>
      <c r="G468" s="44">
        <v>15202216</v>
      </c>
      <c r="H468" s="44">
        <v>15610320</v>
      </c>
      <c r="I468" s="44">
        <v>5979139</v>
      </c>
      <c r="J468" s="44">
        <v>44415142</v>
      </c>
      <c r="K468" s="42">
        <v>53764726</v>
      </c>
      <c r="L468" s="76">
        <v>54641769</v>
      </c>
      <c r="M468" s="52">
        <v>44128689</v>
      </c>
      <c r="N468" s="43"/>
      <c r="O468" s="45">
        <f t="shared" si="91"/>
        <v>243322074</v>
      </c>
      <c r="P468" s="46">
        <f>(O468/$O$490)*100</f>
        <v>27.281904487458526</v>
      </c>
      <c r="Q468" s="18"/>
    </row>
    <row r="469" spans="2:17" ht="15">
      <c r="B469" s="24"/>
      <c r="C469" s="29" t="s">
        <v>285</v>
      </c>
      <c r="D469" s="42">
        <v>0</v>
      </c>
      <c r="E469" s="43">
        <v>0</v>
      </c>
      <c r="F469" s="44">
        <v>0</v>
      </c>
      <c r="G469" s="44">
        <v>0</v>
      </c>
      <c r="H469" s="44">
        <v>0</v>
      </c>
      <c r="I469" s="44">
        <v>0</v>
      </c>
      <c r="J469" s="44">
        <v>0</v>
      </c>
      <c r="K469" s="42">
        <v>449000</v>
      </c>
      <c r="L469" s="76">
        <v>129638</v>
      </c>
      <c r="M469" s="52">
        <v>496249</v>
      </c>
      <c r="N469" s="43"/>
      <c r="O469" s="45">
        <f t="shared" si="91"/>
        <v>1074887</v>
      </c>
      <c r="P469" s="46">
        <f>(O469/$O$490)*100</f>
        <v>0.12051912918024377</v>
      </c>
      <c r="Q469" s="18"/>
    </row>
    <row r="470" spans="2:17" ht="15">
      <c r="B470" s="24"/>
      <c r="C470" s="18" t="s">
        <v>206</v>
      </c>
      <c r="D470" s="42">
        <v>3736172</v>
      </c>
      <c r="E470" s="43">
        <v>8078237</v>
      </c>
      <c r="F470" s="44">
        <v>0</v>
      </c>
      <c r="G470" s="44">
        <v>8150022</v>
      </c>
      <c r="H470" s="44">
        <v>13479621</v>
      </c>
      <c r="I470" s="44">
        <v>18044085</v>
      </c>
      <c r="J470" s="44">
        <v>7733487</v>
      </c>
      <c r="K470" s="42">
        <v>4584274</v>
      </c>
      <c r="L470" s="76">
        <v>13646830</v>
      </c>
      <c r="M470" s="52">
        <v>15651196</v>
      </c>
      <c r="N470" s="43"/>
      <c r="O470" s="45">
        <f t="shared" si="91"/>
        <v>93103924</v>
      </c>
      <c r="P470" s="46">
        <f>(O470/$O$490)*100</f>
        <v>10.439054378500808</v>
      </c>
      <c r="Q470" s="18"/>
    </row>
    <row r="471" spans="2:17" ht="15">
      <c r="B471" s="24"/>
      <c r="C471" s="29" t="s">
        <v>346</v>
      </c>
      <c r="D471" s="42"/>
      <c r="E471" s="43"/>
      <c r="F471" s="44"/>
      <c r="G471" s="44"/>
      <c r="H471" s="44"/>
      <c r="I471" s="44"/>
      <c r="J471" s="44"/>
      <c r="K471" s="42"/>
      <c r="L471" s="76">
        <v>725929</v>
      </c>
      <c r="M471" s="52">
        <v>734372</v>
      </c>
      <c r="N471" s="43"/>
      <c r="O471" s="45">
        <f t="shared" si="91"/>
        <v>1460301</v>
      </c>
      <c r="P471" s="46">
        <f>(O471/$O$403)*100</f>
        <v>0.588300749821283</v>
      </c>
      <c r="Q471" s="18"/>
    </row>
    <row r="472" spans="2:22" ht="15">
      <c r="B472" s="24"/>
      <c r="C472" s="18" t="s">
        <v>207</v>
      </c>
      <c r="D472" s="42">
        <v>2337628</v>
      </c>
      <c r="E472" s="43">
        <v>71851</v>
      </c>
      <c r="F472" s="44">
        <v>11028215</v>
      </c>
      <c r="G472" s="44">
        <v>11659729</v>
      </c>
      <c r="H472" s="44">
        <v>36944657</v>
      </c>
      <c r="I472" s="44">
        <v>36901910</v>
      </c>
      <c r="J472" s="44">
        <v>42113502</v>
      </c>
      <c r="K472" s="42">
        <v>50168464</v>
      </c>
      <c r="L472" s="76">
        <v>57649338</v>
      </c>
      <c r="M472" s="52">
        <v>56157809</v>
      </c>
      <c r="N472" s="43"/>
      <c r="O472" s="45">
        <f t="shared" si="91"/>
        <v>305033103</v>
      </c>
      <c r="P472" s="46">
        <f>(O472/$O$490)*100</f>
        <v>34.20110573921501</v>
      </c>
      <c r="Q472" s="20"/>
      <c r="R472" s="3"/>
      <c r="S472" s="3"/>
      <c r="T472" s="3"/>
      <c r="U472" s="3"/>
      <c r="V472" s="3"/>
    </row>
    <row r="473" spans="2:22" ht="15">
      <c r="B473" s="24"/>
      <c r="C473" s="29" t="s">
        <v>480</v>
      </c>
      <c r="D473" s="42"/>
      <c r="E473" s="43"/>
      <c r="F473" s="44"/>
      <c r="G473" s="44"/>
      <c r="H473" s="44"/>
      <c r="I473" s="44"/>
      <c r="J473" s="44"/>
      <c r="K473" s="42"/>
      <c r="L473" s="76"/>
      <c r="M473" s="52">
        <v>386302</v>
      </c>
      <c r="N473" s="43"/>
      <c r="O473" s="45">
        <f>SUM(D473:N473)</f>
        <v>386302</v>
      </c>
      <c r="P473" s="46">
        <f>(O473/$O$490)*100</f>
        <v>0.043313186074988845</v>
      </c>
      <c r="Q473" s="20"/>
      <c r="R473" s="3"/>
      <c r="S473" s="3"/>
      <c r="T473" s="3"/>
      <c r="U473" s="3"/>
      <c r="V473" s="3"/>
    </row>
    <row r="474" spans="2:22" ht="15">
      <c r="B474" s="24"/>
      <c r="C474" s="29" t="s">
        <v>347</v>
      </c>
      <c r="D474" s="42"/>
      <c r="E474" s="43"/>
      <c r="F474" s="44"/>
      <c r="G474" s="44"/>
      <c r="H474" s="44"/>
      <c r="I474" s="44"/>
      <c r="J474" s="44"/>
      <c r="K474" s="42"/>
      <c r="L474" s="76">
        <v>83080</v>
      </c>
      <c r="M474" s="52">
        <v>124800</v>
      </c>
      <c r="N474" s="43"/>
      <c r="O474" s="45">
        <f t="shared" si="91"/>
        <v>207880</v>
      </c>
      <c r="P474" s="46">
        <f>(O474/$O$403)*100</f>
        <v>0.08374709041002391</v>
      </c>
      <c r="Q474" s="20"/>
      <c r="R474" s="3"/>
      <c r="S474" s="3"/>
      <c r="T474" s="3"/>
      <c r="U474" s="3"/>
      <c r="V474" s="3"/>
    </row>
    <row r="475" spans="2:22" ht="15">
      <c r="B475" s="24"/>
      <c r="C475" s="29" t="s">
        <v>348</v>
      </c>
      <c r="D475" s="42"/>
      <c r="E475" s="43"/>
      <c r="F475" s="44"/>
      <c r="G475" s="44"/>
      <c r="H475" s="44"/>
      <c r="I475" s="44"/>
      <c r="J475" s="44"/>
      <c r="K475" s="42"/>
      <c r="L475" s="76">
        <v>233880</v>
      </c>
      <c r="M475" s="52">
        <v>361608</v>
      </c>
      <c r="N475" s="43"/>
      <c r="O475" s="45">
        <f t="shared" si="91"/>
        <v>595488</v>
      </c>
      <c r="P475" s="46">
        <f>(O475/$O$403)*100</f>
        <v>0.23989988153783104</v>
      </c>
      <c r="Q475" s="20"/>
      <c r="R475" s="3"/>
      <c r="S475" s="3"/>
      <c r="T475" s="3"/>
      <c r="U475" s="3"/>
      <c r="V475" s="3"/>
    </row>
    <row r="476" spans="2:22" ht="15">
      <c r="B476" s="24"/>
      <c r="C476" s="29" t="s">
        <v>274</v>
      </c>
      <c r="D476" s="42">
        <v>0</v>
      </c>
      <c r="E476" s="43">
        <v>0</v>
      </c>
      <c r="F476" s="44">
        <v>0</v>
      </c>
      <c r="G476" s="44">
        <v>0</v>
      </c>
      <c r="H476" s="44">
        <v>0</v>
      </c>
      <c r="I476" s="44">
        <v>0</v>
      </c>
      <c r="J476" s="44">
        <v>1325560</v>
      </c>
      <c r="K476" s="42">
        <v>1294180</v>
      </c>
      <c r="L476" s="76">
        <v>1182615</v>
      </c>
      <c r="M476" s="52">
        <v>788368</v>
      </c>
      <c r="N476" s="43"/>
      <c r="O476" s="45">
        <f t="shared" si="91"/>
        <v>4590723</v>
      </c>
      <c r="P476" s="46">
        <f>(O476/$O$490)*100</f>
        <v>0.5147238158687529</v>
      </c>
      <c r="Q476" s="20"/>
      <c r="R476" s="3"/>
      <c r="S476" s="3"/>
      <c r="T476" s="3"/>
      <c r="U476" s="3"/>
      <c r="V476" s="3"/>
    </row>
    <row r="477" spans="2:22" ht="15">
      <c r="B477" s="24"/>
      <c r="C477" s="18" t="s">
        <v>208</v>
      </c>
      <c r="D477" s="42">
        <v>2527376</v>
      </c>
      <c r="E477" s="43">
        <v>0</v>
      </c>
      <c r="F477" s="44">
        <v>0</v>
      </c>
      <c r="G477" s="44">
        <v>1531900</v>
      </c>
      <c r="H477" s="44">
        <v>52184</v>
      </c>
      <c r="I477" s="44">
        <v>268493</v>
      </c>
      <c r="J477" s="44">
        <v>0</v>
      </c>
      <c r="K477" s="42">
        <v>956615</v>
      </c>
      <c r="L477" s="76">
        <v>1019016</v>
      </c>
      <c r="M477" s="52">
        <v>1405997</v>
      </c>
      <c r="N477" s="43"/>
      <c r="O477" s="45">
        <f t="shared" si="91"/>
        <v>7761581</v>
      </c>
      <c r="P477" s="46">
        <f>(O477/$O$490)*100</f>
        <v>0.8702486709597619</v>
      </c>
      <c r="Q477" s="20"/>
      <c r="R477" s="3"/>
      <c r="S477" s="3"/>
      <c r="T477" s="3"/>
      <c r="U477" s="3"/>
      <c r="V477" s="3"/>
    </row>
    <row r="478" spans="2:22" ht="15">
      <c r="B478" s="24"/>
      <c r="C478" s="29" t="s">
        <v>477</v>
      </c>
      <c r="D478" s="42"/>
      <c r="E478" s="43"/>
      <c r="F478" s="44"/>
      <c r="G478" s="44"/>
      <c r="H478" s="44"/>
      <c r="I478" s="44"/>
      <c r="J478" s="44"/>
      <c r="K478" s="42"/>
      <c r="L478" s="76"/>
      <c r="M478" s="52">
        <v>1060000</v>
      </c>
      <c r="N478" s="43"/>
      <c r="O478" s="45">
        <f>SUM(D478:N478)</f>
        <v>1060000</v>
      </c>
      <c r="P478" s="46">
        <f>(O478/$O$490)*100</f>
        <v>0.11884995997817296</v>
      </c>
      <c r="Q478" s="20"/>
      <c r="R478" s="3"/>
      <c r="S478" s="3"/>
      <c r="T478" s="3"/>
      <c r="U478" s="3"/>
      <c r="V478" s="3"/>
    </row>
    <row r="479" spans="2:22" ht="15">
      <c r="B479" s="24"/>
      <c r="C479" s="29" t="s">
        <v>349</v>
      </c>
      <c r="D479" s="42"/>
      <c r="E479" s="43"/>
      <c r="F479" s="44"/>
      <c r="G479" s="44"/>
      <c r="H479" s="44"/>
      <c r="I479" s="44"/>
      <c r="J479" s="44"/>
      <c r="K479" s="42"/>
      <c r="L479" s="76">
        <v>115727</v>
      </c>
      <c r="M479" s="52">
        <v>273000</v>
      </c>
      <c r="N479" s="43"/>
      <c r="O479" s="45">
        <f t="shared" si="91"/>
        <v>388727</v>
      </c>
      <c r="P479" s="46">
        <f>(O479/$O$403)*100</f>
        <v>0.15660359444784186</v>
      </c>
      <c r="Q479" s="20"/>
      <c r="R479" s="3"/>
      <c r="S479" s="3"/>
      <c r="T479" s="3"/>
      <c r="U479" s="3"/>
      <c r="V479" s="3"/>
    </row>
    <row r="480" spans="2:22" ht="15">
      <c r="B480" s="24"/>
      <c r="C480" s="18" t="s">
        <v>209</v>
      </c>
      <c r="D480" s="42">
        <v>3355070</v>
      </c>
      <c r="E480" s="43">
        <v>7941754</v>
      </c>
      <c r="F480" s="44">
        <v>6172373</v>
      </c>
      <c r="G480" s="44">
        <v>12348840</v>
      </c>
      <c r="H480" s="44">
        <v>7594184</v>
      </c>
      <c r="I480" s="44">
        <v>14554940</v>
      </c>
      <c r="J480" s="44">
        <v>7135444</v>
      </c>
      <c r="K480" s="42">
        <v>9296480</v>
      </c>
      <c r="L480" s="76">
        <v>12269190</v>
      </c>
      <c r="M480" s="52">
        <v>19829301</v>
      </c>
      <c r="N480" s="43"/>
      <c r="O480" s="45">
        <f t="shared" si="91"/>
        <v>100497576</v>
      </c>
      <c r="P480" s="46">
        <f aca="true" t="shared" si="92" ref="P480:P489">(O480/$O$490)*100</f>
        <v>11.268049891984335</v>
      </c>
      <c r="Q480" s="20"/>
      <c r="R480" s="3"/>
      <c r="S480" s="3"/>
      <c r="T480" s="3"/>
      <c r="U480" s="3"/>
      <c r="V480" s="3"/>
    </row>
    <row r="481" spans="2:22" ht="15">
      <c r="B481" s="24"/>
      <c r="C481" s="29" t="s">
        <v>350</v>
      </c>
      <c r="D481" s="42"/>
      <c r="E481" s="43"/>
      <c r="F481" s="44"/>
      <c r="G481" s="44"/>
      <c r="H481" s="44"/>
      <c r="I481" s="44"/>
      <c r="J481" s="44"/>
      <c r="K481" s="42"/>
      <c r="L481" s="76">
        <v>20000</v>
      </c>
      <c r="M481" s="52">
        <v>30000</v>
      </c>
      <c r="N481" s="43"/>
      <c r="O481" s="45">
        <f t="shared" si="91"/>
        <v>50000</v>
      </c>
      <c r="P481" s="46">
        <f t="shared" si="92"/>
        <v>0.0056061301876496675</v>
      </c>
      <c r="Q481" s="20"/>
      <c r="R481" s="3"/>
      <c r="S481" s="3"/>
      <c r="T481" s="3"/>
      <c r="U481" s="3"/>
      <c r="V481" s="3"/>
    </row>
    <row r="482" spans="2:22" ht="15">
      <c r="B482" s="24"/>
      <c r="C482" s="18" t="s">
        <v>210</v>
      </c>
      <c r="D482" s="42">
        <v>1502960</v>
      </c>
      <c r="E482" s="43">
        <v>3817398</v>
      </c>
      <c r="F482" s="44">
        <v>4084379</v>
      </c>
      <c r="G482" s="44">
        <v>3352327</v>
      </c>
      <c r="H482" s="44">
        <v>4909427</v>
      </c>
      <c r="I482" s="44">
        <v>4915174</v>
      </c>
      <c r="J482" s="44">
        <v>5117055</v>
      </c>
      <c r="K482" s="42">
        <v>9992783</v>
      </c>
      <c r="L482" s="76">
        <v>384111</v>
      </c>
      <c r="M482" s="52">
        <v>630206</v>
      </c>
      <c r="N482" s="43"/>
      <c r="O482" s="45">
        <f t="shared" si="91"/>
        <v>38705820</v>
      </c>
      <c r="P482" s="46">
        <f t="shared" si="92"/>
        <v>4.339797318794685</v>
      </c>
      <c r="Q482" s="20"/>
      <c r="R482" s="3"/>
      <c r="S482" s="3"/>
      <c r="T482" s="3"/>
      <c r="U482" s="3"/>
      <c r="V482" s="3"/>
    </row>
    <row r="483" spans="2:22" ht="15">
      <c r="B483" s="24"/>
      <c r="C483" s="29" t="s">
        <v>478</v>
      </c>
      <c r="D483" s="42"/>
      <c r="E483" s="43"/>
      <c r="F483" s="44"/>
      <c r="G483" s="44"/>
      <c r="H483" s="44"/>
      <c r="I483" s="44"/>
      <c r="J483" s="44"/>
      <c r="K483" s="42"/>
      <c r="L483" s="76"/>
      <c r="M483" s="52">
        <v>222374</v>
      </c>
      <c r="N483" s="43"/>
      <c r="O483" s="45">
        <f>SUM(D483:N483)</f>
        <v>222374</v>
      </c>
      <c r="P483" s="46">
        <f>(O483/$O$490)*100</f>
        <v>0.024933151886968142</v>
      </c>
      <c r="Q483" s="20"/>
      <c r="R483" s="3"/>
      <c r="S483" s="3"/>
      <c r="T483" s="3"/>
      <c r="U483" s="3"/>
      <c r="V483" s="3"/>
    </row>
    <row r="484" spans="2:22" ht="15">
      <c r="B484" s="24"/>
      <c r="C484" s="29" t="s">
        <v>351</v>
      </c>
      <c r="D484" s="42"/>
      <c r="E484" s="43"/>
      <c r="F484" s="44"/>
      <c r="G484" s="44"/>
      <c r="H484" s="44"/>
      <c r="I484" s="44"/>
      <c r="J484" s="44"/>
      <c r="K484" s="42"/>
      <c r="L484" s="76">
        <v>271261</v>
      </c>
      <c r="M484" s="52">
        <v>156800</v>
      </c>
      <c r="N484" s="43"/>
      <c r="O484" s="45">
        <f t="shared" si="91"/>
        <v>428061</v>
      </c>
      <c r="P484" s="46">
        <f t="shared" si="92"/>
        <v>0.04799531388511009</v>
      </c>
      <c r="Q484" s="20"/>
      <c r="R484" s="3"/>
      <c r="S484" s="3"/>
      <c r="T484" s="3"/>
      <c r="U484" s="3"/>
      <c r="V484" s="3"/>
    </row>
    <row r="485" spans="2:22" ht="15">
      <c r="B485" s="24"/>
      <c r="C485" s="29" t="s">
        <v>479</v>
      </c>
      <c r="D485" s="42"/>
      <c r="E485" s="43"/>
      <c r="F485" s="44"/>
      <c r="G485" s="44"/>
      <c r="H485" s="44"/>
      <c r="I485" s="44"/>
      <c r="J485" s="44"/>
      <c r="K485" s="42"/>
      <c r="L485" s="76"/>
      <c r="M485" s="52">
        <v>1027330</v>
      </c>
      <c r="N485" s="43"/>
      <c r="O485" s="45">
        <f t="shared" si="91"/>
        <v>1027330</v>
      </c>
      <c r="P485" s="46">
        <f>(O485/$O$490)*100</f>
        <v>0.11518691451356267</v>
      </c>
      <c r="Q485" s="20"/>
      <c r="R485" s="3"/>
      <c r="S485" s="3"/>
      <c r="T485" s="3"/>
      <c r="U485" s="3"/>
      <c r="V485" s="3"/>
    </row>
    <row r="486" spans="2:22" ht="15">
      <c r="B486" s="24"/>
      <c r="C486" s="29" t="s">
        <v>352</v>
      </c>
      <c r="D486" s="42"/>
      <c r="E486" s="43"/>
      <c r="F486" s="44"/>
      <c r="G486" s="44"/>
      <c r="H486" s="44"/>
      <c r="I486" s="44"/>
      <c r="J486" s="44"/>
      <c r="K486" s="42"/>
      <c r="L486" s="76">
        <v>417412</v>
      </c>
      <c r="M486" s="52">
        <v>310549</v>
      </c>
      <c r="N486" s="43"/>
      <c r="O486" s="45">
        <f t="shared" si="91"/>
        <v>727961</v>
      </c>
      <c r="P486" s="46">
        <f t="shared" si="92"/>
        <v>0.0816208827506328</v>
      </c>
      <c r="Q486" s="20"/>
      <c r="R486" s="3"/>
      <c r="S486" s="3"/>
      <c r="T486" s="3"/>
      <c r="U486" s="3"/>
      <c r="V486" s="3"/>
    </row>
    <row r="487" spans="2:22" ht="15">
      <c r="B487" s="24"/>
      <c r="C487" s="29" t="s">
        <v>353</v>
      </c>
      <c r="D487" s="42"/>
      <c r="E487" s="43"/>
      <c r="F487" s="44"/>
      <c r="G487" s="44"/>
      <c r="H487" s="44"/>
      <c r="I487" s="44"/>
      <c r="J487" s="44"/>
      <c r="K487" s="42"/>
      <c r="L487" s="76">
        <v>278342</v>
      </c>
      <c r="M487" s="52">
        <v>197484</v>
      </c>
      <c r="N487" s="43"/>
      <c r="O487" s="45">
        <f t="shared" si="91"/>
        <v>475826</v>
      </c>
      <c r="P487" s="46">
        <f t="shared" si="92"/>
        <v>0.05335085005337181</v>
      </c>
      <c r="Q487" s="20"/>
      <c r="R487" s="3"/>
      <c r="S487" s="3"/>
      <c r="T487" s="3"/>
      <c r="U487" s="3"/>
      <c r="V487" s="3"/>
    </row>
    <row r="488" spans="2:22" ht="15">
      <c r="B488" s="24"/>
      <c r="C488" s="29" t="s">
        <v>354</v>
      </c>
      <c r="D488" s="42"/>
      <c r="E488" s="43"/>
      <c r="F488" s="44"/>
      <c r="G488" s="44"/>
      <c r="H488" s="44"/>
      <c r="I488" s="44"/>
      <c r="J488" s="44"/>
      <c r="K488" s="42"/>
      <c r="L488" s="76">
        <v>300000</v>
      </c>
      <c r="M488" s="52">
        <v>839154</v>
      </c>
      <c r="N488" s="43"/>
      <c r="O488" s="45">
        <f t="shared" si="91"/>
        <v>1139154</v>
      </c>
      <c r="P488" s="46">
        <f t="shared" si="92"/>
        <v>0.1277249125556374</v>
      </c>
      <c r="Q488" s="20"/>
      <c r="R488" s="3"/>
      <c r="S488" s="3"/>
      <c r="T488" s="3"/>
      <c r="U488" s="3"/>
      <c r="V488" s="3"/>
    </row>
    <row r="489" spans="2:22" ht="15">
      <c r="B489" s="24"/>
      <c r="C489" s="29" t="s">
        <v>355</v>
      </c>
      <c r="D489" s="42"/>
      <c r="E489" s="43"/>
      <c r="F489" s="44"/>
      <c r="G489" s="44"/>
      <c r="H489" s="44"/>
      <c r="I489" s="44"/>
      <c r="J489" s="44"/>
      <c r="K489" s="42"/>
      <c r="L489" s="76">
        <v>204597</v>
      </c>
      <c r="M489" s="52">
        <v>286000</v>
      </c>
      <c r="N489" s="43"/>
      <c r="O489" s="45">
        <f t="shared" si="91"/>
        <v>490597</v>
      </c>
      <c r="P489" s="46">
        <f t="shared" si="92"/>
        <v>0.05500701303340728</v>
      </c>
      <c r="Q489" s="20"/>
      <c r="R489" s="3"/>
      <c r="S489" s="3"/>
      <c r="T489" s="3"/>
      <c r="U489" s="3"/>
      <c r="V489" s="3"/>
    </row>
    <row r="490" spans="2:22" ht="16.5" thickBot="1">
      <c r="B490" s="25"/>
      <c r="C490" s="21" t="s">
        <v>7</v>
      </c>
      <c r="D490" s="47">
        <f aca="true" t="shared" si="93" ref="D490:K490">SUM(D462:D482)</f>
        <v>15511806</v>
      </c>
      <c r="E490" s="48">
        <f t="shared" si="93"/>
        <v>28003113</v>
      </c>
      <c r="F490" s="49">
        <f t="shared" si="93"/>
        <v>23920771</v>
      </c>
      <c r="G490" s="49">
        <f t="shared" si="93"/>
        <v>61499517</v>
      </c>
      <c r="H490" s="49">
        <f t="shared" si="93"/>
        <v>83644184</v>
      </c>
      <c r="I490" s="49">
        <f t="shared" si="93"/>
        <v>80663741</v>
      </c>
      <c r="J490" s="49">
        <f t="shared" si="93"/>
        <v>128480662</v>
      </c>
      <c r="K490" s="47">
        <f t="shared" si="93"/>
        <v>134777997</v>
      </c>
      <c r="L490" s="77">
        <f>SUM(L463:L489)</f>
        <v>147718800</v>
      </c>
      <c r="M490" s="48">
        <f>SUM(M463:M489)</f>
        <v>187660231</v>
      </c>
      <c r="N490" s="48"/>
      <c r="O490" s="50">
        <f>SUM(O462:O489)</f>
        <v>891880822</v>
      </c>
      <c r="P490" s="51">
        <f>(O490/$O$555)*100</f>
        <v>6.901190146401364</v>
      </c>
      <c r="Q490" s="10"/>
      <c r="R490" s="3"/>
      <c r="S490" s="3"/>
      <c r="T490" s="3"/>
      <c r="U490" s="3"/>
      <c r="V490" s="3"/>
    </row>
    <row r="491" spans="2:22" ht="15">
      <c r="B491" s="24"/>
      <c r="C491" s="18"/>
      <c r="D491" s="42"/>
      <c r="E491" s="43"/>
      <c r="F491" s="44"/>
      <c r="G491" s="44"/>
      <c r="H491" s="44"/>
      <c r="I491" s="44"/>
      <c r="J491" s="44"/>
      <c r="K491" s="42"/>
      <c r="L491" s="76"/>
      <c r="M491" s="52"/>
      <c r="N491" s="43"/>
      <c r="O491" s="45"/>
      <c r="P491" s="52"/>
      <c r="Q491" s="20"/>
      <c r="R491" s="3"/>
      <c r="S491" s="3"/>
      <c r="T491" s="3"/>
      <c r="U491" s="3"/>
      <c r="V491" s="3"/>
    </row>
    <row r="492" spans="2:22" ht="15">
      <c r="B492" s="24" t="s">
        <v>211</v>
      </c>
      <c r="C492" s="29" t="s">
        <v>356</v>
      </c>
      <c r="D492" s="42"/>
      <c r="E492" s="43"/>
      <c r="F492" s="44"/>
      <c r="G492" s="44"/>
      <c r="H492" s="44"/>
      <c r="I492" s="44"/>
      <c r="J492" s="44"/>
      <c r="K492" s="42"/>
      <c r="L492" s="76">
        <v>300000</v>
      </c>
      <c r="M492" s="52">
        <v>464622</v>
      </c>
      <c r="N492" s="43"/>
      <c r="O492" s="45">
        <f aca="true" t="shared" si="94" ref="O492:O497">SUM(D492:N492)</f>
        <v>764622</v>
      </c>
      <c r="P492" s="46">
        <f>(O492/$O$490)*100</f>
        <v>0.08573140952682129</v>
      </c>
      <c r="Q492" s="20"/>
      <c r="R492" s="3"/>
      <c r="S492" s="3"/>
      <c r="T492" s="3"/>
      <c r="U492" s="3"/>
      <c r="V492" s="3"/>
    </row>
    <row r="493" spans="3:22" ht="15">
      <c r="C493" s="18" t="s">
        <v>212</v>
      </c>
      <c r="D493" s="42">
        <v>935399</v>
      </c>
      <c r="E493" s="43">
        <v>2482937</v>
      </c>
      <c r="F493" s="44">
        <v>2863135</v>
      </c>
      <c r="G493" s="44">
        <v>4412807</v>
      </c>
      <c r="H493" s="44">
        <v>7841925</v>
      </c>
      <c r="I493" s="44">
        <v>3823425</v>
      </c>
      <c r="J493" s="44">
        <v>5745963</v>
      </c>
      <c r="K493" s="42">
        <v>4038522</v>
      </c>
      <c r="L493" s="76">
        <v>0</v>
      </c>
      <c r="M493" s="52">
        <v>0</v>
      </c>
      <c r="N493" s="43"/>
      <c r="O493" s="45">
        <f t="shared" si="94"/>
        <v>32144113</v>
      </c>
      <c r="P493" s="46">
        <f>(O493/$O$498)*100</f>
        <v>16.125486202217843</v>
      </c>
      <c r="Q493" s="20"/>
      <c r="R493" s="3"/>
      <c r="S493" s="3"/>
      <c r="T493" s="3"/>
      <c r="U493" s="3"/>
      <c r="V493" s="3"/>
    </row>
    <row r="494" spans="2:22" ht="15">
      <c r="B494" s="24"/>
      <c r="C494" s="18" t="s">
        <v>213</v>
      </c>
      <c r="D494" s="42">
        <v>1165741</v>
      </c>
      <c r="E494" s="43">
        <v>2399506</v>
      </c>
      <c r="F494" s="44">
        <v>2690192</v>
      </c>
      <c r="G494" s="44">
        <v>3678314</v>
      </c>
      <c r="H494" s="44">
        <v>4058708</v>
      </c>
      <c r="I494" s="44">
        <v>3338201</v>
      </c>
      <c r="J494" s="44">
        <v>3839952</v>
      </c>
      <c r="K494" s="42">
        <v>3342448</v>
      </c>
      <c r="L494" s="76">
        <v>0</v>
      </c>
      <c r="M494" s="52">
        <v>0</v>
      </c>
      <c r="N494" s="43"/>
      <c r="O494" s="45">
        <f t="shared" si="94"/>
        <v>24513062</v>
      </c>
      <c r="P494" s="46">
        <f>(O494/$O$498)*100</f>
        <v>12.297276426794248</v>
      </c>
      <c r="Q494" s="20"/>
      <c r="R494" s="3"/>
      <c r="S494" s="3"/>
      <c r="T494" s="3"/>
      <c r="U494" s="3"/>
      <c r="V494" s="3"/>
    </row>
    <row r="495" spans="2:22" ht="15">
      <c r="B495" s="24"/>
      <c r="C495" s="18" t="s">
        <v>214</v>
      </c>
      <c r="D495" s="42">
        <v>1716376</v>
      </c>
      <c r="E495" s="43">
        <v>10793777</v>
      </c>
      <c r="F495" s="44">
        <v>9131887</v>
      </c>
      <c r="G495" s="44">
        <v>9447914</v>
      </c>
      <c r="H495" s="44">
        <v>15626074</v>
      </c>
      <c r="I495" s="44">
        <v>11186457</v>
      </c>
      <c r="J495" s="44">
        <v>11191456</v>
      </c>
      <c r="K495" s="42">
        <v>13494125</v>
      </c>
      <c r="L495" s="76">
        <v>21708039</v>
      </c>
      <c r="M495" s="52">
        <v>21133831</v>
      </c>
      <c r="N495" s="43"/>
      <c r="O495" s="45">
        <f t="shared" si="94"/>
        <v>125429936</v>
      </c>
      <c r="P495" s="46">
        <f>(O495/$O$498)*100</f>
        <v>62.923456693705226</v>
      </c>
      <c r="Q495" s="20"/>
      <c r="R495" s="3"/>
      <c r="S495" s="3"/>
      <c r="T495" s="3"/>
      <c r="U495" s="3"/>
      <c r="V495" s="3"/>
    </row>
    <row r="496" spans="2:22" ht="15">
      <c r="B496" s="24"/>
      <c r="C496" s="29" t="s">
        <v>357</v>
      </c>
      <c r="D496" s="42"/>
      <c r="E496" s="43"/>
      <c r="F496" s="44"/>
      <c r="G496" s="44"/>
      <c r="H496" s="44"/>
      <c r="I496" s="44"/>
      <c r="J496" s="44"/>
      <c r="K496" s="42"/>
      <c r="L496" s="76">
        <v>169809</v>
      </c>
      <c r="M496" s="52">
        <v>53809</v>
      </c>
      <c r="N496" s="43"/>
      <c r="O496" s="45">
        <f t="shared" si="94"/>
        <v>223618</v>
      </c>
      <c r="P496" s="46">
        <f>(O496/$O$490)*100</f>
        <v>0.025072632406036872</v>
      </c>
      <c r="Q496" s="20"/>
      <c r="R496" s="3"/>
      <c r="S496" s="3"/>
      <c r="T496" s="3"/>
      <c r="U496" s="3"/>
      <c r="V496" s="3"/>
    </row>
    <row r="497" spans="2:22" ht="15">
      <c r="B497" s="24"/>
      <c r="C497" s="18" t="s">
        <v>215</v>
      </c>
      <c r="D497" s="42">
        <v>16800</v>
      </c>
      <c r="E497" s="43">
        <v>47840</v>
      </c>
      <c r="F497" s="44">
        <v>0</v>
      </c>
      <c r="G497" s="44">
        <v>0</v>
      </c>
      <c r="H497" s="44">
        <v>12114761</v>
      </c>
      <c r="I497" s="44">
        <v>3539102</v>
      </c>
      <c r="J497" s="44">
        <v>138400</v>
      </c>
      <c r="K497" s="42">
        <v>405072</v>
      </c>
      <c r="L497" s="76">
        <v>0</v>
      </c>
      <c r="M497" s="52">
        <v>0</v>
      </c>
      <c r="N497" s="43"/>
      <c r="O497" s="45">
        <f t="shared" si="94"/>
        <v>16261975</v>
      </c>
      <c r="P497" s="46">
        <f>(O497/$O$498)*100</f>
        <v>8.158018032207375</v>
      </c>
      <c r="Q497" s="20"/>
      <c r="R497" s="3"/>
      <c r="S497" s="3"/>
      <c r="T497" s="3"/>
      <c r="U497" s="3"/>
      <c r="V497" s="3"/>
    </row>
    <row r="498" spans="2:22" ht="16.5" thickBot="1">
      <c r="B498" s="25"/>
      <c r="C498" s="21" t="s">
        <v>7</v>
      </c>
      <c r="D498" s="47">
        <f aca="true" t="shared" si="95" ref="D498:K498">SUM(D491:D497)</f>
        <v>3834316</v>
      </c>
      <c r="E498" s="48">
        <f t="shared" si="95"/>
        <v>15724060</v>
      </c>
      <c r="F498" s="49">
        <f t="shared" si="95"/>
        <v>14685214</v>
      </c>
      <c r="G498" s="49">
        <f t="shared" si="95"/>
        <v>17539035</v>
      </c>
      <c r="H498" s="49">
        <f t="shared" si="95"/>
        <v>39641468</v>
      </c>
      <c r="I498" s="49">
        <f t="shared" si="95"/>
        <v>21887185</v>
      </c>
      <c r="J498" s="49">
        <f t="shared" si="95"/>
        <v>20915771</v>
      </c>
      <c r="K498" s="47">
        <f t="shared" si="95"/>
        <v>21280167</v>
      </c>
      <c r="L498" s="77">
        <f>SUM(L492:L497)</f>
        <v>22177848</v>
      </c>
      <c r="M498" s="48">
        <f>SUM(M492:M497)</f>
        <v>21652262</v>
      </c>
      <c r="N498" s="48"/>
      <c r="O498" s="50">
        <f>SUM(O492:O497)</f>
        <v>199337326</v>
      </c>
      <c r="P498" s="51">
        <f>(O498/$O$555)*100</f>
        <v>1.5424311814624894</v>
      </c>
      <c r="Q498" s="10"/>
      <c r="R498" s="3"/>
      <c r="S498" s="3"/>
      <c r="T498" s="3"/>
      <c r="U498" s="3"/>
      <c r="V498" s="3"/>
    </row>
    <row r="499" spans="2:22" ht="15">
      <c r="B499" s="24"/>
      <c r="C499" s="18"/>
      <c r="D499" s="42"/>
      <c r="E499" s="43"/>
      <c r="F499" s="44"/>
      <c r="G499" s="44"/>
      <c r="H499" s="44"/>
      <c r="I499" s="44"/>
      <c r="J499" s="44"/>
      <c r="K499" s="42"/>
      <c r="L499" s="76"/>
      <c r="M499" s="52"/>
      <c r="N499" s="43"/>
      <c r="O499" s="45"/>
      <c r="P499" s="52"/>
      <c r="Q499" s="20"/>
      <c r="R499" s="3"/>
      <c r="S499" s="3"/>
      <c r="T499" s="3"/>
      <c r="U499" s="3"/>
      <c r="V499" s="3"/>
    </row>
    <row r="500" spans="2:22" ht="15">
      <c r="B500" s="24" t="s">
        <v>216</v>
      </c>
      <c r="C500" s="29" t="s">
        <v>358</v>
      </c>
      <c r="D500" s="42"/>
      <c r="E500" s="43"/>
      <c r="F500" s="44"/>
      <c r="G500" s="44"/>
      <c r="H500" s="44"/>
      <c r="I500" s="44"/>
      <c r="J500" s="44"/>
      <c r="K500" s="42"/>
      <c r="L500" s="76">
        <v>527200</v>
      </c>
      <c r="M500" s="52">
        <v>0</v>
      </c>
      <c r="N500" s="43"/>
      <c r="O500" s="45">
        <f aca="true" t="shared" si="96" ref="O500:O514">SUM(D500:N500)</f>
        <v>527200</v>
      </c>
      <c r="P500" s="46">
        <f aca="true" t="shared" si="97" ref="P500:P507">(O500/$O$490)*100</f>
        <v>0.059111036698578104</v>
      </c>
      <c r="Q500" s="20"/>
      <c r="R500" s="3"/>
      <c r="S500" s="3"/>
      <c r="T500" s="3"/>
      <c r="U500" s="3"/>
      <c r="V500" s="3"/>
    </row>
    <row r="501" spans="2:22" ht="15">
      <c r="B501" s="24"/>
      <c r="C501" s="29" t="s">
        <v>481</v>
      </c>
      <c r="D501" s="42"/>
      <c r="E501" s="43"/>
      <c r="F501" s="44"/>
      <c r="G501" s="44"/>
      <c r="H501" s="44"/>
      <c r="I501" s="44"/>
      <c r="J501" s="44"/>
      <c r="K501" s="42"/>
      <c r="L501" s="76"/>
      <c r="M501" s="52">
        <v>20000</v>
      </c>
      <c r="N501" s="43"/>
      <c r="O501" s="45">
        <f t="shared" si="96"/>
        <v>20000</v>
      </c>
      <c r="P501" s="46">
        <f t="shared" si="97"/>
        <v>0.0022424520750598674</v>
      </c>
      <c r="Q501" s="20"/>
      <c r="R501" s="3"/>
      <c r="S501" s="3"/>
      <c r="T501" s="3"/>
      <c r="U501" s="3"/>
      <c r="V501" s="3"/>
    </row>
    <row r="502" spans="2:22" ht="15">
      <c r="B502" s="24"/>
      <c r="C502" s="29" t="s">
        <v>359</v>
      </c>
      <c r="D502" s="42"/>
      <c r="E502" s="43"/>
      <c r="F502" s="44"/>
      <c r="G502" s="44"/>
      <c r="H502" s="44"/>
      <c r="I502" s="44"/>
      <c r="J502" s="44"/>
      <c r="K502" s="42"/>
      <c r="L502" s="76">
        <v>68800</v>
      </c>
      <c r="M502" s="52">
        <v>0</v>
      </c>
      <c r="N502" s="43"/>
      <c r="O502" s="45">
        <f t="shared" si="96"/>
        <v>68800</v>
      </c>
      <c r="P502" s="46">
        <f t="shared" si="97"/>
        <v>0.007714035138205943</v>
      </c>
      <c r="Q502" s="20"/>
      <c r="R502" s="3"/>
      <c r="S502" s="3"/>
      <c r="T502" s="3"/>
      <c r="U502" s="3"/>
      <c r="V502" s="3"/>
    </row>
    <row r="503" spans="2:22" ht="15">
      <c r="B503" s="24"/>
      <c r="C503" s="29" t="s">
        <v>360</v>
      </c>
      <c r="D503" s="42"/>
      <c r="E503" s="43"/>
      <c r="F503" s="44"/>
      <c r="G503" s="44"/>
      <c r="H503" s="44"/>
      <c r="I503" s="44"/>
      <c r="J503" s="44"/>
      <c r="K503" s="42"/>
      <c r="L503" s="76">
        <v>53488</v>
      </c>
      <c r="M503" s="52">
        <v>41013</v>
      </c>
      <c r="N503" s="43"/>
      <c r="O503" s="45">
        <f t="shared" si="96"/>
        <v>94501</v>
      </c>
      <c r="P503" s="46">
        <f t="shared" si="97"/>
        <v>0.010595698177261624</v>
      </c>
      <c r="Q503" s="20"/>
      <c r="R503" s="3"/>
      <c r="S503" s="3"/>
      <c r="T503" s="3"/>
      <c r="U503" s="3"/>
      <c r="V503" s="3"/>
    </row>
    <row r="504" spans="2:22" ht="15">
      <c r="B504" s="24"/>
      <c r="C504" s="29" t="s">
        <v>361</v>
      </c>
      <c r="D504" s="42"/>
      <c r="E504" s="43"/>
      <c r="F504" s="44"/>
      <c r="G504" s="44"/>
      <c r="H504" s="44"/>
      <c r="I504" s="44"/>
      <c r="J504" s="44"/>
      <c r="K504" s="42"/>
      <c r="L504" s="76">
        <v>122000</v>
      </c>
      <c r="M504" s="52">
        <v>196000</v>
      </c>
      <c r="N504" s="43"/>
      <c r="O504" s="45">
        <f t="shared" si="96"/>
        <v>318000</v>
      </c>
      <c r="P504" s="46">
        <f t="shared" si="97"/>
        <v>0.03565498799345189</v>
      </c>
      <c r="Q504" s="20"/>
      <c r="R504" s="3"/>
      <c r="S504" s="3"/>
      <c r="T504" s="3"/>
      <c r="U504" s="3"/>
      <c r="V504" s="3"/>
    </row>
    <row r="505" spans="2:22" ht="15">
      <c r="B505" s="24"/>
      <c r="C505" s="29" t="s">
        <v>179</v>
      </c>
      <c r="D505" s="42"/>
      <c r="E505" s="43"/>
      <c r="F505" s="44"/>
      <c r="G505" s="44"/>
      <c r="H505" s="44"/>
      <c r="I505" s="44"/>
      <c r="J505" s="44"/>
      <c r="K505" s="42"/>
      <c r="L505" s="76">
        <v>0</v>
      </c>
      <c r="M505" s="52">
        <v>0</v>
      </c>
      <c r="N505" s="43"/>
      <c r="O505" s="45">
        <f t="shared" si="96"/>
        <v>0</v>
      </c>
      <c r="P505" s="46">
        <f t="shared" si="97"/>
        <v>0</v>
      </c>
      <c r="Q505" s="20"/>
      <c r="R505" s="3"/>
      <c r="S505" s="3"/>
      <c r="T505" s="3"/>
      <c r="U505" s="3"/>
      <c r="V505" s="3"/>
    </row>
    <row r="506" spans="2:22" ht="15">
      <c r="B506" s="24"/>
      <c r="C506" s="29" t="s">
        <v>363</v>
      </c>
      <c r="D506" s="42"/>
      <c r="E506" s="43"/>
      <c r="F506" s="44"/>
      <c r="G506" s="44"/>
      <c r="H506" s="44"/>
      <c r="I506" s="44"/>
      <c r="J506" s="44"/>
      <c r="K506" s="42"/>
      <c r="L506" s="76">
        <v>40000</v>
      </c>
      <c r="M506" s="52">
        <v>52000</v>
      </c>
      <c r="N506" s="43"/>
      <c r="O506" s="45">
        <f t="shared" si="96"/>
        <v>92000</v>
      </c>
      <c r="P506" s="46">
        <f t="shared" si="97"/>
        <v>0.010315279545275387</v>
      </c>
      <c r="Q506" s="20"/>
      <c r="R506" s="3"/>
      <c r="S506" s="3"/>
      <c r="T506" s="3"/>
      <c r="U506" s="3"/>
      <c r="V506" s="3"/>
    </row>
    <row r="507" spans="2:22" ht="15">
      <c r="B507" s="24"/>
      <c r="C507" s="29" t="s">
        <v>362</v>
      </c>
      <c r="D507" s="42"/>
      <c r="E507" s="43"/>
      <c r="F507" s="44"/>
      <c r="G507" s="44"/>
      <c r="H507" s="44"/>
      <c r="I507" s="44"/>
      <c r="J507" s="44"/>
      <c r="K507" s="42"/>
      <c r="L507" s="76">
        <v>768877</v>
      </c>
      <c r="M507" s="52">
        <v>169494</v>
      </c>
      <c r="N507" s="43"/>
      <c r="O507" s="45">
        <f t="shared" si="96"/>
        <v>938371</v>
      </c>
      <c r="P507" s="46">
        <f t="shared" si="97"/>
        <v>0.10521259980630013</v>
      </c>
      <c r="Q507" s="20"/>
      <c r="R507" s="3"/>
      <c r="S507" s="3"/>
      <c r="T507" s="3"/>
      <c r="U507" s="3"/>
      <c r="V507" s="3"/>
    </row>
    <row r="508" spans="3:22" ht="15">
      <c r="C508" s="18" t="s">
        <v>217</v>
      </c>
      <c r="D508" s="42">
        <v>4817788</v>
      </c>
      <c r="E508" s="43">
        <v>9946911</v>
      </c>
      <c r="F508" s="44">
        <v>15764622</v>
      </c>
      <c r="G508" s="44">
        <v>12513525</v>
      </c>
      <c r="H508" s="44">
        <v>14288158</v>
      </c>
      <c r="I508" s="44">
        <v>16388805</v>
      </c>
      <c r="J508" s="44">
        <v>0</v>
      </c>
      <c r="K508" s="42">
        <v>0</v>
      </c>
      <c r="L508" s="76">
        <v>0</v>
      </c>
      <c r="M508" s="52">
        <v>0</v>
      </c>
      <c r="N508" s="43"/>
      <c r="O508" s="45">
        <f t="shared" si="96"/>
        <v>73719809</v>
      </c>
      <c r="P508" s="46">
        <f>(O508/$O$515)*100</f>
        <v>33.60839051781756</v>
      </c>
      <c r="Q508" s="20"/>
      <c r="R508" s="3"/>
      <c r="S508" s="3"/>
      <c r="T508" s="3"/>
      <c r="U508" s="3"/>
      <c r="V508" s="3"/>
    </row>
    <row r="509" spans="2:22" ht="15">
      <c r="B509" s="24"/>
      <c r="C509" s="18" t="s">
        <v>218</v>
      </c>
      <c r="D509" s="42">
        <v>1705912</v>
      </c>
      <c r="E509" s="43">
        <v>1890138</v>
      </c>
      <c r="F509" s="44">
        <v>4028186</v>
      </c>
      <c r="G509" s="44">
        <v>5027080</v>
      </c>
      <c r="H509" s="44">
        <v>6783074</v>
      </c>
      <c r="I509" s="44">
        <v>8899435</v>
      </c>
      <c r="J509" s="44">
        <v>5437200</v>
      </c>
      <c r="K509" s="42">
        <v>8100529</v>
      </c>
      <c r="L509" s="76">
        <v>7288955</v>
      </c>
      <c r="M509" s="52">
        <v>10059524</v>
      </c>
      <c r="N509" s="43"/>
      <c r="O509" s="45">
        <f t="shared" si="96"/>
        <v>59220033</v>
      </c>
      <c r="P509" s="46">
        <f>(O509/$O$515)*100</f>
        <v>26.998035162327167</v>
      </c>
      <c r="Q509" s="20"/>
      <c r="R509" s="3"/>
      <c r="S509" s="3"/>
      <c r="T509" s="3"/>
      <c r="U509" s="3"/>
      <c r="V509" s="3"/>
    </row>
    <row r="510" spans="2:22" ht="15">
      <c r="B510" s="24"/>
      <c r="C510" s="29" t="s">
        <v>364</v>
      </c>
      <c r="D510" s="42"/>
      <c r="E510" s="43"/>
      <c r="F510" s="44"/>
      <c r="G510" s="44"/>
      <c r="H510" s="44"/>
      <c r="I510" s="44"/>
      <c r="J510" s="44"/>
      <c r="K510" s="42"/>
      <c r="L510" s="76">
        <v>219000</v>
      </c>
      <c r="M510" s="52">
        <v>861676</v>
      </c>
      <c r="N510" s="43"/>
      <c r="O510" s="45">
        <f t="shared" si="96"/>
        <v>1080676</v>
      </c>
      <c r="P510" s="46">
        <f>(O510/$O$490)*100</f>
        <v>0.12116820693336984</v>
      </c>
      <c r="Q510" s="20"/>
      <c r="R510" s="3"/>
      <c r="S510" s="3"/>
      <c r="T510" s="3"/>
      <c r="U510" s="3"/>
      <c r="V510" s="3"/>
    </row>
    <row r="511" spans="2:22" ht="15">
      <c r="B511" s="24"/>
      <c r="C511" s="18" t="s">
        <v>219</v>
      </c>
      <c r="D511" s="42">
        <v>754810</v>
      </c>
      <c r="E511" s="43">
        <v>1085588</v>
      </c>
      <c r="F511" s="44">
        <v>461242</v>
      </c>
      <c r="G511" s="44">
        <v>60000</v>
      </c>
      <c r="H511" s="44">
        <v>1390938</v>
      </c>
      <c r="I511" s="44">
        <v>1710994</v>
      </c>
      <c r="J511" s="44">
        <v>1595409</v>
      </c>
      <c r="K511" s="42">
        <v>6779766</v>
      </c>
      <c r="L511" s="76">
        <v>55851</v>
      </c>
      <c r="M511" s="52">
        <v>0</v>
      </c>
      <c r="N511" s="43"/>
      <c r="O511" s="45">
        <f t="shared" si="96"/>
        <v>13894598</v>
      </c>
      <c r="P511" s="46">
        <f>(O511/$O$515)*100</f>
        <v>6.334458566924487</v>
      </c>
      <c r="Q511" s="20"/>
      <c r="R511" s="3"/>
      <c r="S511" s="3"/>
      <c r="T511" s="3"/>
      <c r="U511" s="3"/>
      <c r="V511" s="3"/>
    </row>
    <row r="512" spans="2:22" ht="15">
      <c r="B512" s="24"/>
      <c r="C512" s="29" t="s">
        <v>275</v>
      </c>
      <c r="D512" s="42">
        <v>0</v>
      </c>
      <c r="E512" s="43">
        <v>0</v>
      </c>
      <c r="F512" s="44">
        <v>0</v>
      </c>
      <c r="G512" s="44">
        <v>0</v>
      </c>
      <c r="H512" s="44">
        <v>0</v>
      </c>
      <c r="I512" s="44">
        <v>0</v>
      </c>
      <c r="J512" s="44">
        <v>18877902</v>
      </c>
      <c r="K512" s="42">
        <v>11756315</v>
      </c>
      <c r="L512" s="76">
        <v>14889514</v>
      </c>
      <c r="M512" s="52">
        <v>14180830</v>
      </c>
      <c r="N512" s="43"/>
      <c r="O512" s="45">
        <f t="shared" si="96"/>
        <v>59704561</v>
      </c>
      <c r="P512" s="46">
        <f>(O512/$O$515)*100</f>
        <v>27.218928385759384</v>
      </c>
      <c r="Q512" s="20"/>
      <c r="R512" s="3"/>
      <c r="S512" s="3"/>
      <c r="T512" s="3"/>
      <c r="U512" s="3"/>
      <c r="V512" s="3"/>
    </row>
    <row r="513" spans="2:22" ht="15">
      <c r="B513" s="24"/>
      <c r="C513" s="18" t="s">
        <v>45</v>
      </c>
      <c r="D513" s="42">
        <v>1000000</v>
      </c>
      <c r="E513" s="43">
        <v>0</v>
      </c>
      <c r="F513" s="44">
        <v>80000</v>
      </c>
      <c r="G513" s="44">
        <v>1300000</v>
      </c>
      <c r="H513" s="44">
        <v>280000</v>
      </c>
      <c r="I513" s="44">
        <v>0</v>
      </c>
      <c r="J513" s="44">
        <v>550000</v>
      </c>
      <c r="K513" s="42">
        <v>3455955</v>
      </c>
      <c r="L513" s="76">
        <v>0</v>
      </c>
      <c r="M513" s="52">
        <v>2524914</v>
      </c>
      <c r="N513" s="43"/>
      <c r="O513" s="45">
        <f t="shared" si="96"/>
        <v>9190869</v>
      </c>
      <c r="P513" s="46">
        <f>(O513/$O$515)*100</f>
        <v>4.190058530266992</v>
      </c>
      <c r="Q513" s="20"/>
      <c r="R513" s="3"/>
      <c r="S513" s="3"/>
      <c r="T513" s="3"/>
      <c r="U513" s="3"/>
      <c r="V513" s="3"/>
    </row>
    <row r="514" spans="2:22" ht="15">
      <c r="B514" s="24"/>
      <c r="C514" s="29" t="s">
        <v>365</v>
      </c>
      <c r="D514" s="42"/>
      <c r="E514" s="43"/>
      <c r="F514" s="44"/>
      <c r="G514" s="44"/>
      <c r="H514" s="44"/>
      <c r="I514" s="44"/>
      <c r="J514" s="44"/>
      <c r="K514" s="42"/>
      <c r="L514" s="76">
        <v>480000</v>
      </c>
      <c r="M514" s="52">
        <v>0</v>
      </c>
      <c r="N514" s="43"/>
      <c r="O514" s="45">
        <f t="shared" si="96"/>
        <v>480000</v>
      </c>
      <c r="P514" s="46">
        <f>(O514/$O$490)*100</f>
        <v>0.053818849801436815</v>
      </c>
      <c r="Q514" s="20"/>
      <c r="R514" s="3"/>
      <c r="S514" s="3"/>
      <c r="T514" s="3"/>
      <c r="U514" s="3"/>
      <c r="V514" s="3"/>
    </row>
    <row r="515" spans="2:22" ht="16.5" thickBot="1">
      <c r="B515" s="25"/>
      <c r="C515" s="21" t="s">
        <v>7</v>
      </c>
      <c r="D515" s="47">
        <f aca="true" t="shared" si="98" ref="D515:K515">SUM(D499:D513)</f>
        <v>8278510</v>
      </c>
      <c r="E515" s="48">
        <f t="shared" si="98"/>
        <v>12922637</v>
      </c>
      <c r="F515" s="49">
        <f t="shared" si="98"/>
        <v>20334050</v>
      </c>
      <c r="G515" s="49">
        <f t="shared" si="98"/>
        <v>18900605</v>
      </c>
      <c r="H515" s="49">
        <f t="shared" si="98"/>
        <v>22742170</v>
      </c>
      <c r="I515" s="49">
        <f t="shared" si="98"/>
        <v>26999234</v>
      </c>
      <c r="J515" s="49">
        <f t="shared" si="98"/>
        <v>26460511</v>
      </c>
      <c r="K515" s="47">
        <f t="shared" si="98"/>
        <v>30092565</v>
      </c>
      <c r="L515" s="77">
        <f>SUM(L500:L514)</f>
        <v>24513685</v>
      </c>
      <c r="M515" s="48">
        <f>SUM(M500:M514)</f>
        <v>28105451</v>
      </c>
      <c r="N515" s="48"/>
      <c r="O515" s="50">
        <f>SUM(O500:O514)</f>
        <v>219349418</v>
      </c>
      <c r="P515" s="51">
        <f>(O515/$O$555)*100</f>
        <v>1.6972806285103343</v>
      </c>
      <c r="Q515" s="10"/>
      <c r="R515" s="3"/>
      <c r="S515" s="3"/>
      <c r="T515" s="3"/>
      <c r="U515" s="3"/>
      <c r="V515" s="3"/>
    </row>
    <row r="516" spans="2:22" ht="15">
      <c r="B516" s="24"/>
      <c r="C516" s="18"/>
      <c r="D516" s="42"/>
      <c r="E516" s="43"/>
      <c r="F516" s="44"/>
      <c r="G516" s="44"/>
      <c r="H516" s="44"/>
      <c r="I516" s="44"/>
      <c r="J516" s="44"/>
      <c r="K516" s="42"/>
      <c r="L516" s="76"/>
      <c r="M516" s="52"/>
      <c r="N516" s="43"/>
      <c r="O516" s="45"/>
      <c r="P516" s="52"/>
      <c r="Q516" s="20"/>
      <c r="R516" s="3"/>
      <c r="S516" s="3"/>
      <c r="T516" s="3"/>
      <c r="U516" s="3"/>
      <c r="V516" s="3"/>
    </row>
    <row r="517" spans="2:22" ht="15">
      <c r="B517" s="24" t="s">
        <v>220</v>
      </c>
      <c r="C517" s="29" t="s">
        <v>366</v>
      </c>
      <c r="D517" s="42"/>
      <c r="E517" s="43"/>
      <c r="F517" s="44"/>
      <c r="G517" s="44"/>
      <c r="H517" s="44"/>
      <c r="I517" s="44"/>
      <c r="J517" s="44"/>
      <c r="K517" s="42"/>
      <c r="L517" s="76">
        <v>738476</v>
      </c>
      <c r="M517" s="52">
        <v>902000</v>
      </c>
      <c r="N517" s="43"/>
      <c r="O517" s="45">
        <f>SUM(D517:N517)</f>
        <v>1640476</v>
      </c>
      <c r="P517" s="46">
        <f>(O517/$O$490)*100</f>
        <v>0.18393444051429553</v>
      </c>
      <c r="Q517" s="20"/>
      <c r="R517" s="3"/>
      <c r="S517" s="3"/>
      <c r="T517" s="3"/>
      <c r="U517" s="3"/>
      <c r="V517" s="3"/>
    </row>
    <row r="518" spans="3:22" ht="15">
      <c r="C518" s="18" t="s">
        <v>221</v>
      </c>
      <c r="D518" s="42">
        <v>221780</v>
      </c>
      <c r="E518" s="43">
        <v>287540</v>
      </c>
      <c r="F518" s="44">
        <v>377080</v>
      </c>
      <c r="G518" s="44">
        <v>411284</v>
      </c>
      <c r="H518" s="44">
        <v>0</v>
      </c>
      <c r="I518" s="44">
        <v>0</v>
      </c>
      <c r="J518" s="44">
        <v>938968</v>
      </c>
      <c r="K518" s="42">
        <v>510636</v>
      </c>
      <c r="L518" s="76">
        <v>0</v>
      </c>
      <c r="M518" s="52">
        <v>0</v>
      </c>
      <c r="N518" s="43"/>
      <c r="O518" s="45">
        <f>SUM(D518:N518)</f>
        <v>2747288</v>
      </c>
      <c r="P518" s="46">
        <f>(O518/$O$519)*100</f>
        <v>62.61248326026651</v>
      </c>
      <c r="Q518" s="20"/>
      <c r="R518" s="3"/>
      <c r="S518" s="3"/>
      <c r="T518" s="3"/>
      <c r="U518" s="3"/>
      <c r="V518" s="3"/>
    </row>
    <row r="519" spans="2:22" ht="16.5" thickBot="1">
      <c r="B519" s="25"/>
      <c r="C519" s="21" t="s">
        <v>7</v>
      </c>
      <c r="D519" s="47">
        <f aca="true" t="shared" si="99" ref="D519:K519">SUM(D516:D518)</f>
        <v>221780</v>
      </c>
      <c r="E519" s="48">
        <f t="shared" si="99"/>
        <v>287540</v>
      </c>
      <c r="F519" s="49">
        <f t="shared" si="99"/>
        <v>377080</v>
      </c>
      <c r="G519" s="49">
        <f t="shared" si="99"/>
        <v>411284</v>
      </c>
      <c r="H519" s="49">
        <f t="shared" si="99"/>
        <v>0</v>
      </c>
      <c r="I519" s="49">
        <f t="shared" si="99"/>
        <v>0</v>
      </c>
      <c r="J519" s="49">
        <f t="shared" si="99"/>
        <v>938968</v>
      </c>
      <c r="K519" s="47">
        <f t="shared" si="99"/>
        <v>510636</v>
      </c>
      <c r="L519" s="77">
        <f>SUM(L517:L518)</f>
        <v>738476</v>
      </c>
      <c r="M519" s="48">
        <f>SUM(M517:M518)</f>
        <v>902000</v>
      </c>
      <c r="N519" s="48"/>
      <c r="O519" s="50">
        <f>SUM(O517:O518)</f>
        <v>4387764</v>
      </c>
      <c r="P519" s="51">
        <f>(O519/$O$555)*100</f>
        <v>0.03395161431280852</v>
      </c>
      <c r="Q519" s="10"/>
      <c r="R519" s="3"/>
      <c r="S519" s="3"/>
      <c r="T519" s="3"/>
      <c r="U519" s="3"/>
      <c r="V519" s="3"/>
    </row>
    <row r="520" spans="2:22" ht="15">
      <c r="B520" s="24"/>
      <c r="C520" s="18"/>
      <c r="D520" s="42"/>
      <c r="E520" s="43"/>
      <c r="F520" s="44"/>
      <c r="G520" s="44"/>
      <c r="H520" s="44"/>
      <c r="I520" s="44"/>
      <c r="J520" s="44"/>
      <c r="K520" s="42"/>
      <c r="L520" s="76"/>
      <c r="M520" s="52"/>
      <c r="N520" s="43"/>
      <c r="O520" s="45"/>
      <c r="P520" s="52"/>
      <c r="Q520" s="20"/>
      <c r="R520" s="3"/>
      <c r="S520" s="3"/>
      <c r="T520" s="3"/>
      <c r="U520" s="3"/>
      <c r="V520" s="3"/>
    </row>
    <row r="521" spans="2:22" ht="15">
      <c r="B521" s="24" t="s">
        <v>222</v>
      </c>
      <c r="C521" s="29" t="s">
        <v>367</v>
      </c>
      <c r="D521" s="42"/>
      <c r="E521" s="43"/>
      <c r="F521" s="44"/>
      <c r="G521" s="44"/>
      <c r="H521" s="44"/>
      <c r="I521" s="44"/>
      <c r="J521" s="44"/>
      <c r="K521" s="42"/>
      <c r="L521" s="76">
        <v>1277489</v>
      </c>
      <c r="M521" s="52">
        <v>829576</v>
      </c>
      <c r="N521" s="43"/>
      <c r="O521" s="45">
        <f aca="true" t="shared" si="100" ref="O521:O532">SUM(D521:N521)</f>
        <v>2107065</v>
      </c>
      <c r="P521" s="46">
        <f aca="true" t="shared" si="101" ref="P521:P526">(O521/$O$490)*100</f>
        <v>0.23624961407680095</v>
      </c>
      <c r="Q521" s="20"/>
      <c r="R521" s="3"/>
      <c r="S521" s="3"/>
      <c r="T521" s="3"/>
      <c r="U521" s="3"/>
      <c r="V521" s="3"/>
    </row>
    <row r="522" spans="2:22" ht="15">
      <c r="B522" s="24"/>
      <c r="C522" s="29" t="s">
        <v>368</v>
      </c>
      <c r="D522" s="42"/>
      <c r="E522" s="43"/>
      <c r="F522" s="44"/>
      <c r="G522" s="44"/>
      <c r="H522" s="44"/>
      <c r="I522" s="44"/>
      <c r="J522" s="44"/>
      <c r="K522" s="42"/>
      <c r="L522" s="76">
        <v>22048</v>
      </c>
      <c r="M522" s="52">
        <v>40552</v>
      </c>
      <c r="N522" s="43"/>
      <c r="O522" s="45">
        <f t="shared" si="100"/>
        <v>62600</v>
      </c>
      <c r="P522" s="46">
        <f t="shared" si="101"/>
        <v>0.007018874994937384</v>
      </c>
      <c r="Q522" s="20"/>
      <c r="R522" s="3"/>
      <c r="S522" s="3"/>
      <c r="T522" s="3"/>
      <c r="U522" s="3"/>
      <c r="V522" s="3"/>
    </row>
    <row r="523" spans="2:22" ht="15">
      <c r="B523" s="24"/>
      <c r="C523" s="29" t="s">
        <v>348</v>
      </c>
      <c r="D523" s="42"/>
      <c r="E523" s="43"/>
      <c r="F523" s="44"/>
      <c r="G523" s="44"/>
      <c r="H523" s="44"/>
      <c r="I523" s="44"/>
      <c r="J523" s="44"/>
      <c r="K523" s="42"/>
      <c r="L523" s="76"/>
      <c r="M523" s="52">
        <v>7100</v>
      </c>
      <c r="N523" s="43"/>
      <c r="O523" s="45">
        <f t="shared" si="100"/>
        <v>7100</v>
      </c>
      <c r="P523" s="46">
        <f t="shared" si="101"/>
        <v>0.0007960704866462529</v>
      </c>
      <c r="Q523" s="20"/>
      <c r="R523" s="3"/>
      <c r="S523" s="3"/>
      <c r="T523" s="3"/>
      <c r="U523" s="3"/>
      <c r="V523" s="3"/>
    </row>
    <row r="524" spans="2:22" ht="15">
      <c r="B524" s="24"/>
      <c r="C524" s="29" t="s">
        <v>482</v>
      </c>
      <c r="D524" s="42"/>
      <c r="E524" s="43"/>
      <c r="F524" s="44"/>
      <c r="G524" s="44"/>
      <c r="H524" s="44"/>
      <c r="I524" s="44"/>
      <c r="J524" s="44"/>
      <c r="K524" s="42"/>
      <c r="L524" s="76"/>
      <c r="M524" s="52">
        <v>513037</v>
      </c>
      <c r="N524" s="43"/>
      <c r="O524" s="45">
        <f t="shared" si="100"/>
        <v>513037</v>
      </c>
      <c r="P524" s="46">
        <f t="shared" si="101"/>
        <v>0.05752304426162446</v>
      </c>
      <c r="Q524" s="20"/>
      <c r="R524" s="3"/>
      <c r="S524" s="3"/>
      <c r="T524" s="3"/>
      <c r="U524" s="3"/>
      <c r="V524" s="3"/>
    </row>
    <row r="525" spans="2:22" ht="15">
      <c r="B525" s="24"/>
      <c r="C525" s="29" t="s">
        <v>369</v>
      </c>
      <c r="D525" s="42"/>
      <c r="E525" s="43"/>
      <c r="F525" s="44"/>
      <c r="G525" s="44"/>
      <c r="H525" s="44"/>
      <c r="I525" s="44"/>
      <c r="J525" s="44"/>
      <c r="K525" s="42"/>
      <c r="L525" s="76">
        <v>288000</v>
      </c>
      <c r="M525" s="52">
        <v>0</v>
      </c>
      <c r="N525" s="43"/>
      <c r="O525" s="45">
        <f t="shared" si="100"/>
        <v>288000</v>
      </c>
      <c r="P525" s="46">
        <f t="shared" si="101"/>
        <v>0.03229130988086209</v>
      </c>
      <c r="Q525" s="20"/>
      <c r="R525" s="3"/>
      <c r="S525" s="3"/>
      <c r="T525" s="3"/>
      <c r="U525" s="3"/>
      <c r="V525" s="3"/>
    </row>
    <row r="526" spans="2:22" ht="15">
      <c r="B526" s="24"/>
      <c r="C526" s="29" t="s">
        <v>370</v>
      </c>
      <c r="D526" s="42"/>
      <c r="E526" s="43"/>
      <c r="F526" s="44"/>
      <c r="G526" s="44"/>
      <c r="H526" s="44"/>
      <c r="I526" s="44"/>
      <c r="J526" s="44"/>
      <c r="K526" s="42"/>
      <c r="L526" s="76">
        <v>464061</v>
      </c>
      <c r="M526" s="52">
        <v>0</v>
      </c>
      <c r="N526" s="43"/>
      <c r="O526" s="45">
        <f t="shared" si="100"/>
        <v>464061</v>
      </c>
      <c r="P526" s="46">
        <f t="shared" si="101"/>
        <v>0.05203172762021785</v>
      </c>
      <c r="Q526" s="20"/>
      <c r="R526" s="3"/>
      <c r="S526" s="3"/>
      <c r="T526" s="3"/>
      <c r="U526" s="3"/>
      <c r="V526" s="3"/>
    </row>
    <row r="527" spans="3:22" ht="15">
      <c r="C527" s="18" t="s">
        <v>176</v>
      </c>
      <c r="D527" s="42">
        <v>0</v>
      </c>
      <c r="E527" s="43">
        <v>0</v>
      </c>
      <c r="F527" s="44">
        <v>0</v>
      </c>
      <c r="G527" s="44">
        <v>0</v>
      </c>
      <c r="H527" s="44">
        <v>2035000</v>
      </c>
      <c r="I527" s="44">
        <v>6896478</v>
      </c>
      <c r="J527" s="44">
        <v>4040284</v>
      </c>
      <c r="K527" s="42">
        <v>0</v>
      </c>
      <c r="L527" s="76">
        <v>4048186</v>
      </c>
      <c r="M527" s="52">
        <v>987579</v>
      </c>
      <c r="N527" s="43"/>
      <c r="O527" s="45">
        <f t="shared" si="100"/>
        <v>18007527</v>
      </c>
      <c r="P527" s="46">
        <f>(O527/$O$533)*100</f>
        <v>3.9127025664137594</v>
      </c>
      <c r="Q527" s="20"/>
      <c r="R527" s="3"/>
      <c r="S527" s="3"/>
      <c r="T527" s="3"/>
      <c r="U527" s="3"/>
      <c r="V527" s="3"/>
    </row>
    <row r="528" spans="2:17" ht="15">
      <c r="B528" s="24"/>
      <c r="C528" s="18" t="s">
        <v>223</v>
      </c>
      <c r="D528" s="42">
        <v>10814920</v>
      </c>
      <c r="E528" s="43">
        <v>26925735</v>
      </c>
      <c r="F528" s="44">
        <v>9666000</v>
      </c>
      <c r="G528" s="44">
        <v>28780526</v>
      </c>
      <c r="H528" s="44">
        <v>57092086</v>
      </c>
      <c r="I528" s="44">
        <v>41540344</v>
      </c>
      <c r="J528" s="44">
        <v>48501733</v>
      </c>
      <c r="K528" s="42">
        <v>43028473</v>
      </c>
      <c r="L528" s="76">
        <v>37286754</v>
      </c>
      <c r="M528" s="52">
        <v>30762277</v>
      </c>
      <c r="N528" s="43"/>
      <c r="O528" s="45">
        <f t="shared" si="100"/>
        <v>334398848</v>
      </c>
      <c r="P528" s="46">
        <f>(O528/$O$533)*100</f>
        <v>72.65868493632716</v>
      </c>
      <c r="Q528" s="18"/>
    </row>
    <row r="529" spans="2:17" ht="15">
      <c r="B529" s="24"/>
      <c r="C529" s="18" t="s">
        <v>224</v>
      </c>
      <c r="D529" s="42">
        <v>0</v>
      </c>
      <c r="E529" s="43">
        <v>1238722</v>
      </c>
      <c r="F529" s="44">
        <v>0</v>
      </c>
      <c r="G529" s="44">
        <v>0</v>
      </c>
      <c r="H529" s="44">
        <v>4789120</v>
      </c>
      <c r="I529" s="44">
        <v>2074196</v>
      </c>
      <c r="J529" s="44">
        <v>1410124</v>
      </c>
      <c r="K529" s="42">
        <v>7210000</v>
      </c>
      <c r="L529" s="76">
        <v>5936432</v>
      </c>
      <c r="M529" s="52">
        <v>11911918</v>
      </c>
      <c r="N529" s="43"/>
      <c r="O529" s="45">
        <f t="shared" si="100"/>
        <v>34570512</v>
      </c>
      <c r="P529" s="46">
        <f>(O529/$O$533)*100</f>
        <v>7.511532873150081</v>
      </c>
      <c r="Q529" s="18"/>
    </row>
    <row r="530" spans="2:17" ht="15">
      <c r="B530" s="24"/>
      <c r="C530" s="18" t="s">
        <v>225</v>
      </c>
      <c r="D530" s="42">
        <v>866400</v>
      </c>
      <c r="E530" s="43">
        <v>5048500</v>
      </c>
      <c r="F530" s="44">
        <v>1125638</v>
      </c>
      <c r="G530" s="44">
        <v>862938</v>
      </c>
      <c r="H530" s="44">
        <v>3026479</v>
      </c>
      <c r="I530" s="44">
        <v>4707744</v>
      </c>
      <c r="J530" s="44">
        <v>3327221</v>
      </c>
      <c r="K530" s="42">
        <v>9376446</v>
      </c>
      <c r="L530" s="76">
        <v>1364068</v>
      </c>
      <c r="M530" s="52">
        <v>0</v>
      </c>
      <c r="N530" s="43"/>
      <c r="O530" s="45">
        <f t="shared" si="100"/>
        <v>29705434</v>
      </c>
      <c r="P530" s="46">
        <f>(O530/$O$533)*100</f>
        <v>6.454441403766023</v>
      </c>
      <c r="Q530" s="18"/>
    </row>
    <row r="531" spans="2:17" ht="15">
      <c r="B531" s="24"/>
      <c r="C531" s="18" t="s">
        <v>226</v>
      </c>
      <c r="D531" s="42">
        <v>2846462</v>
      </c>
      <c r="E531" s="43">
        <v>2265434</v>
      </c>
      <c r="F531" s="44">
        <v>1176921</v>
      </c>
      <c r="G531" s="44">
        <v>16050314</v>
      </c>
      <c r="H531" s="44">
        <v>0</v>
      </c>
      <c r="I531" s="44">
        <v>11381171</v>
      </c>
      <c r="J531" s="44">
        <v>4713441</v>
      </c>
      <c r="K531" s="42">
        <v>0</v>
      </c>
      <c r="L531" s="76">
        <v>14238</v>
      </c>
      <c r="M531" s="52">
        <v>0</v>
      </c>
      <c r="N531" s="43"/>
      <c r="O531" s="45">
        <f t="shared" si="100"/>
        <v>38447981</v>
      </c>
      <c r="P531" s="46">
        <f>(O531/$O$533)*100</f>
        <v>8.354035172743457</v>
      </c>
      <c r="Q531" s="18"/>
    </row>
    <row r="532" spans="2:17" ht="15">
      <c r="B532" s="24"/>
      <c r="C532" s="29" t="s">
        <v>371</v>
      </c>
      <c r="D532" s="42"/>
      <c r="E532" s="43"/>
      <c r="F532" s="44"/>
      <c r="G532" s="44"/>
      <c r="H532" s="44"/>
      <c r="I532" s="44"/>
      <c r="J532" s="44"/>
      <c r="K532" s="42"/>
      <c r="L532" s="76">
        <v>630619</v>
      </c>
      <c r="M532" s="52">
        <v>1029669</v>
      </c>
      <c r="N532" s="43"/>
      <c r="O532" s="45">
        <f t="shared" si="100"/>
        <v>1660288</v>
      </c>
      <c r="P532" s="46">
        <f>(O532/$O$490)*100</f>
        <v>0.18615581353984983</v>
      </c>
      <c r="Q532" s="18"/>
    </row>
    <row r="533" spans="2:17" ht="16.5" thickBot="1">
      <c r="B533" s="25"/>
      <c r="C533" s="21" t="s">
        <v>7</v>
      </c>
      <c r="D533" s="47">
        <f aca="true" t="shared" si="102" ref="D533:K533">SUM(D520:D531)</f>
        <v>14527782</v>
      </c>
      <c r="E533" s="48">
        <f t="shared" si="102"/>
        <v>35478391</v>
      </c>
      <c r="F533" s="49">
        <f t="shared" si="102"/>
        <v>11968559</v>
      </c>
      <c r="G533" s="49">
        <f t="shared" si="102"/>
        <v>45693778</v>
      </c>
      <c r="H533" s="49">
        <f t="shared" si="102"/>
        <v>66942685</v>
      </c>
      <c r="I533" s="49">
        <f t="shared" si="102"/>
        <v>66599933</v>
      </c>
      <c r="J533" s="49">
        <f t="shared" si="102"/>
        <v>61992803</v>
      </c>
      <c r="K533" s="47">
        <f t="shared" si="102"/>
        <v>59614919</v>
      </c>
      <c r="L533" s="77">
        <f>SUM(L521:L532)</f>
        <v>51331895</v>
      </c>
      <c r="M533" s="48">
        <f>SUM(M521:M532)</f>
        <v>46081708</v>
      </c>
      <c r="N533" s="48"/>
      <c r="O533" s="50">
        <f>SUM(O521:O532)</f>
        <v>460232453</v>
      </c>
      <c r="P533" s="51">
        <f>(O533/$O$555)*100</f>
        <v>3.5611839512092667</v>
      </c>
      <c r="Q533" s="9"/>
    </row>
    <row r="534" spans="2:17" ht="15">
      <c r="B534" s="24"/>
      <c r="C534" s="18"/>
      <c r="D534" s="42"/>
      <c r="E534" s="43"/>
      <c r="F534" s="44"/>
      <c r="G534" s="44"/>
      <c r="H534" s="44"/>
      <c r="I534" s="44"/>
      <c r="J534" s="44"/>
      <c r="K534" s="42"/>
      <c r="L534" s="76"/>
      <c r="M534" s="52"/>
      <c r="N534" s="43"/>
      <c r="O534" s="45"/>
      <c r="P534" s="52"/>
      <c r="Q534" s="18"/>
    </row>
    <row r="535" spans="2:17" ht="15">
      <c r="B535" s="24" t="s">
        <v>227</v>
      </c>
      <c r="C535" s="29" t="s">
        <v>483</v>
      </c>
      <c r="D535" s="42"/>
      <c r="E535" s="43"/>
      <c r="F535" s="44"/>
      <c r="G535" s="44"/>
      <c r="H535" s="44"/>
      <c r="I535" s="44"/>
      <c r="J535" s="44"/>
      <c r="K535" s="42"/>
      <c r="L535" s="76"/>
      <c r="M535" s="52">
        <v>118800</v>
      </c>
      <c r="N535" s="43"/>
      <c r="O535" s="45">
        <f>SUM(D535:N535)</f>
        <v>118800</v>
      </c>
      <c r="P535" s="46">
        <f>(O535/$O$540)*100</f>
        <v>0.0606088257561919</v>
      </c>
      <c r="Q535" s="18"/>
    </row>
    <row r="536" spans="3:17" ht="15">
      <c r="C536" s="18" t="s">
        <v>228</v>
      </c>
      <c r="D536" s="42">
        <v>0</v>
      </c>
      <c r="E536" s="43">
        <v>4108103</v>
      </c>
      <c r="F536" s="44">
        <v>0</v>
      </c>
      <c r="G536" s="44">
        <v>5198614</v>
      </c>
      <c r="H536" s="44">
        <v>4828844</v>
      </c>
      <c r="I536" s="44">
        <v>3902179</v>
      </c>
      <c r="J536" s="44">
        <v>4830457</v>
      </c>
      <c r="K536" s="42">
        <v>4466160</v>
      </c>
      <c r="L536" s="76">
        <v>5295650</v>
      </c>
      <c r="M536" s="52">
        <v>5155224</v>
      </c>
      <c r="N536" s="43"/>
      <c r="O536" s="45">
        <f>SUM(D536:N536)</f>
        <v>37785231</v>
      </c>
      <c r="P536" s="46">
        <f>(O536/$O$540)*100</f>
        <v>19.277091597950008</v>
      </c>
      <c r="Q536" s="18"/>
    </row>
    <row r="537" spans="2:22" ht="15">
      <c r="B537" s="24"/>
      <c r="C537" s="18" t="s">
        <v>229</v>
      </c>
      <c r="D537" s="42">
        <v>9325802</v>
      </c>
      <c r="E537" s="43">
        <v>7234771</v>
      </c>
      <c r="F537" s="44">
        <v>7875474</v>
      </c>
      <c r="G537" s="44">
        <v>7324800</v>
      </c>
      <c r="H537" s="44">
        <v>16378200</v>
      </c>
      <c r="I537" s="44">
        <v>17044923</v>
      </c>
      <c r="J537" s="44">
        <v>18642863</v>
      </c>
      <c r="K537" s="42">
        <v>1926174</v>
      </c>
      <c r="L537" s="76">
        <v>39425639</v>
      </c>
      <c r="M537" s="52">
        <v>22593368</v>
      </c>
      <c r="N537" s="43"/>
      <c r="O537" s="45">
        <f>SUM(D537:N537)</f>
        <v>147772014</v>
      </c>
      <c r="P537" s="46">
        <f>(O537/$O$540)*100</f>
        <v>75.38963171858208</v>
      </c>
      <c r="Q537" s="20"/>
      <c r="R537" s="3"/>
      <c r="S537" s="3"/>
      <c r="T537" s="3"/>
      <c r="U537" s="3"/>
      <c r="V537" s="3"/>
    </row>
    <row r="538" spans="2:22" ht="15">
      <c r="B538" s="24"/>
      <c r="C538" s="29" t="s">
        <v>484</v>
      </c>
      <c r="D538" s="42"/>
      <c r="E538" s="43"/>
      <c r="F538" s="44"/>
      <c r="G538" s="44"/>
      <c r="H538" s="44"/>
      <c r="I538" s="44"/>
      <c r="J538" s="44"/>
      <c r="K538" s="42"/>
      <c r="L538" s="76"/>
      <c r="M538" s="52">
        <v>80000</v>
      </c>
      <c r="N538" s="43"/>
      <c r="O538" s="45">
        <f>SUM(D538:N538)</f>
        <v>80000</v>
      </c>
      <c r="P538" s="46">
        <f>(O538/$O$540)*100</f>
        <v>0.04081402407824371</v>
      </c>
      <c r="Q538" s="20"/>
      <c r="R538" s="3"/>
      <c r="S538" s="3"/>
      <c r="T538" s="3"/>
      <c r="U538" s="3"/>
      <c r="V538" s="3"/>
    </row>
    <row r="539" spans="2:22" ht="15">
      <c r="B539" s="24"/>
      <c r="C539" s="18" t="s">
        <v>230</v>
      </c>
      <c r="D539" s="42">
        <v>2950407</v>
      </c>
      <c r="E539" s="43">
        <v>1656480</v>
      </c>
      <c r="F539" s="44">
        <v>1728000</v>
      </c>
      <c r="G539" s="44">
        <v>48000</v>
      </c>
      <c r="H539" s="44">
        <v>1245600</v>
      </c>
      <c r="I539" s="44">
        <v>129760</v>
      </c>
      <c r="J539" s="44">
        <v>0</v>
      </c>
      <c r="K539" s="42">
        <v>1389565</v>
      </c>
      <c r="L539" s="76">
        <v>1107200</v>
      </c>
      <c r="M539" s="52">
        <v>0</v>
      </c>
      <c r="N539" s="43"/>
      <c r="O539" s="45">
        <f>SUM(D539:N539)</f>
        <v>10255012</v>
      </c>
      <c r="P539" s="46">
        <f>(O539/$O$540)*100</f>
        <v>5.231853833633477</v>
      </c>
      <c r="Q539" s="20"/>
      <c r="R539" s="3"/>
      <c r="S539" s="3"/>
      <c r="T539" s="3"/>
      <c r="U539" s="3"/>
      <c r="V539" s="3"/>
    </row>
    <row r="540" spans="2:22" ht="16.5" thickBot="1">
      <c r="B540" s="25"/>
      <c r="C540" s="21" t="s">
        <v>7</v>
      </c>
      <c r="D540" s="47">
        <f aca="true" t="shared" si="103" ref="D540:K540">SUM(D534:D539)</f>
        <v>12276209</v>
      </c>
      <c r="E540" s="48">
        <f t="shared" si="103"/>
        <v>12999354</v>
      </c>
      <c r="F540" s="49">
        <f t="shared" si="103"/>
        <v>9603474</v>
      </c>
      <c r="G540" s="49">
        <f t="shared" si="103"/>
        <v>12571414</v>
      </c>
      <c r="H540" s="49">
        <f t="shared" si="103"/>
        <v>22452644</v>
      </c>
      <c r="I540" s="49">
        <f t="shared" si="103"/>
        <v>21076862</v>
      </c>
      <c r="J540" s="49">
        <f t="shared" si="103"/>
        <v>23473320</v>
      </c>
      <c r="K540" s="47">
        <f t="shared" si="103"/>
        <v>7781899</v>
      </c>
      <c r="L540" s="77">
        <f>SUM(L536:L539)</f>
        <v>45828489</v>
      </c>
      <c r="M540" s="48">
        <f>SUM(M535:M539)</f>
        <v>27947392</v>
      </c>
      <c r="N540" s="48"/>
      <c r="O540" s="50">
        <f>SUM(O535:O539)</f>
        <v>196011057</v>
      </c>
      <c r="P540" s="51">
        <f>(O540/$O$555)*100</f>
        <v>1.5166931968788493</v>
      </c>
      <c r="Q540" s="10"/>
      <c r="R540" s="3"/>
      <c r="S540" s="3"/>
      <c r="T540" s="3"/>
      <c r="U540" s="3"/>
      <c r="V540" s="3"/>
    </row>
    <row r="541" spans="2:22" ht="15">
      <c r="B541" s="24"/>
      <c r="C541" s="18"/>
      <c r="D541" s="42"/>
      <c r="E541" s="43"/>
      <c r="F541" s="44"/>
      <c r="G541" s="44"/>
      <c r="H541" s="44"/>
      <c r="I541" s="44"/>
      <c r="J541" s="44"/>
      <c r="K541" s="42"/>
      <c r="L541" s="76"/>
      <c r="M541" s="52"/>
      <c r="N541" s="43"/>
      <c r="O541" s="45"/>
      <c r="P541" s="52"/>
      <c r="Q541" s="20"/>
      <c r="R541" s="3"/>
      <c r="S541" s="3"/>
      <c r="T541" s="3"/>
      <c r="U541" s="3"/>
      <c r="V541" s="3"/>
    </row>
    <row r="542" spans="2:22" ht="15">
      <c r="B542" s="24" t="s">
        <v>231</v>
      </c>
      <c r="C542" s="29" t="s">
        <v>189</v>
      </c>
      <c r="D542" s="42"/>
      <c r="E542" s="43"/>
      <c r="F542" s="44"/>
      <c r="G542" s="44"/>
      <c r="H542" s="44"/>
      <c r="I542" s="44"/>
      <c r="J542" s="44"/>
      <c r="K542" s="42"/>
      <c r="L542" s="76">
        <v>32000</v>
      </c>
      <c r="M542" s="52">
        <v>0</v>
      </c>
      <c r="N542" s="43"/>
      <c r="O542" s="45">
        <f aca="true" t="shared" si="104" ref="O542:O547">SUM(D542:N542)</f>
        <v>32000</v>
      </c>
      <c r="P542" s="46">
        <f aca="true" t="shared" si="105" ref="P542:P547">(O542/$O$548)*100</f>
        <v>1.2284106822592928</v>
      </c>
      <c r="Q542" s="20"/>
      <c r="R542" s="3"/>
      <c r="S542" s="3"/>
      <c r="T542" s="3"/>
      <c r="U542" s="3"/>
      <c r="V542" s="3"/>
    </row>
    <row r="543" spans="2:22" ht="15">
      <c r="B543" s="24"/>
      <c r="C543" s="29" t="s">
        <v>372</v>
      </c>
      <c r="D543" s="42"/>
      <c r="E543" s="43"/>
      <c r="F543" s="44"/>
      <c r="G543" s="44"/>
      <c r="H543" s="44"/>
      <c r="I543" s="44"/>
      <c r="J543" s="44"/>
      <c r="K543" s="42"/>
      <c r="L543" s="76">
        <v>31980</v>
      </c>
      <c r="M543" s="52">
        <v>0</v>
      </c>
      <c r="N543" s="43"/>
      <c r="O543" s="45">
        <f t="shared" si="104"/>
        <v>31980</v>
      </c>
      <c r="P543" s="46">
        <f t="shared" si="105"/>
        <v>1.227642925582881</v>
      </c>
      <c r="Q543" s="20"/>
      <c r="R543" s="3"/>
      <c r="S543" s="3"/>
      <c r="T543" s="3"/>
      <c r="U543" s="3"/>
      <c r="V543" s="3"/>
    </row>
    <row r="544" spans="2:22" ht="15">
      <c r="B544" s="24"/>
      <c r="C544" s="29" t="s">
        <v>373</v>
      </c>
      <c r="D544" s="42"/>
      <c r="E544" s="43"/>
      <c r="F544" s="44"/>
      <c r="G544" s="44"/>
      <c r="H544" s="44"/>
      <c r="I544" s="44"/>
      <c r="J544" s="44"/>
      <c r="K544" s="42"/>
      <c r="L544" s="76">
        <v>175000</v>
      </c>
      <c r="M544" s="52">
        <v>183896</v>
      </c>
      <c r="N544" s="43"/>
      <c r="O544" s="45">
        <f t="shared" si="104"/>
        <v>358896</v>
      </c>
      <c r="P544" s="46">
        <f t="shared" si="105"/>
        <v>13.777240006879099</v>
      </c>
      <c r="Q544" s="20"/>
      <c r="R544" s="3"/>
      <c r="S544" s="3"/>
      <c r="T544" s="3"/>
      <c r="U544" s="3"/>
      <c r="V544" s="3"/>
    </row>
    <row r="545" spans="3:22" ht="15">
      <c r="C545" s="15" t="s">
        <v>232</v>
      </c>
      <c r="D545" s="42">
        <v>273561</v>
      </c>
      <c r="E545" s="43">
        <f>240656+4000</f>
        <v>244656</v>
      </c>
      <c r="F545" s="44">
        <v>401695</v>
      </c>
      <c r="G545" s="44">
        <v>247560</v>
      </c>
      <c r="H545" s="44">
        <v>11280</v>
      </c>
      <c r="I545" s="44">
        <v>147880</v>
      </c>
      <c r="J545" s="44">
        <v>374240</v>
      </c>
      <c r="K545" s="42">
        <v>421300</v>
      </c>
      <c r="L545" s="76">
        <v>0</v>
      </c>
      <c r="M545" s="52">
        <v>0</v>
      </c>
      <c r="N545" s="43"/>
      <c r="O545" s="45">
        <f t="shared" si="104"/>
        <v>2122172</v>
      </c>
      <c r="P545" s="46">
        <f t="shared" si="105"/>
        <v>81.4655860747365</v>
      </c>
      <c r="Q545" s="20"/>
      <c r="R545" s="3"/>
      <c r="S545" s="3"/>
      <c r="T545" s="3"/>
      <c r="U545" s="3"/>
      <c r="V545" s="3"/>
    </row>
    <row r="546" spans="3:22" ht="15">
      <c r="C546" s="41" t="s">
        <v>374</v>
      </c>
      <c r="D546" s="42"/>
      <c r="E546" s="43"/>
      <c r="F546" s="44"/>
      <c r="G546" s="44"/>
      <c r="H546" s="44"/>
      <c r="I546" s="44"/>
      <c r="J546" s="44"/>
      <c r="K546" s="42"/>
      <c r="L546" s="76">
        <v>20624</v>
      </c>
      <c r="M546" s="52">
        <v>24320</v>
      </c>
      <c r="N546" s="43"/>
      <c r="O546" s="45">
        <f t="shared" si="104"/>
        <v>44944</v>
      </c>
      <c r="P546" s="46">
        <f t="shared" si="105"/>
        <v>1.725302803233177</v>
      </c>
      <c r="Q546" s="20"/>
      <c r="R546" s="3"/>
      <c r="S546" s="3"/>
      <c r="T546" s="3"/>
      <c r="U546" s="3"/>
      <c r="V546" s="3"/>
    </row>
    <row r="547" spans="3:22" ht="15">
      <c r="C547" s="41" t="s">
        <v>375</v>
      </c>
      <c r="D547" s="42"/>
      <c r="E547" s="43"/>
      <c r="F547" s="44"/>
      <c r="G547" s="44"/>
      <c r="H547" s="44"/>
      <c r="I547" s="44"/>
      <c r="J547" s="44"/>
      <c r="K547" s="42"/>
      <c r="L547" s="76">
        <v>5000</v>
      </c>
      <c r="M547" s="52">
        <v>10000</v>
      </c>
      <c r="N547" s="43"/>
      <c r="O547" s="45">
        <f t="shared" si="104"/>
        <v>15000</v>
      </c>
      <c r="P547" s="46">
        <f t="shared" si="105"/>
        <v>0.5758175073090436</v>
      </c>
      <c r="Q547" s="20"/>
      <c r="R547" s="3"/>
      <c r="S547" s="3"/>
      <c r="T547" s="3"/>
      <c r="U547" s="3"/>
      <c r="V547" s="3"/>
    </row>
    <row r="548" spans="2:22" ht="16.5" thickBot="1">
      <c r="B548" s="25"/>
      <c r="C548" s="21" t="s">
        <v>7</v>
      </c>
      <c r="D548" s="47">
        <f aca="true" t="shared" si="106" ref="D548:K548">SUM(D541:D545)</f>
        <v>273561</v>
      </c>
      <c r="E548" s="48">
        <f t="shared" si="106"/>
        <v>244656</v>
      </c>
      <c r="F548" s="49">
        <f t="shared" si="106"/>
        <v>401695</v>
      </c>
      <c r="G548" s="49">
        <f t="shared" si="106"/>
        <v>247560</v>
      </c>
      <c r="H548" s="49">
        <f t="shared" si="106"/>
        <v>11280</v>
      </c>
      <c r="I548" s="49">
        <f t="shared" si="106"/>
        <v>147880</v>
      </c>
      <c r="J548" s="49">
        <f t="shared" si="106"/>
        <v>374240</v>
      </c>
      <c r="K548" s="47">
        <f t="shared" si="106"/>
        <v>421300</v>
      </c>
      <c r="L548" s="77">
        <f>SUM(L542:L547)</f>
        <v>264604</v>
      </c>
      <c r="M548" s="48">
        <f>SUM(M542:M547)</f>
        <v>218216</v>
      </c>
      <c r="N548" s="48"/>
      <c r="O548" s="50">
        <f>SUM(O542:O547)</f>
        <v>2604992</v>
      </c>
      <c r="P548" s="51">
        <f>(O548/$O$555)*100</f>
        <v>0.020156891681492373</v>
      </c>
      <c r="Q548" s="10"/>
      <c r="R548" s="3"/>
      <c r="S548" s="3"/>
      <c r="T548" s="3"/>
      <c r="U548" s="3"/>
      <c r="V548" s="3"/>
    </row>
    <row r="549" spans="2:22" ht="15">
      <c r="B549" s="24"/>
      <c r="C549" s="15"/>
      <c r="D549" s="42"/>
      <c r="E549" s="43"/>
      <c r="F549" s="44"/>
      <c r="G549" s="44"/>
      <c r="H549" s="44"/>
      <c r="I549" s="44"/>
      <c r="J549" s="44"/>
      <c r="K549" s="42"/>
      <c r="L549" s="76"/>
      <c r="M549" s="52"/>
      <c r="N549" s="43"/>
      <c r="O549" s="45"/>
      <c r="P549" s="52"/>
      <c r="Q549" s="20"/>
      <c r="R549" s="3"/>
      <c r="S549" s="3"/>
      <c r="T549" s="3"/>
      <c r="U549" s="3"/>
      <c r="V549" s="3"/>
    </row>
    <row r="550" spans="2:22" ht="15">
      <c r="B550" s="24" t="s">
        <v>233</v>
      </c>
      <c r="C550" s="41" t="s">
        <v>376</v>
      </c>
      <c r="D550" s="42"/>
      <c r="E550" s="43"/>
      <c r="F550" s="44"/>
      <c r="G550" s="44"/>
      <c r="H550" s="44"/>
      <c r="I550" s="44"/>
      <c r="J550" s="44"/>
      <c r="K550" s="42"/>
      <c r="L550" s="76">
        <v>102728</v>
      </c>
      <c r="M550" s="52">
        <v>118600</v>
      </c>
      <c r="N550" s="43"/>
      <c r="O550" s="45">
        <f>SUM(D550:N550)</f>
        <v>221328</v>
      </c>
      <c r="P550" s="46">
        <f>(O550/$O$553)*100</f>
        <v>13.431547824947113</v>
      </c>
      <c r="Q550" s="20"/>
      <c r="R550" s="3"/>
      <c r="S550" s="3"/>
      <c r="T550" s="3"/>
      <c r="U550" s="3"/>
      <c r="V550" s="3"/>
    </row>
    <row r="551" spans="2:22" ht="15">
      <c r="B551" s="24"/>
      <c r="C551" s="41" t="s">
        <v>377</v>
      </c>
      <c r="D551" s="42"/>
      <c r="E551" s="43"/>
      <c r="F551" s="44"/>
      <c r="G551" s="44"/>
      <c r="H551" s="44"/>
      <c r="I551" s="44"/>
      <c r="J551" s="44"/>
      <c r="K551" s="42"/>
      <c r="L551" s="76">
        <v>166283</v>
      </c>
      <c r="M551" s="52">
        <v>0</v>
      </c>
      <c r="N551" s="43"/>
      <c r="O551" s="45">
        <f>SUM(D551:N551)</f>
        <v>166283</v>
      </c>
      <c r="P551" s="46">
        <f>(O551/$O$553)*100</f>
        <v>10.091077798451533</v>
      </c>
      <c r="Q551" s="20"/>
      <c r="R551" s="3"/>
      <c r="S551" s="3"/>
      <c r="T551" s="3"/>
      <c r="U551" s="3"/>
      <c r="V551" s="3"/>
    </row>
    <row r="552" spans="3:22" ht="15">
      <c r="C552" s="15" t="s">
        <v>234</v>
      </c>
      <c r="D552" s="42">
        <v>41350</v>
      </c>
      <c r="E552" s="43">
        <v>6400</v>
      </c>
      <c r="F552" s="44">
        <v>242274</v>
      </c>
      <c r="G552" s="44">
        <v>261761</v>
      </c>
      <c r="H552" s="44">
        <v>123960</v>
      </c>
      <c r="I552" s="44">
        <v>228160</v>
      </c>
      <c r="J552" s="44">
        <v>243169</v>
      </c>
      <c r="K552" s="42">
        <v>113137</v>
      </c>
      <c r="L552" s="76">
        <v>0</v>
      </c>
      <c r="M552" s="52">
        <v>0</v>
      </c>
      <c r="N552" s="43"/>
      <c r="O552" s="45">
        <f>SUM(D552:N552)</f>
        <v>1260211</v>
      </c>
      <c r="P552" s="46">
        <f>(O552/$O$553)*100</f>
        <v>76.47737437660136</v>
      </c>
      <c r="Q552" s="20"/>
      <c r="R552" s="3"/>
      <c r="S552" s="3"/>
      <c r="T552" s="3"/>
      <c r="U552" s="3"/>
      <c r="V552" s="3"/>
    </row>
    <row r="553" spans="2:22" ht="16.5" thickBot="1">
      <c r="B553" s="25"/>
      <c r="C553" s="21" t="s">
        <v>7</v>
      </c>
      <c r="D553" s="47">
        <f aca="true" t="shared" si="107" ref="D553:K553">SUM(D549:D552)</f>
        <v>41350</v>
      </c>
      <c r="E553" s="48">
        <f t="shared" si="107"/>
        <v>6400</v>
      </c>
      <c r="F553" s="49">
        <f t="shared" si="107"/>
        <v>242274</v>
      </c>
      <c r="G553" s="49">
        <f t="shared" si="107"/>
        <v>261761</v>
      </c>
      <c r="H553" s="49">
        <f t="shared" si="107"/>
        <v>123960</v>
      </c>
      <c r="I553" s="49">
        <f t="shared" si="107"/>
        <v>228160</v>
      </c>
      <c r="J553" s="49">
        <f t="shared" si="107"/>
        <v>243169</v>
      </c>
      <c r="K553" s="47">
        <f t="shared" si="107"/>
        <v>113137</v>
      </c>
      <c r="L553" s="77">
        <f>SUM(L550:L552)</f>
        <v>269011</v>
      </c>
      <c r="M553" s="48">
        <f>SUM(M550:M552)</f>
        <v>118600</v>
      </c>
      <c r="N553" s="48"/>
      <c r="O553" s="50">
        <f>SUM(O549:O552)</f>
        <v>1647822</v>
      </c>
      <c r="P553" s="51">
        <f>(O553/$O$555)*100</f>
        <v>0.012750507319938075</v>
      </c>
      <c r="Q553" s="10"/>
      <c r="R553" s="3"/>
      <c r="S553" s="3"/>
      <c r="T553" s="3"/>
      <c r="U553" s="3"/>
      <c r="V553" s="3"/>
    </row>
    <row r="554" spans="2:22" ht="15">
      <c r="B554" s="5"/>
      <c r="C554" s="64"/>
      <c r="D554" s="53"/>
      <c r="E554" s="54"/>
      <c r="F554" s="55"/>
      <c r="G554" s="55"/>
      <c r="H554" s="55"/>
      <c r="I554" s="55"/>
      <c r="J554" s="55"/>
      <c r="K554" s="53"/>
      <c r="L554" s="78"/>
      <c r="M554" s="54"/>
      <c r="N554" s="54"/>
      <c r="O554" s="56" t="s">
        <v>0</v>
      </c>
      <c r="P554" s="54"/>
      <c r="Q554" s="6"/>
      <c r="R554" s="3"/>
      <c r="S554" s="3"/>
      <c r="T554" s="3"/>
      <c r="U554" s="14" t="s">
        <v>237</v>
      </c>
      <c r="V554" s="3"/>
    </row>
    <row r="555" spans="2:22" ht="15.75">
      <c r="B555" s="1"/>
      <c r="C555" s="65" t="s">
        <v>3</v>
      </c>
      <c r="D555" s="57">
        <f aca="true" t="shared" si="108" ref="D555:M555">D12+D23+D31+D39+D82+D93+D105+D108+D114+D144+D152+D156+D167+D176+D190+D202+D208+D216+D228+D241+D249+D255+D274+D282+D289+D295+D299+D315+D321+D326+D334+D346+D352+D357+D369+D388+D395+D403+D424+D431+D435+D445+D449+D461+D490+D498+D515+D519+D533+D540+D548+D553</f>
        <v>477355090</v>
      </c>
      <c r="E555" s="57">
        <f t="shared" si="108"/>
        <v>659903430</v>
      </c>
      <c r="F555" s="57">
        <f t="shared" si="108"/>
        <v>817002737</v>
      </c>
      <c r="G555" s="57">
        <f t="shared" si="108"/>
        <v>1235022576</v>
      </c>
      <c r="H555" s="57">
        <f t="shared" si="108"/>
        <v>1295942047</v>
      </c>
      <c r="I555" s="57">
        <f t="shared" si="108"/>
        <v>1415671433</v>
      </c>
      <c r="J555" s="57">
        <f t="shared" si="108"/>
        <v>1689451425</v>
      </c>
      <c r="K555" s="73">
        <f t="shared" si="108"/>
        <v>1550232865</v>
      </c>
      <c r="L555" s="79">
        <f t="shared" si="108"/>
        <v>1882215265</v>
      </c>
      <c r="M555" s="71">
        <f t="shared" si="108"/>
        <v>1900783023</v>
      </c>
      <c r="N555" s="58"/>
      <c r="O555" s="57">
        <f>O12+O23+O31+O39+O82+O93+O105+O108+O114+O144+O152+O156+O167+O176+O190+O202+O208+O216+O228+O241+O249+O255+O274+O282+O289+O295+O299+O315+O321+O326+O334+O346+O352+O357+O369+O388+O395+O403+O424+O431+O435+O445+O449+O461+O490+O498+O515+O519+O533+O540+O548+O553</f>
        <v>12923579891</v>
      </c>
      <c r="P555" s="46">
        <f>P12+P23+P31+P39+P82+P93+P105+P108+P114+P144+P152+P156+P167+P176+P190+P202+P208+P216+P228+P241+P249+P255+P274+P282+P289+P295+P299+P315+P321+P326+P334+P346+P352+P357+P369+P388+P395+P403+P424+P431+P435+P445+P449+P461+P490+P498+P515+P519+P533+P540+P548+P553</f>
        <v>100.00000000000001</v>
      </c>
      <c r="Q555" s="7"/>
      <c r="R555" s="3"/>
      <c r="S555" s="3"/>
      <c r="T555" s="3"/>
      <c r="U555" s="3">
        <f>SUM(D555:N555)</f>
        <v>12923579891</v>
      </c>
      <c r="V555" s="3"/>
    </row>
    <row r="556" spans="2:22" ht="15">
      <c r="B556" s="1"/>
      <c r="C556" s="66" t="s">
        <v>288</v>
      </c>
      <c r="D556" s="59">
        <f aca="true" t="shared" si="109" ref="D556:K556">(D555/$O555)*100</f>
        <v>3.693675390457645</v>
      </c>
      <c r="E556" s="59">
        <f t="shared" si="109"/>
        <v>5.10619685540504</v>
      </c>
      <c r="F556" s="60">
        <f t="shared" si="109"/>
        <v>6.321798943410115</v>
      </c>
      <c r="G556" s="60">
        <f t="shared" si="109"/>
        <v>9.556350379820621</v>
      </c>
      <c r="H556" s="60">
        <f t="shared" si="109"/>
        <v>10.027732702008489</v>
      </c>
      <c r="I556" s="60">
        <f t="shared" si="109"/>
        <v>10.954174036451585</v>
      </c>
      <c r="J556" s="60">
        <f t="shared" si="109"/>
        <v>13.072627238343893</v>
      </c>
      <c r="K556" s="74">
        <f t="shared" si="109"/>
        <v>11.99538268865877</v>
      </c>
      <c r="L556" s="59">
        <f>(L555/$O555)*100</f>
        <v>14.56419413873688</v>
      </c>
      <c r="M556" s="63">
        <f>(M555/$O555)*100</f>
        <v>14.707867626706964</v>
      </c>
      <c r="N556" s="61"/>
      <c r="O556" s="62">
        <f>SUM(D556:N556)</f>
        <v>100</v>
      </c>
      <c r="P556" s="63"/>
      <c r="Q556" s="28"/>
      <c r="R556" s="3"/>
      <c r="S556" s="3"/>
      <c r="T556" s="3"/>
      <c r="U556" s="3"/>
      <c r="V556" s="3"/>
    </row>
    <row r="557" spans="2:21" ht="15.75" thickBot="1">
      <c r="B557" s="8"/>
      <c r="C557" s="67"/>
      <c r="D557" s="47"/>
      <c r="E557" s="48"/>
      <c r="F557" s="49"/>
      <c r="G557" s="49"/>
      <c r="H557" s="49"/>
      <c r="I557" s="49"/>
      <c r="J557" s="49"/>
      <c r="K557" s="47"/>
      <c r="L557" s="77"/>
      <c r="M557" s="48"/>
      <c r="N557" s="48"/>
      <c r="O557" s="50"/>
      <c r="P557" s="48"/>
      <c r="Q557" s="4"/>
      <c r="U557" s="68">
        <f>U555-O555</f>
        <v>0</v>
      </c>
    </row>
    <row r="558" spans="4:16" ht="15"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</row>
    <row r="559" spans="3:22" ht="15.75">
      <c r="C559" s="2" t="s">
        <v>235</v>
      </c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2"/>
      <c r="R559" s="2"/>
      <c r="S559" s="2"/>
      <c r="T559" s="2"/>
      <c r="U559" s="2"/>
      <c r="V559" s="2"/>
    </row>
    <row r="560" spans="3:22" ht="15.75">
      <c r="C560" s="2" t="s">
        <v>236</v>
      </c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2"/>
      <c r="R560" s="2"/>
      <c r="S560" s="2"/>
      <c r="T560" s="2"/>
      <c r="U560" s="2"/>
      <c r="V560" s="2"/>
    </row>
  </sheetData>
  <mergeCells count="3">
    <mergeCell ref="B1:Q1"/>
    <mergeCell ref="B2:Q2"/>
    <mergeCell ref="B3:Q3"/>
  </mergeCells>
  <printOptions horizontalCentered="1"/>
  <pageMargins left="0.5" right="0" top="0.5" bottom="0.5" header="0.5" footer="0.5"/>
  <pageSetup horizontalDpi="300" verticalDpi="300" orientation="portrait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grubb</dc:creator>
  <cp:keywords/>
  <dc:description/>
  <cp:lastModifiedBy>Thipakorn.Souvandara</cp:lastModifiedBy>
  <cp:lastPrinted>2007-07-27T15:11:03Z</cp:lastPrinted>
  <dcterms:created xsi:type="dcterms:W3CDTF">1999-01-14T15:20:30Z</dcterms:created>
  <dcterms:modified xsi:type="dcterms:W3CDTF">2007-07-27T15:11:07Z</dcterms:modified>
  <cp:category/>
  <cp:version/>
  <cp:contentType/>
  <cp:contentStatus/>
</cp:coreProperties>
</file>