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90" activeTab="0"/>
  </bookViews>
  <sheets>
    <sheet name="L4calib_a" sheetId="1" r:id="rId1"/>
  </sheets>
  <definedNames>
    <definedName name="_xlnm.Print_Area" localSheetId="0">'L4calib_a'!$A$1:$T$122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<sst xmlns="http://schemas.openxmlformats.org/spreadsheetml/2006/main" count="151" uniqueCount="135">
  <si>
    <t>Seis Type</t>
  </si>
  <si>
    <t>Ser No</t>
  </si>
  <si>
    <t>R</t>
  </si>
  <si>
    <t>T0</t>
  </si>
  <si>
    <t>M</t>
  </si>
  <si>
    <t>Beta0</t>
  </si>
  <si>
    <t>GL</t>
  </si>
  <si>
    <t>GLE</t>
  </si>
  <si>
    <t>Freq</t>
  </si>
  <si>
    <t>D</t>
  </si>
  <si>
    <t>RR</t>
  </si>
  <si>
    <t>Beta1</t>
  </si>
  <si>
    <t>Beta</t>
  </si>
  <si>
    <t>real root</t>
  </si>
  <si>
    <t>+i</t>
  </si>
  <si>
    <t>-i</t>
  </si>
  <si>
    <t>F</t>
  </si>
  <si>
    <t>S</t>
  </si>
  <si>
    <t xml:space="preserve">T </t>
  </si>
  <si>
    <t>Cal Date</t>
  </si>
  <si>
    <t>(Ohms)</t>
  </si>
  <si>
    <t>(sec)</t>
  </si>
  <si>
    <t>(Kgm)</t>
  </si>
  <si>
    <t>(v/m/s)</t>
  </si>
  <si>
    <t>GLE/GL</t>
  </si>
  <si>
    <t>L22D (USGS)</t>
  </si>
  <si>
    <t>529V</t>
  </si>
  <si>
    <t>529N</t>
  </si>
  <si>
    <t>529E</t>
  </si>
  <si>
    <t>539V</t>
  </si>
  <si>
    <t>539N</t>
  </si>
  <si>
    <t>539E</t>
  </si>
  <si>
    <t>541V</t>
  </si>
  <si>
    <t>541N</t>
  </si>
  <si>
    <t>541E</t>
  </si>
  <si>
    <t>L4C (USGS)</t>
  </si>
  <si>
    <t>5685H</t>
  </si>
  <si>
    <t>(GEOS)</t>
  </si>
  <si>
    <t>5694H</t>
  </si>
  <si>
    <t>5699H</t>
  </si>
  <si>
    <t>5684H</t>
  </si>
  <si>
    <t>5697H</t>
  </si>
  <si>
    <t>5687H</t>
  </si>
  <si>
    <t>5704H</t>
  </si>
  <si>
    <t>5771H</t>
  </si>
  <si>
    <t>5690H</t>
  </si>
  <si>
    <t>5686H</t>
  </si>
  <si>
    <t>5700H</t>
  </si>
  <si>
    <t>5679H</t>
  </si>
  <si>
    <t>5675H</t>
  </si>
  <si>
    <t>6163H</t>
  </si>
  <si>
    <t>5681H</t>
  </si>
  <si>
    <t>5680H</t>
  </si>
  <si>
    <t>5706H</t>
  </si>
  <si>
    <t>5719H</t>
  </si>
  <si>
    <t>5721H</t>
  </si>
  <si>
    <t>5720H</t>
  </si>
  <si>
    <t>???</t>
  </si>
  <si>
    <t>(Hsi-Ping Liu)</t>
  </si>
  <si>
    <t>1335V</t>
  </si>
  <si>
    <t>1334V</t>
  </si>
  <si>
    <t>2098V</t>
  </si>
  <si>
    <t>2100V</t>
  </si>
  <si>
    <t>4356V</t>
  </si>
  <si>
    <t>4394V</t>
  </si>
  <si>
    <t>5786V</t>
  </si>
  <si>
    <t>5762V</t>
  </si>
  <si>
    <t>5793V</t>
  </si>
  <si>
    <t>5785V</t>
  </si>
  <si>
    <t>(JOHN COAKLEY)</t>
  </si>
  <si>
    <t>3840H</t>
  </si>
  <si>
    <t>(w/ calib coil)</t>
  </si>
  <si>
    <t>3839H</t>
  </si>
  <si>
    <t>3845H</t>
  </si>
  <si>
    <t>3841H</t>
  </si>
  <si>
    <t>5197H</t>
  </si>
  <si>
    <t>5190H</t>
  </si>
  <si>
    <t>3844H</t>
  </si>
  <si>
    <t>5192H</t>
  </si>
  <si>
    <t>5194H</t>
  </si>
  <si>
    <t>4209H</t>
  </si>
  <si>
    <t>EV-17</t>
  </si>
  <si>
    <t>105H</t>
  </si>
  <si>
    <t>101H</t>
  </si>
  <si>
    <t>120H</t>
  </si>
  <si>
    <t>154H</t>
  </si>
  <si>
    <t>118H</t>
  </si>
  <si>
    <t>116H</t>
  </si>
  <si>
    <t>109H</t>
  </si>
  <si>
    <t>188H</t>
  </si>
  <si>
    <t>123H</t>
  </si>
  <si>
    <t>110H</t>
  </si>
  <si>
    <t>111H</t>
  </si>
  <si>
    <t>107H</t>
  </si>
  <si>
    <t>121H</t>
  </si>
  <si>
    <t>186H</t>
  </si>
  <si>
    <t>106H</t>
  </si>
  <si>
    <t>115H</t>
  </si>
  <si>
    <t>114H</t>
  </si>
  <si>
    <t>112H</t>
  </si>
  <si>
    <t>134V</t>
  </si>
  <si>
    <t>150V</t>
  </si>
  <si>
    <t>154V</t>
  </si>
  <si>
    <t>208V</t>
  </si>
  <si>
    <t>164V</t>
  </si>
  <si>
    <t>169V</t>
  </si>
  <si>
    <t>147V</t>
  </si>
  <si>
    <t>115V</t>
  </si>
  <si>
    <t>127V</t>
  </si>
  <si>
    <t>155V</t>
  </si>
  <si>
    <t>159V</t>
  </si>
  <si>
    <t>170V</t>
  </si>
  <si>
    <t>138V</t>
  </si>
  <si>
    <t>242V</t>
  </si>
  <si>
    <t>245V</t>
  </si>
  <si>
    <t>291V</t>
  </si>
  <si>
    <t>283V</t>
  </si>
  <si>
    <t>248V</t>
  </si>
  <si>
    <t>240V</t>
  </si>
  <si>
    <t>249V</t>
  </si>
  <si>
    <t>155H</t>
  </si>
  <si>
    <t>284V</t>
  </si>
  <si>
    <t>250V</t>
  </si>
  <si>
    <t>245H</t>
  </si>
  <si>
    <t>292V</t>
  </si>
  <si>
    <t>247H</t>
  </si>
  <si>
    <t>149H</t>
  </si>
  <si>
    <t>161H</t>
  </si>
  <si>
    <t>244H</t>
  </si>
  <si>
    <t>236H</t>
  </si>
  <si>
    <t>122H</t>
  </si>
  <si>
    <t>248H</t>
  </si>
  <si>
    <t>187H</t>
  </si>
  <si>
    <t>246H</t>
  </si>
  <si>
    <t>160H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</si>
</sst>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0.0000_)"/>
    <numFmt numFmtId="167" formatCode="0.0_)"/>
    <numFmt numFmtId="168" formatCode="mm/dd/yy_)"/>
  </numFmts>
  <fonts count="4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70"/>
  <sheetViews>
    <sheetView tabSelected="1" defaultGridColor="0" zoomScale="87" zoomScaleNormal="87" colorId="22" workbookViewId="0" topLeftCell="A1">
      <selection activeCell="S5" sqref="S5"/>
    </sheetView>
  </sheetViews>
  <sheetFormatPr defaultColWidth="9.77734375" defaultRowHeight="15"/>
  <cols>
    <col min="1" max="1" width="11.77734375" style="0" customWidth="1"/>
    <col min="2" max="2" width="7.77734375" style="0" customWidth="1"/>
    <col min="3" max="3" width="8.77734375" style="0" customWidth="1"/>
    <col min="4" max="4" width="6.77734375" style="0" customWidth="1"/>
    <col min="5" max="5" width="8.77734375" style="0" customWidth="1"/>
    <col min="6" max="6" width="6.77734375" style="0" customWidth="1"/>
    <col min="7" max="7" width="8.77734375" style="0" customWidth="1"/>
    <col min="8" max="9" width="7.77734375" style="0" customWidth="1"/>
    <col min="12" max="12" width="7.77734375" style="0" customWidth="1"/>
    <col min="13" max="13" width="6.77734375" style="0" customWidth="1"/>
    <col min="14" max="14" width="7.77734375" style="0" customWidth="1"/>
    <col min="15" max="16" width="6.77734375" style="0" customWidth="1"/>
    <col min="17" max="17" width="7.77734375" style="0" customWidth="1"/>
    <col min="18" max="18" width="10.4453125" style="0" customWidth="1"/>
    <col min="19" max="19" width="7.88671875" style="0" customWidth="1"/>
    <col min="20" max="20" width="8.77734375" style="0" customWidth="1"/>
    <col min="21" max="254" width="11.77734375" style="0" customWidth="1"/>
  </cols>
  <sheetData>
    <row r="1" spans="1:2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1" t="s">
        <v>17</v>
      </c>
      <c r="S1" s="1" t="s">
        <v>18</v>
      </c>
      <c r="T1" s="1" t="s">
        <v>19</v>
      </c>
    </row>
    <row r="2" spans="1:20" ht="15">
      <c r="A2" s="1"/>
      <c r="B2" s="1"/>
      <c r="C2" s="1" t="s">
        <v>20</v>
      </c>
      <c r="D2" s="1" t="s">
        <v>21</v>
      </c>
      <c r="E2" s="1" t="s">
        <v>22</v>
      </c>
      <c r="F2" s="1"/>
      <c r="G2" s="1" t="s">
        <v>23</v>
      </c>
      <c r="H2" s="1" t="s">
        <v>23</v>
      </c>
      <c r="I2" s="2"/>
      <c r="J2" s="1" t="s">
        <v>20</v>
      </c>
      <c r="K2" s="1" t="s">
        <v>20</v>
      </c>
      <c r="L2" s="1"/>
      <c r="M2" s="1"/>
      <c r="N2" s="3"/>
      <c r="O2" s="3"/>
      <c r="P2" s="3"/>
      <c r="Q2" s="3" t="s">
        <v>24</v>
      </c>
      <c r="R2" s="1" t="s">
        <v>20</v>
      </c>
      <c r="S2" s="1" t="s">
        <v>20</v>
      </c>
      <c r="T2" s="1"/>
    </row>
    <row r="3" spans="1:20" ht="15">
      <c r="A3" s="4"/>
      <c r="B3" s="4"/>
      <c r="C3" s="5"/>
      <c r="D3" s="6"/>
      <c r="E3" s="7"/>
      <c r="F3" s="6"/>
      <c r="G3" s="8"/>
      <c r="H3" s="8"/>
      <c r="I3" s="9"/>
      <c r="J3" s="5"/>
      <c r="K3" s="5"/>
      <c r="L3" s="6"/>
      <c r="M3" s="6"/>
      <c r="N3" s="6"/>
      <c r="O3" s="6"/>
      <c r="P3" s="6"/>
      <c r="Q3" s="6"/>
      <c r="R3" s="5"/>
      <c r="S3" s="5"/>
      <c r="T3" s="4"/>
    </row>
    <row r="4" spans="1:20" ht="15">
      <c r="A4" s="4" t="s">
        <v>25</v>
      </c>
      <c r="B4" s="4" t="s">
        <v>26</v>
      </c>
      <c r="C4" s="5">
        <v>5639</v>
      </c>
      <c r="D4" s="6">
        <v>0.548</v>
      </c>
      <c r="E4" s="7">
        <v>0.0728</v>
      </c>
      <c r="F4" s="6">
        <v>0.438</v>
      </c>
      <c r="G4" s="8">
        <v>112.7</v>
      </c>
      <c r="H4" s="8">
        <v>50</v>
      </c>
      <c r="I4" s="9">
        <f aca="true" t="shared" si="0" ref="I4:I9">2*PI()/$D4</f>
        <v>11.46566661894085</v>
      </c>
      <c r="J4" s="5">
        <f aca="true" t="shared" si="1" ref="J4:J9">((G4*G4)/(L4*2*E4*I4))-C4</f>
        <v>15378.380011738918</v>
      </c>
      <c r="K4" s="5">
        <v>2000000</v>
      </c>
      <c r="L4" s="6">
        <f aca="true" t="shared" si="2" ref="L4:L9">M4-F4</f>
        <v>0.36200000000000004</v>
      </c>
      <c r="M4" s="6">
        <v>0.8</v>
      </c>
      <c r="N4" s="6">
        <f aca="true" t="shared" si="3" ref="N4:N9">-$M4*$I4</f>
        <v>-9.17253329515268</v>
      </c>
      <c r="O4" s="6">
        <f aca="true" t="shared" si="4" ref="O4:O9">$I4*SQRT(1-$M4*$M4)</f>
        <v>6.879399971364508</v>
      </c>
      <c r="P4" s="6">
        <f aca="true" t="shared" si="5" ref="P4:P9">-$I4*SQRT(1-$M4*$M4)</f>
        <v>-6.879399971364508</v>
      </c>
      <c r="Q4" s="6">
        <f aca="true" t="shared" si="6" ref="Q4:Q9">H4/G4</f>
        <v>0.44365572315882873</v>
      </c>
      <c r="R4" s="5">
        <f aca="true" t="shared" si="7" ref="R4:R9">(Q4*K4*(C4+J4))/(K4-Q4*(C4+J4))</f>
        <v>9368.157531126742</v>
      </c>
      <c r="S4" s="5">
        <f aca="true" t="shared" si="8" ref="S4:S9">J4-(R4*K4)/(R4+K4)</f>
        <v>6053.899083726976</v>
      </c>
      <c r="T4" s="10">
        <v>36382</v>
      </c>
    </row>
    <row r="5" spans="1:20" ht="15">
      <c r="A5" s="4"/>
      <c r="B5" s="4" t="s">
        <v>27</v>
      </c>
      <c r="C5" s="5">
        <v>5700</v>
      </c>
      <c r="D5" s="6">
        <v>0.527</v>
      </c>
      <c r="E5" s="7">
        <v>0.0728</v>
      </c>
      <c r="F5" s="6">
        <v>0.441</v>
      </c>
      <c r="G5" s="8">
        <v>119.2</v>
      </c>
      <c r="H5" s="8">
        <v>50</v>
      </c>
      <c r="I5" s="9">
        <f t="shared" si="0"/>
        <v>11.922552765046653</v>
      </c>
      <c r="J5" s="5">
        <f t="shared" si="1"/>
        <v>17099.610834299547</v>
      </c>
      <c r="K5" s="5">
        <v>2000000</v>
      </c>
      <c r="L5" s="6">
        <f t="shared" si="2"/>
        <v>0.35900000000000004</v>
      </c>
      <c r="M5" s="6">
        <v>0.8</v>
      </c>
      <c r="N5" s="6">
        <f t="shared" si="3"/>
        <v>-9.538042212037324</v>
      </c>
      <c r="O5" s="6">
        <f t="shared" si="4"/>
        <v>7.1535316590279905</v>
      </c>
      <c r="P5" s="6">
        <f t="shared" si="5"/>
        <v>-7.1535316590279905</v>
      </c>
      <c r="Q5" s="6">
        <f t="shared" si="6"/>
        <v>0.41946308724832215</v>
      </c>
      <c r="R5" s="5">
        <f t="shared" si="7"/>
        <v>9609.546052620199</v>
      </c>
      <c r="S5" s="5">
        <f t="shared" si="8"/>
        <v>7536.015685683966</v>
      </c>
      <c r="T5" s="10">
        <v>36384</v>
      </c>
    </row>
    <row r="6" spans="1:20" ht="15">
      <c r="A6" s="4"/>
      <c r="B6" s="4" t="s">
        <v>28</v>
      </c>
      <c r="C6" s="5">
        <v>5324</v>
      </c>
      <c r="D6" s="6">
        <v>0.567</v>
      </c>
      <c r="E6" s="7">
        <v>0.0728</v>
      </c>
      <c r="F6" s="6">
        <v>0.436</v>
      </c>
      <c r="G6" s="8">
        <v>96.8</v>
      </c>
      <c r="H6" s="8">
        <v>50</v>
      </c>
      <c r="I6" s="9">
        <f t="shared" si="0"/>
        <v>11.081455568217967</v>
      </c>
      <c r="J6" s="5">
        <f t="shared" si="1"/>
        <v>10630.791992094975</v>
      </c>
      <c r="K6" s="5">
        <v>2000000</v>
      </c>
      <c r="L6" s="6">
        <f t="shared" si="2"/>
        <v>0.36400000000000005</v>
      </c>
      <c r="M6" s="6">
        <v>0.8</v>
      </c>
      <c r="N6" s="6">
        <f t="shared" si="3"/>
        <v>-8.865164454574375</v>
      </c>
      <c r="O6" s="6">
        <f t="shared" si="4"/>
        <v>6.648873340930779</v>
      </c>
      <c r="P6" s="6">
        <f t="shared" si="5"/>
        <v>-6.648873340930779</v>
      </c>
      <c r="Q6" s="6">
        <f t="shared" si="6"/>
        <v>0.5165289256198348</v>
      </c>
      <c r="R6" s="5">
        <f t="shared" si="7"/>
        <v>8275.210030713037</v>
      </c>
      <c r="S6" s="5">
        <f t="shared" si="8"/>
        <v>2389.6804259302153</v>
      </c>
      <c r="T6" s="10">
        <v>36384</v>
      </c>
    </row>
    <row r="7" spans="1:20" ht="15">
      <c r="A7" s="4"/>
      <c r="B7" s="4" t="s">
        <v>26</v>
      </c>
      <c r="C7" s="5">
        <v>5639</v>
      </c>
      <c r="D7" s="6">
        <v>0.548</v>
      </c>
      <c r="E7" s="7">
        <v>0.0728</v>
      </c>
      <c r="F7" s="6">
        <v>0.438</v>
      </c>
      <c r="G7" s="8">
        <v>112.7</v>
      </c>
      <c r="H7" s="8">
        <v>50</v>
      </c>
      <c r="I7" s="9">
        <f t="shared" si="0"/>
        <v>11.46566661894085</v>
      </c>
      <c r="J7" s="5">
        <f t="shared" si="1"/>
        <v>15378.380011738918</v>
      </c>
      <c r="K7" s="5">
        <v>10000</v>
      </c>
      <c r="L7" s="6">
        <f t="shared" si="2"/>
        <v>0.36200000000000004</v>
      </c>
      <c r="M7" s="6">
        <v>0.8</v>
      </c>
      <c r="N7" s="6">
        <f t="shared" si="3"/>
        <v>-9.17253329515268</v>
      </c>
      <c r="O7" s="6">
        <f t="shared" si="4"/>
        <v>6.879399971364508</v>
      </c>
      <c r="P7" s="6">
        <f t="shared" si="5"/>
        <v>-6.879399971364508</v>
      </c>
      <c r="Q7" s="6">
        <f t="shared" si="6"/>
        <v>0.44365572315882873</v>
      </c>
      <c r="R7" s="5">
        <f t="shared" si="7"/>
        <v>138034.3104239815</v>
      </c>
      <c r="S7" s="5">
        <f t="shared" si="8"/>
        <v>6053.899083726976</v>
      </c>
      <c r="T7" s="10">
        <v>36384</v>
      </c>
    </row>
    <row r="8" spans="1:20" ht="15">
      <c r="A8" s="4"/>
      <c r="B8" s="4" t="s">
        <v>27</v>
      </c>
      <c r="C8" s="5">
        <v>5700</v>
      </c>
      <c r="D8" s="6">
        <v>0.527</v>
      </c>
      <c r="E8" s="7">
        <v>0.0728</v>
      </c>
      <c r="F8" s="6">
        <v>0.441</v>
      </c>
      <c r="G8" s="8">
        <v>119.2</v>
      </c>
      <c r="H8" s="8">
        <v>50</v>
      </c>
      <c r="I8" s="9">
        <f t="shared" si="0"/>
        <v>11.922552765046653</v>
      </c>
      <c r="J8" s="5">
        <f t="shared" si="1"/>
        <v>17099.610834299547</v>
      </c>
      <c r="K8" s="5">
        <v>10000</v>
      </c>
      <c r="L8" s="6">
        <f t="shared" si="2"/>
        <v>0.35900000000000004</v>
      </c>
      <c r="M8" s="6">
        <v>0.8</v>
      </c>
      <c r="N8" s="6">
        <f t="shared" si="3"/>
        <v>-9.538042212037324</v>
      </c>
      <c r="O8" s="6">
        <f t="shared" si="4"/>
        <v>7.1535316590279905</v>
      </c>
      <c r="P8" s="6">
        <f t="shared" si="5"/>
        <v>-7.1535316590279905</v>
      </c>
      <c r="Q8" s="6">
        <f t="shared" si="6"/>
        <v>0.41946308724832215</v>
      </c>
      <c r="R8" s="5">
        <f t="shared" si="7"/>
        <v>219145.02366957488</v>
      </c>
      <c r="S8" s="5">
        <f t="shared" si="8"/>
        <v>7536.015685683966</v>
      </c>
      <c r="T8" s="10">
        <v>36384</v>
      </c>
    </row>
    <row r="9" spans="1:20" ht="15">
      <c r="A9" s="4"/>
      <c r="B9" s="4" t="s">
        <v>28</v>
      </c>
      <c r="C9" s="5">
        <v>5324</v>
      </c>
      <c r="D9" s="6">
        <v>0.567</v>
      </c>
      <c r="E9" s="7">
        <v>0.0728</v>
      </c>
      <c r="F9" s="6">
        <v>0.436</v>
      </c>
      <c r="G9" s="8">
        <v>96.8</v>
      </c>
      <c r="H9" s="8">
        <v>50</v>
      </c>
      <c r="I9" s="9">
        <f t="shared" si="0"/>
        <v>11.081455568217967</v>
      </c>
      <c r="J9" s="5">
        <f t="shared" si="1"/>
        <v>10630.791992094975</v>
      </c>
      <c r="K9" s="5">
        <v>10000</v>
      </c>
      <c r="L9" s="6">
        <f t="shared" si="2"/>
        <v>0.36400000000000005</v>
      </c>
      <c r="M9" s="6">
        <v>0.8</v>
      </c>
      <c r="N9" s="6">
        <f t="shared" si="3"/>
        <v>-8.865164454574375</v>
      </c>
      <c r="O9" s="6">
        <f t="shared" si="4"/>
        <v>6.648873340930779</v>
      </c>
      <c r="P9" s="6">
        <f t="shared" si="5"/>
        <v>-6.648873340930779</v>
      </c>
      <c r="Q9" s="6">
        <f t="shared" si="6"/>
        <v>0.5165289256198348</v>
      </c>
      <c r="R9" s="5">
        <f t="shared" si="7"/>
        <v>46854.08925110215</v>
      </c>
      <c r="S9" s="5">
        <f t="shared" si="8"/>
        <v>2389.6804259302153</v>
      </c>
      <c r="T9" s="10">
        <v>36384</v>
      </c>
    </row>
    <row r="10" spans="1:20" ht="15">
      <c r="A10" s="4"/>
      <c r="B10" s="4"/>
      <c r="C10" s="5"/>
      <c r="D10" s="6"/>
      <c r="E10" s="7"/>
      <c r="F10" s="6"/>
      <c r="G10" s="8"/>
      <c r="H10" s="8"/>
      <c r="I10" s="9"/>
      <c r="J10" s="5"/>
      <c r="K10" s="5"/>
      <c r="L10" s="6"/>
      <c r="M10" s="6"/>
      <c r="N10" s="6"/>
      <c r="O10" s="6"/>
      <c r="P10" s="6"/>
      <c r="Q10" s="6"/>
      <c r="R10" s="5"/>
      <c r="S10" s="5"/>
      <c r="T10" s="10"/>
    </row>
    <row r="11" spans="1:20" ht="15">
      <c r="A11" s="4"/>
      <c r="B11" s="4" t="s">
        <v>29</v>
      </c>
      <c r="C11" s="5">
        <v>5870</v>
      </c>
      <c r="D11" s="6">
        <v>0.508</v>
      </c>
      <c r="E11" s="7">
        <v>0.0728</v>
      </c>
      <c r="F11" s="6">
        <v>0.487</v>
      </c>
      <c r="G11" s="8">
        <v>126.3</v>
      </c>
      <c r="H11" s="8">
        <v>50</v>
      </c>
      <c r="I11" s="9">
        <f aca="true" t="shared" si="9" ref="I11:I16">2*PI()/$D11</f>
        <v>12.368475014133043</v>
      </c>
      <c r="J11" s="5">
        <f aca="true" t="shared" si="10" ref="J11:J16">((G11*G11)/(L11*2*E11*I11))-C11</f>
        <v>22429.895542914506</v>
      </c>
      <c r="K11" s="5">
        <v>2000000</v>
      </c>
      <c r="L11" s="6">
        <f aca="true" t="shared" si="11" ref="L11:L16">M11-F11</f>
        <v>0.31300000000000006</v>
      </c>
      <c r="M11" s="6">
        <v>0.8</v>
      </c>
      <c r="N11" s="6">
        <f aca="true" t="shared" si="12" ref="N11:N16">-$M11*$I11</f>
        <v>-9.894780011306436</v>
      </c>
      <c r="O11" s="6">
        <f aca="true" t="shared" si="13" ref="O11:O16">$I11*SQRT(1-$M11*$M11)</f>
        <v>7.4210850084798246</v>
      </c>
      <c r="P11" s="6">
        <f aca="true" t="shared" si="14" ref="P11:P16">-$I11*SQRT(1-$M11*$M11)</f>
        <v>-7.4210850084798246</v>
      </c>
      <c r="Q11" s="6">
        <f aca="true" t="shared" si="15" ref="Q11:Q16">H11/G11</f>
        <v>0.39588281868566905</v>
      </c>
      <c r="R11" s="5">
        <f aca="true" t="shared" si="16" ref="R11:R16">(Q11*K11*(C11+J11))/(K11-Q11*(C11+J11))</f>
        <v>11266.554513398007</v>
      </c>
      <c r="S11" s="5">
        <f>J11-(R11*K11)/(R11+K11)</f>
        <v>11226.453126875509</v>
      </c>
      <c r="T11" s="10">
        <v>36382</v>
      </c>
    </row>
    <row r="12" spans="1:20" ht="15">
      <c r="A12" s="4"/>
      <c r="B12" s="4" t="s">
        <v>30</v>
      </c>
      <c r="C12" s="5">
        <v>5760</v>
      </c>
      <c r="D12" s="6">
        <v>0.523</v>
      </c>
      <c r="E12" s="7">
        <v>0.0728</v>
      </c>
      <c r="F12" s="6">
        <v>0.456</v>
      </c>
      <c r="G12" s="8">
        <v>120.9</v>
      </c>
      <c r="H12" s="8">
        <v>50</v>
      </c>
      <c r="I12" s="9">
        <f t="shared" si="9"/>
        <v>12.013738637054658</v>
      </c>
      <c r="J12" s="5">
        <f t="shared" si="10"/>
        <v>18531.515178440244</v>
      </c>
      <c r="K12" s="5">
        <v>2000000</v>
      </c>
      <c r="L12" s="6">
        <f t="shared" si="11"/>
        <v>0.34400000000000003</v>
      </c>
      <c r="M12" s="6">
        <v>0.8</v>
      </c>
      <c r="N12" s="6">
        <f t="shared" si="12"/>
        <v>-9.610990909643727</v>
      </c>
      <c r="O12" s="6">
        <f t="shared" si="13"/>
        <v>7.208243182232793</v>
      </c>
      <c r="P12" s="6">
        <f t="shared" si="14"/>
        <v>-7.208243182232793</v>
      </c>
      <c r="Q12" s="6">
        <f t="shared" si="15"/>
        <v>0.4135649296939619</v>
      </c>
      <c r="R12" s="5">
        <f t="shared" si="16"/>
        <v>10096.83577260233</v>
      </c>
      <c r="S12" s="5">
        <f>J12-(R12*K12)/(R12+K12)</f>
        <v>8485.396411508798</v>
      </c>
      <c r="T12" s="10">
        <v>36382</v>
      </c>
    </row>
    <row r="13" spans="1:20" ht="15">
      <c r="A13" s="4"/>
      <c r="B13" s="4" t="s">
        <v>31</v>
      </c>
      <c r="C13" s="5">
        <v>5820</v>
      </c>
      <c r="D13" s="6">
        <v>0.5</v>
      </c>
      <c r="E13" s="7">
        <v>0.0728</v>
      </c>
      <c r="F13" s="6">
        <v>0.477</v>
      </c>
      <c r="G13" s="8">
        <v>126.1</v>
      </c>
      <c r="H13" s="8">
        <v>50</v>
      </c>
      <c r="I13" s="9">
        <f t="shared" si="9"/>
        <v>12.566370614359172</v>
      </c>
      <c r="J13" s="5">
        <f t="shared" si="10"/>
        <v>21086.450649838782</v>
      </c>
      <c r="K13" s="5">
        <v>2000000</v>
      </c>
      <c r="L13" s="6">
        <f t="shared" si="11"/>
        <v>0.32300000000000006</v>
      </c>
      <c r="M13" s="6">
        <v>0.8</v>
      </c>
      <c r="N13" s="6">
        <f t="shared" si="12"/>
        <v>-10.053096491487338</v>
      </c>
      <c r="O13" s="6">
        <f t="shared" si="13"/>
        <v>7.539822368615502</v>
      </c>
      <c r="P13" s="6">
        <f t="shared" si="14"/>
        <v>-7.539822368615502</v>
      </c>
      <c r="Q13" s="6">
        <f t="shared" si="15"/>
        <v>0.39651070578905634</v>
      </c>
      <c r="R13" s="5">
        <f t="shared" si="16"/>
        <v>10725.911480492063</v>
      </c>
      <c r="S13" s="5">
        <f>J13-(R13*K13)/(R13+K13)</f>
        <v>10417.754912392793</v>
      </c>
      <c r="T13" s="10">
        <v>36382</v>
      </c>
    </row>
    <row r="14" spans="1:20" ht="15">
      <c r="A14" s="4"/>
      <c r="B14" s="4" t="s">
        <v>29</v>
      </c>
      <c r="C14" s="5">
        <v>5870</v>
      </c>
      <c r="D14" s="6">
        <v>0.508</v>
      </c>
      <c r="E14" s="7">
        <v>0.0728</v>
      </c>
      <c r="F14" s="6">
        <v>0.487</v>
      </c>
      <c r="G14" s="8">
        <v>126.3</v>
      </c>
      <c r="H14" s="8">
        <v>50</v>
      </c>
      <c r="I14" s="9">
        <f t="shared" si="9"/>
        <v>12.368475014133043</v>
      </c>
      <c r="J14" s="5">
        <f t="shared" si="10"/>
        <v>22429.895542914506</v>
      </c>
      <c r="K14" s="5">
        <v>10000</v>
      </c>
      <c r="L14" s="6">
        <f t="shared" si="11"/>
        <v>0.31300000000000006</v>
      </c>
      <c r="M14" s="6">
        <v>0.8</v>
      </c>
      <c r="N14" s="6">
        <f t="shared" si="12"/>
        <v>-9.894780011306436</v>
      </c>
      <c r="O14" s="6">
        <f t="shared" si="13"/>
        <v>7.4210850084798246</v>
      </c>
      <c r="P14" s="6">
        <f t="shared" si="14"/>
        <v>-7.4210850084798246</v>
      </c>
      <c r="Q14" s="6">
        <f t="shared" si="15"/>
        <v>0.39588281868566905</v>
      </c>
      <c r="R14" s="5">
        <f t="shared" si="16"/>
        <v>-93094.96047940488</v>
      </c>
      <c r="S14" s="5">
        <f>J14-(R14*K14)/(R14+K14)</f>
        <v>11226.453126875509</v>
      </c>
      <c r="T14" s="10">
        <v>36382</v>
      </c>
    </row>
    <row r="15" spans="1:20" ht="15">
      <c r="A15" s="4"/>
      <c r="B15" s="4" t="s">
        <v>30</v>
      </c>
      <c r="C15" s="5">
        <v>5760</v>
      </c>
      <c r="D15" s="6">
        <v>0.523</v>
      </c>
      <c r="E15" s="7">
        <v>0.0728</v>
      </c>
      <c r="F15" s="6">
        <v>0.456</v>
      </c>
      <c r="G15" s="8">
        <v>120.9</v>
      </c>
      <c r="H15" s="8">
        <v>50</v>
      </c>
      <c r="I15" s="9">
        <f t="shared" si="9"/>
        <v>12.013738637054658</v>
      </c>
      <c r="J15" s="5">
        <f t="shared" si="10"/>
        <v>18531.515178440244</v>
      </c>
      <c r="K15" s="5">
        <v>10000</v>
      </c>
      <c r="L15" s="6">
        <f t="shared" si="11"/>
        <v>0.34400000000000003</v>
      </c>
      <c r="M15" s="6">
        <v>0.8</v>
      </c>
      <c r="N15" s="6">
        <f t="shared" si="12"/>
        <v>-9.610990909643727</v>
      </c>
      <c r="O15" s="6">
        <f t="shared" si="13"/>
        <v>7.208243182232793</v>
      </c>
      <c r="P15" s="6">
        <f t="shared" si="14"/>
        <v>-7.208243182232793</v>
      </c>
      <c r="Q15" s="6">
        <f t="shared" si="15"/>
        <v>0.4135649296939619</v>
      </c>
      <c r="R15" s="5">
        <f t="shared" si="16"/>
        <v>-2178314.693856473</v>
      </c>
      <c r="S15" s="5">
        <f>J15-(R15*K15)/(R15+K15)</f>
        <v>8485.396411508797</v>
      </c>
      <c r="T15" s="10">
        <v>36382</v>
      </c>
    </row>
    <row r="16" spans="1:20" ht="15">
      <c r="A16" s="4"/>
      <c r="B16" s="4" t="s">
        <v>31</v>
      </c>
      <c r="C16" s="5">
        <v>5820</v>
      </c>
      <c r="D16" s="6">
        <v>0.5</v>
      </c>
      <c r="E16" s="7">
        <v>0.0728</v>
      </c>
      <c r="F16" s="6">
        <v>0.477</v>
      </c>
      <c r="G16" s="8">
        <v>126.1</v>
      </c>
      <c r="H16" s="8">
        <v>50</v>
      </c>
      <c r="I16" s="9">
        <f t="shared" si="9"/>
        <v>12.566370614359172</v>
      </c>
      <c r="J16" s="5">
        <f t="shared" si="10"/>
        <v>21086.450649838782</v>
      </c>
      <c r="K16" s="5">
        <v>10000</v>
      </c>
      <c r="L16" s="6">
        <f t="shared" si="11"/>
        <v>0.32300000000000006</v>
      </c>
      <c r="M16" s="6">
        <v>0.8</v>
      </c>
      <c r="N16" s="6">
        <f t="shared" si="12"/>
        <v>-10.053096491487338</v>
      </c>
      <c r="O16" s="6">
        <f t="shared" si="13"/>
        <v>7.539822368615502</v>
      </c>
      <c r="P16" s="6">
        <f t="shared" si="14"/>
        <v>-7.539822368615502</v>
      </c>
      <c r="Q16" s="6">
        <f t="shared" si="15"/>
        <v>0.39651070578905634</v>
      </c>
      <c r="R16" s="5">
        <f t="shared" si="16"/>
        <v>-159544.84438907774</v>
      </c>
      <c r="S16" s="5">
        <f>J16-((R16*K16)/(R16+K16))</f>
        <v>10417.754912392793</v>
      </c>
      <c r="T16" s="10">
        <v>36382</v>
      </c>
    </row>
    <row r="17" spans="1:20" ht="15">
      <c r="A17" s="4"/>
      <c r="B17" s="4"/>
      <c r="C17" s="5"/>
      <c r="D17" s="6"/>
      <c r="E17" s="7"/>
      <c r="F17" s="6"/>
      <c r="G17" s="8"/>
      <c r="H17" s="8"/>
      <c r="I17" s="9"/>
      <c r="J17" s="5"/>
      <c r="K17" s="5"/>
      <c r="L17" s="6"/>
      <c r="M17" s="6"/>
      <c r="N17" s="6"/>
      <c r="O17" s="6"/>
      <c r="P17" s="6"/>
      <c r="Q17" s="6"/>
      <c r="R17" s="5"/>
      <c r="S17" s="5"/>
      <c r="T17" s="10"/>
    </row>
    <row r="18" spans="1:20" ht="15">
      <c r="A18" s="4"/>
      <c r="B18" s="4" t="s">
        <v>32</v>
      </c>
      <c r="C18" s="5">
        <v>5791</v>
      </c>
      <c r="D18" s="6">
        <v>0.503</v>
      </c>
      <c r="E18" s="7">
        <v>0.0728</v>
      </c>
      <c r="F18" s="6">
        <v>0.438</v>
      </c>
      <c r="G18" s="8">
        <v>117.8</v>
      </c>
      <c r="H18" s="8">
        <v>50</v>
      </c>
      <c r="I18" s="9">
        <f aca="true" t="shared" si="17" ref="I18:I23">2*PI()/$D18</f>
        <v>12.491422081867965</v>
      </c>
      <c r="J18" s="5">
        <f aca="true" t="shared" si="18" ref="J18:J23">((G18*G18)/(L18*2*E18*I18))-C18</f>
        <v>15285.997891922816</v>
      </c>
      <c r="K18" s="5">
        <v>2000000</v>
      </c>
      <c r="L18" s="6">
        <f aca="true" t="shared" si="19" ref="L18:L23">M18-F18</f>
        <v>0.36200000000000004</v>
      </c>
      <c r="M18" s="6">
        <v>0.8</v>
      </c>
      <c r="N18" s="6">
        <f aca="true" t="shared" si="20" ref="N18:N23">-$M18*$I18</f>
        <v>-9.993137665494373</v>
      </c>
      <c r="O18" s="6">
        <f aca="true" t="shared" si="21" ref="O18:O23">$I18*SQRT(1-$M18*$M18)</f>
        <v>7.494853249120777</v>
      </c>
      <c r="P18" s="6">
        <f aca="true" t="shared" si="22" ref="P18:P23">-$I18*SQRT(1-$M18*$M18)</f>
        <v>-7.494853249120777</v>
      </c>
      <c r="Q18" s="6">
        <f aca="true" t="shared" si="23" ref="Q18:Q23">H18/G18</f>
        <v>0.4244482173174873</v>
      </c>
      <c r="R18" s="5">
        <f aca="true" t="shared" si="24" ref="R18:R23">(Q18*K18*(C18+J18))/(K18-Q18*(C18+J18))</f>
        <v>8986.29028123076</v>
      </c>
      <c r="S18" s="5">
        <f aca="true" t="shared" si="25" ref="S18:S23">J18-(R18*K18)/(R18+K18)</f>
        <v>6339.903710291739</v>
      </c>
      <c r="T18" s="10">
        <v>36384</v>
      </c>
    </row>
    <row r="19" spans="1:20" ht="15">
      <c r="A19" s="4"/>
      <c r="B19" s="4" t="s">
        <v>33</v>
      </c>
      <c r="C19" s="5">
        <v>5668</v>
      </c>
      <c r="D19" s="6">
        <v>0.537</v>
      </c>
      <c r="E19" s="7">
        <v>0.0728</v>
      </c>
      <c r="F19" s="6">
        <v>0.44</v>
      </c>
      <c r="G19" s="8">
        <v>112.9</v>
      </c>
      <c r="H19" s="8">
        <v>50</v>
      </c>
      <c r="I19" s="9">
        <f t="shared" si="17"/>
        <v>11.700531298286007</v>
      </c>
      <c r="J19" s="5">
        <f t="shared" si="18"/>
        <v>15115.487540836642</v>
      </c>
      <c r="K19" s="5">
        <v>2000000</v>
      </c>
      <c r="L19" s="6">
        <f t="shared" si="19"/>
        <v>0.36000000000000004</v>
      </c>
      <c r="M19" s="6">
        <v>0.8</v>
      </c>
      <c r="N19" s="6">
        <f t="shared" si="20"/>
        <v>-9.360425038628806</v>
      </c>
      <c r="O19" s="6">
        <f t="shared" si="21"/>
        <v>7.020318778971602</v>
      </c>
      <c r="P19" s="6">
        <f t="shared" si="22"/>
        <v>-7.020318778971602</v>
      </c>
      <c r="Q19" s="6">
        <f t="shared" si="23"/>
        <v>0.4428697962798937</v>
      </c>
      <c r="R19" s="5">
        <f t="shared" si="24"/>
        <v>9246.935040050732</v>
      </c>
      <c r="S19" s="5">
        <f t="shared" si="25"/>
        <v>5911.108647640609</v>
      </c>
      <c r="T19" s="10">
        <v>36384</v>
      </c>
    </row>
    <row r="20" spans="1:20" ht="15">
      <c r="A20" s="4"/>
      <c r="B20" s="4" t="s">
        <v>34</v>
      </c>
      <c r="C20" s="5">
        <v>5678</v>
      </c>
      <c r="D20" s="6">
        <v>0.599</v>
      </c>
      <c r="E20" s="7">
        <v>0.0728</v>
      </c>
      <c r="F20" s="6">
        <v>0.497</v>
      </c>
      <c r="G20" s="8">
        <v>121.6</v>
      </c>
      <c r="H20" s="8">
        <v>50</v>
      </c>
      <c r="I20" s="9">
        <f t="shared" si="17"/>
        <v>10.489457941869093</v>
      </c>
      <c r="J20" s="5">
        <f t="shared" si="18"/>
        <v>26274.886770563873</v>
      </c>
      <c r="K20" s="5">
        <v>2000000</v>
      </c>
      <c r="L20" s="6">
        <f t="shared" si="19"/>
        <v>0.30300000000000005</v>
      </c>
      <c r="M20" s="6">
        <v>0.8</v>
      </c>
      <c r="N20" s="6">
        <f t="shared" si="20"/>
        <v>-8.391566353495275</v>
      </c>
      <c r="O20" s="6">
        <f t="shared" si="21"/>
        <v>6.293674765121454</v>
      </c>
      <c r="P20" s="6">
        <f t="shared" si="22"/>
        <v>-6.293674765121454</v>
      </c>
      <c r="Q20" s="6">
        <f t="shared" si="23"/>
        <v>0.4111842105263158</v>
      </c>
      <c r="R20" s="5">
        <f t="shared" si="24"/>
        <v>13225.403652659577</v>
      </c>
      <c r="S20" s="5">
        <f t="shared" si="25"/>
        <v>13136.364249772807</v>
      </c>
      <c r="T20" s="10">
        <v>36384</v>
      </c>
    </row>
    <row r="21" spans="1:20" ht="15">
      <c r="A21" s="4"/>
      <c r="B21" s="4" t="s">
        <v>32</v>
      </c>
      <c r="C21" s="5">
        <v>5791</v>
      </c>
      <c r="D21" s="6">
        <v>0.503</v>
      </c>
      <c r="E21" s="7">
        <v>0.0728</v>
      </c>
      <c r="F21" s="6">
        <v>0.438</v>
      </c>
      <c r="G21" s="8">
        <v>117.8</v>
      </c>
      <c r="H21" s="8">
        <v>50</v>
      </c>
      <c r="I21" s="9">
        <f t="shared" si="17"/>
        <v>12.491422081867965</v>
      </c>
      <c r="J21" s="5">
        <f t="shared" si="18"/>
        <v>15285.997891922816</v>
      </c>
      <c r="K21" s="5">
        <v>10000</v>
      </c>
      <c r="L21" s="6">
        <f t="shared" si="19"/>
        <v>0.36200000000000004</v>
      </c>
      <c r="M21" s="6">
        <v>0.8</v>
      </c>
      <c r="N21" s="6">
        <f t="shared" si="20"/>
        <v>-9.993137665494373</v>
      </c>
      <c r="O21" s="6">
        <f t="shared" si="21"/>
        <v>7.494853249120777</v>
      </c>
      <c r="P21" s="6">
        <f t="shared" si="22"/>
        <v>-7.494853249120777</v>
      </c>
      <c r="Q21" s="6">
        <f t="shared" si="23"/>
        <v>0.4244482173174873</v>
      </c>
      <c r="R21" s="5">
        <f t="shared" si="24"/>
        <v>84885.13893467725</v>
      </c>
      <c r="S21" s="5">
        <f t="shared" si="25"/>
        <v>6339.903710291739</v>
      </c>
      <c r="T21" s="10">
        <v>36384</v>
      </c>
    </row>
    <row r="22" spans="1:20" ht="15">
      <c r="A22" s="4"/>
      <c r="B22" s="4" t="s">
        <v>33</v>
      </c>
      <c r="C22" s="5">
        <v>5668</v>
      </c>
      <c r="D22" s="6">
        <v>0.537</v>
      </c>
      <c r="E22" s="7">
        <v>0.0728</v>
      </c>
      <c r="F22" s="6">
        <v>0.44</v>
      </c>
      <c r="G22" s="8">
        <v>112.9</v>
      </c>
      <c r="H22" s="8">
        <v>50</v>
      </c>
      <c r="I22" s="9">
        <f t="shared" si="17"/>
        <v>11.700531298286007</v>
      </c>
      <c r="J22" s="5">
        <f t="shared" si="18"/>
        <v>15115.487540836642</v>
      </c>
      <c r="K22" s="5">
        <v>10000</v>
      </c>
      <c r="L22" s="6">
        <f t="shared" si="19"/>
        <v>0.36000000000000004</v>
      </c>
      <c r="M22" s="6">
        <v>0.8</v>
      </c>
      <c r="N22" s="6">
        <f t="shared" si="20"/>
        <v>-9.360425038628806</v>
      </c>
      <c r="O22" s="6">
        <f t="shared" si="21"/>
        <v>7.020318778971602</v>
      </c>
      <c r="P22" s="6">
        <f t="shared" si="22"/>
        <v>-7.020318778971602</v>
      </c>
      <c r="Q22" s="6">
        <f t="shared" si="23"/>
        <v>0.4428697962798937</v>
      </c>
      <c r="R22" s="5">
        <f t="shared" si="24"/>
        <v>115687.96773341387</v>
      </c>
      <c r="S22" s="5">
        <f t="shared" si="25"/>
        <v>5911.108647640609</v>
      </c>
      <c r="T22" s="10">
        <v>36384</v>
      </c>
    </row>
    <row r="23" spans="1:20" ht="15">
      <c r="A23" s="4"/>
      <c r="B23" s="4" t="s">
        <v>34</v>
      </c>
      <c r="C23" s="5">
        <v>5678</v>
      </c>
      <c r="D23" s="6">
        <v>0.599</v>
      </c>
      <c r="E23" s="7">
        <v>0.0728</v>
      </c>
      <c r="F23" s="6">
        <v>0.497</v>
      </c>
      <c r="G23" s="8">
        <v>121.6</v>
      </c>
      <c r="H23" s="8">
        <v>50</v>
      </c>
      <c r="I23" s="9">
        <f t="shared" si="17"/>
        <v>10.489457941869093</v>
      </c>
      <c r="J23" s="5">
        <f t="shared" si="18"/>
        <v>26274.886770563873</v>
      </c>
      <c r="K23" s="5">
        <v>10000</v>
      </c>
      <c r="L23" s="6">
        <f t="shared" si="19"/>
        <v>0.30300000000000005</v>
      </c>
      <c r="M23" s="6">
        <v>0.8</v>
      </c>
      <c r="N23" s="6">
        <f t="shared" si="20"/>
        <v>-8.391566353495275</v>
      </c>
      <c r="O23" s="6">
        <f t="shared" si="21"/>
        <v>6.293674765121454</v>
      </c>
      <c r="P23" s="6">
        <f t="shared" si="22"/>
        <v>-6.293674765121454</v>
      </c>
      <c r="Q23" s="6">
        <f t="shared" si="23"/>
        <v>0.4111842105263158</v>
      </c>
      <c r="R23" s="5">
        <f t="shared" si="24"/>
        <v>-41862.12599640511</v>
      </c>
      <c r="S23" s="5">
        <f t="shared" si="25"/>
        <v>13136.364249772805</v>
      </c>
      <c r="T23" s="10">
        <v>36384</v>
      </c>
    </row>
    <row r="24" spans="1:20" ht="15">
      <c r="A24" s="4"/>
      <c r="B24" s="4"/>
      <c r="C24" s="5"/>
      <c r="D24" s="6"/>
      <c r="E24" s="7"/>
      <c r="F24" s="6"/>
      <c r="G24" s="8"/>
      <c r="H24" s="8"/>
      <c r="I24" s="9"/>
      <c r="J24" s="5"/>
      <c r="K24" s="5"/>
      <c r="L24" s="6"/>
      <c r="M24" s="6"/>
      <c r="N24" s="6"/>
      <c r="O24" s="6"/>
      <c r="P24" s="6"/>
      <c r="Q24" s="6"/>
      <c r="R24" s="5"/>
      <c r="S24" s="5"/>
      <c r="T24" s="10"/>
    </row>
    <row r="25" spans="1:20" ht="15">
      <c r="A25" s="4" t="s">
        <v>35</v>
      </c>
      <c r="B25" s="4" t="s">
        <v>36</v>
      </c>
      <c r="C25" s="5">
        <v>5492</v>
      </c>
      <c r="D25" s="6">
        <v>0.959</v>
      </c>
      <c r="E25" s="7">
        <v>0.9758</v>
      </c>
      <c r="F25" s="6">
        <v>0.329</v>
      </c>
      <c r="G25" s="8">
        <v>251</v>
      </c>
      <c r="H25" s="8">
        <v>100</v>
      </c>
      <c r="I25" s="9">
        <f aca="true" t="shared" si="26" ref="I25:I58">2*PI()/$D25</f>
        <v>6.551809496537629</v>
      </c>
      <c r="J25" s="5">
        <f aca="true" t="shared" si="27" ref="J25:J58">((G25*G25)/(L25*2*E25*I25))-C25</f>
        <v>7539.094852927532</v>
      </c>
      <c r="K25" s="5">
        <v>2000000</v>
      </c>
      <c r="L25" s="6">
        <f aca="true" t="shared" si="28" ref="L25:L58">M25-F25</f>
        <v>0.37810678118654756</v>
      </c>
      <c r="M25" s="6">
        <f aca="true" t="shared" si="29" ref="M25:M58">SQRT(2)/2</f>
        <v>0.7071067811865476</v>
      </c>
      <c r="N25" s="6">
        <f aca="true" t="shared" si="30" ref="N25:N58">-$M25*$I25</f>
        <v>-4.632828924044178</v>
      </c>
      <c r="O25" s="6">
        <f aca="true" t="shared" si="31" ref="O25:O58">$I25*SQRT(1-$M25*$M25)</f>
        <v>4.632828924044177</v>
      </c>
      <c r="P25" s="6">
        <f aca="true" t="shared" si="32" ref="P25:P58">-$I25*SQRT(1-$M25*$M25)</f>
        <v>-4.632828924044177</v>
      </c>
      <c r="Q25" s="6">
        <f aca="true" t="shared" si="33" ref="Q25:Q58">H25/G25</f>
        <v>0.398406374501992</v>
      </c>
      <c r="R25" s="5">
        <f aca="true" t="shared" si="34" ref="R25:R58">(Q25*K25*(C25+J25))/(K25-Q25*(C25+J25))</f>
        <v>5205.183055773246</v>
      </c>
      <c r="S25" s="5">
        <f aca="true" t="shared" si="35" ref="S25:S58">J25-(R25*K25)/(R25+K25)</f>
        <v>2347.4235967811037</v>
      </c>
      <c r="T25" s="10">
        <v>36382</v>
      </c>
    </row>
    <row r="26" spans="1:20" ht="15">
      <c r="A26" s="4" t="s">
        <v>37</v>
      </c>
      <c r="B26" s="4" t="s">
        <v>38</v>
      </c>
      <c r="C26" s="5">
        <v>5472</v>
      </c>
      <c r="D26" s="6">
        <v>1</v>
      </c>
      <c r="E26" s="7">
        <v>0.9755</v>
      </c>
      <c r="F26" s="6">
        <v>0.357</v>
      </c>
      <c r="G26" s="8">
        <v>255.3</v>
      </c>
      <c r="H26" s="8">
        <v>100</v>
      </c>
      <c r="I26" s="9">
        <f t="shared" si="26"/>
        <v>6.283185307179586</v>
      </c>
      <c r="J26" s="5">
        <f t="shared" si="27"/>
        <v>9714.719417280785</v>
      </c>
      <c r="K26" s="5">
        <v>2000000</v>
      </c>
      <c r="L26" s="6">
        <f t="shared" si="28"/>
        <v>0.3501067811865476</v>
      </c>
      <c r="M26" s="6">
        <f t="shared" si="29"/>
        <v>0.7071067811865476</v>
      </c>
      <c r="N26" s="6">
        <f t="shared" si="30"/>
        <v>-4.442882938158366</v>
      </c>
      <c r="O26" s="6">
        <f t="shared" si="31"/>
        <v>4.442882938158366</v>
      </c>
      <c r="P26" s="6">
        <f t="shared" si="32"/>
        <v>-4.442882938158366</v>
      </c>
      <c r="Q26" s="6">
        <f t="shared" si="33"/>
        <v>0.3916960438699569</v>
      </c>
      <c r="R26" s="5">
        <f t="shared" si="34"/>
        <v>5966.323485171092</v>
      </c>
      <c r="S26" s="5">
        <f t="shared" si="35"/>
        <v>3766.1415021688445</v>
      </c>
      <c r="T26" s="10">
        <v>36426</v>
      </c>
    </row>
    <row r="27" spans="1:20" ht="15">
      <c r="A27" s="4"/>
      <c r="B27" s="4" t="s">
        <v>39</v>
      </c>
      <c r="C27" s="5">
        <v>5377</v>
      </c>
      <c r="D27" s="6">
        <v>1</v>
      </c>
      <c r="E27" s="7">
        <v>0.9581</v>
      </c>
      <c r="F27" s="6">
        <v>0.368</v>
      </c>
      <c r="G27" s="8">
        <v>241.7</v>
      </c>
      <c r="H27" s="8">
        <v>100</v>
      </c>
      <c r="I27" s="9">
        <f t="shared" si="26"/>
        <v>6.283185307179586</v>
      </c>
      <c r="J27" s="5">
        <f t="shared" si="27"/>
        <v>8931.566362560105</v>
      </c>
      <c r="K27" s="5">
        <v>2000000</v>
      </c>
      <c r="L27" s="6">
        <f t="shared" si="28"/>
        <v>0.3391067811865476</v>
      </c>
      <c r="M27" s="6">
        <f t="shared" si="29"/>
        <v>0.7071067811865476</v>
      </c>
      <c r="N27" s="6">
        <f t="shared" si="30"/>
        <v>-4.442882938158366</v>
      </c>
      <c r="O27" s="6">
        <f t="shared" si="31"/>
        <v>4.442882938158366</v>
      </c>
      <c r="P27" s="6">
        <f t="shared" si="32"/>
        <v>-4.442882938158366</v>
      </c>
      <c r="Q27" s="6">
        <f t="shared" si="33"/>
        <v>0.4137360364087712</v>
      </c>
      <c r="R27" s="5">
        <f t="shared" si="34"/>
        <v>5937.544575031591</v>
      </c>
      <c r="S27" s="5">
        <f t="shared" si="35"/>
        <v>3011.5968290226174</v>
      </c>
      <c r="T27" s="10">
        <v>36426</v>
      </c>
    </row>
    <row r="28" spans="1:20" ht="15">
      <c r="A28" s="4"/>
      <c r="B28" s="4" t="s">
        <v>40</v>
      </c>
      <c r="C28" s="5">
        <v>5604</v>
      </c>
      <c r="D28" s="6">
        <v>0.967</v>
      </c>
      <c r="E28" s="7">
        <v>0.9747</v>
      </c>
      <c r="F28" s="6">
        <v>0.35</v>
      </c>
      <c r="G28" s="8">
        <v>253.7</v>
      </c>
      <c r="H28" s="8">
        <v>100</v>
      </c>
      <c r="I28" s="9">
        <f t="shared" si="26"/>
        <v>6.4976063155941945</v>
      </c>
      <c r="J28" s="5">
        <f t="shared" si="27"/>
        <v>8625.462034038772</v>
      </c>
      <c r="K28" s="5">
        <v>2000000</v>
      </c>
      <c r="L28" s="6">
        <f t="shared" si="28"/>
        <v>0.3571067811865476</v>
      </c>
      <c r="M28" s="6">
        <f t="shared" si="29"/>
        <v>0.7071067811865476</v>
      </c>
      <c r="N28" s="6">
        <f t="shared" si="30"/>
        <v>-4.594501487237194</v>
      </c>
      <c r="O28" s="6">
        <f t="shared" si="31"/>
        <v>4.594501487237193</v>
      </c>
      <c r="P28" s="6">
        <f t="shared" si="32"/>
        <v>-4.594501487237193</v>
      </c>
      <c r="Q28" s="6">
        <f t="shared" si="33"/>
        <v>0.3941663381947182</v>
      </c>
      <c r="R28" s="5">
        <f t="shared" si="34"/>
        <v>5624.548357388178</v>
      </c>
      <c r="S28" s="5">
        <f t="shared" si="35"/>
        <v>3016.6870896009423</v>
      </c>
      <c r="T28" s="10">
        <v>36427</v>
      </c>
    </row>
    <row r="29" spans="1:20" ht="15">
      <c r="A29" s="4"/>
      <c r="B29" s="4" t="s">
        <v>41</v>
      </c>
      <c r="C29" s="5">
        <v>5566</v>
      </c>
      <c r="D29" s="6">
        <v>1</v>
      </c>
      <c r="E29" s="7">
        <v>0.9767</v>
      </c>
      <c r="F29" s="6">
        <v>0.359</v>
      </c>
      <c r="G29" s="8">
        <v>254.3</v>
      </c>
      <c r="H29" s="8">
        <v>100</v>
      </c>
      <c r="I29" s="9">
        <f t="shared" si="26"/>
        <v>6.283185307179586</v>
      </c>
      <c r="J29" s="5">
        <f t="shared" si="27"/>
        <v>9569.932598149802</v>
      </c>
      <c r="K29" s="5">
        <v>2000000</v>
      </c>
      <c r="L29" s="6">
        <f t="shared" si="28"/>
        <v>0.3481067811865476</v>
      </c>
      <c r="M29" s="6">
        <f t="shared" si="29"/>
        <v>0.7071067811865476</v>
      </c>
      <c r="N29" s="6">
        <f t="shared" si="30"/>
        <v>-4.442882938158366</v>
      </c>
      <c r="O29" s="6">
        <f t="shared" si="31"/>
        <v>4.442882938158366</v>
      </c>
      <c r="P29" s="6">
        <f t="shared" si="32"/>
        <v>-4.442882938158366</v>
      </c>
      <c r="Q29" s="6">
        <f t="shared" si="33"/>
        <v>0.39323633503735744</v>
      </c>
      <c r="R29" s="5">
        <f t="shared" si="34"/>
        <v>5969.764677957528</v>
      </c>
      <c r="S29" s="5">
        <f t="shared" si="35"/>
        <v>3617.9339358809066</v>
      </c>
      <c r="T29" s="10">
        <v>36427</v>
      </c>
    </row>
    <row r="30" spans="1:20" ht="15">
      <c r="A30" s="4"/>
      <c r="B30" s="4" t="s">
        <v>42</v>
      </c>
      <c r="C30" s="5">
        <v>5493</v>
      </c>
      <c r="D30" s="6">
        <v>0.959</v>
      </c>
      <c r="E30" s="7">
        <v>0.9744</v>
      </c>
      <c r="F30" s="6">
        <v>0.342</v>
      </c>
      <c r="G30" s="8">
        <v>254.9</v>
      </c>
      <c r="H30" s="8">
        <v>100</v>
      </c>
      <c r="I30" s="9">
        <f t="shared" si="26"/>
        <v>6.551809496537629</v>
      </c>
      <c r="J30" s="5">
        <f t="shared" si="27"/>
        <v>8444.704081457206</v>
      </c>
      <c r="K30" s="5">
        <v>2000000</v>
      </c>
      <c r="L30" s="6">
        <f t="shared" si="28"/>
        <v>0.36510678118654755</v>
      </c>
      <c r="M30" s="6">
        <f t="shared" si="29"/>
        <v>0.7071067811865476</v>
      </c>
      <c r="N30" s="6">
        <f t="shared" si="30"/>
        <v>-4.632828924044178</v>
      </c>
      <c r="O30" s="6">
        <f t="shared" si="31"/>
        <v>4.632828924044177</v>
      </c>
      <c r="P30" s="6">
        <f t="shared" si="32"/>
        <v>-4.632828924044177</v>
      </c>
      <c r="Q30" s="6">
        <f t="shared" si="33"/>
        <v>0.3923107100823852</v>
      </c>
      <c r="R30" s="5">
        <f t="shared" si="34"/>
        <v>5482.900590201783</v>
      </c>
      <c r="S30" s="5">
        <f t="shared" si="35"/>
        <v>2976.7934963425714</v>
      </c>
      <c r="T30" s="10">
        <v>36426</v>
      </c>
    </row>
    <row r="31" spans="1:20" ht="15">
      <c r="A31" s="4"/>
      <c r="B31" s="4" t="s">
        <v>43</v>
      </c>
      <c r="C31" s="5">
        <v>5541</v>
      </c>
      <c r="D31" s="6">
        <v>1</v>
      </c>
      <c r="E31" s="7">
        <v>0.9752</v>
      </c>
      <c r="F31" s="6">
        <v>0.338</v>
      </c>
      <c r="G31" s="8">
        <v>255.3</v>
      </c>
      <c r="H31" s="8">
        <v>100</v>
      </c>
      <c r="I31" s="9">
        <f t="shared" si="26"/>
        <v>6.283185307179586</v>
      </c>
      <c r="J31" s="5">
        <f t="shared" si="27"/>
        <v>8868.40502686541</v>
      </c>
      <c r="K31" s="5">
        <v>2000000</v>
      </c>
      <c r="L31" s="6">
        <f t="shared" si="28"/>
        <v>0.36910678118654755</v>
      </c>
      <c r="M31" s="6">
        <f t="shared" si="29"/>
        <v>0.7071067811865476</v>
      </c>
      <c r="N31" s="6">
        <f t="shared" si="30"/>
        <v>-4.442882938158366</v>
      </c>
      <c r="O31" s="6">
        <f t="shared" si="31"/>
        <v>4.442882938158366</v>
      </c>
      <c r="P31" s="6">
        <f t="shared" si="32"/>
        <v>-4.442882938158366</v>
      </c>
      <c r="Q31" s="6">
        <f t="shared" si="33"/>
        <v>0.3916960438699569</v>
      </c>
      <c r="R31" s="5">
        <f t="shared" si="34"/>
        <v>5660.079991934795</v>
      </c>
      <c r="S31" s="5">
        <f t="shared" si="35"/>
        <v>3224.29808332236</v>
      </c>
      <c r="T31" s="10">
        <v>36426</v>
      </c>
    </row>
    <row r="32" spans="1:20" ht="15">
      <c r="A32" s="4"/>
      <c r="B32" s="4" t="s">
        <v>44</v>
      </c>
      <c r="C32" s="5">
        <v>5578</v>
      </c>
      <c r="D32" s="6">
        <v>1</v>
      </c>
      <c r="E32" s="7">
        <v>0.9811</v>
      </c>
      <c r="F32" s="6">
        <v>0.336</v>
      </c>
      <c r="G32" s="8">
        <v>249.1</v>
      </c>
      <c r="H32" s="8">
        <v>100</v>
      </c>
      <c r="I32" s="9">
        <f t="shared" si="26"/>
        <v>6.283185307179586</v>
      </c>
      <c r="J32" s="5">
        <f t="shared" si="27"/>
        <v>7984.052620839175</v>
      </c>
      <c r="K32" s="5">
        <v>2000000</v>
      </c>
      <c r="L32" s="6">
        <f t="shared" si="28"/>
        <v>0.37110678118654755</v>
      </c>
      <c r="M32" s="6">
        <f t="shared" si="29"/>
        <v>0.7071067811865476</v>
      </c>
      <c r="N32" s="6">
        <f t="shared" si="30"/>
        <v>-4.442882938158366</v>
      </c>
      <c r="O32" s="6">
        <f t="shared" si="31"/>
        <v>4.442882938158366</v>
      </c>
      <c r="P32" s="6">
        <f t="shared" si="32"/>
        <v>-4.442882938158366</v>
      </c>
      <c r="Q32" s="6">
        <f t="shared" si="33"/>
        <v>0.40144520272982737</v>
      </c>
      <c r="R32" s="5">
        <f t="shared" si="34"/>
        <v>5459.282279249608</v>
      </c>
      <c r="S32" s="5">
        <f t="shared" si="35"/>
        <v>2539.631657033805</v>
      </c>
      <c r="T32" s="10">
        <v>36426</v>
      </c>
    </row>
    <row r="33" spans="1:20" ht="15">
      <c r="A33" s="4"/>
      <c r="B33" s="4" t="s">
        <v>45</v>
      </c>
      <c r="C33" s="5">
        <v>5462</v>
      </c>
      <c r="D33" s="6">
        <v>0.961</v>
      </c>
      <c r="E33" s="7">
        <v>0.9734</v>
      </c>
      <c r="F33" s="6">
        <v>0.327</v>
      </c>
      <c r="G33" s="8">
        <v>262</v>
      </c>
      <c r="H33" s="8">
        <v>100</v>
      </c>
      <c r="I33" s="9">
        <f t="shared" si="26"/>
        <v>6.538174096961068</v>
      </c>
      <c r="J33" s="5">
        <f t="shared" si="27"/>
        <v>8725.933583907368</v>
      </c>
      <c r="K33" s="5">
        <v>2000000</v>
      </c>
      <c r="L33" s="6">
        <f t="shared" si="28"/>
        <v>0.38010678118654756</v>
      </c>
      <c r="M33" s="6">
        <f t="shared" si="29"/>
        <v>0.7071067811865476</v>
      </c>
      <c r="N33" s="6">
        <f t="shared" si="30"/>
        <v>-4.623187240539403</v>
      </c>
      <c r="O33" s="6">
        <f t="shared" si="31"/>
        <v>4.623187240539402</v>
      </c>
      <c r="P33" s="6">
        <f t="shared" si="32"/>
        <v>-4.623187240539402</v>
      </c>
      <c r="Q33" s="6">
        <f t="shared" si="33"/>
        <v>0.3816793893129771</v>
      </c>
      <c r="R33" s="5">
        <f t="shared" si="34"/>
        <v>5429.944056001072</v>
      </c>
      <c r="S33" s="5">
        <f t="shared" si="35"/>
        <v>3310.691757988525</v>
      </c>
      <c r="T33" s="10">
        <v>36434</v>
      </c>
    </row>
    <row r="34" spans="1:20" ht="15">
      <c r="A34" s="4"/>
      <c r="B34" s="4" t="s">
        <v>46</v>
      </c>
      <c r="C34" s="5">
        <v>5507</v>
      </c>
      <c r="D34" s="6">
        <v>0.992</v>
      </c>
      <c r="E34" s="7">
        <v>0.9758</v>
      </c>
      <c r="F34" s="6">
        <v>0.349</v>
      </c>
      <c r="G34" s="8">
        <v>254.4</v>
      </c>
      <c r="H34" s="8">
        <v>100</v>
      </c>
      <c r="I34" s="9">
        <f t="shared" si="26"/>
        <v>6.333856156431034</v>
      </c>
      <c r="J34" s="5">
        <f t="shared" si="27"/>
        <v>9113.514752166948</v>
      </c>
      <c r="K34" s="5">
        <v>2000000</v>
      </c>
      <c r="L34" s="6">
        <f t="shared" si="28"/>
        <v>0.3581067811865476</v>
      </c>
      <c r="M34" s="6">
        <f t="shared" si="29"/>
        <v>0.7071067811865476</v>
      </c>
      <c r="N34" s="6">
        <f t="shared" si="30"/>
        <v>-4.478712639272547</v>
      </c>
      <c r="O34" s="6">
        <f t="shared" si="31"/>
        <v>4.478712639272546</v>
      </c>
      <c r="P34" s="6">
        <f t="shared" si="32"/>
        <v>-4.478712639272546</v>
      </c>
      <c r="Q34" s="6">
        <f t="shared" si="33"/>
        <v>0.3930817610062893</v>
      </c>
      <c r="R34" s="5">
        <f t="shared" si="34"/>
        <v>5763.619612796514</v>
      </c>
      <c r="S34" s="5">
        <f t="shared" si="35"/>
        <v>3366.4570665667325</v>
      </c>
      <c r="T34" s="10">
        <v>36434</v>
      </c>
    </row>
    <row r="35" spans="1:20" ht="15">
      <c r="A35" s="4"/>
      <c r="B35" s="4" t="s">
        <v>47</v>
      </c>
      <c r="C35" s="5">
        <v>5487</v>
      </c>
      <c r="D35" s="6">
        <v>0.976</v>
      </c>
      <c r="E35" s="7">
        <v>0.9772</v>
      </c>
      <c r="F35" s="6">
        <v>0.357</v>
      </c>
      <c r="G35" s="8">
        <v>259.1</v>
      </c>
      <c r="H35" s="8">
        <v>100</v>
      </c>
      <c r="I35" s="9">
        <f t="shared" si="26"/>
        <v>6.43768986391351</v>
      </c>
      <c r="J35" s="5">
        <f t="shared" si="27"/>
        <v>9753.204642267912</v>
      </c>
      <c r="K35" s="5">
        <v>2000000</v>
      </c>
      <c r="L35" s="6">
        <f t="shared" si="28"/>
        <v>0.3501067811865476</v>
      </c>
      <c r="M35" s="6">
        <f t="shared" si="29"/>
        <v>0.7071067811865476</v>
      </c>
      <c r="N35" s="6">
        <f t="shared" si="30"/>
        <v>-4.552134157949146</v>
      </c>
      <c r="O35" s="6">
        <f t="shared" si="31"/>
        <v>4.552134157949145</v>
      </c>
      <c r="P35" s="6">
        <f t="shared" si="32"/>
        <v>-4.552134157949145</v>
      </c>
      <c r="Q35" s="6">
        <f t="shared" si="33"/>
        <v>0.3859513701273639</v>
      </c>
      <c r="R35" s="5">
        <f t="shared" si="34"/>
        <v>5899.327720232335</v>
      </c>
      <c r="S35" s="5">
        <f t="shared" si="35"/>
        <v>3871.2267795632006</v>
      </c>
      <c r="T35" s="10">
        <v>36434</v>
      </c>
    </row>
    <row r="36" spans="1:20" ht="15">
      <c r="A36" s="4"/>
      <c r="B36" s="4" t="s">
        <v>48</v>
      </c>
      <c r="C36" s="5">
        <v>5471</v>
      </c>
      <c r="D36" s="6">
        <v>0.992</v>
      </c>
      <c r="E36" s="7">
        <v>0.9753</v>
      </c>
      <c r="F36" s="6">
        <v>0.36</v>
      </c>
      <c r="G36" s="8">
        <v>253.9</v>
      </c>
      <c r="H36" s="8">
        <v>100</v>
      </c>
      <c r="I36" s="9">
        <f t="shared" si="26"/>
        <v>6.333856156431034</v>
      </c>
      <c r="J36" s="5">
        <f t="shared" si="27"/>
        <v>9561.315679473102</v>
      </c>
      <c r="K36" s="5">
        <v>2000000</v>
      </c>
      <c r="L36" s="6">
        <f t="shared" si="28"/>
        <v>0.3471067811865476</v>
      </c>
      <c r="M36" s="6">
        <f t="shared" si="29"/>
        <v>0.7071067811865476</v>
      </c>
      <c r="N36" s="6">
        <f t="shared" si="30"/>
        <v>-4.478712639272547</v>
      </c>
      <c r="O36" s="6">
        <f t="shared" si="31"/>
        <v>4.478712639272546</v>
      </c>
      <c r="P36" s="6">
        <f t="shared" si="32"/>
        <v>-4.478712639272546</v>
      </c>
      <c r="Q36" s="6">
        <f t="shared" si="33"/>
        <v>0.3938558487593541</v>
      </c>
      <c r="R36" s="5">
        <f t="shared" si="34"/>
        <v>5938.144035967912</v>
      </c>
      <c r="S36" s="5">
        <f t="shared" si="35"/>
        <v>3640.7502287156767</v>
      </c>
      <c r="T36" s="10">
        <v>36434</v>
      </c>
    </row>
    <row r="37" spans="1:20" ht="15">
      <c r="A37" s="4"/>
      <c r="B37" s="4" t="s">
        <v>49</v>
      </c>
      <c r="C37" s="5">
        <v>5444</v>
      </c>
      <c r="D37" s="6">
        <v>0.971</v>
      </c>
      <c r="E37" s="7">
        <v>0.9745</v>
      </c>
      <c r="F37" s="6">
        <v>0.321</v>
      </c>
      <c r="G37" s="8">
        <v>241.6</v>
      </c>
      <c r="H37" s="8">
        <v>100</v>
      </c>
      <c r="I37" s="9">
        <f t="shared" si="26"/>
        <v>6.470839657239533</v>
      </c>
      <c r="J37" s="5">
        <f t="shared" si="27"/>
        <v>6543.095163541664</v>
      </c>
      <c r="K37" s="5">
        <v>2000000</v>
      </c>
      <c r="L37" s="6">
        <f t="shared" si="28"/>
        <v>0.38610678118654757</v>
      </c>
      <c r="M37" s="6">
        <f t="shared" si="29"/>
        <v>0.7071067811865476</v>
      </c>
      <c r="N37" s="6">
        <f t="shared" si="30"/>
        <v>-4.575574601604909</v>
      </c>
      <c r="O37" s="6">
        <f t="shared" si="31"/>
        <v>4.575574601604908</v>
      </c>
      <c r="P37" s="6">
        <f t="shared" si="32"/>
        <v>-4.575574601604908</v>
      </c>
      <c r="Q37" s="6">
        <f t="shared" si="33"/>
        <v>0.4139072847682119</v>
      </c>
      <c r="R37" s="5">
        <f t="shared" si="34"/>
        <v>4973.885091267565</v>
      </c>
      <c r="S37" s="5">
        <f t="shared" si="35"/>
        <v>1581.549152141968</v>
      </c>
      <c r="T37" s="10">
        <v>36426</v>
      </c>
    </row>
    <row r="38" spans="1:20" ht="15">
      <c r="A38" s="4"/>
      <c r="B38" s="4" t="s">
        <v>50</v>
      </c>
      <c r="C38" s="5">
        <v>5487</v>
      </c>
      <c r="D38" s="6">
        <v>1.04</v>
      </c>
      <c r="E38" s="7">
        <v>0.9768</v>
      </c>
      <c r="F38" s="6">
        <v>0.367</v>
      </c>
      <c r="G38" s="8">
        <v>250.2</v>
      </c>
      <c r="H38" s="8">
        <v>100</v>
      </c>
      <c r="I38" s="9">
        <f t="shared" si="26"/>
        <v>6.041524333826525</v>
      </c>
      <c r="J38" s="5">
        <f t="shared" si="27"/>
        <v>10107.704286657647</v>
      </c>
      <c r="K38" s="5">
        <v>2000000</v>
      </c>
      <c r="L38" s="6">
        <f t="shared" si="28"/>
        <v>0.3401067811865476</v>
      </c>
      <c r="M38" s="6">
        <f t="shared" si="29"/>
        <v>0.7071067811865476</v>
      </c>
      <c r="N38" s="6">
        <f t="shared" si="30"/>
        <v>-4.272002825152276</v>
      </c>
      <c r="O38" s="6">
        <f t="shared" si="31"/>
        <v>4.272002825152275</v>
      </c>
      <c r="P38" s="6">
        <f t="shared" si="32"/>
        <v>-4.272002825152275</v>
      </c>
      <c r="Q38" s="6">
        <f t="shared" si="33"/>
        <v>0.3996802557953637</v>
      </c>
      <c r="R38" s="5">
        <f t="shared" si="34"/>
        <v>6252.380615527994</v>
      </c>
      <c r="S38" s="5">
        <f t="shared" si="35"/>
        <v>3874.808888313263</v>
      </c>
      <c r="T38" s="10">
        <v>36434</v>
      </c>
    </row>
    <row r="39" spans="1:20" ht="15">
      <c r="A39" s="4"/>
      <c r="B39" s="4" t="s">
        <v>51</v>
      </c>
      <c r="C39" s="5">
        <v>5491</v>
      </c>
      <c r="D39" s="6">
        <v>0.992</v>
      </c>
      <c r="E39" s="7">
        <v>0.9772</v>
      </c>
      <c r="F39" s="6">
        <v>0.378</v>
      </c>
      <c r="G39" s="8">
        <v>266.4</v>
      </c>
      <c r="H39" s="8">
        <v>100</v>
      </c>
      <c r="I39" s="9">
        <f t="shared" si="26"/>
        <v>6.333856156431034</v>
      </c>
      <c r="J39" s="5">
        <f t="shared" si="27"/>
        <v>11929.07256937711</v>
      </c>
      <c r="K39" s="5">
        <v>2000000</v>
      </c>
      <c r="L39" s="6">
        <f t="shared" si="28"/>
        <v>0.32910678118654757</v>
      </c>
      <c r="M39" s="6">
        <f t="shared" si="29"/>
        <v>0.7071067811865476</v>
      </c>
      <c r="N39" s="6">
        <f t="shared" si="30"/>
        <v>-4.478712639272547</v>
      </c>
      <c r="O39" s="6">
        <f t="shared" si="31"/>
        <v>4.478712639272546</v>
      </c>
      <c r="P39" s="6">
        <f t="shared" si="32"/>
        <v>-4.478712639272546</v>
      </c>
      <c r="Q39" s="6">
        <f t="shared" si="33"/>
        <v>0.3753753753753754</v>
      </c>
      <c r="R39" s="5">
        <f t="shared" si="34"/>
        <v>6560.516104615086</v>
      </c>
      <c r="S39" s="5">
        <f t="shared" si="35"/>
        <v>5390.006289580898</v>
      </c>
      <c r="T39" s="10">
        <v>36426</v>
      </c>
    </row>
    <row r="40" spans="1:20" ht="15">
      <c r="A40" s="4"/>
      <c r="B40" s="4" t="s">
        <v>52</v>
      </c>
      <c r="C40" s="5">
        <v>5467</v>
      </c>
      <c r="D40" s="6">
        <v>0.967</v>
      </c>
      <c r="E40" s="7">
        <v>0.9783</v>
      </c>
      <c r="F40" s="6">
        <v>0.342</v>
      </c>
      <c r="G40" s="8">
        <v>254.1</v>
      </c>
      <c r="H40" s="8">
        <v>100</v>
      </c>
      <c r="I40" s="9">
        <f t="shared" si="26"/>
        <v>6.4976063155941945</v>
      </c>
      <c r="J40" s="5">
        <f t="shared" si="27"/>
        <v>8443.21963706957</v>
      </c>
      <c r="K40" s="5">
        <v>2000000</v>
      </c>
      <c r="L40" s="6">
        <f t="shared" si="28"/>
        <v>0.36510678118654755</v>
      </c>
      <c r="M40" s="6">
        <f t="shared" si="29"/>
        <v>0.7071067811865476</v>
      </c>
      <c r="N40" s="6">
        <f t="shared" si="30"/>
        <v>-4.594501487237194</v>
      </c>
      <c r="O40" s="6">
        <f t="shared" si="31"/>
        <v>4.594501487237193</v>
      </c>
      <c r="P40" s="6">
        <f t="shared" si="32"/>
        <v>-4.594501487237193</v>
      </c>
      <c r="Q40" s="6">
        <f t="shared" si="33"/>
        <v>0.39354584809130266</v>
      </c>
      <c r="R40" s="5">
        <f t="shared" si="34"/>
        <v>5489.334340905637</v>
      </c>
      <c r="S40" s="5">
        <f t="shared" si="35"/>
        <v>2968.910452862733</v>
      </c>
      <c r="T40" s="10">
        <v>36426</v>
      </c>
    </row>
    <row r="41" spans="1:20" ht="15">
      <c r="A41" s="4"/>
      <c r="B41" s="4" t="s">
        <v>53</v>
      </c>
      <c r="C41" s="5">
        <v>5509</v>
      </c>
      <c r="D41" s="6">
        <v>0.992</v>
      </c>
      <c r="E41" s="7">
        <v>0.9755</v>
      </c>
      <c r="F41" s="6">
        <v>0.363</v>
      </c>
      <c r="G41" s="8">
        <v>241.1</v>
      </c>
      <c r="H41" s="8">
        <v>100</v>
      </c>
      <c r="I41" s="9">
        <f t="shared" si="26"/>
        <v>6.333856156431034</v>
      </c>
      <c r="J41" s="5">
        <f t="shared" si="27"/>
        <v>8161.2269274206155</v>
      </c>
      <c r="K41" s="5">
        <v>2000000</v>
      </c>
      <c r="L41" s="6">
        <f t="shared" si="28"/>
        <v>0.3441067811865476</v>
      </c>
      <c r="M41" s="6">
        <f t="shared" si="29"/>
        <v>0.7071067811865476</v>
      </c>
      <c r="N41" s="6">
        <f t="shared" si="30"/>
        <v>-4.478712639272547</v>
      </c>
      <c r="O41" s="6">
        <f t="shared" si="31"/>
        <v>4.478712639272546</v>
      </c>
      <c r="P41" s="6">
        <f t="shared" si="32"/>
        <v>-4.478712639272546</v>
      </c>
      <c r="Q41" s="6">
        <f t="shared" si="33"/>
        <v>0.41476565740356697</v>
      </c>
      <c r="R41" s="5">
        <f t="shared" si="34"/>
        <v>5686.060471133277</v>
      </c>
      <c r="S41" s="5">
        <f t="shared" si="35"/>
        <v>2491.2862690130596</v>
      </c>
      <c r="T41" s="10">
        <v>36426</v>
      </c>
    </row>
    <row r="42" spans="1:20" ht="15">
      <c r="A42" s="4"/>
      <c r="B42" s="4" t="s">
        <v>54</v>
      </c>
      <c r="C42" s="5">
        <v>5497</v>
      </c>
      <c r="D42" s="6">
        <v>1.04</v>
      </c>
      <c r="E42" s="7">
        <v>0.976</v>
      </c>
      <c r="F42" s="6">
        <v>0.375</v>
      </c>
      <c r="G42" s="8">
        <v>250.9</v>
      </c>
      <c r="H42" s="8">
        <v>100</v>
      </c>
      <c r="I42" s="9">
        <f t="shared" si="26"/>
        <v>6.041524333826525</v>
      </c>
      <c r="J42" s="5">
        <f t="shared" si="27"/>
        <v>10576.010811124544</v>
      </c>
      <c r="K42" s="5">
        <v>2000000</v>
      </c>
      <c r="L42" s="6">
        <f t="shared" si="28"/>
        <v>0.3321067811865476</v>
      </c>
      <c r="M42" s="6">
        <f t="shared" si="29"/>
        <v>0.7071067811865476</v>
      </c>
      <c r="N42" s="6">
        <f t="shared" si="30"/>
        <v>-4.272002825152276</v>
      </c>
      <c r="O42" s="6">
        <f t="shared" si="31"/>
        <v>4.272002825152275</v>
      </c>
      <c r="P42" s="6">
        <f t="shared" si="32"/>
        <v>-4.272002825152275</v>
      </c>
      <c r="Q42" s="6">
        <f t="shared" si="33"/>
        <v>0.3985651654045436</v>
      </c>
      <c r="R42" s="5">
        <f t="shared" si="34"/>
        <v>6426.72747757599</v>
      </c>
      <c r="S42" s="5">
        <f t="shared" si="35"/>
        <v>4169.868598639672</v>
      </c>
      <c r="T42" s="10">
        <v>36434</v>
      </c>
    </row>
    <row r="43" spans="1:20" ht="15">
      <c r="A43" s="4"/>
      <c r="B43" s="4" t="s">
        <v>55</v>
      </c>
      <c r="C43" s="5">
        <v>5558</v>
      </c>
      <c r="D43" s="6">
        <v>1</v>
      </c>
      <c r="E43" s="7">
        <v>0.9771</v>
      </c>
      <c r="F43" s="6">
        <v>0.37</v>
      </c>
      <c r="G43" s="8">
        <v>243.2</v>
      </c>
      <c r="H43" s="8">
        <v>100</v>
      </c>
      <c r="I43" s="9">
        <f t="shared" si="26"/>
        <v>6.283185307179586</v>
      </c>
      <c r="J43" s="5">
        <f t="shared" si="27"/>
        <v>8731.294106026146</v>
      </c>
      <c r="K43" s="5">
        <v>2000000</v>
      </c>
      <c r="L43" s="6">
        <f t="shared" si="28"/>
        <v>0.3371067811865476</v>
      </c>
      <c r="M43" s="6">
        <f t="shared" si="29"/>
        <v>0.7071067811865476</v>
      </c>
      <c r="N43" s="6">
        <f t="shared" si="30"/>
        <v>-4.442882938158366</v>
      </c>
      <c r="O43" s="6">
        <f t="shared" si="31"/>
        <v>4.442882938158366</v>
      </c>
      <c r="P43" s="6">
        <f t="shared" si="32"/>
        <v>-4.442882938158366</v>
      </c>
      <c r="Q43" s="6">
        <f t="shared" si="33"/>
        <v>0.4111842105263158</v>
      </c>
      <c r="R43" s="5">
        <f t="shared" si="34"/>
        <v>5892.8439127967</v>
      </c>
      <c r="S43" s="5">
        <f t="shared" si="35"/>
        <v>2855.7619900614472</v>
      </c>
      <c r="T43" s="10">
        <v>36434</v>
      </c>
    </row>
    <row r="44" spans="1:20" ht="15">
      <c r="A44" s="4"/>
      <c r="B44" s="4" t="s">
        <v>56</v>
      </c>
      <c r="C44" s="5">
        <v>5508</v>
      </c>
      <c r="D44" s="6">
        <v>0.976</v>
      </c>
      <c r="E44" s="7">
        <v>0.9745</v>
      </c>
      <c r="F44" s="6">
        <v>0.327</v>
      </c>
      <c r="G44" s="8" t="s">
        <v>57</v>
      </c>
      <c r="H44" s="8">
        <v>100</v>
      </c>
      <c r="I44" s="9">
        <f t="shared" si="26"/>
        <v>6.43768986391351</v>
      </c>
      <c r="J44" s="5">
        <f t="shared" si="27"/>
        <v>-5508</v>
      </c>
      <c r="K44" s="5">
        <v>2000000</v>
      </c>
      <c r="L44" s="6">
        <f t="shared" si="28"/>
        <v>0.38010678118654756</v>
      </c>
      <c r="M44" s="6">
        <f t="shared" si="29"/>
        <v>0.7071067811865476</v>
      </c>
      <c r="N44" s="6">
        <f t="shared" si="30"/>
        <v>-4.552134157949146</v>
      </c>
      <c r="O44" s="6">
        <f t="shared" si="31"/>
        <v>4.552134157949145</v>
      </c>
      <c r="P44" s="6">
        <f t="shared" si="32"/>
        <v>-4.552134157949145</v>
      </c>
      <c r="Q44" s="6" t="e">
        <f t="shared" si="33"/>
        <v>#DIV/0!</v>
      </c>
      <c r="R44" s="5" t="e">
        <f t="shared" si="34"/>
        <v>#DIV/0!</v>
      </c>
      <c r="S44" s="5" t="e">
        <f t="shared" si="35"/>
        <v>#DIV/0!</v>
      </c>
      <c r="T44" s="10">
        <v>36382</v>
      </c>
    </row>
    <row r="45" spans="1:20" ht="15">
      <c r="A45" s="4"/>
      <c r="B45" s="4"/>
      <c r="C45" s="5"/>
      <c r="D45" s="6"/>
      <c r="E45" s="7"/>
      <c r="F45" s="6"/>
      <c r="G45" s="8"/>
      <c r="H45" s="8"/>
      <c r="I45" s="9"/>
      <c r="J45" s="5"/>
      <c r="K45" s="5"/>
      <c r="L45" s="6"/>
      <c r="M45" s="6"/>
      <c r="N45" s="6"/>
      <c r="O45" s="6"/>
      <c r="P45" s="6"/>
      <c r="Q45" s="6"/>
      <c r="R45" s="5"/>
      <c r="S45" s="5"/>
      <c r="T45" s="10"/>
    </row>
    <row r="46" spans="1:20" ht="15">
      <c r="A46" t="s">
        <v>35</v>
      </c>
      <c r="B46" s="4" t="s">
        <v>59</v>
      </c>
      <c r="C46" s="5">
        <v>5417</v>
      </c>
      <c r="D46" s="6">
        <v>0.974</v>
      </c>
      <c r="E46" s="7">
        <v>0.9635</v>
      </c>
      <c r="F46" s="6">
        <v>0.2566</v>
      </c>
      <c r="G46" s="8">
        <v>274.2</v>
      </c>
      <c r="H46" s="8">
        <v>100</v>
      </c>
      <c r="I46" s="9">
        <f t="shared" si="26"/>
        <v>6.450908939609431</v>
      </c>
      <c r="J46" s="5">
        <f t="shared" si="27"/>
        <v>8008.51463262888</v>
      </c>
      <c r="K46" s="5">
        <v>2000000</v>
      </c>
      <c r="L46" s="6">
        <f t="shared" si="28"/>
        <v>0.4505067811865476</v>
      </c>
      <c r="M46" s="6">
        <f t="shared" si="29"/>
        <v>0.7071067811865476</v>
      </c>
      <c r="N46" s="6">
        <f t="shared" si="30"/>
        <v>-4.56148145601475</v>
      </c>
      <c r="O46" s="6">
        <f t="shared" si="31"/>
        <v>4.561481456014749</v>
      </c>
      <c r="P46" s="6">
        <f t="shared" si="32"/>
        <v>-4.561481456014749</v>
      </c>
      <c r="Q46" s="6">
        <f t="shared" si="33"/>
        <v>0.36469730123997085</v>
      </c>
      <c r="R46" s="5">
        <f t="shared" si="34"/>
        <v>4908.264997959278</v>
      </c>
      <c r="S46" s="5">
        <f t="shared" si="35"/>
        <v>3112.2656783513894</v>
      </c>
      <c r="T46" s="10">
        <v>34891</v>
      </c>
    </row>
    <row r="47" spans="1:20" ht="15">
      <c r="A47" s="4" t="s">
        <v>58</v>
      </c>
      <c r="B47" s="4" t="s">
        <v>60</v>
      </c>
      <c r="C47" s="5">
        <v>5434</v>
      </c>
      <c r="D47" s="6">
        <v>0.956</v>
      </c>
      <c r="E47" s="7">
        <v>0.9628</v>
      </c>
      <c r="F47" s="6">
        <v>0.2539</v>
      </c>
      <c r="G47" s="8">
        <v>270.9</v>
      </c>
      <c r="H47" s="8">
        <v>100</v>
      </c>
      <c r="I47" s="9">
        <f t="shared" si="26"/>
        <v>6.572369568179484</v>
      </c>
      <c r="J47" s="5">
        <f t="shared" si="27"/>
        <v>7360.80163810695</v>
      </c>
      <c r="K47" s="5">
        <v>2000000</v>
      </c>
      <c r="L47" s="6">
        <f t="shared" si="28"/>
        <v>0.45320678118654756</v>
      </c>
      <c r="M47" s="6">
        <f t="shared" si="29"/>
        <v>0.7071067811865476</v>
      </c>
      <c r="N47" s="6">
        <f t="shared" si="30"/>
        <v>-4.647367090123814</v>
      </c>
      <c r="O47" s="6">
        <f t="shared" si="31"/>
        <v>4.647367090123814</v>
      </c>
      <c r="P47" s="6">
        <f t="shared" si="32"/>
        <v>-4.647367090123814</v>
      </c>
      <c r="Q47" s="6">
        <f t="shared" si="33"/>
        <v>0.369139904023625</v>
      </c>
      <c r="R47" s="5">
        <f t="shared" si="34"/>
        <v>4734.251954758187</v>
      </c>
      <c r="S47" s="5">
        <f t="shared" si="35"/>
        <v>2637.7297894148296</v>
      </c>
      <c r="T47" s="10">
        <v>34891</v>
      </c>
    </row>
    <row r="48" spans="1:20" ht="15">
      <c r="A48" s="4"/>
      <c r="B48" s="4" t="s">
        <v>61</v>
      </c>
      <c r="C48" s="5">
        <v>5654</v>
      </c>
      <c r="D48" s="6">
        <v>0.9843</v>
      </c>
      <c r="E48" s="7">
        <v>0.98</v>
      </c>
      <c r="F48" s="6">
        <v>0.2878</v>
      </c>
      <c r="G48" s="8">
        <v>277.6</v>
      </c>
      <c r="H48" s="8">
        <v>100</v>
      </c>
      <c r="I48" s="9">
        <f t="shared" si="26"/>
        <v>6.383404761942077</v>
      </c>
      <c r="J48" s="5">
        <f t="shared" si="27"/>
        <v>9035.214846332507</v>
      </c>
      <c r="K48" s="5">
        <v>2000000</v>
      </c>
      <c r="L48" s="6">
        <f t="shared" si="28"/>
        <v>0.4193067811865476</v>
      </c>
      <c r="M48" s="6">
        <f t="shared" si="29"/>
        <v>0.7071067811865476</v>
      </c>
      <c r="N48" s="6">
        <f t="shared" si="30"/>
        <v>-4.513748794227742</v>
      </c>
      <c r="O48" s="6">
        <f t="shared" si="31"/>
        <v>4.513748794227741</v>
      </c>
      <c r="P48" s="6">
        <f t="shared" si="32"/>
        <v>-4.513748794227741</v>
      </c>
      <c r="Q48" s="6">
        <f t="shared" si="33"/>
        <v>0.36023054755043227</v>
      </c>
      <c r="R48" s="5">
        <f t="shared" si="34"/>
        <v>5305.541052785558</v>
      </c>
      <c r="S48" s="5">
        <f t="shared" si="35"/>
        <v>3743.710939152208</v>
      </c>
      <c r="T48" s="10">
        <v>34891</v>
      </c>
    </row>
    <row r="49" spans="1:20" ht="15">
      <c r="A49" s="4"/>
      <c r="B49" s="4" t="s">
        <v>62</v>
      </c>
      <c r="C49" s="5">
        <v>5397</v>
      </c>
      <c r="D49" s="6">
        <v>0.9141</v>
      </c>
      <c r="E49" s="7">
        <v>0.9788</v>
      </c>
      <c r="F49" s="6">
        <v>0.2278</v>
      </c>
      <c r="G49" s="8">
        <v>272.4</v>
      </c>
      <c r="H49" s="8">
        <v>100</v>
      </c>
      <c r="I49" s="9">
        <f t="shared" si="26"/>
        <v>6.873630135849017</v>
      </c>
      <c r="J49" s="5">
        <f t="shared" si="27"/>
        <v>6108.103165972676</v>
      </c>
      <c r="K49" s="5">
        <v>2000000</v>
      </c>
      <c r="L49" s="6">
        <f t="shared" si="28"/>
        <v>0.47930678118654757</v>
      </c>
      <c r="M49" s="6">
        <f t="shared" si="29"/>
        <v>0.7071067811865476</v>
      </c>
      <c r="N49" s="6">
        <f t="shared" si="30"/>
        <v>-4.86039048042705</v>
      </c>
      <c r="O49" s="6">
        <f t="shared" si="31"/>
        <v>4.860390480427049</v>
      </c>
      <c r="P49" s="6">
        <f t="shared" si="32"/>
        <v>-4.860390480427049</v>
      </c>
      <c r="Q49" s="6">
        <f t="shared" si="33"/>
        <v>0.3671071953010279</v>
      </c>
      <c r="R49" s="5">
        <f t="shared" si="34"/>
        <v>4232.544455315404</v>
      </c>
      <c r="S49" s="5">
        <f t="shared" si="35"/>
        <v>1884.4970110634704</v>
      </c>
      <c r="T49" s="10">
        <v>34891</v>
      </c>
    </row>
    <row r="50" spans="1:20" ht="15">
      <c r="A50" s="4"/>
      <c r="B50" s="4" t="s">
        <v>63</v>
      </c>
      <c r="C50" s="5">
        <v>5566</v>
      </c>
      <c r="D50" s="6">
        <v>0.9872</v>
      </c>
      <c r="E50" s="7">
        <v>0.98</v>
      </c>
      <c r="F50" s="6">
        <v>0.2543</v>
      </c>
      <c r="G50" s="8">
        <v>268.4</v>
      </c>
      <c r="H50" s="8">
        <v>100</v>
      </c>
      <c r="I50" s="9">
        <f t="shared" si="26"/>
        <v>6.364652863836696</v>
      </c>
      <c r="J50" s="5">
        <f t="shared" si="27"/>
        <v>7187.2627626109115</v>
      </c>
      <c r="K50" s="5">
        <v>2000000</v>
      </c>
      <c r="L50" s="6">
        <f t="shared" si="28"/>
        <v>0.45280678118654755</v>
      </c>
      <c r="M50" s="6">
        <f t="shared" si="29"/>
        <v>0.7071067811865476</v>
      </c>
      <c r="N50" s="6">
        <f t="shared" si="30"/>
        <v>-4.500489199917308</v>
      </c>
      <c r="O50" s="6">
        <f t="shared" si="31"/>
        <v>4.500489199917308</v>
      </c>
      <c r="P50" s="6">
        <f t="shared" si="32"/>
        <v>-4.500489199917308</v>
      </c>
      <c r="Q50" s="6">
        <f t="shared" si="33"/>
        <v>0.37257824143070045</v>
      </c>
      <c r="R50" s="5">
        <f t="shared" si="34"/>
        <v>4762.90389159172</v>
      </c>
      <c r="S50" s="5">
        <f t="shared" si="35"/>
        <v>2435.674550013702</v>
      </c>
      <c r="T50" s="10">
        <v>34891</v>
      </c>
    </row>
    <row r="51" spans="1:20" ht="15">
      <c r="A51" s="4"/>
      <c r="B51" s="4" t="s">
        <v>64</v>
      </c>
      <c r="C51" s="5">
        <v>5501</v>
      </c>
      <c r="D51" s="6">
        <v>1.002</v>
      </c>
      <c r="E51" s="7">
        <v>0.98</v>
      </c>
      <c r="F51" s="6">
        <v>0.2686</v>
      </c>
      <c r="G51" s="8">
        <v>266.3</v>
      </c>
      <c r="H51" s="8">
        <v>100</v>
      </c>
      <c r="I51" s="9">
        <f t="shared" si="26"/>
        <v>6.2706440191413035</v>
      </c>
      <c r="J51" s="5">
        <f t="shared" si="27"/>
        <v>7657.239922352544</v>
      </c>
      <c r="K51" s="5">
        <v>2000000</v>
      </c>
      <c r="L51" s="6">
        <f t="shared" si="28"/>
        <v>0.43850678118654757</v>
      </c>
      <c r="M51" s="6">
        <f t="shared" si="29"/>
        <v>0.7071067811865476</v>
      </c>
      <c r="N51" s="6">
        <f t="shared" si="30"/>
        <v>-4.434014908341683</v>
      </c>
      <c r="O51" s="6">
        <f t="shared" si="31"/>
        <v>4.434014908341682</v>
      </c>
      <c r="P51" s="6">
        <f t="shared" si="32"/>
        <v>-4.434014908341682</v>
      </c>
      <c r="Q51" s="6">
        <f t="shared" si="33"/>
        <v>0.37551633496057074</v>
      </c>
      <c r="R51" s="5">
        <f t="shared" si="34"/>
        <v>4953.371666827222</v>
      </c>
      <c r="S51" s="5">
        <f t="shared" si="35"/>
        <v>2716.1058921788517</v>
      </c>
      <c r="T51" s="10">
        <v>34891</v>
      </c>
    </row>
    <row r="52" spans="1:20" ht="15">
      <c r="A52" s="4"/>
      <c r="B52" s="4" t="s">
        <v>65</v>
      </c>
      <c r="C52" s="5">
        <v>5495</v>
      </c>
      <c r="D52" s="6">
        <v>0.9158</v>
      </c>
      <c r="E52" s="7">
        <v>0.9852</v>
      </c>
      <c r="F52" s="6">
        <v>0.2324</v>
      </c>
      <c r="G52" s="8">
        <v>277.5</v>
      </c>
      <c r="H52" s="8">
        <v>100</v>
      </c>
      <c r="I52" s="9">
        <f t="shared" si="26"/>
        <v>6.860870612775264</v>
      </c>
      <c r="J52" s="5">
        <f t="shared" si="27"/>
        <v>6504.603921728167</v>
      </c>
      <c r="K52" s="5">
        <v>2000000</v>
      </c>
      <c r="L52" s="6">
        <f t="shared" si="28"/>
        <v>0.4747067811865476</v>
      </c>
      <c r="M52" s="6">
        <f t="shared" si="29"/>
        <v>0.7071067811865476</v>
      </c>
      <c r="N52" s="6">
        <f t="shared" si="30"/>
        <v>-4.851368135136893</v>
      </c>
      <c r="O52" s="6">
        <f t="shared" si="31"/>
        <v>4.851368135136892</v>
      </c>
      <c r="P52" s="6">
        <f t="shared" si="32"/>
        <v>-4.851368135136892</v>
      </c>
      <c r="Q52" s="6">
        <f t="shared" si="33"/>
        <v>0.36036036036036034</v>
      </c>
      <c r="R52" s="5">
        <f t="shared" si="34"/>
        <v>4333.551124418725</v>
      </c>
      <c r="S52" s="5">
        <f t="shared" si="35"/>
        <v>2180.4223283126103</v>
      </c>
      <c r="T52" s="10">
        <v>34891</v>
      </c>
    </row>
    <row r="53" spans="1:20" ht="15">
      <c r="A53" s="4"/>
      <c r="B53" s="4" t="s">
        <v>66</v>
      </c>
      <c r="C53" s="5">
        <v>5627</v>
      </c>
      <c r="D53" s="6">
        <v>0.9804</v>
      </c>
      <c r="E53" s="7">
        <v>0.9832</v>
      </c>
      <c r="F53" s="6">
        <v>0.2322</v>
      </c>
      <c r="G53" s="8">
        <v>274.2</v>
      </c>
      <c r="H53" s="8">
        <v>100</v>
      </c>
      <c r="I53" s="9">
        <f t="shared" si="26"/>
        <v>6.408797742941234</v>
      </c>
      <c r="J53" s="5">
        <f t="shared" si="27"/>
        <v>6935.558544256888</v>
      </c>
      <c r="K53" s="5">
        <v>2000000</v>
      </c>
      <c r="L53" s="6">
        <f t="shared" si="28"/>
        <v>0.4749067811865476</v>
      </c>
      <c r="M53" s="6">
        <f t="shared" si="29"/>
        <v>0.7071067811865476</v>
      </c>
      <c r="N53" s="6">
        <f t="shared" si="30"/>
        <v>-4.531704343286787</v>
      </c>
      <c r="O53" s="6">
        <f t="shared" si="31"/>
        <v>4.531704343286786</v>
      </c>
      <c r="P53" s="6">
        <f t="shared" si="32"/>
        <v>-4.531704343286786</v>
      </c>
      <c r="Q53" s="6">
        <f t="shared" si="33"/>
        <v>0.36469730123997085</v>
      </c>
      <c r="R53" s="5">
        <f t="shared" si="34"/>
        <v>4592.050509094175</v>
      </c>
      <c r="S53" s="5">
        <f t="shared" si="35"/>
        <v>2354.0273464972643</v>
      </c>
      <c r="T53" s="10">
        <v>34891</v>
      </c>
    </row>
    <row r="54" spans="1:20" ht="15">
      <c r="A54" s="4"/>
      <c r="B54" s="4" t="s">
        <v>67</v>
      </c>
      <c r="C54" s="5">
        <v>5522</v>
      </c>
      <c r="D54" s="6">
        <v>0.9506</v>
      </c>
      <c r="E54" s="7">
        <v>0.9845</v>
      </c>
      <c r="F54" s="6">
        <v>0.2325</v>
      </c>
      <c r="G54" s="8">
        <v>278.2</v>
      </c>
      <c r="H54" s="8">
        <v>100</v>
      </c>
      <c r="I54" s="9">
        <f t="shared" si="26"/>
        <v>6.60970472036565</v>
      </c>
      <c r="J54" s="5">
        <f t="shared" si="27"/>
        <v>7008.042314986253</v>
      </c>
      <c r="K54" s="5">
        <v>2000000</v>
      </c>
      <c r="L54" s="6">
        <f t="shared" si="28"/>
        <v>0.47460678118654753</v>
      </c>
      <c r="M54" s="6">
        <f t="shared" si="29"/>
        <v>0.7071067811865476</v>
      </c>
      <c r="N54" s="6">
        <f t="shared" si="30"/>
        <v>-4.673767029411284</v>
      </c>
      <c r="O54" s="6">
        <f t="shared" si="31"/>
        <v>4.673767029411283</v>
      </c>
      <c r="P54" s="6">
        <f t="shared" si="32"/>
        <v>-4.673767029411283</v>
      </c>
      <c r="Q54" s="6">
        <f t="shared" si="33"/>
        <v>0.3594536304816679</v>
      </c>
      <c r="R54" s="5">
        <f t="shared" si="34"/>
        <v>4514.134962629369</v>
      </c>
      <c r="S54" s="5">
        <f t="shared" si="35"/>
        <v>2504.0731147755223</v>
      </c>
      <c r="T54" s="10">
        <v>34891</v>
      </c>
    </row>
    <row r="55" spans="1:20" ht="15">
      <c r="A55" s="4"/>
      <c r="B55" s="4" t="s">
        <v>68</v>
      </c>
      <c r="C55" s="5">
        <v>5507</v>
      </c>
      <c r="D55" s="6">
        <v>0.999</v>
      </c>
      <c r="E55" s="7">
        <v>0.9892</v>
      </c>
      <c r="F55" s="6">
        <v>0.2584</v>
      </c>
      <c r="G55" s="8">
        <v>288.4</v>
      </c>
      <c r="H55" s="8">
        <v>100</v>
      </c>
      <c r="I55" s="9">
        <f t="shared" si="26"/>
        <v>6.289474781961548</v>
      </c>
      <c r="J55" s="5">
        <f t="shared" si="27"/>
        <v>9390.019822338061</v>
      </c>
      <c r="K55" s="5">
        <v>2000000</v>
      </c>
      <c r="L55" s="6">
        <f t="shared" si="28"/>
        <v>0.44870678118654755</v>
      </c>
      <c r="M55" s="6">
        <f t="shared" si="29"/>
        <v>0.7071067811865476</v>
      </c>
      <c r="N55" s="6">
        <f t="shared" si="30"/>
        <v>-4.447330268426794</v>
      </c>
      <c r="O55" s="6">
        <f t="shared" si="31"/>
        <v>4.447330268426793</v>
      </c>
      <c r="P55" s="6">
        <f t="shared" si="32"/>
        <v>-4.447330268426793</v>
      </c>
      <c r="Q55" s="6">
        <f t="shared" si="33"/>
        <v>0.34674063800277394</v>
      </c>
      <c r="R55" s="5">
        <f t="shared" si="34"/>
        <v>5178.777391493181</v>
      </c>
      <c r="S55" s="5">
        <f t="shared" si="35"/>
        <v>4224.617664800592</v>
      </c>
      <c r="T55" s="10">
        <v>34891</v>
      </c>
    </row>
    <row r="56" spans="1:20" ht="15">
      <c r="A56" s="4"/>
      <c r="B56" s="4"/>
      <c r="C56" s="5"/>
      <c r="D56" s="6"/>
      <c r="E56" s="7"/>
      <c r="F56" s="6"/>
      <c r="G56" s="8"/>
      <c r="H56" s="8"/>
      <c r="I56" s="9"/>
      <c r="J56" s="5"/>
      <c r="K56" s="5"/>
      <c r="L56" s="6"/>
      <c r="M56" s="6"/>
      <c r="N56" s="6"/>
      <c r="O56" s="6"/>
      <c r="P56" s="6"/>
      <c r="Q56" s="6"/>
      <c r="R56" s="5"/>
      <c r="S56" s="5"/>
      <c r="T56" s="10"/>
    </row>
    <row r="57" spans="1:20" ht="15">
      <c r="A57" t="s">
        <v>35</v>
      </c>
      <c r="B57" s="4" t="s">
        <v>70</v>
      </c>
      <c r="C57" s="5">
        <v>5471</v>
      </c>
      <c r="D57" s="6">
        <v>1.0277</v>
      </c>
      <c r="E57" s="7">
        <v>0.9645</v>
      </c>
      <c r="F57" s="6">
        <v>0.283</v>
      </c>
      <c r="G57" s="8">
        <v>270.4</v>
      </c>
      <c r="H57" s="8">
        <v>100</v>
      </c>
      <c r="I57" s="9">
        <f t="shared" si="26"/>
        <v>6.113832156446031</v>
      </c>
      <c r="J57" s="5">
        <f t="shared" si="27"/>
        <v>9147.150151740465</v>
      </c>
      <c r="K57" s="5">
        <v>2000000</v>
      </c>
      <c r="L57" s="6">
        <f t="shared" si="28"/>
        <v>0.4241067811865476</v>
      </c>
      <c r="M57" s="6">
        <f t="shared" si="29"/>
        <v>0.7071067811865476</v>
      </c>
      <c r="N57" s="6">
        <f t="shared" si="30"/>
        <v>-4.323132176859362</v>
      </c>
      <c r="O57" s="6">
        <f t="shared" si="31"/>
        <v>4.323132176859361</v>
      </c>
      <c r="P57" s="6">
        <f t="shared" si="32"/>
        <v>-4.323132176859361</v>
      </c>
      <c r="Q57" s="6">
        <f t="shared" si="33"/>
        <v>0.36982248520710065</v>
      </c>
      <c r="R57" s="5">
        <f t="shared" si="34"/>
        <v>5420.773295386732</v>
      </c>
      <c r="S57" s="5">
        <f t="shared" si="35"/>
        <v>3741.02953349325</v>
      </c>
      <c r="T57" s="10">
        <v>36195</v>
      </c>
    </row>
    <row r="58" spans="1:20" ht="15">
      <c r="A58" s="4" t="s">
        <v>69</v>
      </c>
      <c r="B58" s="4" t="s">
        <v>72</v>
      </c>
      <c r="C58" s="5">
        <v>5518</v>
      </c>
      <c r="D58" s="6">
        <v>0.998</v>
      </c>
      <c r="E58" s="7">
        <v>0.9691</v>
      </c>
      <c r="F58" s="6">
        <v>0.252</v>
      </c>
      <c r="G58" s="8">
        <v>270.1</v>
      </c>
      <c r="H58" s="8">
        <v>100</v>
      </c>
      <c r="I58" s="9">
        <f t="shared" si="26"/>
        <v>6.295776860901389</v>
      </c>
      <c r="J58" s="5">
        <f t="shared" si="27"/>
        <v>7618.750312247947</v>
      </c>
      <c r="K58" s="5">
        <v>2000000</v>
      </c>
      <c r="L58" s="6">
        <f t="shared" si="28"/>
        <v>0.45510678118654757</v>
      </c>
      <c r="M58" s="6">
        <f t="shared" si="29"/>
        <v>0.7071067811865476</v>
      </c>
      <c r="N58" s="6">
        <f t="shared" si="30"/>
        <v>-4.451786511180728</v>
      </c>
      <c r="O58" s="6">
        <f t="shared" si="31"/>
        <v>4.451786511180727</v>
      </c>
      <c r="P58" s="6">
        <f t="shared" si="32"/>
        <v>-4.451786511180727</v>
      </c>
      <c r="Q58" s="6">
        <f t="shared" si="33"/>
        <v>0.3702332469455757</v>
      </c>
      <c r="R58" s="5">
        <f t="shared" si="34"/>
        <v>4875.518157937718</v>
      </c>
      <c r="S58" s="5">
        <f t="shared" si="35"/>
        <v>2755.0885898310844</v>
      </c>
      <c r="T58" s="10">
        <v>36195</v>
      </c>
    </row>
    <row r="59" spans="1:20" ht="15">
      <c r="A59" s="4" t="s">
        <v>71</v>
      </c>
      <c r="B59" s="4" t="s">
        <v>73</v>
      </c>
      <c r="C59" s="5">
        <v>5483</v>
      </c>
      <c r="D59" s="6">
        <v>0.998</v>
      </c>
      <c r="E59" s="7">
        <v>0.961</v>
      </c>
      <c r="F59" s="6">
        <v>0.269</v>
      </c>
      <c r="G59" s="8">
        <v>268.7</v>
      </c>
      <c r="H59" s="8">
        <v>100</v>
      </c>
      <c r="I59" s="9">
        <f aca="true" t="shared" si="36" ref="I59:I117">2*PI()/$D59</f>
        <v>6.295776860901389</v>
      </c>
      <c r="J59" s="5">
        <f aca="true" t="shared" si="37" ref="J59:J66">((G59*G59)/(L59*2*E59*I59))-C59</f>
        <v>8136.232910054181</v>
      </c>
      <c r="K59" s="5">
        <v>2000000</v>
      </c>
      <c r="L59" s="6">
        <f aca="true" t="shared" si="38" ref="L59:L66">M59-F59</f>
        <v>0.43810678118654756</v>
      </c>
      <c r="M59" s="6">
        <f aca="true" t="shared" si="39" ref="M59:M117">SQRT(2)/2</f>
        <v>0.7071067811865476</v>
      </c>
      <c r="N59" s="6">
        <f aca="true" t="shared" si="40" ref="N59:N117">-$M59*$I59</f>
        <v>-4.451786511180728</v>
      </c>
      <c r="O59" s="6">
        <f aca="true" t="shared" si="41" ref="O59:O117">$I59*SQRT(1-$M59*$M59)</f>
        <v>4.451786511180727</v>
      </c>
      <c r="P59" s="6">
        <f aca="true" t="shared" si="42" ref="P59:P117">-$I59*SQRT(1-$M59*$M59)</f>
        <v>-4.451786511180727</v>
      </c>
      <c r="Q59" s="6">
        <f aca="true" t="shared" si="43" ref="Q59:Q66">H59/G59</f>
        <v>0.3721622627465575</v>
      </c>
      <c r="R59" s="5">
        <f aca="true" t="shared" si="44" ref="R59:R66">(Q59*K59*(C59+J59))/(K59-Q59*(C59+J59))</f>
        <v>5081.442345912981</v>
      </c>
      <c r="S59" s="5">
        <f aca="true" t="shared" si="45" ref="S59:S66">J59-(R59*K59)/(R59+K59)</f>
        <v>3067.6683733760347</v>
      </c>
      <c r="T59" s="10">
        <v>36195</v>
      </c>
    </row>
    <row r="60" spans="1:20" ht="15">
      <c r="A60" s="4"/>
      <c r="B60" s="4" t="s">
        <v>74</v>
      </c>
      <c r="C60" s="5">
        <v>5543</v>
      </c>
      <c r="D60" s="6">
        <v>1.0204</v>
      </c>
      <c r="E60" s="7">
        <v>0.9635</v>
      </c>
      <c r="F60" s="6">
        <v>0.27</v>
      </c>
      <c r="G60" s="8">
        <v>269.2</v>
      </c>
      <c r="H60" s="8">
        <v>100</v>
      </c>
      <c r="I60" s="9">
        <f t="shared" si="36"/>
        <v>6.1575708616028875</v>
      </c>
      <c r="J60" s="5">
        <f t="shared" si="37"/>
        <v>8429.413636736463</v>
      </c>
      <c r="K60" s="5">
        <v>2000000</v>
      </c>
      <c r="L60" s="6">
        <f t="shared" si="38"/>
        <v>0.43710678118654755</v>
      </c>
      <c r="M60" s="6">
        <f t="shared" si="39"/>
        <v>0.7071067811865476</v>
      </c>
      <c r="N60" s="6">
        <f t="shared" si="40"/>
        <v>-4.354060111876094</v>
      </c>
      <c r="O60" s="6">
        <f t="shared" si="41"/>
        <v>4.354060111876094</v>
      </c>
      <c r="P60" s="6">
        <f t="shared" si="42"/>
        <v>-4.354060111876094</v>
      </c>
      <c r="Q60" s="6">
        <f t="shared" si="43"/>
        <v>0.37147102526002973</v>
      </c>
      <c r="R60" s="5">
        <f t="shared" si="44"/>
        <v>5203.851716597598</v>
      </c>
      <c r="S60" s="5">
        <f t="shared" si="45"/>
        <v>3239.066817740749</v>
      </c>
      <c r="T60" s="10">
        <v>36195</v>
      </c>
    </row>
    <row r="61" spans="1:20" ht="15">
      <c r="A61" s="4"/>
      <c r="B61" s="4" t="s">
        <v>75</v>
      </c>
      <c r="C61" s="5">
        <v>5500</v>
      </c>
      <c r="D61" s="6">
        <v>0.9891</v>
      </c>
      <c r="E61" s="7">
        <v>0.9645</v>
      </c>
      <c r="F61" s="6">
        <v>0.263</v>
      </c>
      <c r="G61" s="8">
        <v>269.6</v>
      </c>
      <c r="H61" s="8">
        <v>100</v>
      </c>
      <c r="I61" s="9">
        <f t="shared" si="36"/>
        <v>6.352426758851063</v>
      </c>
      <c r="J61" s="5">
        <f t="shared" si="37"/>
        <v>7856.125062704183</v>
      </c>
      <c r="K61" s="5">
        <v>2000000</v>
      </c>
      <c r="L61" s="6">
        <f t="shared" si="38"/>
        <v>0.44410678118654756</v>
      </c>
      <c r="M61" s="6">
        <f t="shared" si="39"/>
        <v>0.7071067811865476</v>
      </c>
      <c r="N61" s="6">
        <f t="shared" si="40"/>
        <v>-4.491844038174468</v>
      </c>
      <c r="O61" s="6">
        <f t="shared" si="41"/>
        <v>4.4918440381744675</v>
      </c>
      <c r="P61" s="6">
        <f t="shared" si="42"/>
        <v>-4.4918440381744675</v>
      </c>
      <c r="Q61" s="6">
        <f t="shared" si="43"/>
        <v>0.37091988130563797</v>
      </c>
      <c r="R61" s="5">
        <f t="shared" si="44"/>
        <v>4966.3541120241525</v>
      </c>
      <c r="S61" s="5">
        <f t="shared" si="45"/>
        <v>2902.0727397426917</v>
      </c>
      <c r="T61" s="10">
        <v>36195</v>
      </c>
    </row>
    <row r="62" spans="1:20" ht="15">
      <c r="A62" s="4"/>
      <c r="B62" s="4" t="s">
        <v>76</v>
      </c>
      <c r="C62" s="5">
        <v>5507</v>
      </c>
      <c r="D62" s="6">
        <v>1.0163</v>
      </c>
      <c r="E62" s="7">
        <v>0.966</v>
      </c>
      <c r="F62" s="6">
        <v>0.263</v>
      </c>
      <c r="G62" s="8">
        <v>268</v>
      </c>
      <c r="H62" s="8">
        <v>100</v>
      </c>
      <c r="I62" s="9">
        <f t="shared" si="36"/>
        <v>6.182411991714638</v>
      </c>
      <c r="J62" s="5">
        <f t="shared" si="37"/>
        <v>8032.951808713011</v>
      </c>
      <c r="K62" s="5">
        <v>2000000</v>
      </c>
      <c r="L62" s="6">
        <f t="shared" si="38"/>
        <v>0.44410678118654756</v>
      </c>
      <c r="M62" s="6">
        <f t="shared" si="39"/>
        <v>0.7071067811865476</v>
      </c>
      <c r="N62" s="6">
        <f t="shared" si="40"/>
        <v>-4.3716254434304505</v>
      </c>
      <c r="O62" s="6">
        <f t="shared" si="41"/>
        <v>4.37162544343045</v>
      </c>
      <c r="P62" s="6">
        <f t="shared" si="42"/>
        <v>-4.37162544343045</v>
      </c>
      <c r="Q62" s="6">
        <f t="shared" si="43"/>
        <v>0.373134328358209</v>
      </c>
      <c r="R62" s="5">
        <f t="shared" si="44"/>
        <v>5065.015612823514</v>
      </c>
      <c r="S62" s="5">
        <f t="shared" si="45"/>
        <v>2980.730984566364</v>
      </c>
      <c r="T62" s="10">
        <v>36195</v>
      </c>
    </row>
    <row r="63" spans="1:20" ht="15">
      <c r="A63" s="4"/>
      <c r="B63" s="4" t="s">
        <v>77</v>
      </c>
      <c r="C63" s="5">
        <v>5447</v>
      </c>
      <c r="D63" s="6">
        <v>0.9862</v>
      </c>
      <c r="E63" s="7">
        <v>0.9674</v>
      </c>
      <c r="F63" s="6">
        <v>0.269</v>
      </c>
      <c r="G63" s="8">
        <v>270</v>
      </c>
      <c r="H63" s="8">
        <v>100</v>
      </c>
      <c r="I63" s="9">
        <f t="shared" si="36"/>
        <v>6.371106577955371</v>
      </c>
      <c r="J63" s="5">
        <f t="shared" si="37"/>
        <v>8051.844795798441</v>
      </c>
      <c r="K63" s="5">
        <v>2000000</v>
      </c>
      <c r="L63" s="6">
        <f t="shared" si="38"/>
        <v>0.43810678118654756</v>
      </c>
      <c r="M63" s="6">
        <f t="shared" si="39"/>
        <v>0.7071067811865476</v>
      </c>
      <c r="N63" s="6">
        <f t="shared" si="40"/>
        <v>-4.505052664934462</v>
      </c>
      <c r="O63" s="6">
        <f t="shared" si="41"/>
        <v>4.505052664934461</v>
      </c>
      <c r="P63" s="6">
        <f t="shared" si="42"/>
        <v>-4.505052664934461</v>
      </c>
      <c r="Q63" s="6">
        <f t="shared" si="43"/>
        <v>0.37037037037037035</v>
      </c>
      <c r="R63" s="5">
        <f t="shared" si="44"/>
        <v>5012.10132768892</v>
      </c>
      <c r="S63" s="5">
        <f t="shared" si="45"/>
        <v>3052.2726492064257</v>
      </c>
      <c r="T63" s="10">
        <v>36195</v>
      </c>
    </row>
    <row r="64" spans="1:20" ht="15">
      <c r="A64" s="4"/>
      <c r="B64" s="4" t="s">
        <v>78</v>
      </c>
      <c r="C64" s="5">
        <v>5467</v>
      </c>
      <c r="D64" s="6">
        <v>0.9852</v>
      </c>
      <c r="E64" s="7">
        <v>0.975</v>
      </c>
      <c r="F64" s="6">
        <v>0.269</v>
      </c>
      <c r="G64" s="8">
        <v>266.7</v>
      </c>
      <c r="H64" s="8">
        <v>100</v>
      </c>
      <c r="I64" s="9">
        <f t="shared" si="36"/>
        <v>6.377573393401935</v>
      </c>
      <c r="J64" s="5">
        <f t="shared" si="37"/>
        <v>7587.973043762198</v>
      </c>
      <c r="K64" s="5">
        <v>2000000</v>
      </c>
      <c r="L64" s="6">
        <f t="shared" si="38"/>
        <v>0.43810678118654756</v>
      </c>
      <c r="M64" s="6">
        <f t="shared" si="39"/>
        <v>0.7071067811865476</v>
      </c>
      <c r="N64" s="6">
        <f t="shared" si="40"/>
        <v>-4.50962539398941</v>
      </c>
      <c r="O64" s="6">
        <f t="shared" si="41"/>
        <v>4.509625393989409</v>
      </c>
      <c r="P64" s="6">
        <f t="shared" si="42"/>
        <v>-4.509625393989409</v>
      </c>
      <c r="Q64" s="6">
        <f t="shared" si="43"/>
        <v>0.3749531308586427</v>
      </c>
      <c r="R64" s="5">
        <f t="shared" si="44"/>
        <v>4907.012937598451</v>
      </c>
      <c r="S64" s="5">
        <f t="shared" si="45"/>
        <v>2692.970027728378</v>
      </c>
      <c r="T64" s="10">
        <v>36195</v>
      </c>
    </row>
    <row r="65" spans="1:20" ht="15">
      <c r="A65" s="4"/>
      <c r="B65" s="4" t="s">
        <v>79</v>
      </c>
      <c r="C65" s="5">
        <v>5497</v>
      </c>
      <c r="D65" s="6">
        <v>0.9901</v>
      </c>
      <c r="E65" s="7">
        <v>0.9659</v>
      </c>
      <c r="F65" s="6">
        <v>0.262</v>
      </c>
      <c r="G65" s="8">
        <v>269.9</v>
      </c>
      <c r="H65" s="8">
        <v>100</v>
      </c>
      <c r="I65" s="9">
        <f t="shared" si="36"/>
        <v>6.346010814240568</v>
      </c>
      <c r="J65" s="5">
        <f t="shared" si="37"/>
        <v>7852.917711815049</v>
      </c>
      <c r="K65" s="5">
        <v>2000000</v>
      </c>
      <c r="L65" s="6">
        <f t="shared" si="38"/>
        <v>0.44510678118654756</v>
      </c>
      <c r="M65" s="6">
        <f t="shared" si="39"/>
        <v>0.7071067811865476</v>
      </c>
      <c r="N65" s="6">
        <f t="shared" si="40"/>
        <v>-4.48730728023267</v>
      </c>
      <c r="O65" s="6">
        <f t="shared" si="41"/>
        <v>4.4873072802326694</v>
      </c>
      <c r="P65" s="6">
        <f t="shared" si="42"/>
        <v>-4.4873072802326694</v>
      </c>
      <c r="Q65" s="6">
        <f t="shared" si="43"/>
        <v>0.3705075954057058</v>
      </c>
      <c r="R65" s="5">
        <f t="shared" si="44"/>
        <v>4958.508912483337</v>
      </c>
      <c r="S65" s="5">
        <f t="shared" si="45"/>
        <v>2906.671801546413</v>
      </c>
      <c r="T65" s="10">
        <v>36195</v>
      </c>
    </row>
    <row r="66" spans="1:20" ht="15">
      <c r="A66" s="4"/>
      <c r="B66" s="4" t="s">
        <v>80</v>
      </c>
      <c r="C66" s="5">
        <v>5434</v>
      </c>
      <c r="D66" s="6">
        <v>1.015</v>
      </c>
      <c r="E66" s="7">
        <v>0.9551</v>
      </c>
      <c r="F66" s="6">
        <v>0.279</v>
      </c>
      <c r="G66" s="8">
        <v>269.8</v>
      </c>
      <c r="H66" s="8">
        <v>100</v>
      </c>
      <c r="I66" s="9">
        <f t="shared" si="36"/>
        <v>6.19033035190107</v>
      </c>
      <c r="J66" s="5">
        <f t="shared" si="37"/>
        <v>8945.345430137717</v>
      </c>
      <c r="K66" s="5">
        <v>2000000</v>
      </c>
      <c r="L66" s="6">
        <f t="shared" si="38"/>
        <v>0.42810678118654755</v>
      </c>
      <c r="M66" s="6">
        <f t="shared" si="39"/>
        <v>0.7071067811865476</v>
      </c>
      <c r="N66" s="6">
        <f t="shared" si="40"/>
        <v>-4.377224569614154</v>
      </c>
      <c r="O66" s="6">
        <f t="shared" si="41"/>
        <v>4.377224569614153</v>
      </c>
      <c r="P66" s="6">
        <f t="shared" si="42"/>
        <v>-4.377224569614153</v>
      </c>
      <c r="Q66" s="6">
        <f t="shared" si="43"/>
        <v>0.37064492216456635</v>
      </c>
      <c r="R66" s="5">
        <f t="shared" si="44"/>
        <v>5343.871801118996</v>
      </c>
      <c r="S66" s="5">
        <f t="shared" si="45"/>
        <v>3615.7140624069098</v>
      </c>
      <c r="T66" s="10">
        <v>36382</v>
      </c>
    </row>
    <row r="67" spans="1:20" ht="15">
      <c r="A67" s="4"/>
      <c r="B67" s="4"/>
      <c r="C67" s="5"/>
      <c r="D67" s="6"/>
      <c r="E67" s="7"/>
      <c r="F67" s="6"/>
      <c r="G67" s="8"/>
      <c r="H67" s="8"/>
      <c r="I67" s="9"/>
      <c r="J67" s="5"/>
      <c r="K67" s="5"/>
      <c r="L67" s="6"/>
      <c r="M67" s="6"/>
      <c r="N67" s="6"/>
      <c r="O67" s="6"/>
      <c r="P67" s="6"/>
      <c r="Q67" s="6"/>
      <c r="R67" s="5"/>
      <c r="S67" s="5"/>
      <c r="T67" s="10"/>
    </row>
    <row r="68" spans="1:20" ht="15">
      <c r="A68" s="4" t="s">
        <v>81</v>
      </c>
      <c r="B68" s="4" t="s">
        <v>82</v>
      </c>
      <c r="C68" s="5">
        <v>501</v>
      </c>
      <c r="D68" s="6">
        <v>0.9766</v>
      </c>
      <c r="E68" s="6">
        <v>4.77</v>
      </c>
      <c r="F68" s="6">
        <v>0.314</v>
      </c>
      <c r="G68" s="8">
        <v>215.3</v>
      </c>
      <c r="H68" s="8">
        <v>100</v>
      </c>
      <c r="I68" s="9">
        <f t="shared" si="36"/>
        <v>6.433734699139449</v>
      </c>
      <c r="J68" s="5">
        <f>((G68*G68)/(L68*2*E68*I68))-C68</f>
        <v>1420.1709053577254</v>
      </c>
      <c r="K68" s="5">
        <v>2000000</v>
      </c>
      <c r="L68" s="6">
        <f>M68-F68</f>
        <v>0.39310678118654757</v>
      </c>
      <c r="M68" s="6">
        <f t="shared" si="39"/>
        <v>0.7071067811865476</v>
      </c>
      <c r="N68" s="6">
        <f t="shared" si="40"/>
        <v>-4.549337434116697</v>
      </c>
      <c r="O68" s="6">
        <f t="shared" si="41"/>
        <v>4.549337434116696</v>
      </c>
      <c r="P68" s="6">
        <f t="shared" si="42"/>
        <v>-4.549337434116696</v>
      </c>
      <c r="Q68" s="6">
        <f>H68/G68</f>
        <v>0.4644681839294008</v>
      </c>
      <c r="R68" s="5">
        <f>(Q68*K68*(C68+J68))/(K68-Q68*(C68+J68))</f>
        <v>892.7210590898221</v>
      </c>
      <c r="S68" s="5">
        <f>J68-(R68*K68)/(R68+K68)</f>
        <v>527.8481439282198</v>
      </c>
      <c r="T68" s="10">
        <v>36474</v>
      </c>
    </row>
    <row r="69" spans="1:20" ht="15">
      <c r="A69" s="4"/>
      <c r="B69" s="4" t="s">
        <v>83</v>
      </c>
      <c r="C69" s="5">
        <v>514</v>
      </c>
      <c r="D69" s="6">
        <v>0.9921</v>
      </c>
      <c r="E69" s="6">
        <v>4.77</v>
      </c>
      <c r="F69" s="6">
        <v>0.326</v>
      </c>
      <c r="G69" s="8">
        <v>206.1</v>
      </c>
      <c r="H69" s="8">
        <v>100</v>
      </c>
      <c r="I69" s="9">
        <f t="shared" si="36"/>
        <v>6.333217727224661</v>
      </c>
      <c r="J69" s="5">
        <f aca="true" t="shared" si="46" ref="J69:J79">((G69*G69)/(L69*2*E69*I69))-C69</f>
        <v>1330.7457297767896</v>
      </c>
      <c r="K69" s="5">
        <v>2000000</v>
      </c>
      <c r="L69" s="6">
        <f aca="true" t="shared" si="47" ref="L69:L79">M69-F69</f>
        <v>0.38110678118654756</v>
      </c>
      <c r="M69" s="6">
        <f t="shared" si="39"/>
        <v>0.7071067811865476</v>
      </c>
      <c r="N69" s="6">
        <f t="shared" si="40"/>
        <v>-4.478261201651413</v>
      </c>
      <c r="O69" s="6">
        <f t="shared" si="41"/>
        <v>4.478261201651412</v>
      </c>
      <c r="P69" s="6">
        <f t="shared" si="42"/>
        <v>-4.478261201651412</v>
      </c>
      <c r="Q69" s="6">
        <f aca="true" t="shared" si="48" ref="Q69:Q79">H69/G69</f>
        <v>0.485201358563804</v>
      </c>
      <c r="R69" s="5">
        <f aca="true" t="shared" si="49" ref="R69:R79">(Q69*K69*(C69+J69))/(K69-Q69*(C69+J69))</f>
        <v>895.4738916038917</v>
      </c>
      <c r="S69" s="5">
        <f aca="true" t="shared" si="50" ref="S69:S79">J69-(R69*K69)/(R69+K69)</f>
        <v>435.6725954843155</v>
      </c>
      <c r="T69" s="10">
        <v>36474</v>
      </c>
    </row>
    <row r="70" spans="1:20" ht="15">
      <c r="A70" s="4"/>
      <c r="B70" s="4" t="s">
        <v>85</v>
      </c>
      <c r="C70" s="5">
        <v>509</v>
      </c>
      <c r="D70" s="6">
        <v>1.0121</v>
      </c>
      <c r="E70" s="6">
        <v>4.77</v>
      </c>
      <c r="F70" s="6">
        <v>0.324</v>
      </c>
      <c r="G70" s="8">
        <v>204</v>
      </c>
      <c r="H70" s="8">
        <v>100</v>
      </c>
      <c r="I70" s="9">
        <f t="shared" si="36"/>
        <v>6.208067688152935</v>
      </c>
      <c r="J70" s="5">
        <f>((G70*G70)/(L70*2*E70*I70))-C70</f>
        <v>1325.1534935547556</v>
      </c>
      <c r="K70" s="5">
        <v>2000000</v>
      </c>
      <c r="L70" s="6">
        <f>M70-F70</f>
        <v>0.38310678118654756</v>
      </c>
      <c r="M70" s="6">
        <f t="shared" si="39"/>
        <v>0.7071067811865476</v>
      </c>
      <c r="N70" s="6">
        <f t="shared" si="40"/>
        <v>-4.389766760358034</v>
      </c>
      <c r="O70" s="6">
        <f t="shared" si="41"/>
        <v>4.389766760358033</v>
      </c>
      <c r="P70" s="6">
        <f t="shared" si="42"/>
        <v>-4.389766760358033</v>
      </c>
      <c r="Q70" s="6">
        <f>H70/G70</f>
        <v>0.49019607843137253</v>
      </c>
      <c r="R70" s="5">
        <f>(Q70*K70*(C70+J70))/(K70-Q70*(C70+J70))</f>
        <v>899.4992173385889</v>
      </c>
      <c r="S70" s="5">
        <f>J70-(R70*K70)/(R70+K70)</f>
        <v>426.0586437730127</v>
      </c>
      <c r="T70" s="10">
        <v>36474</v>
      </c>
    </row>
    <row r="71" spans="1:20" ht="15">
      <c r="A71" s="4"/>
      <c r="B71" s="4" t="s">
        <v>84</v>
      </c>
      <c r="C71" s="5">
        <v>507</v>
      </c>
      <c r="D71" s="6">
        <v>0.993</v>
      </c>
      <c r="E71" s="6">
        <v>4.77</v>
      </c>
      <c r="F71" s="6">
        <v>0.314</v>
      </c>
      <c r="G71" s="8">
        <v>211.4</v>
      </c>
      <c r="H71" s="8">
        <v>100</v>
      </c>
      <c r="I71" s="9">
        <f t="shared" si="36"/>
        <v>6.327477650734729</v>
      </c>
      <c r="J71" s="5">
        <f t="shared" si="46"/>
        <v>1376.3040303228627</v>
      </c>
      <c r="K71" s="5">
        <v>2000000</v>
      </c>
      <c r="L71" s="6">
        <f t="shared" si="47"/>
        <v>0.39310678118654757</v>
      </c>
      <c r="M71" s="6">
        <f t="shared" si="39"/>
        <v>0.7071067811865476</v>
      </c>
      <c r="N71" s="6">
        <f t="shared" si="40"/>
        <v>-4.474202354640853</v>
      </c>
      <c r="O71" s="6">
        <f t="shared" si="41"/>
        <v>4.474202354640852</v>
      </c>
      <c r="P71" s="6">
        <f t="shared" si="42"/>
        <v>-4.474202354640852</v>
      </c>
      <c r="Q71" s="6">
        <f t="shared" si="48"/>
        <v>0.47303689687795647</v>
      </c>
      <c r="R71" s="5">
        <f t="shared" si="49"/>
        <v>891.2692979438614</v>
      </c>
      <c r="S71" s="5">
        <f t="shared" si="50"/>
        <v>485.43173594118696</v>
      </c>
      <c r="T71" s="10">
        <v>36474</v>
      </c>
    </row>
    <row r="72" spans="1:20" ht="15">
      <c r="A72" s="4"/>
      <c r="B72" s="4" t="s">
        <v>86</v>
      </c>
      <c r="C72" s="5">
        <v>510</v>
      </c>
      <c r="D72" s="6">
        <v>0.9756</v>
      </c>
      <c r="E72" s="6">
        <v>4.77</v>
      </c>
      <c r="F72" s="6">
        <v>0.327</v>
      </c>
      <c r="G72" s="8">
        <v>205.8</v>
      </c>
      <c r="H72" s="8">
        <v>100</v>
      </c>
      <c r="I72" s="9">
        <f t="shared" si="36"/>
        <v>6.4403293431525075</v>
      </c>
      <c r="J72" s="5">
        <f t="shared" si="46"/>
        <v>1303.5464011314475</v>
      </c>
      <c r="K72" s="5">
        <v>2000000</v>
      </c>
      <c r="L72" s="6">
        <f t="shared" si="47"/>
        <v>0.38010678118654756</v>
      </c>
      <c r="M72" s="6">
        <f t="shared" si="39"/>
        <v>0.7071067811865476</v>
      </c>
      <c r="N72" s="6">
        <f t="shared" si="40"/>
        <v>-4.5540005516178415</v>
      </c>
      <c r="O72" s="6">
        <f t="shared" si="41"/>
        <v>4.5540005516178415</v>
      </c>
      <c r="P72" s="6">
        <f t="shared" si="42"/>
        <v>-4.5540005516178415</v>
      </c>
      <c r="Q72" s="6">
        <f t="shared" si="48"/>
        <v>0.48590864917395526</v>
      </c>
      <c r="R72" s="5">
        <f t="shared" si="49"/>
        <v>881.6063256175736</v>
      </c>
      <c r="S72" s="5">
        <f t="shared" si="50"/>
        <v>422.3285191433779</v>
      </c>
      <c r="T72" s="10">
        <v>36474</v>
      </c>
    </row>
    <row r="73" spans="1:20" ht="15">
      <c r="A73" s="4"/>
      <c r="B73" s="4" t="s">
        <v>87</v>
      </c>
      <c r="C73" s="5">
        <v>509</v>
      </c>
      <c r="D73" s="6">
        <v>0.974</v>
      </c>
      <c r="E73" s="6">
        <v>4.77</v>
      </c>
      <c r="F73" s="6">
        <v>0.299</v>
      </c>
      <c r="G73" s="8">
        <v>204.5</v>
      </c>
      <c r="H73" s="8">
        <v>100</v>
      </c>
      <c r="I73" s="9">
        <f t="shared" si="36"/>
        <v>6.450908939609431</v>
      </c>
      <c r="J73" s="5">
        <f t="shared" si="46"/>
        <v>1156.1122939970844</v>
      </c>
      <c r="K73" s="5">
        <v>2000000</v>
      </c>
      <c r="L73" s="6">
        <f t="shared" si="47"/>
        <v>0.4081067811865476</v>
      </c>
      <c r="M73" s="6">
        <f t="shared" si="39"/>
        <v>0.7071067811865476</v>
      </c>
      <c r="N73" s="6">
        <f t="shared" si="40"/>
        <v>-4.56148145601475</v>
      </c>
      <c r="O73" s="6">
        <f t="shared" si="41"/>
        <v>4.561481456014749</v>
      </c>
      <c r="P73" s="6">
        <f t="shared" si="42"/>
        <v>-4.561481456014749</v>
      </c>
      <c r="Q73" s="6">
        <f t="shared" si="48"/>
        <v>0.4889975550122249</v>
      </c>
      <c r="R73" s="5">
        <f t="shared" si="49"/>
        <v>814.5674655979036</v>
      </c>
      <c r="S73" s="5">
        <f t="shared" si="50"/>
        <v>341.8764534117131</v>
      </c>
      <c r="T73" s="10">
        <v>36474</v>
      </c>
    </row>
    <row r="74" spans="1:20" ht="15">
      <c r="A74" s="4"/>
      <c r="B74" s="4" t="s">
        <v>88</v>
      </c>
      <c r="C74" s="5">
        <v>507</v>
      </c>
      <c r="D74" s="6">
        <v>1.006</v>
      </c>
      <c r="E74" s="6">
        <v>4.77</v>
      </c>
      <c r="F74" s="6">
        <v>0.324</v>
      </c>
      <c r="G74" s="8">
        <v>218.2</v>
      </c>
      <c r="H74" s="8">
        <v>100</v>
      </c>
      <c r="I74" s="9">
        <f t="shared" si="36"/>
        <v>6.245711040933982</v>
      </c>
      <c r="J74" s="5">
        <f t="shared" si="46"/>
        <v>1578.7362579347177</v>
      </c>
      <c r="K74" s="5">
        <v>2000000</v>
      </c>
      <c r="L74" s="6">
        <f t="shared" si="47"/>
        <v>0.38310678118654756</v>
      </c>
      <c r="M74" s="6">
        <f t="shared" si="39"/>
        <v>0.7071067811865476</v>
      </c>
      <c r="N74" s="6">
        <f t="shared" si="40"/>
        <v>-4.416384630376109</v>
      </c>
      <c r="O74" s="6">
        <f t="shared" si="41"/>
        <v>4.416384630376109</v>
      </c>
      <c r="P74" s="6">
        <f t="shared" si="42"/>
        <v>-4.416384630376109</v>
      </c>
      <c r="Q74" s="6">
        <f t="shared" si="48"/>
        <v>0.4582951420714941</v>
      </c>
      <c r="R74" s="5">
        <f t="shared" si="49"/>
        <v>956.3398690671992</v>
      </c>
      <c r="S74" s="5">
        <f t="shared" si="50"/>
        <v>622.85346328086</v>
      </c>
      <c r="T74" s="10">
        <v>36474</v>
      </c>
    </row>
    <row r="75" spans="1:20" ht="15">
      <c r="A75" s="4"/>
      <c r="B75" s="4" t="s">
        <v>89</v>
      </c>
      <c r="C75" s="5">
        <v>512</v>
      </c>
      <c r="D75" s="6">
        <v>1.0183</v>
      </c>
      <c r="E75" s="6">
        <v>4.77</v>
      </c>
      <c r="F75" s="6">
        <v>0.297</v>
      </c>
      <c r="G75" s="8">
        <v>209.8</v>
      </c>
      <c r="H75" s="8">
        <v>100</v>
      </c>
      <c r="I75" s="9">
        <f t="shared" si="36"/>
        <v>6.170269377570055</v>
      </c>
      <c r="J75" s="5">
        <f t="shared" si="46"/>
        <v>1311.3142153767806</v>
      </c>
      <c r="K75" s="5">
        <v>2000000</v>
      </c>
      <c r="L75" s="6">
        <f t="shared" si="47"/>
        <v>0.4101067811865476</v>
      </c>
      <c r="M75" s="6">
        <f t="shared" si="39"/>
        <v>0.7071067811865476</v>
      </c>
      <c r="N75" s="6">
        <f t="shared" si="40"/>
        <v>-4.363039318627484</v>
      </c>
      <c r="O75" s="6">
        <f t="shared" si="41"/>
        <v>4.363039318627483</v>
      </c>
      <c r="P75" s="6">
        <f t="shared" si="42"/>
        <v>-4.363039318627483</v>
      </c>
      <c r="Q75" s="6">
        <f t="shared" si="48"/>
        <v>0.4766444232602478</v>
      </c>
      <c r="R75" s="5">
        <f t="shared" si="49"/>
        <v>869.450360332488</v>
      </c>
      <c r="S75" s="5">
        <f t="shared" si="50"/>
        <v>442.24166276630353</v>
      </c>
      <c r="T75" s="10">
        <v>36474</v>
      </c>
    </row>
    <row r="76" spans="1:20" ht="15">
      <c r="A76" s="4"/>
      <c r="B76" s="4" t="s">
        <v>90</v>
      </c>
      <c r="C76" s="5">
        <v>509</v>
      </c>
      <c r="D76" s="6">
        <v>0.9921</v>
      </c>
      <c r="E76" s="6">
        <v>4.77</v>
      </c>
      <c r="F76" s="6">
        <v>0.304</v>
      </c>
      <c r="G76" s="8">
        <v>207.5</v>
      </c>
      <c r="H76" s="8">
        <v>100</v>
      </c>
      <c r="I76" s="9">
        <f t="shared" si="36"/>
        <v>6.333217727224661</v>
      </c>
      <c r="J76" s="5">
        <f t="shared" si="46"/>
        <v>1258.8414181442251</v>
      </c>
      <c r="K76" s="5">
        <v>2000000</v>
      </c>
      <c r="L76" s="6">
        <f t="shared" si="47"/>
        <v>0.4031067811865476</v>
      </c>
      <c r="M76" s="6">
        <f t="shared" si="39"/>
        <v>0.7071067811865476</v>
      </c>
      <c r="N76" s="6">
        <f t="shared" si="40"/>
        <v>-4.478261201651413</v>
      </c>
      <c r="O76" s="6">
        <f t="shared" si="41"/>
        <v>4.478261201651412</v>
      </c>
      <c r="P76" s="6">
        <f t="shared" si="42"/>
        <v>-4.478261201651412</v>
      </c>
      <c r="Q76" s="6">
        <f t="shared" si="48"/>
        <v>0.4819277108433735</v>
      </c>
      <c r="R76" s="5">
        <f t="shared" si="49"/>
        <v>852.3348503949654</v>
      </c>
      <c r="S76" s="5">
        <f t="shared" si="50"/>
        <v>406.8696503638756</v>
      </c>
      <c r="T76" s="10">
        <v>36474</v>
      </c>
    </row>
    <row r="77" spans="1:20" ht="15">
      <c r="A77" s="4"/>
      <c r="B77" s="4" t="s">
        <v>91</v>
      </c>
      <c r="C77" s="5">
        <v>512</v>
      </c>
      <c r="D77" s="6">
        <v>0.9833</v>
      </c>
      <c r="E77" s="6">
        <v>4.77</v>
      </c>
      <c r="F77" s="6">
        <v>0.302</v>
      </c>
      <c r="G77" s="8">
        <v>214.4</v>
      </c>
      <c r="H77" s="8">
        <v>100</v>
      </c>
      <c r="I77" s="9">
        <f t="shared" si="36"/>
        <v>6.389896580066701</v>
      </c>
      <c r="J77" s="5">
        <f t="shared" si="46"/>
        <v>1349.3920089384333</v>
      </c>
      <c r="K77" s="5">
        <v>2000000</v>
      </c>
      <c r="L77" s="6">
        <f t="shared" si="47"/>
        <v>0.4051067811865476</v>
      </c>
      <c r="M77" s="6">
        <f t="shared" si="39"/>
        <v>0.7071067811865476</v>
      </c>
      <c r="N77" s="6">
        <f t="shared" si="40"/>
        <v>-4.518339202845893</v>
      </c>
      <c r="O77" s="6">
        <f t="shared" si="41"/>
        <v>4.518339202845892</v>
      </c>
      <c r="P77" s="6">
        <f t="shared" si="42"/>
        <v>-4.518339202845892</v>
      </c>
      <c r="Q77" s="6">
        <f t="shared" si="48"/>
        <v>0.4664179104477612</v>
      </c>
      <c r="R77" s="5">
        <f t="shared" si="49"/>
        <v>868.5636089640501</v>
      </c>
      <c r="S77" s="5">
        <f t="shared" si="50"/>
        <v>481.2054376052089</v>
      </c>
      <c r="T77" s="10">
        <v>36474</v>
      </c>
    </row>
    <row r="78" spans="1:20" ht="15">
      <c r="A78" s="4"/>
      <c r="B78" s="4" t="s">
        <v>92</v>
      </c>
      <c r="C78" s="5">
        <v>513</v>
      </c>
      <c r="D78" s="6">
        <v>0.996</v>
      </c>
      <c r="E78" s="6">
        <v>4.77</v>
      </c>
      <c r="F78" s="6">
        <v>0.336</v>
      </c>
      <c r="G78" s="8">
        <v>215.6</v>
      </c>
      <c r="H78" s="8">
        <v>100</v>
      </c>
      <c r="I78" s="9">
        <f t="shared" si="36"/>
        <v>6.308418983112034</v>
      </c>
      <c r="J78" s="5">
        <f t="shared" si="46"/>
        <v>1568.2762009190342</v>
      </c>
      <c r="K78" s="5">
        <v>2000000</v>
      </c>
      <c r="L78" s="6">
        <f t="shared" si="47"/>
        <v>0.37110678118654755</v>
      </c>
      <c r="M78" s="6">
        <f t="shared" si="39"/>
        <v>0.7071067811865476</v>
      </c>
      <c r="N78" s="6">
        <f t="shared" si="40"/>
        <v>-4.460725841524464</v>
      </c>
      <c r="O78" s="6">
        <f t="shared" si="41"/>
        <v>4.4607258415244635</v>
      </c>
      <c r="P78" s="6">
        <f t="shared" si="42"/>
        <v>-4.4607258415244635</v>
      </c>
      <c r="Q78" s="6">
        <f t="shared" si="48"/>
        <v>0.463821892393321</v>
      </c>
      <c r="R78" s="5">
        <f t="shared" si="49"/>
        <v>965.807633181743</v>
      </c>
      <c r="S78" s="5">
        <f t="shared" si="50"/>
        <v>602.934734815586</v>
      </c>
      <c r="T78" s="10">
        <v>36474</v>
      </c>
    </row>
    <row r="79" spans="1:20" ht="15">
      <c r="A79" s="4"/>
      <c r="B79" s="4" t="s">
        <v>93</v>
      </c>
      <c r="C79" s="5">
        <v>509</v>
      </c>
      <c r="D79" s="6">
        <v>0.9718</v>
      </c>
      <c r="E79" s="6">
        <v>4.77</v>
      </c>
      <c r="F79" s="6">
        <v>0.309</v>
      </c>
      <c r="G79" s="8">
        <v>211.6</v>
      </c>
      <c r="H79" s="8">
        <v>100</v>
      </c>
      <c r="I79" s="9">
        <f t="shared" si="36"/>
        <v>6.465512767215051</v>
      </c>
      <c r="J79" s="5">
        <f t="shared" si="46"/>
        <v>1314.3935035678921</v>
      </c>
      <c r="K79" s="5">
        <v>2000000</v>
      </c>
      <c r="L79" s="6">
        <f t="shared" si="47"/>
        <v>0.3981067811865476</v>
      </c>
      <c r="M79" s="6">
        <f t="shared" si="39"/>
        <v>0.7071067811865476</v>
      </c>
      <c r="N79" s="6">
        <f t="shared" si="40"/>
        <v>-4.571807921545963</v>
      </c>
      <c r="O79" s="6">
        <f t="shared" si="41"/>
        <v>4.571807921545962</v>
      </c>
      <c r="P79" s="6">
        <f t="shared" si="42"/>
        <v>-4.571807921545962</v>
      </c>
      <c r="Q79" s="6">
        <f t="shared" si="48"/>
        <v>0.4725897920604915</v>
      </c>
      <c r="R79" s="5">
        <f t="shared" si="49"/>
        <v>862.0885949620365</v>
      </c>
      <c r="S79" s="5">
        <f t="shared" si="50"/>
        <v>452.6763468722909</v>
      </c>
      <c r="T79" s="10">
        <v>36474</v>
      </c>
    </row>
    <row r="80" spans="1:20" ht="15">
      <c r="A80" s="4"/>
      <c r="B80" s="4" t="s">
        <v>94</v>
      </c>
      <c r="C80" s="5">
        <v>509</v>
      </c>
      <c r="D80" s="6">
        <v>1.002</v>
      </c>
      <c r="E80" s="6">
        <v>4.77</v>
      </c>
      <c r="F80" s="6">
        <v>0.3</v>
      </c>
      <c r="G80" s="8">
        <v>202.6</v>
      </c>
      <c r="H80" s="8">
        <v>100</v>
      </c>
      <c r="I80" s="9">
        <f t="shared" si="36"/>
        <v>6.2706440191413035</v>
      </c>
      <c r="J80" s="5">
        <f aca="true" t="shared" si="51" ref="J80:J91">((G80*G80)/(L80*2*E80*I80))-C80</f>
        <v>1176.4272993134434</v>
      </c>
      <c r="K80" s="5">
        <v>2000000</v>
      </c>
      <c r="L80" s="6">
        <f aca="true" t="shared" si="52" ref="L80:L91">M80-F80</f>
        <v>0.4071067811865476</v>
      </c>
      <c r="M80" s="6">
        <f t="shared" si="39"/>
        <v>0.7071067811865476</v>
      </c>
      <c r="N80" s="6">
        <f t="shared" si="40"/>
        <v>-4.434014908341683</v>
      </c>
      <c r="O80" s="6">
        <f t="shared" si="41"/>
        <v>4.434014908341682</v>
      </c>
      <c r="P80" s="6">
        <f t="shared" si="42"/>
        <v>-4.434014908341682</v>
      </c>
      <c r="Q80" s="6">
        <f aca="true" t="shared" si="53" ref="Q80:Q91">H80/G80</f>
        <v>0.49358341559723595</v>
      </c>
      <c r="R80" s="5">
        <f aca="true" t="shared" si="54" ref="R80:R91">(Q80*K80*(C80+J80))/(K80-Q80*(C80+J80))</f>
        <v>832.2451350684236</v>
      </c>
      <c r="S80" s="5">
        <f aca="true" t="shared" si="55" ref="S80:S91">J80-(R80*K80)/(R80+K80)</f>
        <v>344.5283361774891</v>
      </c>
      <c r="T80" s="10">
        <v>36474</v>
      </c>
    </row>
    <row r="81" spans="1:20" ht="15">
      <c r="A81" s="4"/>
      <c r="B81" s="4" t="s">
        <v>95</v>
      </c>
      <c r="C81" s="5">
        <v>513</v>
      </c>
      <c r="D81" s="6">
        <v>0.998</v>
      </c>
      <c r="E81" s="6">
        <v>4.77</v>
      </c>
      <c r="F81" s="6">
        <v>0.331</v>
      </c>
      <c r="G81" s="8">
        <v>210.4</v>
      </c>
      <c r="H81" s="8">
        <v>100</v>
      </c>
      <c r="I81" s="9">
        <f t="shared" si="36"/>
        <v>6.295776860901389</v>
      </c>
      <c r="J81" s="5">
        <f t="shared" si="51"/>
        <v>1446.6684712183587</v>
      </c>
      <c r="K81" s="5">
        <v>2000000</v>
      </c>
      <c r="L81" s="6">
        <f t="shared" si="52"/>
        <v>0.37610678118654756</v>
      </c>
      <c r="M81" s="6">
        <f t="shared" si="39"/>
        <v>0.7071067811865476</v>
      </c>
      <c r="N81" s="6">
        <f t="shared" si="40"/>
        <v>-4.451786511180728</v>
      </c>
      <c r="O81" s="6">
        <f t="shared" si="41"/>
        <v>4.451786511180727</v>
      </c>
      <c r="P81" s="6">
        <f t="shared" si="42"/>
        <v>-4.451786511180727</v>
      </c>
      <c r="Q81" s="6">
        <f t="shared" si="53"/>
        <v>0.4752851711026616</v>
      </c>
      <c r="R81" s="5">
        <f t="shared" si="54"/>
        <v>931.8353209923084</v>
      </c>
      <c r="S81" s="5">
        <f t="shared" si="55"/>
        <v>515.2671065708498</v>
      </c>
      <c r="T81" s="10">
        <v>36474</v>
      </c>
    </row>
    <row r="82" spans="1:20" ht="15">
      <c r="A82" s="4"/>
      <c r="B82" s="4" t="s">
        <v>96</v>
      </c>
      <c r="C82" s="5">
        <v>502</v>
      </c>
      <c r="D82" s="6">
        <v>1.0504</v>
      </c>
      <c r="E82" s="6">
        <v>4.77</v>
      </c>
      <c r="F82" s="6">
        <v>0.353</v>
      </c>
      <c r="G82" s="8">
        <v>210.7</v>
      </c>
      <c r="H82" s="8">
        <v>100</v>
      </c>
      <c r="I82" s="9">
        <f t="shared" si="36"/>
        <v>5.981707261214382</v>
      </c>
      <c r="J82" s="5">
        <f t="shared" si="51"/>
        <v>1694.9556890127474</v>
      </c>
      <c r="K82" s="5">
        <v>2000000</v>
      </c>
      <c r="L82" s="6">
        <f t="shared" si="52"/>
        <v>0.3541067811865476</v>
      </c>
      <c r="M82" s="6">
        <f t="shared" si="39"/>
        <v>0.7071067811865476</v>
      </c>
      <c r="N82" s="6">
        <f t="shared" si="40"/>
        <v>-4.2297057674775</v>
      </c>
      <c r="O82" s="6">
        <f t="shared" si="41"/>
        <v>4.2297057674775</v>
      </c>
      <c r="P82" s="6">
        <f t="shared" si="42"/>
        <v>-4.2297057674775</v>
      </c>
      <c r="Q82" s="6">
        <f t="shared" si="53"/>
        <v>0.47460844803037494</v>
      </c>
      <c r="R82" s="5">
        <f t="shared" si="54"/>
        <v>1043.2376186157344</v>
      </c>
      <c r="S82" s="5">
        <f t="shared" si="55"/>
        <v>652.2619590589045</v>
      </c>
      <c r="T82" s="10">
        <v>36474</v>
      </c>
    </row>
    <row r="83" spans="1:20" ht="15">
      <c r="A83" s="4"/>
      <c r="B83" s="4" t="s">
        <v>97</v>
      </c>
      <c r="C83" s="5">
        <v>504</v>
      </c>
      <c r="D83" s="6">
        <v>0.9823</v>
      </c>
      <c r="E83" s="6">
        <v>4.77</v>
      </c>
      <c r="F83" s="6">
        <v>0.312</v>
      </c>
      <c r="G83" s="8">
        <v>216.3</v>
      </c>
      <c r="H83" s="8">
        <v>100</v>
      </c>
      <c r="I83" s="9">
        <f t="shared" si="36"/>
        <v>6.396401615778872</v>
      </c>
      <c r="J83" s="5">
        <f t="shared" si="51"/>
        <v>1436.5036159980705</v>
      </c>
      <c r="K83" s="5">
        <v>2000000</v>
      </c>
      <c r="L83" s="6">
        <f t="shared" si="52"/>
        <v>0.3951067811865476</v>
      </c>
      <c r="M83" s="6">
        <f t="shared" si="39"/>
        <v>0.7071067811865476</v>
      </c>
      <c r="N83" s="6">
        <f t="shared" si="40"/>
        <v>-4.5229389577098305</v>
      </c>
      <c r="O83" s="6">
        <f t="shared" si="41"/>
        <v>4.52293895770983</v>
      </c>
      <c r="P83" s="6">
        <f t="shared" si="42"/>
        <v>-4.52293895770983</v>
      </c>
      <c r="Q83" s="6">
        <f t="shared" si="53"/>
        <v>0.4623208506703652</v>
      </c>
      <c r="R83" s="5">
        <f t="shared" si="54"/>
        <v>897.5378889309077</v>
      </c>
      <c r="S83" s="5">
        <f t="shared" si="55"/>
        <v>539.3683335209228</v>
      </c>
      <c r="T83" s="10">
        <v>36474</v>
      </c>
    </row>
    <row r="84" spans="1:20" ht="15">
      <c r="A84" s="4"/>
      <c r="B84" s="4" t="s">
        <v>98</v>
      </c>
      <c r="C84" s="5">
        <v>506</v>
      </c>
      <c r="D84" s="6">
        <v>0.9681</v>
      </c>
      <c r="E84" s="6">
        <v>4.77</v>
      </c>
      <c r="F84" s="6">
        <v>0.3</v>
      </c>
      <c r="G84" s="8">
        <v>212.2</v>
      </c>
      <c r="H84" s="8">
        <v>100</v>
      </c>
      <c r="I84" s="9">
        <f t="shared" si="36"/>
        <v>6.490223434748049</v>
      </c>
      <c r="J84" s="5">
        <f t="shared" si="51"/>
        <v>1280.382270105132</v>
      </c>
      <c r="K84" s="5">
        <v>2000000</v>
      </c>
      <c r="L84" s="6">
        <f t="shared" si="52"/>
        <v>0.4071067811865476</v>
      </c>
      <c r="M84" s="6">
        <f t="shared" si="39"/>
        <v>0.7071067811865476</v>
      </c>
      <c r="N84" s="6">
        <f t="shared" si="40"/>
        <v>-4.589281002126192</v>
      </c>
      <c r="O84" s="6">
        <f t="shared" si="41"/>
        <v>4.589281002126191</v>
      </c>
      <c r="P84" s="6">
        <f t="shared" si="42"/>
        <v>-4.589281002126191</v>
      </c>
      <c r="Q84" s="6">
        <f t="shared" si="53"/>
        <v>0.471253534401508</v>
      </c>
      <c r="R84" s="5">
        <f t="shared" si="54"/>
        <v>842.1934542094398</v>
      </c>
      <c r="S84" s="5">
        <f t="shared" si="55"/>
        <v>438.5433115258992</v>
      </c>
      <c r="T84" s="10">
        <v>36474</v>
      </c>
    </row>
    <row r="85" spans="1:20" ht="15">
      <c r="A85" s="4"/>
      <c r="B85" s="4" t="s">
        <v>112</v>
      </c>
      <c r="C85" s="5">
        <v>506</v>
      </c>
      <c r="D85" s="6">
        <v>1.0549</v>
      </c>
      <c r="E85" s="6">
        <v>4.77</v>
      </c>
      <c r="F85" s="6">
        <v>0.35</v>
      </c>
      <c r="G85" s="8">
        <v>214.4</v>
      </c>
      <c r="H85" s="8">
        <v>100</v>
      </c>
      <c r="I85" s="9">
        <f t="shared" si="36"/>
        <v>5.956190451397845</v>
      </c>
      <c r="J85" s="5">
        <f t="shared" si="51"/>
        <v>1759.3458449547907</v>
      </c>
      <c r="K85" s="5">
        <v>2000000</v>
      </c>
      <c r="L85" s="6">
        <f t="shared" si="52"/>
        <v>0.3571067811865476</v>
      </c>
      <c r="M85" s="6">
        <f t="shared" si="39"/>
        <v>0.7071067811865476</v>
      </c>
      <c r="N85" s="6">
        <f t="shared" si="40"/>
        <v>-4.21166265822198</v>
      </c>
      <c r="O85" s="6">
        <f t="shared" si="41"/>
        <v>4.21166265822198</v>
      </c>
      <c r="P85" s="6">
        <f t="shared" si="42"/>
        <v>-4.21166265822198</v>
      </c>
      <c r="Q85" s="6">
        <f t="shared" si="53"/>
        <v>0.4664179104477612</v>
      </c>
      <c r="R85" s="5">
        <f t="shared" si="54"/>
        <v>1057.1563700326265</v>
      </c>
      <c r="S85" s="5">
        <f t="shared" si="55"/>
        <v>702.7479695094592</v>
      </c>
      <c r="T85" s="10">
        <v>36474</v>
      </c>
    </row>
    <row r="86" spans="1:20" ht="15">
      <c r="A86" s="4"/>
      <c r="B86" s="4" t="s">
        <v>99</v>
      </c>
      <c r="C86" s="5">
        <v>511</v>
      </c>
      <c r="D86" s="6">
        <v>1.004</v>
      </c>
      <c r="E86" s="6">
        <v>4.77</v>
      </c>
      <c r="F86" s="6">
        <v>0.312</v>
      </c>
      <c r="G86" s="8">
        <v>207.8</v>
      </c>
      <c r="H86" s="8">
        <v>100</v>
      </c>
      <c r="I86" s="9">
        <f t="shared" si="36"/>
        <v>6.25815269639401</v>
      </c>
      <c r="J86" s="5">
        <f t="shared" si="51"/>
        <v>1319.5520101244888</v>
      </c>
      <c r="K86" s="5">
        <v>2000000</v>
      </c>
      <c r="L86" s="6">
        <f t="shared" si="52"/>
        <v>0.3951067811865476</v>
      </c>
      <c r="M86" s="6">
        <f t="shared" si="39"/>
        <v>0.7071067811865476</v>
      </c>
      <c r="N86" s="6">
        <f t="shared" si="40"/>
        <v>-4.425182209321082</v>
      </c>
      <c r="O86" s="6">
        <f t="shared" si="41"/>
        <v>4.425182209321081</v>
      </c>
      <c r="P86" s="6">
        <f t="shared" si="42"/>
        <v>-4.425182209321081</v>
      </c>
      <c r="Q86" s="6">
        <f t="shared" si="53"/>
        <v>0.4812319538017324</v>
      </c>
      <c r="R86" s="5">
        <f t="shared" si="54"/>
        <v>881.3083014754047</v>
      </c>
      <c r="S86" s="5">
        <f t="shared" si="55"/>
        <v>438.6318897565925</v>
      </c>
      <c r="T86" s="10">
        <v>36474</v>
      </c>
    </row>
    <row r="87" spans="1:20" ht="15">
      <c r="A87" s="4"/>
      <c r="B87" s="4" t="s">
        <v>100</v>
      </c>
      <c r="C87" s="5">
        <v>515</v>
      </c>
      <c r="D87" s="6">
        <v>0.99</v>
      </c>
      <c r="E87" s="6">
        <v>4.77</v>
      </c>
      <c r="F87" s="6">
        <v>0.334</v>
      </c>
      <c r="G87" s="8">
        <v>210.8</v>
      </c>
      <c r="H87" s="8">
        <v>100</v>
      </c>
      <c r="I87" s="9">
        <f t="shared" si="36"/>
        <v>6.346651825433925</v>
      </c>
      <c r="J87" s="5">
        <f t="shared" si="51"/>
        <v>1452.048292194293</v>
      </c>
      <c r="K87" s="5">
        <v>2000000</v>
      </c>
      <c r="L87" s="6">
        <f t="shared" si="52"/>
        <v>0.37310678118654755</v>
      </c>
      <c r="M87" s="6">
        <f t="shared" si="39"/>
        <v>0.7071067811865476</v>
      </c>
      <c r="N87" s="6">
        <f t="shared" si="40"/>
        <v>-4.487760543594309</v>
      </c>
      <c r="O87" s="6">
        <f t="shared" si="41"/>
        <v>4.487760543594309</v>
      </c>
      <c r="P87" s="6">
        <f t="shared" si="42"/>
        <v>-4.487760543594309</v>
      </c>
      <c r="Q87" s="6">
        <f t="shared" si="53"/>
        <v>0.47438330170777987</v>
      </c>
      <c r="R87" s="5">
        <f t="shared" si="54"/>
        <v>933.5704370309276</v>
      </c>
      <c r="S87" s="5">
        <f t="shared" si="55"/>
        <v>518.9134287245146</v>
      </c>
      <c r="T87" s="10">
        <v>36474</v>
      </c>
    </row>
    <row r="88" spans="1:20" ht="15">
      <c r="A88" s="4"/>
      <c r="B88" s="4" t="s">
        <v>101</v>
      </c>
      <c r="C88" s="5">
        <v>502</v>
      </c>
      <c r="D88" s="6">
        <v>0.9814</v>
      </c>
      <c r="E88" s="6">
        <v>4.77</v>
      </c>
      <c r="F88" s="6">
        <v>0.318</v>
      </c>
      <c r="G88" s="8">
        <v>207.7</v>
      </c>
      <c r="H88" s="8">
        <v>100</v>
      </c>
      <c r="I88" s="9">
        <f t="shared" si="36"/>
        <v>6.402267482351321</v>
      </c>
      <c r="J88" s="5">
        <f t="shared" si="51"/>
        <v>1313.1896395398264</v>
      </c>
      <c r="K88" s="5">
        <v>2000000</v>
      </c>
      <c r="L88" s="6">
        <f t="shared" si="52"/>
        <v>0.38910678118654757</v>
      </c>
      <c r="M88" s="6">
        <f t="shared" si="39"/>
        <v>0.7071067811865476</v>
      </c>
      <c r="N88" s="6">
        <f t="shared" si="40"/>
        <v>-4.527086751740744</v>
      </c>
      <c r="O88" s="6">
        <f t="shared" si="41"/>
        <v>4.527086751740743</v>
      </c>
      <c r="P88" s="6">
        <f t="shared" si="42"/>
        <v>-4.527086751740743</v>
      </c>
      <c r="Q88" s="6">
        <f t="shared" si="53"/>
        <v>0.4814636494944632</v>
      </c>
      <c r="R88" s="5">
        <f t="shared" si="54"/>
        <v>874.3298877307178</v>
      </c>
      <c r="S88" s="5">
        <f t="shared" si="55"/>
        <v>439.24181116244256</v>
      </c>
      <c r="T88" s="10">
        <v>36474</v>
      </c>
    </row>
    <row r="89" spans="1:20" ht="15">
      <c r="A89" s="4"/>
      <c r="B89" s="4" t="s">
        <v>102</v>
      </c>
      <c r="C89" s="5">
        <v>509</v>
      </c>
      <c r="D89" s="6">
        <v>0.994</v>
      </c>
      <c r="E89" s="6">
        <v>4.77</v>
      </c>
      <c r="F89" s="6">
        <v>0.312</v>
      </c>
      <c r="G89" s="8">
        <v>210.1</v>
      </c>
      <c r="H89" s="8">
        <v>100</v>
      </c>
      <c r="I89" s="9">
        <f t="shared" si="36"/>
        <v>6.32111197905391</v>
      </c>
      <c r="J89" s="5">
        <f t="shared" si="51"/>
        <v>1343.6601607959876</v>
      </c>
      <c r="K89" s="5">
        <v>2000000</v>
      </c>
      <c r="L89" s="6">
        <f t="shared" si="52"/>
        <v>0.3951067811865476</v>
      </c>
      <c r="M89" s="6">
        <f t="shared" si="39"/>
        <v>0.7071067811865476</v>
      </c>
      <c r="N89" s="6">
        <f t="shared" si="40"/>
        <v>-4.469701145028538</v>
      </c>
      <c r="O89" s="6">
        <f t="shared" si="41"/>
        <v>4.469701145028537</v>
      </c>
      <c r="P89" s="6">
        <f t="shared" si="42"/>
        <v>-4.469701145028537</v>
      </c>
      <c r="Q89" s="6">
        <f t="shared" si="53"/>
        <v>0.4759638267491671</v>
      </c>
      <c r="R89" s="5">
        <f t="shared" si="54"/>
        <v>882.188176220939</v>
      </c>
      <c r="S89" s="5">
        <f t="shared" si="55"/>
        <v>461.860940997802</v>
      </c>
      <c r="T89" s="10">
        <v>36474</v>
      </c>
    </row>
    <row r="90" spans="1:20" ht="15">
      <c r="A90" s="4"/>
      <c r="B90" s="4" t="s">
        <v>103</v>
      </c>
      <c r="C90" s="5">
        <v>513</v>
      </c>
      <c r="D90" s="6">
        <v>1.012</v>
      </c>
      <c r="E90" s="6">
        <v>4.77</v>
      </c>
      <c r="F90" s="6">
        <v>0.347</v>
      </c>
      <c r="G90" s="8">
        <v>216.5</v>
      </c>
      <c r="H90" s="8">
        <v>100</v>
      </c>
      <c r="I90" s="9">
        <f t="shared" si="36"/>
        <v>6.2086811335766665</v>
      </c>
      <c r="J90" s="5">
        <f t="shared" si="51"/>
        <v>1684.5399100998952</v>
      </c>
      <c r="K90" s="5">
        <v>2000000</v>
      </c>
      <c r="L90" s="6">
        <f t="shared" si="52"/>
        <v>0.3601067811865476</v>
      </c>
      <c r="M90" s="6">
        <f t="shared" si="39"/>
        <v>0.7071067811865476</v>
      </c>
      <c r="N90" s="6">
        <f t="shared" si="40"/>
        <v>-4.390200531777042</v>
      </c>
      <c r="O90" s="6">
        <f t="shared" si="41"/>
        <v>4.390200531777041</v>
      </c>
      <c r="P90" s="6">
        <f t="shared" si="42"/>
        <v>-4.390200531777041</v>
      </c>
      <c r="Q90" s="6">
        <f t="shared" si="53"/>
        <v>0.4618937644341801</v>
      </c>
      <c r="R90" s="5">
        <f t="shared" si="54"/>
        <v>1015.5453860776474</v>
      </c>
      <c r="S90" s="5">
        <f t="shared" si="55"/>
        <v>669.5099285295049</v>
      </c>
      <c r="T90" s="10">
        <v>36474</v>
      </c>
    </row>
    <row r="91" spans="1:20" ht="15">
      <c r="A91" s="4"/>
      <c r="B91" s="4" t="s">
        <v>104</v>
      </c>
      <c r="C91" s="5">
        <v>504</v>
      </c>
      <c r="D91" s="6">
        <v>0.986</v>
      </c>
      <c r="E91" s="6">
        <v>4.77</v>
      </c>
      <c r="F91" s="6">
        <v>0.335</v>
      </c>
      <c r="G91" s="8">
        <v>207.4</v>
      </c>
      <c r="H91" s="8">
        <v>100</v>
      </c>
      <c r="I91" s="9">
        <f t="shared" si="36"/>
        <v>6.372398891662867</v>
      </c>
      <c r="J91" s="5">
        <f t="shared" si="51"/>
        <v>1397.509902414035</v>
      </c>
      <c r="K91" s="5">
        <v>2000000</v>
      </c>
      <c r="L91" s="6">
        <f t="shared" si="52"/>
        <v>0.37210678118654755</v>
      </c>
      <c r="M91" s="6">
        <f t="shared" si="39"/>
        <v>0.7071067811865476</v>
      </c>
      <c r="N91" s="6">
        <f t="shared" si="40"/>
        <v>-4.505966468720453</v>
      </c>
      <c r="O91" s="6">
        <f t="shared" si="41"/>
        <v>4.505966468720453</v>
      </c>
      <c r="P91" s="6">
        <f t="shared" si="42"/>
        <v>-4.505966468720453</v>
      </c>
      <c r="Q91" s="6">
        <f t="shared" si="53"/>
        <v>0.4821600771456123</v>
      </c>
      <c r="R91" s="5">
        <f t="shared" si="54"/>
        <v>917.2526446033748</v>
      </c>
      <c r="S91" s="5">
        <f t="shared" si="55"/>
        <v>480.677741172938</v>
      </c>
      <c r="T91" s="10">
        <v>36474</v>
      </c>
    </row>
    <row r="92" spans="1:20" ht="15">
      <c r="A92" s="4"/>
      <c r="B92" s="4" t="s">
        <v>105</v>
      </c>
      <c r="C92" s="5">
        <v>515</v>
      </c>
      <c r="D92" s="6">
        <v>0.992</v>
      </c>
      <c r="E92" s="6">
        <v>4.77</v>
      </c>
      <c r="F92" s="6">
        <v>0.337</v>
      </c>
      <c r="G92" s="8">
        <v>215.9</v>
      </c>
      <c r="H92" s="8">
        <v>100</v>
      </c>
      <c r="I92" s="9">
        <f>2*PI()/$D92</f>
        <v>6.333856156431034</v>
      </c>
      <c r="J92" s="5">
        <f>((G92*G92)/(L92*2*E92*I92))-C92</f>
        <v>1569.306924485084</v>
      </c>
      <c r="K92" s="5">
        <v>2000000</v>
      </c>
      <c r="L92" s="6">
        <f>M92-F92</f>
        <v>0.37010678118654755</v>
      </c>
      <c r="M92" s="6">
        <f t="shared" si="39"/>
        <v>0.7071067811865476</v>
      </c>
      <c r="N92" s="6">
        <f>-$M92*$I92</f>
        <v>-4.478712639272547</v>
      </c>
      <c r="O92" s="6">
        <f>$I92*SQRT(1-$M92*$M92)</f>
        <v>4.478712639272546</v>
      </c>
      <c r="P92" s="6">
        <f>-$I92*SQRT(1-$M92*$M92)</f>
        <v>-4.478712639272546</v>
      </c>
      <c r="Q92" s="6">
        <f>H92/G92</f>
        <v>0.4631773969430292</v>
      </c>
      <c r="R92" s="5">
        <f>(Q92*K92*(C92+J92))/(K92-Q92*(C92+J92))</f>
        <v>965.8700830644864</v>
      </c>
      <c r="S92" s="5">
        <f>J92-(R92*K92)/(R92+K92)</f>
        <v>603.9030687717519</v>
      </c>
      <c r="T92" s="10">
        <v>36474</v>
      </c>
    </row>
    <row r="93" spans="1:20" ht="15">
      <c r="A93" s="4"/>
      <c r="B93" s="4" t="s">
        <v>106</v>
      </c>
      <c r="C93" s="5">
        <v>509</v>
      </c>
      <c r="D93" s="6">
        <v>0.984</v>
      </c>
      <c r="E93" s="6">
        <v>4.77</v>
      </c>
      <c r="F93" s="6">
        <v>0.331</v>
      </c>
      <c r="G93" s="8">
        <v>210</v>
      </c>
      <c r="H93" s="8">
        <v>100</v>
      </c>
      <c r="I93" s="9">
        <f t="shared" si="36"/>
        <v>6.385350921930474</v>
      </c>
      <c r="J93" s="5">
        <f aca="true" t="shared" si="56" ref="J93:J105">((G93*G93)/(L93*2*E93*I93))-C93</f>
        <v>1415.8384305712118</v>
      </c>
      <c r="K93" s="5">
        <v>2000000</v>
      </c>
      <c r="L93" s="6">
        <f aca="true" t="shared" si="57" ref="L93:L105">M93-F93</f>
        <v>0.37610678118654756</v>
      </c>
      <c r="M93" s="6">
        <f t="shared" si="39"/>
        <v>0.7071067811865476</v>
      </c>
      <c r="N93" s="6">
        <f t="shared" si="40"/>
        <v>-4.5151249371528115</v>
      </c>
      <c r="O93" s="6">
        <f t="shared" si="41"/>
        <v>4.515124937152811</v>
      </c>
      <c r="P93" s="6">
        <f t="shared" si="42"/>
        <v>-4.515124937152811</v>
      </c>
      <c r="Q93" s="6">
        <f aca="true" t="shared" si="58" ref="Q93:Q105">H93/G93</f>
        <v>0.47619047619047616</v>
      </c>
      <c r="R93" s="5">
        <f aca="true" t="shared" si="59" ref="R93:R105">(Q93*K93*(C93+J93))/(K93-Q93*(C93+J93))</f>
        <v>917.0099898123885</v>
      </c>
      <c r="S93" s="5">
        <f aca="true" t="shared" si="60" ref="S93:S105">J93-(R93*K93)/(R93+K93)</f>
        <v>499.24870172777776</v>
      </c>
      <c r="T93" s="10">
        <v>36474</v>
      </c>
    </row>
    <row r="94" spans="1:20" ht="15">
      <c r="A94" s="4"/>
      <c r="B94" s="4" t="s">
        <v>107</v>
      </c>
      <c r="C94" s="5">
        <v>512</v>
      </c>
      <c r="D94" s="6">
        <v>0.999</v>
      </c>
      <c r="E94" s="6">
        <v>4.77</v>
      </c>
      <c r="F94" s="6">
        <v>0.321</v>
      </c>
      <c r="G94" s="8">
        <v>204</v>
      </c>
      <c r="H94" s="8">
        <v>100</v>
      </c>
      <c r="I94" s="9">
        <f t="shared" si="36"/>
        <v>6.289474781961548</v>
      </c>
      <c r="J94" s="5">
        <f t="shared" si="56"/>
        <v>1284.3466600122003</v>
      </c>
      <c r="K94" s="5">
        <v>2000000</v>
      </c>
      <c r="L94" s="6">
        <f t="shared" si="57"/>
        <v>0.38610678118654757</v>
      </c>
      <c r="M94" s="6">
        <f t="shared" si="39"/>
        <v>0.7071067811865476</v>
      </c>
      <c r="N94" s="6">
        <f t="shared" si="40"/>
        <v>-4.447330268426794</v>
      </c>
      <c r="O94" s="6">
        <f t="shared" si="41"/>
        <v>4.447330268426793</v>
      </c>
      <c r="P94" s="6">
        <f t="shared" si="42"/>
        <v>-4.447330268426793</v>
      </c>
      <c r="Q94" s="6">
        <f t="shared" si="58"/>
        <v>0.49019607843137253</v>
      </c>
      <c r="R94" s="5">
        <f t="shared" si="59"/>
        <v>880.9499538067547</v>
      </c>
      <c r="S94" s="5">
        <f t="shared" si="60"/>
        <v>403.7845717709257</v>
      </c>
      <c r="T94" s="10">
        <v>36474</v>
      </c>
    </row>
    <row r="95" spans="1:20" ht="15">
      <c r="A95" s="4"/>
      <c r="B95" s="4" t="s">
        <v>108</v>
      </c>
      <c r="C95" s="5">
        <v>510</v>
      </c>
      <c r="D95" s="6">
        <v>0.9728</v>
      </c>
      <c r="E95" s="6">
        <v>4.77</v>
      </c>
      <c r="F95" s="6">
        <v>0.279</v>
      </c>
      <c r="G95" s="8">
        <v>205.8</v>
      </c>
      <c r="H95" s="8">
        <v>100</v>
      </c>
      <c r="I95" s="9">
        <f t="shared" si="36"/>
        <v>6.458866475307963</v>
      </c>
      <c r="J95" s="5">
        <f t="shared" si="56"/>
        <v>1095.5874048268577</v>
      </c>
      <c r="K95" s="5">
        <v>2000000</v>
      </c>
      <c r="L95" s="6">
        <f t="shared" si="57"/>
        <v>0.42810678118654755</v>
      </c>
      <c r="M95" s="6">
        <f t="shared" si="39"/>
        <v>0.7071067811865476</v>
      </c>
      <c r="N95" s="6">
        <f t="shared" si="40"/>
        <v>-4.567108283468715</v>
      </c>
      <c r="O95" s="6">
        <f t="shared" si="41"/>
        <v>4.567108283468715</v>
      </c>
      <c r="P95" s="6">
        <f t="shared" si="42"/>
        <v>-4.567108283468715</v>
      </c>
      <c r="Q95" s="6">
        <f t="shared" si="58"/>
        <v>0.48590864917395526</v>
      </c>
      <c r="R95" s="5">
        <f t="shared" si="59"/>
        <v>780.473257455221</v>
      </c>
      <c r="S95" s="5">
        <f t="shared" si="60"/>
        <v>315.4185978167228</v>
      </c>
      <c r="T95" s="10">
        <v>36474</v>
      </c>
    </row>
    <row r="96" spans="1:20" ht="15">
      <c r="A96" s="4"/>
      <c r="B96" s="4" t="s">
        <v>109</v>
      </c>
      <c r="C96" s="5">
        <v>506</v>
      </c>
      <c r="D96" s="6">
        <v>0.998</v>
      </c>
      <c r="E96" s="6">
        <v>4.77</v>
      </c>
      <c r="F96" s="6">
        <v>0.313</v>
      </c>
      <c r="G96" s="8">
        <v>204.5</v>
      </c>
      <c r="H96" s="8">
        <v>100</v>
      </c>
      <c r="I96" s="9">
        <f t="shared" si="36"/>
        <v>6.295776860901389</v>
      </c>
      <c r="J96" s="5">
        <f t="shared" si="56"/>
        <v>1260.7496555148418</v>
      </c>
      <c r="K96" s="5">
        <v>2000000</v>
      </c>
      <c r="L96" s="6">
        <f t="shared" si="57"/>
        <v>0.3941067811865476</v>
      </c>
      <c r="M96" s="6">
        <f t="shared" si="39"/>
        <v>0.7071067811865476</v>
      </c>
      <c r="N96" s="6">
        <f t="shared" si="40"/>
        <v>-4.451786511180728</v>
      </c>
      <c r="O96" s="6">
        <f t="shared" si="41"/>
        <v>4.451786511180727</v>
      </c>
      <c r="P96" s="6">
        <f t="shared" si="42"/>
        <v>-4.451786511180727</v>
      </c>
      <c r="Q96" s="6">
        <f t="shared" si="58"/>
        <v>0.4889975550122249</v>
      </c>
      <c r="R96" s="5">
        <f t="shared" si="59"/>
        <v>864.3096160748514</v>
      </c>
      <c r="S96" s="5">
        <f t="shared" si="60"/>
        <v>396.81339364939345</v>
      </c>
      <c r="T96" s="10">
        <v>36474</v>
      </c>
    </row>
    <row r="97" spans="1:20" ht="15">
      <c r="A97" s="4"/>
      <c r="B97" s="4" t="s">
        <v>110</v>
      </c>
      <c r="C97" s="5">
        <v>509</v>
      </c>
      <c r="D97" s="6">
        <v>1.0504</v>
      </c>
      <c r="E97" s="6">
        <v>4.77</v>
      </c>
      <c r="F97" s="6">
        <v>0.363</v>
      </c>
      <c r="G97" s="8">
        <v>211.8</v>
      </c>
      <c r="H97" s="8">
        <v>100</v>
      </c>
      <c r="I97" s="9">
        <f t="shared" si="36"/>
        <v>5.981707261214382</v>
      </c>
      <c r="J97" s="5">
        <f>((G97*G97)/(L97*2*E97*I97))-C97</f>
        <v>1775.4683754702346</v>
      </c>
      <c r="K97" s="5">
        <v>2000000</v>
      </c>
      <c r="L97" s="6">
        <f>M97-F97</f>
        <v>0.3441067811865476</v>
      </c>
      <c r="M97" s="6">
        <f t="shared" si="39"/>
        <v>0.7071067811865476</v>
      </c>
      <c r="N97" s="6">
        <f t="shared" si="40"/>
        <v>-4.2297057674775</v>
      </c>
      <c r="O97" s="6">
        <f t="shared" si="41"/>
        <v>4.2297057674775</v>
      </c>
      <c r="P97" s="6">
        <f t="shared" si="42"/>
        <v>-4.2297057674775</v>
      </c>
      <c r="Q97" s="6">
        <f>H97/G97</f>
        <v>0.4721435316336166</v>
      </c>
      <c r="R97" s="5">
        <f>(Q97*K97*(C97+J97))/(K97-Q97*(C97+J97))</f>
        <v>1079.1789662796052</v>
      </c>
      <c r="S97" s="5">
        <f>J97-(R97*K97)/(R97+K97)</f>
        <v>696.8714087704072</v>
      </c>
      <c r="T97" s="10">
        <v>36474</v>
      </c>
    </row>
    <row r="98" spans="1:20" ht="15">
      <c r="A98" s="4"/>
      <c r="B98" s="4" t="s">
        <v>111</v>
      </c>
      <c r="C98" s="5">
        <v>511</v>
      </c>
      <c r="D98" s="6">
        <v>1.002</v>
      </c>
      <c r="E98" s="6">
        <v>4.77</v>
      </c>
      <c r="F98" s="6">
        <v>0.342</v>
      </c>
      <c r="G98" s="8">
        <v>214.5</v>
      </c>
      <c r="H98" s="8">
        <v>100</v>
      </c>
      <c r="I98" s="9">
        <f t="shared" si="36"/>
        <v>6.2706440191413035</v>
      </c>
      <c r="J98" s="5">
        <f t="shared" si="56"/>
        <v>1595.5616436191094</v>
      </c>
      <c r="K98" s="5">
        <v>2000000</v>
      </c>
      <c r="L98" s="6">
        <f t="shared" si="57"/>
        <v>0.36510678118654755</v>
      </c>
      <c r="M98" s="6">
        <f t="shared" si="39"/>
        <v>0.7071067811865476</v>
      </c>
      <c r="N98" s="6">
        <f t="shared" si="40"/>
        <v>-4.434014908341683</v>
      </c>
      <c r="O98" s="6">
        <f t="shared" si="41"/>
        <v>4.434014908341682</v>
      </c>
      <c r="P98" s="6">
        <f t="shared" si="42"/>
        <v>-4.434014908341682</v>
      </c>
      <c r="Q98" s="6">
        <f t="shared" si="58"/>
        <v>0.4662004662004662</v>
      </c>
      <c r="R98" s="5">
        <f t="shared" si="59"/>
        <v>982.5624978341759</v>
      </c>
      <c r="S98" s="5">
        <f t="shared" si="60"/>
        <v>613.4816232838604</v>
      </c>
      <c r="T98" s="10">
        <v>36474</v>
      </c>
    </row>
    <row r="99" spans="1:20" ht="15">
      <c r="A99" s="4"/>
      <c r="B99" s="4" t="s">
        <v>113</v>
      </c>
      <c r="C99" s="5">
        <v>5003</v>
      </c>
      <c r="D99" s="6">
        <v>1.032</v>
      </c>
      <c r="E99" s="6">
        <v>4.77</v>
      </c>
      <c r="F99" s="6">
        <v>0.34</v>
      </c>
      <c r="G99" s="8">
        <v>638.8</v>
      </c>
      <c r="H99" s="8">
        <v>100</v>
      </c>
      <c r="I99" s="9">
        <f t="shared" si="36"/>
        <v>6.088357855794173</v>
      </c>
      <c r="J99" s="5">
        <f t="shared" si="56"/>
        <v>14134.661219597958</v>
      </c>
      <c r="K99" s="5">
        <v>2000000</v>
      </c>
      <c r="L99" s="6">
        <f t="shared" si="57"/>
        <v>0.36710678118654755</v>
      </c>
      <c r="M99" s="6">
        <f t="shared" si="39"/>
        <v>0.7071067811865476</v>
      </c>
      <c r="N99" s="6">
        <f t="shared" si="40"/>
        <v>-4.305119126122448</v>
      </c>
      <c r="O99" s="6">
        <f t="shared" si="41"/>
        <v>4.305119126122447</v>
      </c>
      <c r="P99" s="6">
        <f t="shared" si="42"/>
        <v>-4.305119126122447</v>
      </c>
      <c r="Q99" s="6">
        <f t="shared" si="58"/>
        <v>0.15654351909830935</v>
      </c>
      <c r="R99" s="5">
        <f t="shared" si="59"/>
        <v>3000.37120592266</v>
      </c>
      <c r="S99" s="5">
        <f t="shared" si="60"/>
        <v>11138.784384970852</v>
      </c>
      <c r="T99" s="10">
        <v>36468</v>
      </c>
    </row>
    <row r="100" spans="1:20" ht="15">
      <c r="A100" s="4"/>
      <c r="B100" s="4" t="s">
        <v>114</v>
      </c>
      <c r="C100" s="5">
        <v>5010</v>
      </c>
      <c r="D100" s="6">
        <v>0.9747</v>
      </c>
      <c r="E100" s="6">
        <v>4.77</v>
      </c>
      <c r="F100" s="6">
        <v>0.29</v>
      </c>
      <c r="G100" s="8">
        <v>633.1</v>
      </c>
      <c r="H100" s="8">
        <v>100</v>
      </c>
      <c r="I100" s="9">
        <f t="shared" si="36"/>
        <v>6.44627609231516</v>
      </c>
      <c r="J100" s="5">
        <f t="shared" si="56"/>
        <v>10615.722219174851</v>
      </c>
      <c r="K100" s="5">
        <v>2000000</v>
      </c>
      <c r="L100" s="6">
        <f t="shared" si="57"/>
        <v>0.4171067811865476</v>
      </c>
      <c r="M100" s="6">
        <f t="shared" si="39"/>
        <v>0.7071067811865476</v>
      </c>
      <c r="N100" s="6">
        <f t="shared" si="40"/>
        <v>-4.558205538276769</v>
      </c>
      <c r="O100" s="6">
        <f t="shared" si="41"/>
        <v>4.558205538276768</v>
      </c>
      <c r="P100" s="6">
        <f t="shared" si="42"/>
        <v>-4.558205538276768</v>
      </c>
      <c r="Q100" s="6">
        <f t="shared" si="58"/>
        <v>0.15795293002685198</v>
      </c>
      <c r="R100" s="5">
        <f t="shared" si="59"/>
        <v>2471.178201111542</v>
      </c>
      <c r="S100" s="5">
        <f t="shared" si="60"/>
        <v>8147.593610870501</v>
      </c>
      <c r="T100" s="10">
        <v>36468</v>
      </c>
    </row>
    <row r="101" spans="1:20" ht="15">
      <c r="A101" s="4"/>
      <c r="B101" s="4" t="s">
        <v>115</v>
      </c>
      <c r="C101" s="5">
        <v>4765</v>
      </c>
      <c r="D101" s="6">
        <v>0.995</v>
      </c>
      <c r="E101" s="6">
        <v>4.77</v>
      </c>
      <c r="F101" s="6">
        <v>0.325</v>
      </c>
      <c r="G101" s="8">
        <v>605</v>
      </c>
      <c r="H101" s="8">
        <v>100</v>
      </c>
      <c r="I101" s="9">
        <f t="shared" si="36"/>
        <v>6.314759102693052</v>
      </c>
      <c r="J101" s="5">
        <f t="shared" si="56"/>
        <v>11135.868349671531</v>
      </c>
      <c r="K101" s="5">
        <v>2000000</v>
      </c>
      <c r="L101" s="6">
        <f t="shared" si="57"/>
        <v>0.38210678118654756</v>
      </c>
      <c r="M101" s="6">
        <f t="shared" si="39"/>
        <v>0.7071067811865476</v>
      </c>
      <c r="N101" s="6">
        <f t="shared" si="40"/>
        <v>-4.465208983073735</v>
      </c>
      <c r="O101" s="6">
        <f t="shared" si="41"/>
        <v>4.465208983073735</v>
      </c>
      <c r="P101" s="6">
        <f t="shared" si="42"/>
        <v>-4.465208983073735</v>
      </c>
      <c r="Q101" s="6">
        <f t="shared" si="58"/>
        <v>0.1652892561983471</v>
      </c>
      <c r="R101" s="5">
        <f t="shared" si="59"/>
        <v>2631.7010770003417</v>
      </c>
      <c r="S101" s="5">
        <f t="shared" si="60"/>
        <v>8507.625647246485</v>
      </c>
      <c r="T101" s="10">
        <v>36468</v>
      </c>
    </row>
    <row r="102" spans="1:20" ht="15">
      <c r="A102" s="4"/>
      <c r="B102" s="4" t="s">
        <v>116</v>
      </c>
      <c r="C102" s="5">
        <v>4868</v>
      </c>
      <c r="D102" s="6">
        <v>1.0183</v>
      </c>
      <c r="E102" s="6">
        <v>4.77</v>
      </c>
      <c r="F102" s="6">
        <v>0.352</v>
      </c>
      <c r="G102" s="8">
        <v>635.6</v>
      </c>
      <c r="H102" s="8">
        <v>100</v>
      </c>
      <c r="I102" s="9">
        <f t="shared" si="36"/>
        <v>6.170269377570055</v>
      </c>
      <c r="J102" s="5">
        <f t="shared" si="56"/>
        <v>14458.63799566168</v>
      </c>
      <c r="K102" s="5">
        <v>2000000</v>
      </c>
      <c r="L102" s="6">
        <f t="shared" si="57"/>
        <v>0.3551067811865476</v>
      </c>
      <c r="M102" s="6">
        <f t="shared" si="39"/>
        <v>0.7071067811865476</v>
      </c>
      <c r="N102" s="6">
        <f t="shared" si="40"/>
        <v>-4.363039318627484</v>
      </c>
      <c r="O102" s="6">
        <f t="shared" si="41"/>
        <v>4.363039318627483</v>
      </c>
      <c r="P102" s="6">
        <f t="shared" si="42"/>
        <v>-4.363039318627483</v>
      </c>
      <c r="Q102" s="6">
        <f t="shared" si="58"/>
        <v>0.15733165512901195</v>
      </c>
      <c r="R102" s="5">
        <f t="shared" si="59"/>
        <v>3045.3218868006466</v>
      </c>
      <c r="S102" s="5">
        <f t="shared" si="60"/>
        <v>11417.946051724977</v>
      </c>
      <c r="T102" s="10">
        <v>36468</v>
      </c>
    </row>
    <row r="103" spans="1:20" ht="15">
      <c r="A103" s="4"/>
      <c r="B103" s="4" t="s">
        <v>117</v>
      </c>
      <c r="C103" s="5">
        <v>4950</v>
      </c>
      <c r="D103" s="6">
        <v>0.994</v>
      </c>
      <c r="E103" s="6">
        <v>4.77</v>
      </c>
      <c r="F103" s="6">
        <v>0.356</v>
      </c>
      <c r="G103" s="8">
        <v>648.3</v>
      </c>
      <c r="H103" s="8">
        <v>100</v>
      </c>
      <c r="I103" s="9">
        <f t="shared" si="36"/>
        <v>6.32111197905391</v>
      </c>
      <c r="J103" s="5">
        <f t="shared" si="56"/>
        <v>14900.47791293438</v>
      </c>
      <c r="K103" s="5">
        <v>2000000</v>
      </c>
      <c r="L103" s="6">
        <f t="shared" si="57"/>
        <v>0.3511067811865476</v>
      </c>
      <c r="M103" s="6">
        <f t="shared" si="39"/>
        <v>0.7071067811865476</v>
      </c>
      <c r="N103" s="6">
        <f t="shared" si="40"/>
        <v>-4.469701145028538</v>
      </c>
      <c r="O103" s="6">
        <f t="shared" si="41"/>
        <v>4.469701145028537</v>
      </c>
      <c r="P103" s="6">
        <f t="shared" si="42"/>
        <v>-4.469701145028537</v>
      </c>
      <c r="Q103" s="6">
        <f t="shared" si="58"/>
        <v>0.15424957581366652</v>
      </c>
      <c r="R103" s="5">
        <f t="shared" si="59"/>
        <v>3066.622686393052</v>
      </c>
      <c r="S103" s="5">
        <f t="shared" si="60"/>
        <v>11838.550115165695</v>
      </c>
      <c r="T103" s="10">
        <v>36468</v>
      </c>
    </row>
    <row r="104" spans="1:20" ht="15">
      <c r="A104" s="4"/>
      <c r="B104" s="4" t="s">
        <v>118</v>
      </c>
      <c r="C104" s="5">
        <v>4975</v>
      </c>
      <c r="D104" s="6">
        <v>0.9901</v>
      </c>
      <c r="E104" s="6">
        <v>4.77</v>
      </c>
      <c r="F104" s="6">
        <v>0.309</v>
      </c>
      <c r="G104" s="8">
        <v>630.3</v>
      </c>
      <c r="H104" s="8">
        <v>100</v>
      </c>
      <c r="I104" s="9">
        <f t="shared" si="36"/>
        <v>6.346010814240568</v>
      </c>
      <c r="J104" s="5">
        <f t="shared" si="56"/>
        <v>11508.36427547724</v>
      </c>
      <c r="K104" s="5">
        <v>2000000</v>
      </c>
      <c r="L104" s="6">
        <f t="shared" si="57"/>
        <v>0.3981067811865476</v>
      </c>
      <c r="M104" s="6">
        <f t="shared" si="39"/>
        <v>0.7071067811865476</v>
      </c>
      <c r="N104" s="6">
        <f t="shared" si="40"/>
        <v>-4.48730728023267</v>
      </c>
      <c r="O104" s="6">
        <f t="shared" si="41"/>
        <v>4.4873072802326694</v>
      </c>
      <c r="P104" s="6">
        <f t="shared" si="42"/>
        <v>-4.4873072802326694</v>
      </c>
      <c r="Q104" s="6">
        <f t="shared" si="58"/>
        <v>0.15865460891638902</v>
      </c>
      <c r="R104" s="5">
        <f t="shared" si="59"/>
        <v>2618.5857253174245</v>
      </c>
      <c r="S104" s="5">
        <f t="shared" si="60"/>
        <v>8893.202562725022</v>
      </c>
      <c r="T104" s="10">
        <v>36468</v>
      </c>
    </row>
    <row r="105" spans="1:20" ht="15">
      <c r="A105" s="4"/>
      <c r="B105" s="4" t="s">
        <v>119</v>
      </c>
      <c r="C105" s="5">
        <v>4965</v>
      </c>
      <c r="D105" s="6">
        <v>1.0438</v>
      </c>
      <c r="E105" s="6">
        <v>4.77</v>
      </c>
      <c r="F105" s="6">
        <v>0.321</v>
      </c>
      <c r="G105" s="8">
        <v>652.2</v>
      </c>
      <c r="H105" s="8">
        <v>100</v>
      </c>
      <c r="I105" s="9">
        <f t="shared" si="36"/>
        <v>6.01952989766199</v>
      </c>
      <c r="J105" s="5">
        <f t="shared" si="56"/>
        <v>14219.178611089166</v>
      </c>
      <c r="K105" s="5">
        <v>2000000</v>
      </c>
      <c r="L105" s="6">
        <f t="shared" si="57"/>
        <v>0.38610678118654757</v>
      </c>
      <c r="M105" s="6">
        <f t="shared" si="39"/>
        <v>0.7071067811865476</v>
      </c>
      <c r="N105" s="6">
        <f t="shared" si="40"/>
        <v>-4.256450410191958</v>
      </c>
      <c r="O105" s="6">
        <f t="shared" si="41"/>
        <v>4.256450410191958</v>
      </c>
      <c r="P105" s="6">
        <f t="shared" si="42"/>
        <v>-4.256450410191958</v>
      </c>
      <c r="Q105" s="6">
        <f t="shared" si="58"/>
        <v>0.1533272002453235</v>
      </c>
      <c r="R105" s="5">
        <f t="shared" si="59"/>
        <v>2945.788850171003</v>
      </c>
      <c r="S105" s="5">
        <f t="shared" si="60"/>
        <v>11277.722215644644</v>
      </c>
      <c r="T105" s="10">
        <v>36468</v>
      </c>
    </row>
    <row r="106" spans="1:20" ht="15">
      <c r="A106" s="4"/>
      <c r="B106" s="4" t="s">
        <v>120</v>
      </c>
      <c r="C106" s="5">
        <v>4953</v>
      </c>
      <c r="D106" s="6">
        <v>1.004</v>
      </c>
      <c r="E106" s="6">
        <v>4.77</v>
      </c>
      <c r="F106" s="6">
        <v>0.307</v>
      </c>
      <c r="G106" s="8">
        <v>650.7</v>
      </c>
      <c r="H106" s="8">
        <v>100</v>
      </c>
      <c r="I106" s="9">
        <f t="shared" si="36"/>
        <v>6.25815269639401</v>
      </c>
      <c r="J106" s="5">
        <f aca="true" t="shared" si="61" ref="J106:J116">((G106*G106)/(L106*2*E106*I106))-C106</f>
        <v>12772.201100747516</v>
      </c>
      <c r="K106" s="5">
        <v>2000000</v>
      </c>
      <c r="L106" s="6">
        <f aca="true" t="shared" si="62" ref="L106:L116">M106-F106</f>
        <v>0.4001067811865476</v>
      </c>
      <c r="M106" s="6">
        <f t="shared" si="39"/>
        <v>0.7071067811865476</v>
      </c>
      <c r="N106" s="6">
        <f t="shared" si="40"/>
        <v>-4.425182209321082</v>
      </c>
      <c r="O106" s="6">
        <f t="shared" si="41"/>
        <v>4.425182209321081</v>
      </c>
      <c r="P106" s="6">
        <f t="shared" si="42"/>
        <v>-4.425182209321081</v>
      </c>
      <c r="Q106" s="6">
        <f aca="true" t="shared" si="63" ref="Q106:Q116">H106/G106</f>
        <v>0.1536806516059628</v>
      </c>
      <c r="R106" s="5">
        <f aca="true" t="shared" si="64" ref="R106:R116">(Q106*K106*(C106+J106))/(K106-Q106*(C106+J106))</f>
        <v>2727.7356588749244</v>
      </c>
      <c r="S106" s="5">
        <f aca="true" t="shared" si="65" ref="S106:S116">J106-(R106*K106)/(R106+K106)</f>
        <v>10048.18064573791</v>
      </c>
      <c r="T106" s="10">
        <v>36468</v>
      </c>
    </row>
    <row r="107" spans="1:20" ht="15">
      <c r="A107" s="4"/>
      <c r="B107" s="4" t="s">
        <v>121</v>
      </c>
      <c r="C107" s="5">
        <v>5020</v>
      </c>
      <c r="D107" s="6">
        <v>1.0246</v>
      </c>
      <c r="E107" s="6">
        <v>4.77</v>
      </c>
      <c r="F107" s="6">
        <v>0.335</v>
      </c>
      <c r="G107" s="8">
        <v>614.9</v>
      </c>
      <c r="H107" s="8">
        <v>100</v>
      </c>
      <c r="I107" s="9">
        <f t="shared" si="36"/>
        <v>6.132329989439378</v>
      </c>
      <c r="J107" s="5">
        <f t="shared" si="61"/>
        <v>12348.707842272586</v>
      </c>
      <c r="K107" s="5">
        <v>2000000</v>
      </c>
      <c r="L107" s="6">
        <f t="shared" si="62"/>
        <v>0.37210678118654755</v>
      </c>
      <c r="M107" s="6">
        <f t="shared" si="39"/>
        <v>0.7071067811865476</v>
      </c>
      <c r="N107" s="6">
        <f t="shared" si="40"/>
        <v>-4.336212120006214</v>
      </c>
      <c r="O107" s="6">
        <f t="shared" si="41"/>
        <v>4.336212120006213</v>
      </c>
      <c r="P107" s="6">
        <f t="shared" si="42"/>
        <v>-4.336212120006213</v>
      </c>
      <c r="Q107" s="6">
        <f t="shared" si="63"/>
        <v>0.1626280696048138</v>
      </c>
      <c r="R107" s="5">
        <f t="shared" si="64"/>
        <v>2828.634363994634</v>
      </c>
      <c r="S107" s="5">
        <f t="shared" si="65"/>
        <v>9524.068414353806</v>
      </c>
      <c r="T107" s="10">
        <v>36468</v>
      </c>
    </row>
    <row r="108" spans="1:20" ht="15">
      <c r="A108" s="4"/>
      <c r="B108" s="4" t="s">
        <v>122</v>
      </c>
      <c r="C108" s="5">
        <v>4937</v>
      </c>
      <c r="D108" s="6">
        <v>0.9891</v>
      </c>
      <c r="E108" s="6">
        <v>4.77</v>
      </c>
      <c r="F108" s="6">
        <v>0.323</v>
      </c>
      <c r="G108" s="8">
        <v>642.8</v>
      </c>
      <c r="H108" s="8">
        <v>100</v>
      </c>
      <c r="I108" s="9">
        <f t="shared" si="36"/>
        <v>6.352426758851063</v>
      </c>
      <c r="J108" s="5">
        <f t="shared" si="61"/>
        <v>12813.546171660728</v>
      </c>
      <c r="K108" s="5">
        <v>2000000</v>
      </c>
      <c r="L108" s="6">
        <f t="shared" si="62"/>
        <v>0.38410678118654756</v>
      </c>
      <c r="M108" s="6">
        <f t="shared" si="39"/>
        <v>0.7071067811865476</v>
      </c>
      <c r="N108" s="6">
        <f t="shared" si="40"/>
        <v>-4.491844038174468</v>
      </c>
      <c r="O108" s="6">
        <f t="shared" si="41"/>
        <v>4.4918440381744675</v>
      </c>
      <c r="P108" s="6">
        <f t="shared" si="42"/>
        <v>-4.4918440381744675</v>
      </c>
      <c r="Q108" s="6">
        <f t="shared" si="63"/>
        <v>0.1555693839452396</v>
      </c>
      <c r="R108" s="5">
        <f t="shared" si="64"/>
        <v>2765.259583948581</v>
      </c>
      <c r="S108" s="5">
        <f t="shared" si="65"/>
        <v>10052.104639043937</v>
      </c>
      <c r="T108" s="10">
        <v>36468</v>
      </c>
    </row>
    <row r="109" spans="1:20" ht="15">
      <c r="A109" s="4"/>
      <c r="B109" s="4" t="s">
        <v>123</v>
      </c>
      <c r="C109" s="5">
        <v>4956</v>
      </c>
      <c r="D109" s="6">
        <v>1.027</v>
      </c>
      <c r="E109" s="6">
        <v>4.77</v>
      </c>
      <c r="F109" s="6">
        <v>0.328</v>
      </c>
      <c r="G109" s="8">
        <v>644.3</v>
      </c>
      <c r="H109" s="8">
        <v>100</v>
      </c>
      <c r="I109" s="9">
        <f t="shared" si="36"/>
        <v>6.11799932539395</v>
      </c>
      <c r="J109" s="5">
        <f t="shared" si="61"/>
        <v>13805.040042567758</v>
      </c>
      <c r="K109" s="5">
        <v>2000000</v>
      </c>
      <c r="L109" s="6">
        <f t="shared" si="62"/>
        <v>0.37910678118654756</v>
      </c>
      <c r="M109" s="6">
        <f t="shared" si="39"/>
        <v>0.7071067811865476</v>
      </c>
      <c r="N109" s="6">
        <f t="shared" si="40"/>
        <v>-4.3260788102807854</v>
      </c>
      <c r="O109" s="6">
        <f t="shared" si="41"/>
        <v>4.326078810280785</v>
      </c>
      <c r="P109" s="6">
        <f t="shared" si="42"/>
        <v>-4.326078810280785</v>
      </c>
      <c r="Q109" s="6">
        <f t="shared" si="63"/>
        <v>0.1552072016141549</v>
      </c>
      <c r="R109" s="5">
        <f t="shared" si="64"/>
        <v>2916.094136582325</v>
      </c>
      <c r="S109" s="5">
        <f t="shared" si="65"/>
        <v>10893.19151818971</v>
      </c>
      <c r="T109" s="10">
        <v>36468</v>
      </c>
    </row>
    <row r="110" spans="1:20" ht="15">
      <c r="A110" s="4"/>
      <c r="B110" s="4" t="s">
        <v>124</v>
      </c>
      <c r="C110" s="5">
        <v>5055</v>
      </c>
      <c r="D110" s="6">
        <v>0.995</v>
      </c>
      <c r="E110" s="6">
        <v>4.77</v>
      </c>
      <c r="F110" s="6">
        <v>0.346</v>
      </c>
      <c r="G110" s="8">
        <v>651.4</v>
      </c>
      <c r="H110" s="8">
        <v>100</v>
      </c>
      <c r="I110" s="9">
        <f t="shared" si="36"/>
        <v>6.314759102693052</v>
      </c>
      <c r="J110" s="5">
        <f t="shared" si="61"/>
        <v>14450.392867370563</v>
      </c>
      <c r="K110" s="5">
        <v>2000000</v>
      </c>
      <c r="L110" s="6">
        <f t="shared" si="62"/>
        <v>0.3611067811865476</v>
      </c>
      <c r="M110" s="6">
        <f t="shared" si="39"/>
        <v>0.7071067811865476</v>
      </c>
      <c r="N110" s="6">
        <f t="shared" si="40"/>
        <v>-4.465208983073735</v>
      </c>
      <c r="O110" s="6">
        <f t="shared" si="41"/>
        <v>4.465208983073735</v>
      </c>
      <c r="P110" s="6">
        <f t="shared" si="42"/>
        <v>-4.465208983073735</v>
      </c>
      <c r="Q110" s="6">
        <f t="shared" si="63"/>
        <v>0.15351550506601166</v>
      </c>
      <c r="R110" s="5">
        <f t="shared" si="64"/>
        <v>2998.870116250907</v>
      </c>
      <c r="S110" s="5">
        <f t="shared" si="65"/>
        <v>11456.012629825189</v>
      </c>
      <c r="T110" s="10">
        <v>36468</v>
      </c>
    </row>
    <row r="111" spans="1:20" ht="15">
      <c r="A111" s="4"/>
      <c r="B111" s="4" t="s">
        <v>125</v>
      </c>
      <c r="C111" s="5">
        <v>4928</v>
      </c>
      <c r="D111" s="6">
        <v>1.002</v>
      </c>
      <c r="E111" s="6">
        <v>4.77</v>
      </c>
      <c r="F111" s="6">
        <v>0.325</v>
      </c>
      <c r="G111" s="8">
        <v>636.5</v>
      </c>
      <c r="H111" s="8">
        <v>100</v>
      </c>
      <c r="I111" s="9">
        <f t="shared" si="36"/>
        <v>6.2706440191413035</v>
      </c>
      <c r="J111" s="5">
        <f t="shared" si="61"/>
        <v>12795.584058120334</v>
      </c>
      <c r="K111" s="5">
        <v>2000000</v>
      </c>
      <c r="L111" s="6">
        <f t="shared" si="62"/>
        <v>0.38210678118654756</v>
      </c>
      <c r="M111" s="6">
        <f t="shared" si="39"/>
        <v>0.7071067811865476</v>
      </c>
      <c r="N111" s="6">
        <f t="shared" si="40"/>
        <v>-4.434014908341683</v>
      </c>
      <c r="O111" s="6">
        <f t="shared" si="41"/>
        <v>4.434014908341682</v>
      </c>
      <c r="P111" s="6">
        <f t="shared" si="42"/>
        <v>-4.434014908341682</v>
      </c>
      <c r="Q111" s="6">
        <f t="shared" si="63"/>
        <v>0.15710919088766692</v>
      </c>
      <c r="R111" s="5">
        <f t="shared" si="64"/>
        <v>2788.420181910771</v>
      </c>
      <c r="S111" s="5">
        <f t="shared" si="65"/>
        <v>10011.046107119495</v>
      </c>
      <c r="T111" s="10">
        <v>36468</v>
      </c>
    </row>
    <row r="112" spans="1:20" ht="15">
      <c r="A112" s="4"/>
      <c r="B112" s="4" t="s">
        <v>126</v>
      </c>
      <c r="C112" s="5">
        <v>4770</v>
      </c>
      <c r="D112" s="6">
        <v>1.0417</v>
      </c>
      <c r="E112" s="6">
        <v>4.77</v>
      </c>
      <c r="F112" s="6">
        <v>0.311</v>
      </c>
      <c r="G112" s="8">
        <v>619</v>
      </c>
      <c r="H112" s="8">
        <v>100</v>
      </c>
      <c r="I112" s="9">
        <f t="shared" si="36"/>
        <v>6.031664881616191</v>
      </c>
      <c r="J112" s="5">
        <f t="shared" si="61"/>
        <v>12040.608797290868</v>
      </c>
      <c r="K112" s="5">
        <v>2000000</v>
      </c>
      <c r="L112" s="6">
        <f t="shared" si="62"/>
        <v>0.3961067811865476</v>
      </c>
      <c r="M112" s="6">
        <f t="shared" si="39"/>
        <v>0.7071067811865476</v>
      </c>
      <c r="N112" s="6">
        <f t="shared" si="40"/>
        <v>-4.265031139635563</v>
      </c>
      <c r="O112" s="6">
        <f t="shared" si="41"/>
        <v>4.265031139635562</v>
      </c>
      <c r="P112" s="6">
        <f t="shared" si="42"/>
        <v>-4.265031139635562</v>
      </c>
      <c r="Q112" s="6">
        <f t="shared" si="63"/>
        <v>0.16155088852988692</v>
      </c>
      <c r="R112" s="5">
        <f t="shared" si="64"/>
        <v>2719.4615022645885</v>
      </c>
      <c r="S112" s="5">
        <f t="shared" si="65"/>
        <v>9324.840009360194</v>
      </c>
      <c r="T112" s="10">
        <v>36468</v>
      </c>
    </row>
    <row r="113" spans="1:20" ht="15">
      <c r="A113" s="4"/>
      <c r="B113" s="4" t="s">
        <v>127</v>
      </c>
      <c r="C113" s="5">
        <v>5059</v>
      </c>
      <c r="D113" s="6">
        <v>0.9881</v>
      </c>
      <c r="E113" s="6">
        <v>4.77</v>
      </c>
      <c r="F113" s="6">
        <v>0.304</v>
      </c>
      <c r="G113" s="8">
        <v>629.7</v>
      </c>
      <c r="H113" s="8">
        <v>100</v>
      </c>
      <c r="I113" s="9">
        <f t="shared" si="36"/>
        <v>6.3588556898892685</v>
      </c>
      <c r="J113" s="5">
        <f t="shared" si="61"/>
        <v>11156.111478612698</v>
      </c>
      <c r="K113" s="5">
        <v>2000000</v>
      </c>
      <c r="L113" s="6">
        <f t="shared" si="62"/>
        <v>0.4031067811865476</v>
      </c>
      <c r="M113" s="6">
        <f t="shared" si="39"/>
        <v>0.7071067811865476</v>
      </c>
      <c r="N113" s="6">
        <f t="shared" si="40"/>
        <v>-4.496389978907364</v>
      </c>
      <c r="O113" s="6">
        <f t="shared" si="41"/>
        <v>4.496389978907363</v>
      </c>
      <c r="P113" s="6">
        <f t="shared" si="42"/>
        <v>-4.496389978907363</v>
      </c>
      <c r="Q113" s="6">
        <f t="shared" si="63"/>
        <v>0.1588057805304113</v>
      </c>
      <c r="R113" s="5">
        <f t="shared" si="64"/>
        <v>2578.373159078396</v>
      </c>
      <c r="S113" s="5">
        <f t="shared" si="65"/>
        <v>8581.058043863977</v>
      </c>
      <c r="T113" s="10">
        <v>36468</v>
      </c>
    </row>
    <row r="114" spans="1:20" ht="15">
      <c r="A114" s="4"/>
      <c r="B114" s="4" t="s">
        <v>128</v>
      </c>
      <c r="C114" s="5">
        <v>5075</v>
      </c>
      <c r="D114" s="6">
        <v>1.0504</v>
      </c>
      <c r="E114" s="6">
        <v>4.77</v>
      </c>
      <c r="F114" s="6">
        <v>0.361</v>
      </c>
      <c r="G114" s="8">
        <v>658.1</v>
      </c>
      <c r="H114" s="8">
        <v>100</v>
      </c>
      <c r="I114" s="9">
        <f t="shared" si="36"/>
        <v>5.981707261214382</v>
      </c>
      <c r="J114" s="5">
        <f t="shared" si="61"/>
        <v>16853.056584595546</v>
      </c>
      <c r="K114" s="5">
        <v>2000000</v>
      </c>
      <c r="L114" s="6">
        <f t="shared" si="62"/>
        <v>0.3461067811865476</v>
      </c>
      <c r="M114" s="6">
        <f t="shared" si="39"/>
        <v>0.7071067811865476</v>
      </c>
      <c r="N114" s="6">
        <f t="shared" si="40"/>
        <v>-4.2297057674775</v>
      </c>
      <c r="O114" s="6">
        <f t="shared" si="41"/>
        <v>4.2297057674775</v>
      </c>
      <c r="P114" s="6">
        <f t="shared" si="42"/>
        <v>-4.2297057674775</v>
      </c>
      <c r="Q114" s="6">
        <f t="shared" si="63"/>
        <v>0.151952590791673</v>
      </c>
      <c r="R114" s="5">
        <f t="shared" si="64"/>
        <v>3337.5854681806168</v>
      </c>
      <c r="S114" s="5">
        <f t="shared" si="65"/>
        <v>13521.031575539848</v>
      </c>
      <c r="T114" s="10">
        <v>36468</v>
      </c>
    </row>
    <row r="115" spans="1:20" ht="15">
      <c r="A115" s="4"/>
      <c r="B115" s="4" t="s">
        <v>129</v>
      </c>
      <c r="C115" s="5">
        <v>4958</v>
      </c>
      <c r="D115" s="6">
        <v>1.0152</v>
      </c>
      <c r="E115" s="6">
        <v>4.77</v>
      </c>
      <c r="F115" s="6">
        <v>0.315</v>
      </c>
      <c r="G115" s="8">
        <v>627.7</v>
      </c>
      <c r="H115" s="8">
        <v>100</v>
      </c>
      <c r="I115" s="9">
        <f t="shared" si="36"/>
        <v>6.189110822674927</v>
      </c>
      <c r="J115" s="5">
        <f t="shared" si="61"/>
        <v>12060.578027649295</v>
      </c>
      <c r="K115" s="5">
        <v>2000000</v>
      </c>
      <c r="L115" s="6">
        <f t="shared" si="62"/>
        <v>0.39210678118654757</v>
      </c>
      <c r="M115" s="6">
        <f t="shared" si="39"/>
        <v>0.7071067811865476</v>
      </c>
      <c r="N115" s="6">
        <f t="shared" si="40"/>
        <v>-4.376362232228493</v>
      </c>
      <c r="O115" s="6">
        <f t="shared" si="41"/>
        <v>4.376362232228492</v>
      </c>
      <c r="P115" s="6">
        <f t="shared" si="42"/>
        <v>-4.376362232228492</v>
      </c>
      <c r="Q115" s="6">
        <f t="shared" si="63"/>
        <v>0.15931177314003503</v>
      </c>
      <c r="R115" s="5">
        <f t="shared" si="64"/>
        <v>2714.940296205988</v>
      </c>
      <c r="S115" s="5">
        <f t="shared" si="65"/>
        <v>9349.318185742446</v>
      </c>
      <c r="T115" s="10">
        <v>36468</v>
      </c>
    </row>
    <row r="116" spans="1:20" ht="15">
      <c r="A116" s="4"/>
      <c r="B116" s="4" t="s">
        <v>130</v>
      </c>
      <c r="C116" s="5">
        <v>4885</v>
      </c>
      <c r="D116" s="6">
        <v>0.9794</v>
      </c>
      <c r="E116" s="6">
        <v>4.77</v>
      </c>
      <c r="F116" s="6">
        <v>0.319</v>
      </c>
      <c r="G116" s="8">
        <v>649.8</v>
      </c>
      <c r="H116" s="8">
        <v>100</v>
      </c>
      <c r="I116" s="9">
        <f t="shared" si="36"/>
        <v>6.415341338758001</v>
      </c>
      <c r="J116" s="5">
        <f t="shared" si="61"/>
        <v>12891.245505772327</v>
      </c>
      <c r="K116" s="5">
        <v>2000000</v>
      </c>
      <c r="L116" s="6">
        <f t="shared" si="62"/>
        <v>0.38810678118654757</v>
      </c>
      <c r="M116" s="6">
        <f t="shared" si="39"/>
        <v>0.7071067811865476</v>
      </c>
      <c r="N116" s="6">
        <f t="shared" si="40"/>
        <v>-4.536331364262167</v>
      </c>
      <c r="O116" s="6">
        <f t="shared" si="41"/>
        <v>4.536331364262166</v>
      </c>
      <c r="P116" s="6">
        <f t="shared" si="42"/>
        <v>-4.536331364262166</v>
      </c>
      <c r="Q116" s="6">
        <f t="shared" si="63"/>
        <v>0.1538935056940597</v>
      </c>
      <c r="R116" s="5">
        <f t="shared" si="64"/>
        <v>2739.3957512277584</v>
      </c>
      <c r="S116" s="5">
        <f t="shared" si="65"/>
        <v>10155.596766810751</v>
      </c>
      <c r="T116" s="10">
        <v>36463</v>
      </c>
    </row>
    <row r="117" spans="1:20" ht="15">
      <c r="A117" s="4"/>
      <c r="B117" s="4" t="s">
        <v>131</v>
      </c>
      <c r="C117" s="5">
        <v>4940</v>
      </c>
      <c r="D117" s="6">
        <v>0.998</v>
      </c>
      <c r="E117" s="6">
        <v>4.77</v>
      </c>
      <c r="F117" s="6">
        <v>0.319</v>
      </c>
      <c r="G117" s="8">
        <v>634.5</v>
      </c>
      <c r="H117" s="8">
        <v>100</v>
      </c>
      <c r="I117" s="9">
        <f t="shared" si="36"/>
        <v>6.295776860901389</v>
      </c>
      <c r="J117" s="5">
        <f>((G117*G117)/(L117*2*E117*I117))-C117</f>
        <v>12330.874170913503</v>
      </c>
      <c r="K117" s="5">
        <v>2000000</v>
      </c>
      <c r="L117" s="6">
        <f>M117-F117</f>
        <v>0.38810678118654757</v>
      </c>
      <c r="M117" s="6">
        <f t="shared" si="39"/>
        <v>0.7071067811865476</v>
      </c>
      <c r="N117" s="6">
        <f t="shared" si="40"/>
        <v>-4.451786511180728</v>
      </c>
      <c r="O117" s="6">
        <f t="shared" si="41"/>
        <v>4.451786511180727</v>
      </c>
      <c r="P117" s="6">
        <f t="shared" si="42"/>
        <v>-4.451786511180727</v>
      </c>
      <c r="Q117" s="6">
        <f>H117/G117</f>
        <v>0.15760441292356187</v>
      </c>
      <c r="R117" s="5">
        <f>(Q117*K117*(C117+J117))/(K117-Q117*(C117+J117))</f>
        <v>2725.675582493537</v>
      </c>
      <c r="S117" s="5">
        <f>J117-(R117*K117)/(R117+K117)</f>
        <v>9608.908186529972</v>
      </c>
      <c r="T117" s="10">
        <v>36468</v>
      </c>
    </row>
    <row r="118" spans="1:20" ht="15">
      <c r="A118" s="4"/>
      <c r="B118" s="4" t="s">
        <v>132</v>
      </c>
      <c r="C118" s="5">
        <v>4985</v>
      </c>
      <c r="D118" s="6">
        <v>0.9901</v>
      </c>
      <c r="E118" s="6">
        <v>4.77</v>
      </c>
      <c r="F118" s="6">
        <v>0.338</v>
      </c>
      <c r="G118" s="8">
        <v>660.8</v>
      </c>
      <c r="H118" s="8">
        <v>100</v>
      </c>
      <c r="I118" s="9">
        <f>2*PI()/$D118</f>
        <v>6.346010814240568</v>
      </c>
      <c r="J118" s="5">
        <f>((G118*G118)/(L118*2*E118*I118))-C118</f>
        <v>14555.64352118417</v>
      </c>
      <c r="K118" s="5">
        <v>2000000</v>
      </c>
      <c r="L118" s="6">
        <f>M118-F118</f>
        <v>0.36910678118654755</v>
      </c>
      <c r="M118" s="6">
        <f>SQRT(2)/2</f>
        <v>0.7071067811865476</v>
      </c>
      <c r="N118" s="6">
        <f>-$M118*$I118</f>
        <v>-4.48730728023267</v>
      </c>
      <c r="O118" s="6">
        <f>$I118*SQRT(1-$M118*$M118)</f>
        <v>4.4873072802326694</v>
      </c>
      <c r="P118" s="6">
        <f>-$I118*SQRT(1-$M118*$M118)</f>
        <v>-4.4873072802326694</v>
      </c>
      <c r="Q118" s="6">
        <f>H118/G118</f>
        <v>0.1513317191283293</v>
      </c>
      <c r="R118" s="5">
        <f>(Q118*K118*(C118+J118))/(K118-Q118*(C118+J118))</f>
        <v>2961.497928092458</v>
      </c>
      <c r="S118" s="5">
        <f>J118-(R118*K118)/(R118+K118)</f>
        <v>11598.52434424952</v>
      </c>
      <c r="T118" s="10">
        <v>36468</v>
      </c>
    </row>
    <row r="119" spans="1:20" ht="15">
      <c r="A119" s="4"/>
      <c r="B119" s="4" t="s">
        <v>133</v>
      </c>
      <c r="C119" s="5">
        <v>4928</v>
      </c>
      <c r="D119" s="6">
        <v>0.993</v>
      </c>
      <c r="E119" s="6">
        <v>4.77</v>
      </c>
      <c r="F119" s="6">
        <v>0.316</v>
      </c>
      <c r="G119" s="8">
        <v>634.1</v>
      </c>
      <c r="H119" s="8">
        <v>100</v>
      </c>
      <c r="I119" s="9">
        <f>2*PI()/$D119</f>
        <v>6.327477650734729</v>
      </c>
      <c r="J119" s="5">
        <f>((G119*G119)/(L119*2*E119*I119))-C119</f>
        <v>12103.039876157192</v>
      </c>
      <c r="K119" s="5">
        <v>2000000</v>
      </c>
      <c r="L119" s="6">
        <f>M119-F119</f>
        <v>0.39110678118654757</v>
      </c>
      <c r="M119" s="6">
        <f>SQRT(2)/2</f>
        <v>0.7071067811865476</v>
      </c>
      <c r="N119" s="6">
        <f>-$M119*$I119</f>
        <v>-4.474202354640853</v>
      </c>
      <c r="O119" s="6">
        <f>$I119*SQRT(1-$M119*$M119)</f>
        <v>4.474202354640852</v>
      </c>
      <c r="P119" s="6">
        <f>-$I119*SQRT(1-$M119*$M119)</f>
        <v>-4.474202354640852</v>
      </c>
      <c r="Q119" s="6">
        <f>H119/G119</f>
        <v>0.15770383220312253</v>
      </c>
      <c r="R119" s="5">
        <f>(Q119*K119*(C119+J119))/(K119-Q119*(C119+J119))</f>
        <v>2689.472027887332</v>
      </c>
      <c r="S119" s="5">
        <f>J119-(R119*K119)/(R119+K119)</f>
        <v>9417.179621283009</v>
      </c>
      <c r="T119" s="10">
        <v>36463</v>
      </c>
    </row>
    <row r="120" spans="1:20" ht="15">
      <c r="A120" s="4"/>
      <c r="B120" s="4" t="s">
        <v>134</v>
      </c>
      <c r="C120" s="5">
        <v>4986</v>
      </c>
      <c r="D120" s="6">
        <v>1.0081</v>
      </c>
      <c r="E120" s="6">
        <v>4.77</v>
      </c>
      <c r="F120" s="6">
        <v>0.289</v>
      </c>
      <c r="G120" s="8">
        <v>639.7</v>
      </c>
      <c r="H120" s="8">
        <v>100</v>
      </c>
      <c r="I120" s="9">
        <f>2*PI()/$D120</f>
        <v>6.232700433666884</v>
      </c>
      <c r="J120" s="5">
        <f>((G120*G120)/(L120*2*E120*I120))-C120</f>
        <v>11474.41808250035</v>
      </c>
      <c r="K120" s="5">
        <v>2000000</v>
      </c>
      <c r="L120" s="6">
        <f>M120-F120</f>
        <v>0.4181067811865476</v>
      </c>
      <c r="M120" s="6">
        <f>SQRT(2)/2</f>
        <v>0.7071067811865476</v>
      </c>
      <c r="N120" s="6">
        <f>-$M120*$I120</f>
        <v>-4.407184741750189</v>
      </c>
      <c r="O120" s="6">
        <f>$I120*SQRT(1-$M120*$M120)</f>
        <v>4.407184741750189</v>
      </c>
      <c r="P120" s="6">
        <f>-$I120*SQRT(1-$M120*$M120)</f>
        <v>-4.407184741750189</v>
      </c>
      <c r="Q120" s="6">
        <f>H120/G120</f>
        <v>0.1563232765358762</v>
      </c>
      <c r="R120" s="5">
        <f>(Q120*K120*(C120+J120))/(K120-Q120*(C120+J120))</f>
        <v>2576.4612939716158</v>
      </c>
      <c r="S120" s="5">
        <f>J120-(R120*K120)/(R120+K120)</f>
        <v>8901.27159469351</v>
      </c>
      <c r="T120" s="10">
        <v>36463</v>
      </c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2"/>
      <c r="J121" s="1"/>
      <c r="K121" s="1"/>
      <c r="L121" s="1"/>
      <c r="M121" s="1"/>
      <c r="N121" s="3"/>
      <c r="O121" s="3"/>
      <c r="P121" s="3"/>
      <c r="Q121" s="3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2"/>
      <c r="J122" s="1"/>
      <c r="K122" s="1"/>
      <c r="L122" s="1"/>
      <c r="M122" s="1"/>
      <c r="N122" s="3"/>
      <c r="O122" s="3"/>
      <c r="P122" s="3"/>
      <c r="Q122" s="3"/>
      <c r="R122" s="1"/>
      <c r="S122" s="1"/>
      <c r="T122" s="1"/>
    </row>
    <row r="123" spans="1:20" ht="15">
      <c r="A123" s="4"/>
      <c r="B123" s="4"/>
      <c r="C123" s="5"/>
      <c r="D123" s="6"/>
      <c r="E123" s="7"/>
      <c r="F123" s="6"/>
      <c r="G123" s="8"/>
      <c r="H123" s="8"/>
      <c r="I123" s="9"/>
      <c r="J123" s="5"/>
      <c r="K123" s="5"/>
      <c r="L123" s="6"/>
      <c r="M123" s="6"/>
      <c r="N123" s="6"/>
      <c r="O123" s="6"/>
      <c r="P123" s="6"/>
      <c r="Q123" s="6"/>
      <c r="R123" s="5"/>
      <c r="S123" s="5"/>
      <c r="T123" s="10"/>
    </row>
    <row r="124" spans="1:20" ht="15">
      <c r="A124" s="4"/>
      <c r="B124" s="4"/>
      <c r="C124" s="5"/>
      <c r="D124" s="6"/>
      <c r="E124" s="7"/>
      <c r="F124" s="6"/>
      <c r="G124" s="8"/>
      <c r="H124" s="8"/>
      <c r="I124" s="9"/>
      <c r="J124" s="5"/>
      <c r="K124" s="5"/>
      <c r="L124" s="6"/>
      <c r="M124" s="6"/>
      <c r="N124" s="6"/>
      <c r="O124" s="6"/>
      <c r="P124" s="6"/>
      <c r="Q124" s="6"/>
      <c r="R124" s="5"/>
      <c r="S124" s="5"/>
      <c r="T124" s="10"/>
    </row>
    <row r="125" spans="1:20" ht="15">
      <c r="A125" s="4"/>
      <c r="B125" s="4"/>
      <c r="C125" s="5"/>
      <c r="D125" s="6"/>
      <c r="E125" s="7"/>
      <c r="F125" s="6"/>
      <c r="G125" s="8"/>
      <c r="H125" s="8"/>
      <c r="I125" s="9"/>
      <c r="J125" s="5"/>
      <c r="K125" s="5"/>
      <c r="L125" s="6"/>
      <c r="M125" s="6"/>
      <c r="N125" s="6"/>
      <c r="O125" s="6"/>
      <c r="P125" s="6"/>
      <c r="Q125" s="6"/>
      <c r="R125" s="5"/>
      <c r="S125" s="5"/>
      <c r="T125" s="10"/>
    </row>
    <row r="126" spans="1:20" ht="15">
      <c r="A126" s="4"/>
      <c r="B126" s="4"/>
      <c r="C126" s="5"/>
      <c r="D126" s="6"/>
      <c r="E126" s="7"/>
      <c r="F126" s="6"/>
      <c r="G126" s="8"/>
      <c r="H126" s="8"/>
      <c r="I126" s="9"/>
      <c r="J126" s="5"/>
      <c r="K126" s="5"/>
      <c r="L126" s="6"/>
      <c r="M126" s="6"/>
      <c r="N126" s="6"/>
      <c r="O126" s="6"/>
      <c r="P126" s="6"/>
      <c r="Q126" s="6"/>
      <c r="R126" s="5"/>
      <c r="S126" s="5"/>
      <c r="T126" s="10"/>
    </row>
    <row r="127" spans="1:20" ht="15">
      <c r="A127" s="4"/>
      <c r="B127" s="4"/>
      <c r="C127" s="5"/>
      <c r="D127" s="6"/>
      <c r="E127" s="7"/>
      <c r="F127" s="6"/>
      <c r="G127" s="8"/>
      <c r="H127" s="8"/>
      <c r="I127" s="9"/>
      <c r="J127" s="5"/>
      <c r="K127" s="5"/>
      <c r="L127" s="6"/>
      <c r="M127" s="6"/>
      <c r="N127" s="6"/>
      <c r="O127" s="6"/>
      <c r="P127" s="6"/>
      <c r="Q127" s="6"/>
      <c r="R127" s="5"/>
      <c r="S127" s="5"/>
      <c r="T127" s="10"/>
    </row>
    <row r="128" spans="1:20" ht="15">
      <c r="A128" s="4"/>
      <c r="B128" s="4"/>
      <c r="C128" s="5"/>
      <c r="D128" s="6"/>
      <c r="E128" s="7"/>
      <c r="F128" s="6"/>
      <c r="G128" s="8"/>
      <c r="H128" s="8"/>
      <c r="I128" s="9"/>
      <c r="J128" s="5"/>
      <c r="K128" s="5"/>
      <c r="L128" s="6"/>
      <c r="M128" s="6"/>
      <c r="N128" s="6"/>
      <c r="O128" s="6"/>
      <c r="P128" s="6"/>
      <c r="Q128" s="6"/>
      <c r="R128" s="5"/>
      <c r="S128" s="5"/>
      <c r="T128" s="10"/>
    </row>
    <row r="129" spans="1:20" ht="15">
      <c r="A129" s="4"/>
      <c r="B129" s="4"/>
      <c r="C129" s="5"/>
      <c r="D129" s="6"/>
      <c r="E129" s="7"/>
      <c r="F129" s="6"/>
      <c r="G129" s="8"/>
      <c r="H129" s="8"/>
      <c r="I129" s="9"/>
      <c r="J129" s="5"/>
      <c r="K129" s="5"/>
      <c r="L129" s="6"/>
      <c r="M129" s="6"/>
      <c r="N129" s="6"/>
      <c r="O129" s="6"/>
      <c r="P129" s="6"/>
      <c r="Q129" s="6"/>
      <c r="R129" s="5"/>
      <c r="S129" s="5"/>
      <c r="T129" s="10"/>
    </row>
    <row r="130" spans="1:20" ht="15">
      <c r="A130" s="4"/>
      <c r="B130" s="4"/>
      <c r="C130" s="5"/>
      <c r="D130" s="6"/>
      <c r="E130" s="7"/>
      <c r="F130" s="6"/>
      <c r="G130" s="8"/>
      <c r="H130" s="8"/>
      <c r="I130" s="9"/>
      <c r="J130" s="5"/>
      <c r="K130" s="5"/>
      <c r="L130" s="6"/>
      <c r="M130" s="6"/>
      <c r="N130" s="6"/>
      <c r="O130" s="6"/>
      <c r="P130" s="6"/>
      <c r="Q130" s="6"/>
      <c r="R130" s="5"/>
      <c r="S130" s="5"/>
      <c r="T130" s="10"/>
    </row>
    <row r="131" spans="1:20" ht="15">
      <c r="A131" s="4"/>
      <c r="B131" s="4"/>
      <c r="C131" s="5"/>
      <c r="D131" s="6"/>
      <c r="E131" s="7"/>
      <c r="F131" s="6"/>
      <c r="G131" s="8"/>
      <c r="H131" s="8"/>
      <c r="I131" s="9"/>
      <c r="J131" s="5"/>
      <c r="K131" s="5"/>
      <c r="L131" s="6"/>
      <c r="M131" s="6"/>
      <c r="N131" s="6"/>
      <c r="O131" s="6"/>
      <c r="P131" s="6"/>
      <c r="Q131" s="6"/>
      <c r="R131" s="5"/>
      <c r="S131" s="5"/>
      <c r="T131" s="10"/>
    </row>
    <row r="132" spans="1:20" ht="15">
      <c r="A132" s="4"/>
      <c r="B132" s="4"/>
      <c r="C132" s="5"/>
      <c r="D132" s="6"/>
      <c r="E132" s="7"/>
      <c r="F132" s="6"/>
      <c r="G132" s="8"/>
      <c r="H132" s="8"/>
      <c r="I132" s="9"/>
      <c r="J132" s="5"/>
      <c r="K132" s="5"/>
      <c r="L132" s="6"/>
      <c r="M132" s="6"/>
      <c r="N132" s="6"/>
      <c r="O132" s="6"/>
      <c r="P132" s="6"/>
      <c r="Q132" s="6"/>
      <c r="R132" s="5"/>
      <c r="S132" s="5"/>
      <c r="T132" s="10"/>
    </row>
    <row r="133" spans="1:20" ht="15">
      <c r="A133" s="4"/>
      <c r="B133" s="4"/>
      <c r="C133" s="5"/>
      <c r="D133" s="6"/>
      <c r="E133" s="7"/>
      <c r="F133" s="6"/>
      <c r="G133" s="8"/>
      <c r="H133" s="8"/>
      <c r="I133" s="9"/>
      <c r="J133" s="5"/>
      <c r="K133" s="5"/>
      <c r="L133" s="6"/>
      <c r="M133" s="6"/>
      <c r="N133" s="6"/>
      <c r="O133" s="6"/>
      <c r="P133" s="6"/>
      <c r="Q133" s="6"/>
      <c r="R133" s="5"/>
      <c r="S133" s="5"/>
      <c r="T133" s="10"/>
    </row>
    <row r="134" spans="1:20" ht="15">
      <c r="A134" s="4"/>
      <c r="B134" s="4"/>
      <c r="C134" s="5"/>
      <c r="D134" s="6"/>
      <c r="E134" s="7"/>
      <c r="F134" s="6"/>
      <c r="G134" s="8"/>
      <c r="H134" s="8"/>
      <c r="I134" s="9"/>
      <c r="J134" s="5"/>
      <c r="K134" s="5"/>
      <c r="L134" s="6"/>
      <c r="M134" s="6"/>
      <c r="N134" s="6"/>
      <c r="O134" s="6"/>
      <c r="P134" s="6"/>
      <c r="Q134" s="6"/>
      <c r="R134" s="5"/>
      <c r="S134" s="5"/>
      <c r="T134" s="10"/>
    </row>
    <row r="135" spans="1:20" ht="15">
      <c r="A135" s="4"/>
      <c r="B135" s="4"/>
      <c r="C135" s="5"/>
      <c r="D135" s="6"/>
      <c r="E135" s="7"/>
      <c r="F135" s="6"/>
      <c r="G135" s="8"/>
      <c r="H135" s="8"/>
      <c r="I135" s="9"/>
      <c r="J135" s="5"/>
      <c r="K135" s="5"/>
      <c r="L135" s="6"/>
      <c r="M135" s="6"/>
      <c r="N135" s="6"/>
      <c r="O135" s="6"/>
      <c r="P135" s="6"/>
      <c r="Q135" s="6"/>
      <c r="R135" s="5"/>
      <c r="S135" s="5"/>
      <c r="T135" s="10"/>
    </row>
    <row r="136" spans="1:20" ht="15">
      <c r="A136" s="4"/>
      <c r="B136" s="4"/>
      <c r="C136" s="5"/>
      <c r="D136" s="6"/>
      <c r="E136" s="7"/>
      <c r="F136" s="6"/>
      <c r="G136" s="8"/>
      <c r="H136" s="8"/>
      <c r="I136" s="9"/>
      <c r="J136" s="5"/>
      <c r="K136" s="5"/>
      <c r="L136" s="6"/>
      <c r="M136" s="6"/>
      <c r="N136" s="6"/>
      <c r="O136" s="6"/>
      <c r="P136" s="6"/>
      <c r="Q136" s="6"/>
      <c r="R136" s="5"/>
      <c r="S136" s="5"/>
      <c r="T136" s="10"/>
    </row>
    <row r="137" spans="1:20" ht="15">
      <c r="A137" s="4"/>
      <c r="B137" s="4"/>
      <c r="C137" s="5"/>
      <c r="D137" s="6"/>
      <c r="E137" s="7"/>
      <c r="F137" s="6"/>
      <c r="G137" s="8"/>
      <c r="H137" s="8"/>
      <c r="I137" s="9"/>
      <c r="J137" s="5"/>
      <c r="K137" s="5"/>
      <c r="L137" s="6"/>
      <c r="M137" s="6"/>
      <c r="N137" s="6"/>
      <c r="O137" s="6"/>
      <c r="P137" s="6"/>
      <c r="Q137" s="6"/>
      <c r="R137" s="5"/>
      <c r="S137" s="5"/>
      <c r="T137" s="10"/>
    </row>
    <row r="138" spans="1:20" ht="15">
      <c r="A138" s="4"/>
      <c r="B138" s="4"/>
      <c r="C138" s="5"/>
      <c r="D138" s="6"/>
      <c r="E138" s="7"/>
      <c r="F138" s="6"/>
      <c r="G138" s="8"/>
      <c r="H138" s="8"/>
      <c r="I138" s="9"/>
      <c r="J138" s="5"/>
      <c r="K138" s="5"/>
      <c r="L138" s="6"/>
      <c r="M138" s="6"/>
      <c r="N138" s="6"/>
      <c r="O138" s="6"/>
      <c r="P138" s="6"/>
      <c r="Q138" s="6"/>
      <c r="R138" s="5"/>
      <c r="S138" s="5"/>
      <c r="T138" s="10"/>
    </row>
    <row r="139" spans="1:20" ht="15">
      <c r="A139" s="4"/>
      <c r="B139" s="4"/>
      <c r="C139" s="5"/>
      <c r="D139" s="6"/>
      <c r="E139" s="7"/>
      <c r="F139" s="6"/>
      <c r="G139" s="8"/>
      <c r="H139" s="8"/>
      <c r="I139" s="9"/>
      <c r="J139" s="5"/>
      <c r="K139" s="5"/>
      <c r="L139" s="6"/>
      <c r="M139" s="6"/>
      <c r="N139" s="6"/>
      <c r="O139" s="6"/>
      <c r="P139" s="6"/>
      <c r="Q139" s="6"/>
      <c r="R139" s="5"/>
      <c r="S139" s="5"/>
      <c r="T139" s="10"/>
    </row>
    <row r="140" spans="1:20" ht="15">
      <c r="A140" s="4"/>
      <c r="B140" s="4"/>
      <c r="C140" s="5"/>
      <c r="D140" s="6"/>
      <c r="E140" s="7"/>
      <c r="F140" s="6"/>
      <c r="G140" s="8"/>
      <c r="H140" s="8"/>
      <c r="I140" s="9"/>
      <c r="J140" s="5"/>
      <c r="K140" s="5"/>
      <c r="L140" s="6"/>
      <c r="M140" s="6"/>
      <c r="N140" s="6"/>
      <c r="O140" s="6"/>
      <c r="P140" s="6"/>
      <c r="Q140" s="6"/>
      <c r="R140" s="5"/>
      <c r="S140" s="5"/>
      <c r="T140" s="10"/>
    </row>
    <row r="141" spans="1:20" ht="15">
      <c r="A141" s="4"/>
      <c r="B141" s="4"/>
      <c r="C141" s="5"/>
      <c r="D141" s="6"/>
      <c r="E141" s="7"/>
      <c r="F141" s="6"/>
      <c r="G141" s="8"/>
      <c r="H141" s="8"/>
      <c r="I141" s="9"/>
      <c r="J141" s="5"/>
      <c r="K141" s="5"/>
      <c r="L141" s="6"/>
      <c r="M141" s="6"/>
      <c r="N141" s="6"/>
      <c r="O141" s="6"/>
      <c r="P141" s="6"/>
      <c r="Q141" s="6"/>
      <c r="R141" s="5"/>
      <c r="S141" s="5"/>
      <c r="T141" s="10"/>
    </row>
    <row r="142" spans="1:20" ht="15">
      <c r="A142" s="4"/>
      <c r="B142" s="4"/>
      <c r="C142" s="5"/>
      <c r="D142" s="6"/>
      <c r="E142" s="7"/>
      <c r="F142" s="6"/>
      <c r="G142" s="8"/>
      <c r="H142" s="8"/>
      <c r="I142" s="9"/>
      <c r="J142" s="5"/>
      <c r="K142" s="5"/>
      <c r="L142" s="6"/>
      <c r="M142" s="6"/>
      <c r="N142" s="6"/>
      <c r="O142" s="6"/>
      <c r="P142" s="6"/>
      <c r="Q142" s="6"/>
      <c r="R142" s="5"/>
      <c r="S142" s="5"/>
      <c r="T142" s="10"/>
    </row>
    <row r="143" spans="1:20" ht="15">
      <c r="A143" s="4"/>
      <c r="B143" s="4"/>
      <c r="C143" s="5"/>
      <c r="D143" s="6"/>
      <c r="E143" s="7"/>
      <c r="F143" s="6"/>
      <c r="G143" s="8"/>
      <c r="H143" s="8"/>
      <c r="I143" s="9"/>
      <c r="J143" s="5"/>
      <c r="K143" s="5"/>
      <c r="L143" s="6"/>
      <c r="M143" s="6"/>
      <c r="N143" s="6"/>
      <c r="O143" s="6"/>
      <c r="P143" s="6"/>
      <c r="Q143" s="6"/>
      <c r="R143" s="5"/>
      <c r="S143" s="5"/>
      <c r="T143" s="10"/>
    </row>
    <row r="144" spans="1:20" ht="15">
      <c r="A144" s="4"/>
      <c r="B144" s="4"/>
      <c r="C144" s="5"/>
      <c r="D144" s="6"/>
      <c r="E144" s="7"/>
      <c r="F144" s="6"/>
      <c r="G144" s="8"/>
      <c r="H144" s="8"/>
      <c r="I144" s="9"/>
      <c r="J144" s="5"/>
      <c r="K144" s="5"/>
      <c r="L144" s="6"/>
      <c r="M144" s="6"/>
      <c r="N144" s="6"/>
      <c r="O144" s="6"/>
      <c r="P144" s="6"/>
      <c r="Q144" s="6"/>
      <c r="R144" s="5"/>
      <c r="S144" s="5"/>
      <c r="T144" s="10"/>
    </row>
    <row r="145" spans="1:20" ht="15">
      <c r="A145" s="4"/>
      <c r="B145" s="4"/>
      <c r="C145" s="5"/>
      <c r="D145" s="6"/>
      <c r="E145" s="7"/>
      <c r="F145" s="6"/>
      <c r="G145" s="8"/>
      <c r="H145" s="8"/>
      <c r="I145" s="9"/>
      <c r="J145" s="5"/>
      <c r="K145" s="5"/>
      <c r="L145" s="6"/>
      <c r="M145" s="6"/>
      <c r="N145" s="6"/>
      <c r="O145" s="6"/>
      <c r="P145" s="6"/>
      <c r="Q145" s="6"/>
      <c r="R145" s="5"/>
      <c r="S145" s="5"/>
      <c r="T145" s="10"/>
    </row>
    <row r="146" spans="1:20" ht="15">
      <c r="A146" s="4"/>
      <c r="B146" s="4"/>
      <c r="C146" s="5"/>
      <c r="D146" s="6"/>
      <c r="E146" s="7"/>
      <c r="F146" s="6"/>
      <c r="G146" s="8"/>
      <c r="H146" s="8"/>
      <c r="I146" s="9"/>
      <c r="J146" s="5"/>
      <c r="K146" s="5"/>
      <c r="L146" s="6"/>
      <c r="M146" s="6"/>
      <c r="N146" s="6"/>
      <c r="O146" s="6"/>
      <c r="P146" s="6"/>
      <c r="Q146" s="6"/>
      <c r="R146" s="5"/>
      <c r="S146" s="5"/>
      <c r="T146" s="10"/>
    </row>
    <row r="147" spans="1:20" ht="15">
      <c r="A147" s="4"/>
      <c r="B147" s="4"/>
      <c r="C147" s="5"/>
      <c r="D147" s="6"/>
      <c r="E147" s="7"/>
      <c r="F147" s="6"/>
      <c r="G147" s="8"/>
      <c r="H147" s="8"/>
      <c r="I147" s="9"/>
      <c r="J147" s="5"/>
      <c r="K147" s="5"/>
      <c r="L147" s="6"/>
      <c r="M147" s="6"/>
      <c r="N147" s="6"/>
      <c r="O147" s="6"/>
      <c r="P147" s="6"/>
      <c r="Q147" s="6"/>
      <c r="R147" s="5"/>
      <c r="S147" s="5"/>
      <c r="T147" s="10"/>
    </row>
    <row r="148" spans="1:20" ht="15">
      <c r="A148" s="4"/>
      <c r="B148" s="4"/>
      <c r="C148" s="5"/>
      <c r="D148" s="6"/>
      <c r="E148" s="7"/>
      <c r="F148" s="6"/>
      <c r="G148" s="8"/>
      <c r="H148" s="8"/>
      <c r="I148" s="9"/>
      <c r="J148" s="5"/>
      <c r="K148" s="5"/>
      <c r="L148" s="6"/>
      <c r="M148" s="6"/>
      <c r="N148" s="6"/>
      <c r="O148" s="6"/>
      <c r="P148" s="6"/>
      <c r="Q148" s="6"/>
      <c r="R148" s="5"/>
      <c r="S148" s="5"/>
      <c r="T148" s="10"/>
    </row>
    <row r="149" spans="1:20" ht="15">
      <c r="A149" s="4"/>
      <c r="B149" s="4"/>
      <c r="C149" s="5"/>
      <c r="D149" s="6"/>
      <c r="E149" s="7"/>
      <c r="F149" s="6"/>
      <c r="G149" s="8"/>
      <c r="H149" s="8"/>
      <c r="I149" s="9"/>
      <c r="J149" s="5"/>
      <c r="K149" s="5"/>
      <c r="L149" s="6"/>
      <c r="M149" s="6"/>
      <c r="N149" s="6"/>
      <c r="O149" s="6"/>
      <c r="P149" s="6"/>
      <c r="Q149" s="6"/>
      <c r="R149" s="5"/>
      <c r="S149" s="5"/>
      <c r="T149" s="10"/>
    </row>
    <row r="150" spans="1:20" ht="15">
      <c r="A150" s="4"/>
      <c r="B150" s="4"/>
      <c r="C150" s="5"/>
      <c r="D150" s="6"/>
      <c r="E150" s="7"/>
      <c r="F150" s="6"/>
      <c r="G150" s="8"/>
      <c r="H150" s="8"/>
      <c r="I150" s="9"/>
      <c r="J150" s="5"/>
      <c r="K150" s="5"/>
      <c r="L150" s="6"/>
      <c r="M150" s="6"/>
      <c r="N150" s="6"/>
      <c r="O150" s="6"/>
      <c r="P150" s="6"/>
      <c r="Q150" s="6"/>
      <c r="R150" s="5"/>
      <c r="S150" s="5"/>
      <c r="T150" s="10"/>
    </row>
    <row r="151" spans="1:20" ht="15">
      <c r="A151" s="4"/>
      <c r="B151" s="4"/>
      <c r="C151" s="5"/>
      <c r="D151" s="6"/>
      <c r="E151" s="7"/>
      <c r="F151" s="6"/>
      <c r="G151" s="8"/>
      <c r="H151" s="8"/>
      <c r="I151" s="9"/>
      <c r="J151" s="5"/>
      <c r="K151" s="5"/>
      <c r="L151" s="6"/>
      <c r="M151" s="6"/>
      <c r="N151" s="6"/>
      <c r="O151" s="6"/>
      <c r="P151" s="6"/>
      <c r="Q151" s="6"/>
      <c r="R151" s="5"/>
      <c r="S151" s="5"/>
      <c r="T151" s="10"/>
    </row>
    <row r="152" spans="1:20" ht="15">
      <c r="A152" s="4"/>
      <c r="B152" s="4"/>
      <c r="C152" s="5"/>
      <c r="D152" s="6"/>
      <c r="E152" s="7"/>
      <c r="F152" s="6"/>
      <c r="G152" s="8"/>
      <c r="H152" s="8"/>
      <c r="I152" s="9"/>
      <c r="J152" s="5"/>
      <c r="K152" s="5"/>
      <c r="L152" s="6"/>
      <c r="M152" s="6"/>
      <c r="N152" s="6"/>
      <c r="O152" s="6"/>
      <c r="P152" s="6"/>
      <c r="Q152" s="6"/>
      <c r="R152" s="5"/>
      <c r="S152" s="5"/>
      <c r="T152" s="10"/>
    </row>
    <row r="153" spans="1:20" ht="15">
      <c r="A153" s="4"/>
      <c r="B153" s="4"/>
      <c r="C153" s="5"/>
      <c r="D153" s="6"/>
      <c r="E153" s="7"/>
      <c r="F153" s="6"/>
      <c r="G153" s="8"/>
      <c r="H153" s="8"/>
      <c r="I153" s="9"/>
      <c r="J153" s="5"/>
      <c r="K153" s="5"/>
      <c r="L153" s="6"/>
      <c r="M153" s="6"/>
      <c r="N153" s="6"/>
      <c r="O153" s="6"/>
      <c r="P153" s="6"/>
      <c r="Q153" s="6"/>
      <c r="R153" s="5"/>
      <c r="S153" s="5"/>
      <c r="T153" s="10"/>
    </row>
    <row r="154" spans="1:20" ht="15">
      <c r="A154" s="4"/>
      <c r="B154" s="4"/>
      <c r="C154" s="5"/>
      <c r="D154" s="6"/>
      <c r="E154" s="7"/>
      <c r="F154" s="6"/>
      <c r="G154" s="8"/>
      <c r="H154" s="8"/>
      <c r="I154" s="9"/>
      <c r="J154" s="5"/>
      <c r="K154" s="5"/>
      <c r="L154" s="6"/>
      <c r="M154" s="6"/>
      <c r="N154" s="6"/>
      <c r="O154" s="6"/>
      <c r="P154" s="6"/>
      <c r="Q154" s="6"/>
      <c r="R154" s="5"/>
      <c r="S154" s="5"/>
      <c r="T154" s="10"/>
    </row>
    <row r="155" spans="1:20" ht="15">
      <c r="A155" s="4"/>
      <c r="B155" s="4"/>
      <c r="C155" s="5"/>
      <c r="D155" s="6"/>
      <c r="E155" s="7"/>
      <c r="F155" s="6"/>
      <c r="G155" s="8"/>
      <c r="H155" s="8"/>
      <c r="I155" s="9"/>
      <c r="J155" s="5"/>
      <c r="K155" s="5"/>
      <c r="L155" s="6"/>
      <c r="M155" s="6"/>
      <c r="N155" s="6"/>
      <c r="O155" s="6"/>
      <c r="P155" s="6"/>
      <c r="Q155" s="6"/>
      <c r="R155" s="5"/>
      <c r="S155" s="5"/>
      <c r="T155" s="10"/>
    </row>
    <row r="156" spans="1:20" ht="15">
      <c r="A156" s="4"/>
      <c r="B156" s="4"/>
      <c r="C156" s="5"/>
      <c r="D156" s="6"/>
      <c r="E156" s="7"/>
      <c r="F156" s="6"/>
      <c r="G156" s="8"/>
      <c r="H156" s="8"/>
      <c r="I156" s="9"/>
      <c r="J156" s="5"/>
      <c r="K156" s="5"/>
      <c r="L156" s="6"/>
      <c r="M156" s="6"/>
      <c r="N156" s="6"/>
      <c r="O156" s="6"/>
      <c r="P156" s="6"/>
      <c r="Q156" s="6"/>
      <c r="R156" s="5"/>
      <c r="S156" s="5"/>
      <c r="T156" s="10"/>
    </row>
    <row r="157" spans="1:20" ht="15">
      <c r="A157" s="4"/>
      <c r="B157" s="4"/>
      <c r="C157" s="5"/>
      <c r="D157" s="6"/>
      <c r="E157" s="7"/>
      <c r="F157" s="6"/>
      <c r="G157" s="8"/>
      <c r="H157" s="8"/>
      <c r="I157" s="9"/>
      <c r="J157" s="5"/>
      <c r="K157" s="5"/>
      <c r="L157" s="6"/>
      <c r="M157" s="6"/>
      <c r="N157" s="6"/>
      <c r="O157" s="6"/>
      <c r="P157" s="6"/>
      <c r="Q157" s="6"/>
      <c r="R157" s="5"/>
      <c r="S157" s="5"/>
      <c r="T157" s="10"/>
    </row>
    <row r="158" spans="1:20" ht="15">
      <c r="A158" s="4"/>
      <c r="B158" s="4"/>
      <c r="C158" s="5"/>
      <c r="D158" s="6"/>
      <c r="E158" s="7"/>
      <c r="F158" s="6"/>
      <c r="G158" s="8"/>
      <c r="H158" s="8"/>
      <c r="I158" s="9"/>
      <c r="J158" s="5"/>
      <c r="K158" s="5"/>
      <c r="L158" s="6"/>
      <c r="M158" s="6"/>
      <c r="N158" s="6"/>
      <c r="O158" s="6"/>
      <c r="P158" s="6"/>
      <c r="Q158" s="6"/>
      <c r="R158" s="5"/>
      <c r="S158" s="5"/>
      <c r="T158" s="10"/>
    </row>
    <row r="159" spans="1:20" ht="15">
      <c r="A159" s="4"/>
      <c r="B159" s="4"/>
      <c r="C159" s="5"/>
      <c r="D159" s="6"/>
      <c r="E159" s="7"/>
      <c r="F159" s="6"/>
      <c r="G159" s="8"/>
      <c r="H159" s="8"/>
      <c r="I159" s="9"/>
      <c r="J159" s="5"/>
      <c r="K159" s="5"/>
      <c r="L159" s="6"/>
      <c r="M159" s="6"/>
      <c r="N159" s="6"/>
      <c r="O159" s="6"/>
      <c r="P159" s="6"/>
      <c r="Q159" s="6"/>
      <c r="R159" s="5"/>
      <c r="S159" s="5"/>
      <c r="T159" s="10"/>
    </row>
    <row r="160" spans="1:20" ht="15">
      <c r="A160" s="4"/>
      <c r="B160" s="4"/>
      <c r="C160" s="5"/>
      <c r="D160" s="6"/>
      <c r="E160" s="7"/>
      <c r="F160" s="6"/>
      <c r="G160" s="8"/>
      <c r="H160" s="8"/>
      <c r="I160" s="9"/>
      <c r="J160" s="5"/>
      <c r="K160" s="5"/>
      <c r="L160" s="6"/>
      <c r="M160" s="6"/>
      <c r="N160" s="6"/>
      <c r="O160" s="6"/>
      <c r="P160" s="6"/>
      <c r="Q160" s="6"/>
      <c r="R160" s="5"/>
      <c r="S160" s="5"/>
      <c r="T160" s="10"/>
    </row>
    <row r="161" spans="1:20" ht="15">
      <c r="A161" s="4"/>
      <c r="B161" s="4"/>
      <c r="C161" s="5"/>
      <c r="D161" s="6"/>
      <c r="E161" s="7"/>
      <c r="F161" s="6"/>
      <c r="G161" s="8"/>
      <c r="H161" s="8"/>
      <c r="I161" s="9"/>
      <c r="J161" s="5"/>
      <c r="K161" s="5"/>
      <c r="L161" s="6"/>
      <c r="M161" s="6"/>
      <c r="N161" s="6"/>
      <c r="O161" s="6"/>
      <c r="P161" s="6"/>
      <c r="Q161" s="6"/>
      <c r="R161" s="5"/>
      <c r="S161" s="5"/>
      <c r="T161" s="10"/>
    </row>
    <row r="162" spans="1:20" ht="15">
      <c r="A162" s="4"/>
      <c r="B162" s="4"/>
      <c r="C162" s="5"/>
      <c r="D162" s="6"/>
      <c r="E162" s="7"/>
      <c r="F162" s="6"/>
      <c r="G162" s="8"/>
      <c r="H162" s="8"/>
      <c r="I162" s="9"/>
      <c r="J162" s="5"/>
      <c r="K162" s="5"/>
      <c r="L162" s="6"/>
      <c r="M162" s="6"/>
      <c r="N162" s="6"/>
      <c r="O162" s="6"/>
      <c r="P162" s="6"/>
      <c r="Q162" s="6"/>
      <c r="R162" s="5"/>
      <c r="S162" s="5"/>
      <c r="T162" s="10"/>
    </row>
    <row r="163" spans="1:20" ht="15">
      <c r="A163" s="4"/>
      <c r="B163" s="4"/>
      <c r="C163" s="5"/>
      <c r="D163" s="6"/>
      <c r="E163" s="7"/>
      <c r="F163" s="6"/>
      <c r="G163" s="8"/>
      <c r="H163" s="8"/>
      <c r="I163" s="9"/>
      <c r="J163" s="5"/>
      <c r="K163" s="5"/>
      <c r="L163" s="6"/>
      <c r="M163" s="6"/>
      <c r="N163" s="6"/>
      <c r="O163" s="6"/>
      <c r="P163" s="6"/>
      <c r="Q163" s="6"/>
      <c r="R163" s="5"/>
      <c r="S163" s="5"/>
      <c r="T163" s="10"/>
    </row>
    <row r="164" spans="1:20" ht="15">
      <c r="A164" s="4"/>
      <c r="B164" s="4"/>
      <c r="C164" s="4"/>
      <c r="D164" s="4"/>
      <c r="E164" s="4"/>
      <c r="F164" s="4"/>
      <c r="G164" s="4"/>
      <c r="H164" s="4"/>
      <c r="I164" s="4"/>
      <c r="J164" s="5"/>
      <c r="K164" s="4"/>
      <c r="L164" s="6"/>
      <c r="M164" s="6"/>
      <c r="N164" s="4"/>
      <c r="O164" s="4"/>
      <c r="P164" s="4"/>
      <c r="Q164" s="6"/>
      <c r="R164" s="4"/>
      <c r="S164" s="4"/>
      <c r="T164" s="4"/>
    </row>
    <row r="165" spans="1:20" ht="15">
      <c r="A165" s="4"/>
      <c r="B165" s="4"/>
      <c r="C165" s="4"/>
      <c r="D165" s="4"/>
      <c r="E165" s="4"/>
      <c r="F165" s="4"/>
      <c r="G165" s="4"/>
      <c r="H165" s="4"/>
      <c r="I165" s="4"/>
      <c r="J165" s="5"/>
      <c r="K165" s="4"/>
      <c r="L165" s="6"/>
      <c r="M165" s="6"/>
      <c r="N165" s="4"/>
      <c r="O165" s="4"/>
      <c r="P165" s="4"/>
      <c r="Q165" s="6"/>
      <c r="R165" s="4"/>
      <c r="S165" s="4"/>
      <c r="T165" s="4"/>
    </row>
    <row r="166" spans="1:20" ht="15">
      <c r="A166" s="4"/>
      <c r="B166" s="4"/>
      <c r="C166" s="5"/>
      <c r="D166" s="6"/>
      <c r="E166" s="7"/>
      <c r="F166" s="6"/>
      <c r="G166" s="8"/>
      <c r="H166" s="8"/>
      <c r="I166" s="9"/>
      <c r="J166" s="5"/>
      <c r="K166" s="5"/>
      <c r="L166" s="6"/>
      <c r="M166" s="6"/>
      <c r="N166" s="6"/>
      <c r="O166" s="6"/>
      <c r="P166" s="6"/>
      <c r="Q166" s="6"/>
      <c r="R166" s="5"/>
      <c r="S166" s="5"/>
      <c r="T166" s="10"/>
    </row>
    <row r="170" spans="1:20" ht="15">
      <c r="A170" s="4"/>
      <c r="B170" s="4"/>
      <c r="C170" s="5"/>
      <c r="D170" s="6"/>
      <c r="E170" s="7"/>
      <c r="F170" s="6"/>
      <c r="G170" s="8"/>
      <c r="H170" s="8"/>
      <c r="I170" s="9"/>
      <c r="J170" s="5"/>
      <c r="K170" s="5"/>
      <c r="L170" s="6"/>
      <c r="M170" s="6"/>
      <c r="N170" s="6"/>
      <c r="O170" s="6"/>
      <c r="P170" s="6"/>
      <c r="Q170" s="6"/>
      <c r="R170" s="5"/>
      <c r="S170" s="5"/>
      <c r="T170" s="4"/>
    </row>
  </sheetData>
  <printOptions horizontalCentered="1"/>
  <pageMargins left="0.5" right="0.5" top="1" bottom="1" header="0.5" footer="0.5"/>
  <pageSetup horizontalDpi="600" verticalDpi="600" orientation="landscape" scale="57" r:id="rId1"/>
  <headerFooter alignWithMargins="0">
    <oddHeader>&amp;C&amp;"Arial,Bold"&amp;14Table 2&amp;"Arial,Regular"&amp;12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G. Lindh</dc:creator>
  <cp:keywords/>
  <dc:description/>
  <cp:lastModifiedBy>Allan G. Lindh</cp:lastModifiedBy>
  <cp:lastPrinted>1999-11-19T22:54:37Z</cp:lastPrinted>
  <dcterms:created xsi:type="dcterms:W3CDTF">1999-11-12T23:37:26Z</dcterms:created>
  <dcterms:modified xsi:type="dcterms:W3CDTF">1999-11-19T22:56:14Z</dcterms:modified>
  <cp:category/>
  <cp:version/>
  <cp:contentType/>
  <cp:contentStatus/>
</cp:coreProperties>
</file>