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67" activeTab="0"/>
  </bookViews>
  <sheets>
    <sheet name="A. Organization Chart" sheetId="1" r:id="rId1"/>
    <sheet name="B. Summary of Requirements " sheetId="2" r:id="rId2"/>
    <sheet name="C. Increases Offsets" sheetId="3" r:id="rId3"/>
    <sheet name="D. Strategic Goals &amp; Objectives" sheetId="4" r:id="rId4"/>
    <sheet name="E. ATB Justification" sheetId="5" r:id="rId5"/>
    <sheet name="F. 2007 Crosswalk" sheetId="6" r:id="rId6"/>
    <sheet name="G. 2008 Crosswalk" sheetId="7" r:id="rId7"/>
    <sheet name="H. Reimbursible Resources" sheetId="8" r:id="rId8"/>
    <sheet name="I. Permanent Positions" sheetId="9" r:id="rId9"/>
    <sheet name="J. Financial Analysis" sheetId="10" r:id="rId10"/>
    <sheet name="K. Summary by Grade" sheetId="11" r:id="rId11"/>
    <sheet name="L. Summary by Object Class" sheetId="12" r:id="rId12"/>
    <sheet name="M. Studies" sheetId="13" r:id="rId13"/>
    <sheet name="N-1. Domestic Attorney" sheetId="14" r:id="rId14"/>
    <sheet name="N-2. Domestic Prof Sup" sheetId="15" r:id="rId15"/>
    <sheet name="N-3 Domestic Prof Sup" sheetId="16" r:id="rId16"/>
    <sheet name="N-4 Domestic Prof Sup" sheetId="17" r:id="rId17"/>
    <sheet name="N-5 Domestic Prof Sup" sheetId="18" r:id="rId18"/>
    <sheet name="Table of Contents" sheetId="19" r:id="rId19"/>
    <sheet name="Exhibits Cover Sheet" sheetId="20" r:id="rId20"/>
  </sheets>
  <externalReferences>
    <externalReference r:id="rId23"/>
    <externalReference r:id="rId24"/>
    <externalReference r:id="rId25"/>
  </externalReferences>
  <definedNames>
    <definedName name="ATTORNEYSUPP" localSheetId="1">#REF!</definedName>
    <definedName name="ATTORNEYSUPP">#REF!</definedName>
    <definedName name="DL" localSheetId="1">'B. Summary of Requirements '!$A$2:$AG$78</definedName>
    <definedName name="DL">#REF!</definedName>
    <definedName name="EXECSUPP" localSheetId="1">'B. Summary of Requirements '!#REF!</definedName>
    <definedName name="EXECSUPP" localSheetId="9">'[3]Sum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 localSheetId="7">'[2]SumReq'!#REF!</definedName>
    <definedName name="GAROLLUP" localSheetId="9">'[3]Sum of Req'!#REF!</definedName>
    <definedName name="GAROLLUP">#REF!</definedName>
    <definedName name="hlhl0" localSheetId="4">'E. ATB Justification'!#REF!</definedName>
    <definedName name="INTEL" localSheetId="1">'B. Summary of Requirements '!#REF!</definedName>
    <definedName name="INTEL" localSheetId="9">'[3]Sum of Req'!#REF!</definedName>
    <definedName name="INTEL">#REF!</definedName>
    <definedName name="JMD" localSheetId="1">'B. Summary of Requirements '!#REF!</definedName>
    <definedName name="JMD" localSheetId="9">'[3]Sum of Req'!#REF!</definedName>
    <definedName name="JMD">#REF!</definedName>
    <definedName name="OLE_LINK7" localSheetId="4">'E. ATB Justification'!#REF!</definedName>
    <definedName name="PART">#REF!</definedName>
    <definedName name="POSBYCAT" localSheetId="1">#REF!</definedName>
    <definedName name="POSBYCAT" localSheetId="9">'[3]Summ Atty Agt'!#REF!</definedName>
    <definedName name="POSBYCAT">#REF!</definedName>
    <definedName name="_xlnm.Print_Area" localSheetId="0">'A. Organization Chart'!$A$1:$N$29</definedName>
    <definedName name="_xlnm.Print_Area" localSheetId="1">'B. Summary of Requirements '!$A$1:$AH$104</definedName>
    <definedName name="_xlnm.Print_Area" localSheetId="2">'C. Increases Offsets'!$A$1:$G$35</definedName>
    <definedName name="_xlnm.Print_Area" localSheetId="3">'D. Strategic Goals &amp; Objectives'!$A$1:$P$63</definedName>
    <definedName name="_xlnm.Print_Area" localSheetId="4">'E. ATB Justification'!$A$1:$N$10</definedName>
    <definedName name="_xlnm.Print_Area" localSheetId="19">'Exhibits Cover Sheet'!$A$1:$K$26</definedName>
    <definedName name="_xlnm.Print_Area" localSheetId="5">'F. 2007 Crosswalk'!$A$1:$U$28</definedName>
    <definedName name="_xlnm.Print_Area" localSheetId="6">'G. 2008 Crosswalk'!$A$1:$U$23</definedName>
    <definedName name="_xlnm.Print_Area" localSheetId="7">'H. Reimbursible Resources'!$A$1:$P$24</definedName>
    <definedName name="_xlnm.Print_Area" localSheetId="8">'I. Permanent Positions'!$A$1:$M$28</definedName>
    <definedName name="_xlnm.Print_Area" localSheetId="9">'J. Financial Analysis'!$A$1:$G$37</definedName>
    <definedName name="_xlnm.Print_Area" localSheetId="10">'K. Summary by Grade'!$B$1:$K$35</definedName>
    <definedName name="_xlnm.Print_Area" localSheetId="11">'L. Summary by Object Class'!$A$1:$L$41</definedName>
    <definedName name="_xlnm.Print_Area" localSheetId="12">'M. Studies'!$A$1:$K$18</definedName>
    <definedName name="_xlnm.Print_Area" localSheetId="13">'N-1. Domestic Attorney'!$A$1:$H$53</definedName>
    <definedName name="_xlnm.Print_Area" localSheetId="14">'N-2. Domestic Prof Sup'!$A$1:$K$53</definedName>
    <definedName name="_xlnm.Print_Area" localSheetId="15">'N-3 Domestic Prof Sup'!$A$1:$K$52</definedName>
    <definedName name="_xlnm.Print_Area" localSheetId="16">'N-4 Domestic Prof Sup'!$A$1:$K$54</definedName>
    <definedName name="_xlnm.Print_Area" localSheetId="17">'N-5 Domestic Prof Sup'!$A$1:$K$54</definedName>
    <definedName name="_xlnm.Print_Area" localSheetId="18">'Table of Contents'!$A$1:$E$43</definedName>
    <definedName name="_xlnm.Print_Titles" localSheetId="13">'N-1. Domestic Attorney'!$1:$13</definedName>
    <definedName name="_xlnm.Print_Titles" localSheetId="14">'N-2. Domestic Prof Sup'!$1:$13</definedName>
    <definedName name="REIMPRO" localSheetId="7">'H. Reimbursible Resources'!$A$2:$O$23</definedName>
    <definedName name="REIMPRO">#REF!</definedName>
    <definedName name="REIMSOR" localSheetId="7">'H. Reimbursible Resources'!$Q$29:$AG$66</definedName>
    <definedName name="REIMSOR">#REF!</definedName>
  </definedNames>
  <calcPr fullCalcOnLoad="1"/>
</workbook>
</file>

<file path=xl/comments14.xml><?xml version="1.0" encoding="utf-8"?>
<comments xmlns="http://schemas.openxmlformats.org/spreadsheetml/2006/main">
  <authors>
    <author>Nicholas D. Sterganos</author>
  </authors>
  <commentList>
    <comment ref="C12" authorId="0">
      <text>
        <r>
          <rPr>
            <sz val="8"/>
            <rFont val="Tahoma"/>
            <family val="0"/>
          </rPr>
          <t xml:space="preserve">Average 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 Journeyman grade</t>
        </r>
      </text>
    </comment>
  </commentList>
</comments>
</file>

<file path=xl/comments15.xml><?xml version="1.0" encoding="utf-8"?>
<comments xmlns="http://schemas.openxmlformats.org/spreadsheetml/2006/main">
  <authors>
    <author>Nicholas D. Sterganos</author>
    <author>matsatt</author>
  </authors>
  <commentList>
    <comment ref="C12" authorId="0">
      <text>
        <r>
          <rPr>
            <sz val="8"/>
            <rFont val="Tahoma"/>
            <family val="0"/>
          </rPr>
          <t xml:space="preserve">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 1 GS level grade increase</t>
        </r>
      </text>
    </comment>
    <comment ref="J12" authorId="1">
      <text>
        <r>
          <rPr>
            <sz val="8"/>
            <rFont val="Tahoma"/>
            <family val="0"/>
          </rPr>
          <t xml:space="preserve">Journeyman grade
</t>
        </r>
      </text>
    </comment>
  </commentList>
</comments>
</file>

<file path=xl/comments16.xml><?xml version="1.0" encoding="utf-8"?>
<comments xmlns="http://schemas.openxmlformats.org/spreadsheetml/2006/main">
  <authors>
    <author>Nicholas D. Sterganos</author>
    <author>matsatt</author>
  </authors>
  <commentList>
    <comment ref="C12" authorId="0">
      <text>
        <r>
          <rPr>
            <sz val="8"/>
            <rFont val="Tahoma"/>
            <family val="0"/>
          </rPr>
          <t xml:space="preserve">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 1 GS level grade increase</t>
        </r>
      </text>
    </comment>
    <comment ref="J12" authorId="1">
      <text>
        <r>
          <rPr>
            <sz val="8"/>
            <rFont val="Tahoma"/>
            <family val="0"/>
          </rPr>
          <t xml:space="preserve">Journeyman grade
</t>
        </r>
      </text>
    </comment>
  </commentList>
</comments>
</file>

<file path=xl/comments17.xml><?xml version="1.0" encoding="utf-8"?>
<comments xmlns="http://schemas.openxmlformats.org/spreadsheetml/2006/main">
  <authors>
    <author>Nicholas D. Sterganos</author>
    <author>matsatt</author>
  </authors>
  <commentList>
    <comment ref="C12" authorId="0">
      <text>
        <r>
          <rPr>
            <sz val="8"/>
            <rFont val="Tahoma"/>
            <family val="0"/>
          </rPr>
          <t xml:space="preserve">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 1 GS level grade increase</t>
        </r>
      </text>
    </comment>
    <comment ref="J12" authorId="1">
      <text>
        <r>
          <rPr>
            <sz val="8"/>
            <rFont val="Tahoma"/>
            <family val="0"/>
          </rPr>
          <t xml:space="preserve">Journeyman grade
</t>
        </r>
      </text>
    </comment>
  </commentList>
</comments>
</file>

<file path=xl/comments18.xml><?xml version="1.0" encoding="utf-8"?>
<comments xmlns="http://schemas.openxmlformats.org/spreadsheetml/2006/main">
  <authors>
    <author>Nicholas D. Sterganos</author>
    <author>matsatt</author>
  </authors>
  <commentList>
    <comment ref="C12" authorId="0">
      <text>
        <r>
          <rPr>
            <sz val="8"/>
            <rFont val="Tahoma"/>
            <family val="0"/>
          </rPr>
          <t xml:space="preserve">Entry-Level
</t>
        </r>
      </text>
    </comment>
    <comment ref="G12" authorId="0">
      <text>
        <r>
          <rPr>
            <sz val="8"/>
            <rFont val="Tahoma"/>
            <family val="0"/>
          </rPr>
          <t xml:space="preserve">Annualization + Non-Recurring 
</t>
        </r>
      </text>
    </comment>
    <comment ref="H12" authorId="0">
      <text>
        <r>
          <rPr>
            <sz val="8"/>
            <rFont val="Tahoma"/>
            <family val="0"/>
          </rPr>
          <t>1st year Lapsed at 50% + Adjustments to Base, 1 GS level grade increase</t>
        </r>
      </text>
    </comment>
    <comment ref="J12" authorId="1">
      <text>
        <r>
          <rPr>
            <sz val="8"/>
            <rFont val="Tahoma"/>
            <family val="0"/>
          </rPr>
          <t xml:space="preserve">Journeyman grade
</t>
        </r>
      </text>
    </comment>
  </commentList>
</comments>
</file>

<file path=xl/sharedStrings.xml><?xml version="1.0" encoding="utf-8"?>
<sst xmlns="http://schemas.openxmlformats.org/spreadsheetml/2006/main" count="1678" uniqueCount="463">
  <si>
    <t>Increase in reimbursable FTE...................................................................................................................................................................................................................................</t>
  </si>
  <si>
    <t>GSA Rent.......................................................................................................................................................................................................................................................</t>
  </si>
  <si>
    <t>25.3 Purchases of goods &amp; services from Government accounts (Antennas, DHS Sec. Etc..)</t>
  </si>
  <si>
    <t>WCF Telecom &amp; Email rate increases.............................................................................................................................................................................................................................</t>
  </si>
  <si>
    <t>Government-wide reduction (0.59%)…………………………………………………………………………………………………………………………………………………………………………………..</t>
  </si>
  <si>
    <t>D………………………………………………………………………………………………………………………………………………………………………………………………………………………………………</t>
  </si>
  <si>
    <t>end of line</t>
  </si>
  <si>
    <t xml:space="preserve">          Total DIRECT requirements</t>
  </si>
  <si>
    <t>23.1  GSA rent (Reimbursable)</t>
  </si>
  <si>
    <t>25.3 DHS Security (Reimbursable)</t>
  </si>
  <si>
    <t>42.0 Claims &amp; Indemnities</t>
  </si>
  <si>
    <t>Audits, Inspections, Investigations,</t>
  </si>
  <si>
    <t>and Reviews</t>
  </si>
  <si>
    <t>[21]</t>
  </si>
  <si>
    <t>[2]</t>
  </si>
  <si>
    <t>Financial Statement Audits (FSA)</t>
  </si>
  <si>
    <t>FISMA</t>
  </si>
  <si>
    <t>Office of the Inspector General</t>
  </si>
  <si>
    <t>2007 Supplementals (transfer from FBI)</t>
  </si>
  <si>
    <t>2011 Cost GS-13/5</t>
  </si>
  <si>
    <t xml:space="preserve">Annualization </t>
  </si>
  <si>
    <t>Financial Analysis of Program Changes</t>
  </si>
  <si>
    <t>Total positions &amp; annual amount</t>
  </si>
  <si>
    <t xml:space="preserve">      Lapse (-)</t>
  </si>
  <si>
    <t>Total FTE &amp; personnel compensation</t>
  </si>
  <si>
    <t>E………………………………………………………………………………………………………………………………………………………………………………………………………………………………………………………………</t>
  </si>
  <si>
    <t>F……………………………………………………………………………………………………………………………………………………………………………………………</t>
  </si>
  <si>
    <t>Agt./Atty.</t>
  </si>
  <si>
    <t>Resources by Department of Justice Strategic Goal/Objective</t>
  </si>
  <si>
    <t>Program Offsets</t>
  </si>
  <si>
    <t>Offset 1</t>
  </si>
  <si>
    <t>Offset 2</t>
  </si>
  <si>
    <t>Offset 3</t>
  </si>
  <si>
    <t>Offset 4</t>
  </si>
  <si>
    <t>Offset 5</t>
  </si>
  <si>
    <t>Total Program Offsets</t>
  </si>
  <si>
    <t xml:space="preserve">1.2: </t>
  </si>
  <si>
    <t>1.1:</t>
  </si>
  <si>
    <t xml:space="preserve">3.1: </t>
  </si>
  <si>
    <t xml:space="preserve">4.1: </t>
  </si>
  <si>
    <t>Employee Performance………………………………………………………………………………………………………………………………………………………………………….</t>
  </si>
  <si>
    <t>Reduction applied to commerce Justice State appropriation (0.465%)…………………………………………………………………………………………………………………………………………………………………..</t>
  </si>
  <si>
    <t>Adjustments to Base</t>
  </si>
  <si>
    <t xml:space="preserve">Decision </t>
  </si>
  <si>
    <t>Unit(s)</t>
  </si>
  <si>
    <t>Strategic Goal/Objective</t>
  </si>
  <si>
    <t>$000s</t>
  </si>
  <si>
    <t xml:space="preserve">Component: </t>
  </si>
  <si>
    <t>Type:</t>
  </si>
  <si>
    <t>Position:</t>
  </si>
  <si>
    <t>Annualization</t>
  </si>
  <si>
    <t>Non-Recurring</t>
  </si>
  <si>
    <t>Personnel Compensation and Benefits</t>
  </si>
  <si>
    <t>11.1</t>
  </si>
  <si>
    <t>Full-Time Permanent</t>
  </si>
  <si>
    <t>11.5</t>
  </si>
  <si>
    <t xml:space="preserve">Overtime </t>
  </si>
  <si>
    <t xml:space="preserve">Personnel Benefits </t>
  </si>
  <si>
    <t>12.1</t>
  </si>
  <si>
    <t>Contractual Services and Supplies</t>
  </si>
  <si>
    <t>21.0</t>
  </si>
  <si>
    <t xml:space="preserve">Operational Travel </t>
  </si>
  <si>
    <t xml:space="preserve">Transportation of Things </t>
  </si>
  <si>
    <t>23.3</t>
  </si>
  <si>
    <t>Comm. Utilities etc. Postage</t>
  </si>
  <si>
    <t>Comm. Utilities etc. Telephones</t>
  </si>
  <si>
    <t>Comm. Utilities etc. Utilities</t>
  </si>
  <si>
    <t>Recruitment-- Non OPM Costs</t>
  </si>
  <si>
    <t>Recruitment-- OPM Costs</t>
  </si>
  <si>
    <t xml:space="preserve">Drug Test </t>
  </si>
  <si>
    <t>Security (Background) Investigations</t>
  </si>
  <si>
    <t>25.6</t>
  </si>
  <si>
    <t>25.2</t>
  </si>
  <si>
    <t>Guard Services</t>
  </si>
  <si>
    <t xml:space="preserve">Medical Care </t>
  </si>
  <si>
    <t>26.0</t>
  </si>
  <si>
    <t>Acquisition of Assets</t>
  </si>
  <si>
    <t>31.0</t>
  </si>
  <si>
    <t>Computer Workstation-- Desktop</t>
  </si>
  <si>
    <t>Computer Workstation-- Installation of Desktop</t>
  </si>
  <si>
    <t>Computer Workstation-- Software</t>
  </si>
  <si>
    <t>Computer Workstation-- Accessories</t>
  </si>
  <si>
    <t>Computer Workstation-- Networking Costs</t>
  </si>
  <si>
    <t>Laptop Computer</t>
  </si>
  <si>
    <t>Items that may have Multiple Object Classes</t>
  </si>
  <si>
    <t>Multiple</t>
  </si>
  <si>
    <t>Computer Workstation-- Enterprise Costs</t>
  </si>
  <si>
    <t>Total:</t>
  </si>
  <si>
    <t>Domestic</t>
  </si>
  <si>
    <t>Attorney</t>
  </si>
  <si>
    <t xml:space="preserve">Awards </t>
  </si>
  <si>
    <t xml:space="preserve">Transit Subsidy </t>
  </si>
  <si>
    <t>22.0</t>
  </si>
  <si>
    <t>23.1</t>
  </si>
  <si>
    <t xml:space="preserve">GSA Rent </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</si>
  <si>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</si>
  <si>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</si>
  <si>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</si>
  <si>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</si>
  <si>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</si>
  <si>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</si>
  <si>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</si>
  <si>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</si>
  <si>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</si>
  <si>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</si>
  <si>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</si>
  <si>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Goal 1: Prevent Terrorism and Promote the Nation's Security</t>
  </si>
  <si>
    <t>Subtotal, Goal 1</t>
  </si>
  <si>
    <t>Goal 2: Enforce Federal Laws and Represent the Rights and
                 Interests of the American People</t>
  </si>
  <si>
    <t>2.2: Drugs</t>
  </si>
  <si>
    <t>2.3: White Collar Crime</t>
  </si>
  <si>
    <t>2.4: Civil Rights/Exploitation Crimes</t>
  </si>
  <si>
    <t>2.5: Federal Statutes</t>
  </si>
  <si>
    <t>2.6: Bankruptcy</t>
  </si>
  <si>
    <t>Subtotal, Goal 2</t>
  </si>
  <si>
    <t>Goal 3: Assist State, Local, and Tribal Efforts to Prevent or
                 Crime and Violence</t>
  </si>
  <si>
    <t>3.2: Drug Prevention and Treatment</t>
  </si>
  <si>
    <t>3.3: Crime Victim Services</t>
  </si>
  <si>
    <t>Subtotal, Goal 3</t>
  </si>
  <si>
    <t>OIG</t>
  </si>
  <si>
    <t>Program Description</t>
  </si>
  <si>
    <t>Performance Measurements</t>
  </si>
  <si>
    <t>Performance, Resources, and Strategies</t>
  </si>
  <si>
    <t>V.</t>
  </si>
  <si>
    <t>Program Increases by Item</t>
  </si>
  <si>
    <t>VI.</t>
  </si>
  <si>
    <t>VII.</t>
  </si>
  <si>
    <t>Exhibits</t>
  </si>
  <si>
    <t>A.</t>
  </si>
  <si>
    <t>B.</t>
  </si>
  <si>
    <t>C.</t>
  </si>
  <si>
    <t>D.</t>
  </si>
  <si>
    <t>E.</t>
  </si>
  <si>
    <t>F.</t>
  </si>
  <si>
    <t>G.</t>
  </si>
  <si>
    <t>Crosswalk of 2008 Availability</t>
  </si>
  <si>
    <t>H.</t>
  </si>
  <si>
    <t>J.</t>
  </si>
  <si>
    <t>K.</t>
  </si>
  <si>
    <t>L.</t>
  </si>
  <si>
    <t>M.</t>
  </si>
  <si>
    <t>Status of Congressionally Requested Studies, Reports, and Evaluations</t>
  </si>
  <si>
    <t>N.</t>
  </si>
  <si>
    <t>Modular Costs for New Positions</t>
  </si>
  <si>
    <t>O.</t>
  </si>
  <si>
    <t>Program Offsets by Item  -  Not Applicable</t>
  </si>
  <si>
    <t>Page No.</t>
  </si>
  <si>
    <t>Performance and Resources Table</t>
  </si>
  <si>
    <t>Organizational Chart</t>
  </si>
  <si>
    <t>Program Increases/Offsets by Decision Unit</t>
  </si>
  <si>
    <t>Resources by DOJ Strategic Goalsand Strategic Objective</t>
  </si>
  <si>
    <t>Information on Overseas Staffing  - Not Applicable</t>
  </si>
  <si>
    <t>VII.  EXHIBITS</t>
  </si>
  <si>
    <t>Goal 4: Ensure the Fair and Efficient Operation of the 
                 Federal Justice System</t>
  </si>
  <si>
    <t>4.2: Apprehension of Fugitives</t>
  </si>
  <si>
    <t>4.3: Treatment of Detainees</t>
  </si>
  <si>
    <t>4.4: Federal Prison System</t>
  </si>
  <si>
    <t>4.5: Inmate Programs and Services</t>
  </si>
  <si>
    <t>4.6: Immigration</t>
  </si>
  <si>
    <t>Subtotal, Goal 4</t>
  </si>
  <si>
    <t>GRAND TOTAL</t>
  </si>
  <si>
    <t>Direct, Reimb. Other FTE</t>
  </si>
  <si>
    <t>Direct Amount $000s</t>
  </si>
  <si>
    <t>ATBs</t>
  </si>
  <si>
    <t>11.1  Direct FTE &amp; personnel compensation</t>
  </si>
  <si>
    <t xml:space="preserve">       Total </t>
  </si>
  <si>
    <t>Object Class</t>
  </si>
  <si>
    <t>Rental Payments to Others</t>
  </si>
  <si>
    <t>Training</t>
  </si>
  <si>
    <t>Average SES Salary</t>
  </si>
  <si>
    <t>1st Year Lapsed 50%</t>
  </si>
  <si>
    <t>Full Year GS - 9/1</t>
  </si>
  <si>
    <t>Subtotal Adjust to Base</t>
  </si>
  <si>
    <t>2010 Cost GS-11/1</t>
  </si>
  <si>
    <t>2010 Cost GS-15/5</t>
  </si>
  <si>
    <t xml:space="preserve">Decision Unit </t>
  </si>
  <si>
    <t>[37]</t>
  </si>
  <si>
    <t>Other Services</t>
  </si>
  <si>
    <t>Professional Support - Program Analyst</t>
  </si>
  <si>
    <t>Full Year GS - 15/1</t>
  </si>
  <si>
    <t>Full Year GS - 14/1</t>
  </si>
  <si>
    <t>2010 Cost GS-14/2</t>
  </si>
  <si>
    <t>2011 Cost GS-14/5</t>
  </si>
  <si>
    <t xml:space="preserve">Supplies-Office/Other </t>
  </si>
  <si>
    <t>Professional Support - Operations Research Analyst</t>
  </si>
  <si>
    <t>Full Year GS - 13/1</t>
  </si>
  <si>
    <t>2010 Cost GS-13/2</t>
  </si>
  <si>
    <t>Professional Support - Auditor/Program Analyst</t>
  </si>
  <si>
    <t>Full Year GS - 12/1</t>
  </si>
  <si>
    <t>2010 Cost GS-13/1</t>
  </si>
  <si>
    <t>2011 Cost GS-12/5</t>
  </si>
  <si>
    <t xml:space="preserve">Travel &amp; transportation </t>
  </si>
  <si>
    <t>Accounting &amp; Budget (500-599)</t>
  </si>
  <si>
    <r>
      <t xml:space="preserve">Note:  </t>
    </r>
    <r>
      <rPr>
        <sz val="10"/>
        <rFont val="Arial"/>
        <family val="2"/>
      </rPr>
      <t>The OIG operates as a single decision unit encompassing audits, inspections, investigations, and reviews.</t>
    </r>
  </si>
  <si>
    <t xml:space="preserve">Offset </t>
  </si>
  <si>
    <t>All Department Goals and Objectives*</t>
  </si>
  <si>
    <t>*The OIG helps the Department pursue its Strategic Goals and Objectives through the OIG's investigations, audits, inspections, and program reviews.</t>
  </si>
  <si>
    <t>2007 Appropriation Enacted w/Rescissions and Supplementals</t>
  </si>
  <si>
    <t>2009 Adjustments to Base and Technical Adjustments</t>
  </si>
  <si>
    <t>2009 Increases</t>
  </si>
  <si>
    <t>2009 Offsets</t>
  </si>
  <si>
    <t>Location of Description by Decision Unit</t>
  </si>
  <si>
    <t>FY 2007 Enacted Without Rescissions</t>
  </si>
  <si>
    <t>Reprogrammings / Transfers</t>
  </si>
  <si>
    <t>Carryover/ Recoveries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</si>
  <si>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</si>
  <si>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</si>
  <si>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</si>
  <si>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</si>
  <si>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</si>
  <si>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</si>
  <si>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</si>
  <si>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</si>
  <si>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</si>
  <si>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</si>
  <si>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D: Resources by DOJ Strategic Goal and Strategic Objective</t>
  </si>
  <si>
    <t>C: Program Increases/Offsets By Decision Unit</t>
  </si>
  <si>
    <t>B: Summary of Requirements</t>
  </si>
  <si>
    <t>Department of Justice</t>
  </si>
  <si>
    <t>Table of Contents</t>
  </si>
  <si>
    <t>I.</t>
  </si>
  <si>
    <t>Overview</t>
  </si>
  <si>
    <t>II.</t>
  </si>
  <si>
    <t>Summary of Program Changes</t>
  </si>
  <si>
    <t>III.</t>
  </si>
  <si>
    <t>Appropriations Language and Analysis of Appropriations Language</t>
  </si>
  <si>
    <t>IV.</t>
  </si>
  <si>
    <t>Decision Unit Justification</t>
  </si>
  <si>
    <t>2007 Enacted (with Rescissions, direct only)</t>
  </si>
  <si>
    <t>Total 2007 Revised Continuing Appropriations Resolution (with Rescissions)</t>
  </si>
  <si>
    <t>2008 Supplementals</t>
  </si>
  <si>
    <t>2009 Current Services</t>
  </si>
  <si>
    <t>2009 Total Request</t>
  </si>
  <si>
    <t>2008 - 2009 Total Change</t>
  </si>
  <si>
    <t>FY 2009 Program Increases/Offsets By Decision Unit</t>
  </si>
  <si>
    <t>F: Crosswalk of 2007 Availability</t>
  </si>
  <si>
    <t>Crosswalk of 2007 Availability</t>
  </si>
  <si>
    <t>2007 Availability</t>
  </si>
  <si>
    <t>2008 Planned</t>
  </si>
  <si>
    <t>2009 Request</t>
  </si>
  <si>
    <t>Modular Costs for New 2009 Positions</t>
  </si>
  <si>
    <t>23.2 Moving/Lease Expirations/Contract Parking</t>
  </si>
  <si>
    <t>GS-7, $37,640 - 48,933</t>
  </si>
  <si>
    <t>GS-8, 41,686 - 54,194</t>
  </si>
  <si>
    <t>GS-9, $46,041 - 59,852</t>
  </si>
  <si>
    <t>GS-10, 50,703 - 65,912</t>
  </si>
  <si>
    <t>GS-11, $55,706 - 72,421</t>
  </si>
  <si>
    <t>GS-12, $66,767 - 86,801</t>
  </si>
  <si>
    <t>GS-13, $79,397 - 103,220</t>
  </si>
  <si>
    <t>GS-14, $93,822 - 121,967</t>
  </si>
  <si>
    <t>GS-15, $110,363 - 143,471</t>
  </si>
  <si>
    <t>Total 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</si>
  <si>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</si>
  <si>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</si>
  <si>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</si>
  <si>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</si>
  <si>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</si>
  <si>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</si>
  <si>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</si>
  <si>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</si>
  <si>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</si>
  <si>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</si>
  <si>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</si>
  <si>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</si>
  <si>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[35]</t>
  </si>
  <si>
    <t>Program</t>
  </si>
  <si>
    <t>Grades and Salary Ranges</t>
  </si>
  <si>
    <t>Executive Level I, $161,200...........................................................................</t>
  </si>
  <si>
    <t>Executive Level II, $145,100.............................................................</t>
  </si>
  <si>
    <t>Executive Level III, $133,700..........................................................</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</si>
  <si>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</si>
  <si>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</si>
  <si>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</si>
  <si>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</si>
  <si>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</si>
  <si>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</si>
  <si>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</si>
  <si>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</si>
  <si>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</si>
  <si>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</si>
  <si>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</si>
  <si>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</si>
  <si>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</si>
  <si>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</si>
  <si>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</si>
  <si>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</si>
  <si>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</si>
  <si>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</si>
  <si>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</si>
  <si>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</si>
  <si>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</si>
  <si>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GS-15</t>
  </si>
  <si>
    <t>GS-14</t>
  </si>
  <si>
    <t>GS-13</t>
  </si>
  <si>
    <t>GS-12</t>
  </si>
  <si>
    <t>GS-9</t>
  </si>
  <si>
    <t>Personnel benefits</t>
  </si>
  <si>
    <t>Printing</t>
  </si>
  <si>
    <t>Equipment</t>
  </si>
  <si>
    <t>Purchases of goods &amp; services from Government accounts</t>
  </si>
  <si>
    <t>GSA rent</t>
  </si>
  <si>
    <t>Communication, rents, and utilities</t>
  </si>
  <si>
    <t>Advisory and assistance services</t>
  </si>
  <si>
    <t>Other services</t>
  </si>
  <si>
    <t>Supplies and materials</t>
  </si>
  <si>
    <t>Executive Level IV, $125,700..........................................................</t>
  </si>
  <si>
    <t>Average GS Salary</t>
  </si>
  <si>
    <t>Average GS Grade</t>
  </si>
  <si>
    <t>Object Classes</t>
  </si>
  <si>
    <t>Other Object Classes:</t>
  </si>
  <si>
    <t>FY 2005 Appropriation Enacted……………………………………………………………………………………………………………………………………………………………………………………………………………………………………………………………………………………………………………………………………………………………………………………..</t>
  </si>
  <si>
    <t>Bureau of Criminal Investigation</t>
  </si>
  <si>
    <t>Summary of Reimbursable Resources</t>
  </si>
  <si>
    <t>Reimbursable Resources</t>
  </si>
  <si>
    <t>2002 Obligations</t>
  </si>
  <si>
    <t>2003 Estimate</t>
  </si>
  <si>
    <t>2004 Request</t>
  </si>
  <si>
    <t>Collections by Sources:</t>
  </si>
  <si>
    <t>All Other</t>
  </si>
  <si>
    <t>Budgetary Resources</t>
  </si>
  <si>
    <t>Unit A</t>
  </si>
  <si>
    <t>Decision Unit 1</t>
  </si>
  <si>
    <t>Decision Unit 2</t>
  </si>
  <si>
    <t>Decision Unit 3</t>
  </si>
  <si>
    <t>Decision Unit 4</t>
  </si>
  <si>
    <t>Summary of Requirements by Object Class</t>
  </si>
  <si>
    <t>Overtime</t>
  </si>
  <si>
    <t>Technical Adjustments</t>
  </si>
  <si>
    <t>Program Changes</t>
  </si>
  <si>
    <t>Total Program Changes</t>
  </si>
  <si>
    <t>Subtotal Increases</t>
  </si>
  <si>
    <t>Attorneys (905)</t>
  </si>
  <si>
    <t>Paralegals / Other Law (900-998)</t>
  </si>
  <si>
    <t>Health Insurance</t>
  </si>
  <si>
    <t>Postage</t>
  </si>
  <si>
    <t>Government Printing Office (GPO)</t>
  </si>
  <si>
    <t>Change in Compensable Days</t>
  </si>
  <si>
    <t>Employees Compensation Fund</t>
  </si>
  <si>
    <t xml:space="preserve">Increases </t>
  </si>
  <si>
    <t>Counterrorism Oversight</t>
  </si>
  <si>
    <t>Audits, Inpsections, Investigations, and Reviews</t>
  </si>
  <si>
    <t>Counterterrorism Oversight</t>
  </si>
  <si>
    <t>See note below</t>
  </si>
  <si>
    <t>A-11: Summary of Requirements by Grade</t>
  </si>
  <si>
    <t>23.1  GSA rent</t>
  </si>
  <si>
    <t xml:space="preserve">Financial Statement Audits (FSA) - In accordance with the Chief Financial Officers Act and the Government Management Reform Act, the OIG oversees the FSA for all audited accounts </t>
  </si>
  <si>
    <t>within the Department.</t>
  </si>
  <si>
    <t>[39]</t>
  </si>
  <si>
    <t>[2,923]</t>
  </si>
  <si>
    <t>[2,945]</t>
  </si>
  <si>
    <t>[3,033]</t>
  </si>
  <si>
    <t>[88]</t>
  </si>
  <si>
    <t>[0]</t>
  </si>
  <si>
    <t>Federal Information Security Management Act (FISMA) - FISMA requires an annual independent evaluation of each agency's information security program and practices.  The OIG</t>
  </si>
  <si>
    <t>projects it will review five systems in FY 2007; five systems in FY 2008 and five systems in FY 2009.</t>
  </si>
  <si>
    <t>General Admin. &amp; Clerical (300-399)</t>
  </si>
  <si>
    <t>Operations Research Analyst [1515]</t>
  </si>
  <si>
    <t>Investigative Analyst [1801]</t>
  </si>
  <si>
    <t>Investigative Assistants [1802]</t>
  </si>
  <si>
    <t>Criminal Investigations Series [1811]</t>
  </si>
  <si>
    <t>Information Tech Specialists (2210)</t>
  </si>
  <si>
    <t>Note:  The positions requested in the "General Admin. &amp; Clerical [300-399]" category represents Program Analyst (343 series) positions.</t>
  </si>
  <si>
    <t>Note:  Totals may not add due to rounding.</t>
  </si>
  <si>
    <t>Total, 2009 Program Changes Requested</t>
  </si>
  <si>
    <t>EX, $136,200 - $186,000</t>
  </si>
  <si>
    <t>SL, $132,437 - 154,600</t>
  </si>
  <si>
    <t>25.4  Operation and maintenance of facilities</t>
  </si>
  <si>
    <t>2005 Enacted</t>
  </si>
  <si>
    <t>2006 President's</t>
  </si>
  <si>
    <t>2006-2007</t>
  </si>
  <si>
    <t>Strategic Goal and Strategic Objective</t>
  </si>
  <si>
    <t>N: Modular Costs for New Positions</t>
  </si>
  <si>
    <t>M.  Status of Congressionally Requested Studies, Reports, and Evaluations</t>
  </si>
  <si>
    <t>L: Summary of Requirements by Object Class</t>
  </si>
  <si>
    <t>K: Summary of Requirements by Grade</t>
  </si>
  <si>
    <t>2008 Requirements (with Rescissions, direct only)</t>
  </si>
  <si>
    <t>2008 Requirements</t>
  </si>
  <si>
    <t>Total 2008 Requirements (with Rescissions and Supplementals)</t>
  </si>
  <si>
    <t>SES, $111,676 - $168,000</t>
  </si>
  <si>
    <t>Program Increases</t>
  </si>
  <si>
    <t>25.7 Operation and maintenance of equipment</t>
  </si>
  <si>
    <t>Justification for Base Adjustments</t>
  </si>
  <si>
    <t>Decreases</t>
  </si>
  <si>
    <t xml:space="preserve">Amount  </t>
  </si>
  <si>
    <t>Grades:</t>
  </si>
  <si>
    <t>Federal Health Insurance Premiums…………………………………………………………………………………………………………………………………………………………………………………………………………………………………………………………..</t>
  </si>
  <si>
    <t>(Dollars in Thousands)</t>
  </si>
  <si>
    <t>Salaries and Expenses</t>
  </si>
  <si>
    <t>A: Organizational Chart</t>
  </si>
  <si>
    <t>Total Offsets</t>
  </si>
  <si>
    <t>Increases/Offsets</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</si>
  <si>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</si>
  <si>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</si>
  <si>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</si>
  <si>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</si>
  <si>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</si>
  <si>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</si>
  <si>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</si>
  <si>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</si>
  <si>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</si>
  <si>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</si>
  <si>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</si>
  <si>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 xml:space="preserve">Program Offsets </t>
  </si>
  <si>
    <t>104 % Budget Level</t>
  </si>
  <si>
    <t>Budget</t>
  </si>
  <si>
    <t>Reimbursable FTE:</t>
  </si>
  <si>
    <t>w/Rescissions</t>
  </si>
  <si>
    <t>Total Program Increases</t>
  </si>
  <si>
    <t>Rescissions</t>
  </si>
  <si>
    <t>Supplementals</t>
  </si>
  <si>
    <t xml:space="preserve">     Subtotal Increases</t>
  </si>
  <si>
    <t xml:space="preserve">    Subtotal Decreases</t>
  </si>
  <si>
    <t>2007 Enacted</t>
  </si>
  <si>
    <t xml:space="preserve">2007 Enacted w/Rescissions and Supplementals </t>
  </si>
  <si>
    <t>2007 Enacted w/Rescissions and Supplementals</t>
  </si>
  <si>
    <t>Collections by Source</t>
  </si>
  <si>
    <t>Budgetary Resources:</t>
  </si>
  <si>
    <t>Request</t>
  </si>
  <si>
    <t>Estimates by budget activity</t>
  </si>
  <si>
    <t>Pos.</t>
  </si>
  <si>
    <t xml:space="preserve"> </t>
  </si>
  <si>
    <t>WY</t>
  </si>
  <si>
    <t>Amount</t>
  </si>
  <si>
    <t>Total Change</t>
  </si>
  <si>
    <t>Wartime Supplemental Non-personnel recurring costs……………………………………………………………………………………………………………………………………………………………</t>
  </si>
  <si>
    <t>Current Services</t>
  </si>
  <si>
    <t>Increases</t>
  </si>
  <si>
    <t>Personnel Management (200-299)</t>
  </si>
  <si>
    <t>U.S. Field</t>
  </si>
  <si>
    <t>Foreign Field</t>
  </si>
  <si>
    <t>Improvements</t>
  </si>
  <si>
    <t>Offsets</t>
  </si>
  <si>
    <t>TOTAL</t>
  </si>
  <si>
    <t>Summary of Requirements by Grade</t>
  </si>
  <si>
    <t>Annualization of 2005 pay raise................................................................................................................................................................................................................................</t>
  </si>
  <si>
    <t>0/2</t>
  </si>
  <si>
    <t>F: Crosswalk of 2008 Availability</t>
  </si>
  <si>
    <t>FY 2008 Enacted Without Rescissions</t>
  </si>
  <si>
    <t>2008 Availability</t>
  </si>
  <si>
    <t xml:space="preserve">     Counterterrorism Oversight</t>
  </si>
  <si>
    <t xml:space="preserve">     Other personnel compensation</t>
  </si>
  <si>
    <t>Base Program Cost Adjustment</t>
  </si>
  <si>
    <r>
      <t>2009 Pay Raise</t>
    </r>
    <r>
      <rPr>
        <sz val="12"/>
        <color indexed="10"/>
        <rFont val="Times New Roman"/>
        <family val="1"/>
      </rPr>
      <t xml:space="preserve"> </t>
    </r>
    <r>
      <rPr>
        <sz val="12"/>
        <color indexed="8"/>
        <rFont val="Times New Roman"/>
        <family val="1"/>
      </rPr>
      <t xml:space="preserve">(2.9 Percent)     </t>
    </r>
  </si>
  <si>
    <r>
      <t>2008 Pay Raise Annualization</t>
    </r>
    <r>
      <rPr>
        <sz val="12"/>
        <color indexed="10"/>
        <rFont val="Times New Roman"/>
        <family val="1"/>
      </rPr>
      <t xml:space="preserve"> </t>
    </r>
    <r>
      <rPr>
        <sz val="12"/>
        <color indexed="8"/>
        <rFont val="Times New Roman"/>
        <family val="1"/>
      </rPr>
      <t>(3 Percent)</t>
    </r>
  </si>
  <si>
    <t>1% Increase in FERS LE Contribution</t>
  </si>
  <si>
    <t>Retirement (1.3 Percent)</t>
  </si>
  <si>
    <t>GSA Rent</t>
  </si>
  <si>
    <t>DHS Security Charge</t>
  </si>
  <si>
    <t>JUTNet</t>
  </si>
  <si>
    <r>
      <t>Changes in Compensable Days</t>
    </r>
    <r>
      <rPr>
        <sz val="9"/>
        <rFont val="Times New Roman"/>
        <family val="1"/>
      </rPr>
      <t>:  The decrease costs of one compensable day in FY 2009 compared to FY 2008 is calculated by dividing the FY 2008 estimated personnel compensation $</t>
    </r>
    <r>
      <rPr>
        <u val="single"/>
        <sz val="9"/>
        <rFont val="Times New Roman"/>
        <family val="1"/>
      </rPr>
      <t>40,896,000</t>
    </r>
    <r>
      <rPr>
        <sz val="9"/>
        <rFont val="Times New Roman"/>
        <family val="1"/>
      </rPr>
      <t xml:space="preserve"> and applicable benefits $</t>
    </r>
    <r>
      <rPr>
        <u val="single"/>
        <sz val="9"/>
        <rFont val="Times New Roman"/>
        <family val="1"/>
      </rPr>
      <t>9,167,000</t>
    </r>
    <r>
      <rPr>
        <sz val="9"/>
        <rFont val="Times New Roman"/>
        <family val="1"/>
      </rPr>
      <t xml:space="preserve"> by 261 compensable days.  The cost decrease of one compensable day is $</t>
    </r>
    <r>
      <rPr>
        <u val="single"/>
        <sz val="9"/>
        <rFont val="Times New Roman"/>
        <family val="1"/>
      </rPr>
      <t>181,000</t>
    </r>
    <r>
      <rPr>
        <sz val="9"/>
        <rFont val="Times New Roman"/>
        <family val="1"/>
      </rPr>
      <t>.</t>
    </r>
  </si>
  <si>
    <r>
      <t>Employees Compensation Fund</t>
    </r>
    <r>
      <rPr>
        <sz val="9"/>
        <rFont val="Times New Roman"/>
        <family val="1"/>
      </rPr>
      <t>:  The $</t>
    </r>
    <r>
      <rPr>
        <u val="single"/>
        <sz val="9"/>
        <rFont val="Times New Roman"/>
        <family val="1"/>
      </rPr>
      <t>5,000</t>
    </r>
    <r>
      <rPr>
        <sz val="9"/>
        <rFont val="Times New Roman"/>
        <family val="1"/>
      </rPr>
      <t xml:space="preserve"> decrease reflects a decrease in payments to the Department of Labor for injury benefits paid in the past year under the Federal Employee Compensation Act.  This estimate is based on the first quarter of prior year billing and current year estimates.</t>
    </r>
  </si>
  <si>
    <t>on Appropriations with regular updates during fiscal year 2006 on the financial and programmatic status of SENTINEL.  The OIG will continue</t>
  </si>
  <si>
    <t>to provide updates in FY 2008 and throughout the life of the project.</t>
  </si>
  <si>
    <t>1.  The Conference Report associated with the FY 2006 Department of Justice Appropriations Act directed the OIG to provide the Committees</t>
  </si>
  <si>
    <t xml:space="preserve">2. The Consolidated Appropriations Act, 2008 directed the OIG to conduct an audit and issue a report to the Committees on Appropriations </t>
  </si>
  <si>
    <t xml:space="preserve">of all expenses of the legislative and public affairs offices as each location of the Justice Department, its bureaus, and agencies, including </t>
  </si>
  <si>
    <t xml:space="preserve">but not limited to every field office and headquarters component; the audit shall include any and all expenses related to these activities.  </t>
  </si>
  <si>
    <t>The OIG anticipates completing this requirement in the 4th quarter of FY 2008.</t>
  </si>
  <si>
    <t>3.  The conference report associated with the FY 2008 Consolidated Appropriations Act direct the OIG to continue to investigate</t>
  </si>
  <si>
    <t xml:space="preserve">and report to the Appropriations Committes on the firings of U.S. Attorneys and the FBI's use of National Security Letters.  The OIG will </t>
  </si>
  <si>
    <t>continue to provide updates in FY 2008 on these investigations.</t>
  </si>
  <si>
    <t>FY 2009 Congressional Justification Budget</t>
  </si>
  <si>
    <r>
      <t>Transfers</t>
    </r>
    <r>
      <rPr>
        <sz val="12"/>
        <rFont val="Times New Roman"/>
        <family val="1"/>
      </rPr>
      <t>.  This increase represents additional funding provided by the Hurricane Katrina Supplemental Act (P.L. 110-28) that directed the FBI to transfer $500,000 from the FBI to the OIG to support the OIG's review of the FBI's Use of National Security Letters.</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</si>
</sst>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 numFmtId="218" formatCode="&quot;$&quot;#,##0.000"/>
  </numFmts>
  <fonts count="97">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b/>
      <sz val="12"/>
      <name val="Arial"/>
      <family val="2"/>
    </font>
    <font>
      <sz val="10"/>
      <name val="Arial"/>
      <family val="2"/>
    </font>
    <font>
      <u val="singleAccounting"/>
      <sz val="12"/>
      <name val="Times New Roman"/>
      <family val="1"/>
    </font>
    <font>
      <b/>
      <sz val="12"/>
      <name val="Times New Roman"/>
      <family val="1"/>
    </font>
    <font>
      <b/>
      <sz val="16"/>
      <name val="Times New Roman"/>
      <family val="1"/>
    </font>
    <font>
      <sz val="12"/>
      <color indexed="8"/>
      <name val="TMS"/>
      <family val="0"/>
    </font>
    <font>
      <u val="single"/>
      <sz val="12"/>
      <color indexed="8"/>
      <name val="TMS"/>
      <family val="0"/>
    </font>
    <font>
      <sz val="10"/>
      <name val="TimesNewRomanPS"/>
      <family val="0"/>
    </font>
    <font>
      <b/>
      <u val="single"/>
      <sz val="12"/>
      <name val="Arial"/>
      <family val="2"/>
    </font>
    <font>
      <b/>
      <sz val="10"/>
      <name val="Times New Roman"/>
      <family val="1"/>
    </font>
    <font>
      <sz val="14"/>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i/>
      <sz val="14"/>
      <name val="Times New Roman"/>
      <family val="1"/>
    </font>
    <font>
      <sz val="14"/>
      <name val="Arial"/>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0"/>
    </font>
    <font>
      <u val="single"/>
      <sz val="9"/>
      <name val="Times New Roman"/>
      <family val="1"/>
    </font>
    <font>
      <b/>
      <sz val="9"/>
      <name val="Times New Roman"/>
      <family val="1"/>
    </font>
    <font>
      <b/>
      <u val="single"/>
      <sz val="16"/>
      <name val="Arial"/>
      <family val="2"/>
    </font>
    <font>
      <sz val="16"/>
      <name val="Arial"/>
      <family val="2"/>
    </font>
    <font>
      <b/>
      <u val="single"/>
      <sz val="14"/>
      <name val="Times New Roman"/>
      <family val="1"/>
    </font>
    <font>
      <b/>
      <u val="single"/>
      <sz val="14"/>
      <name val="Arial"/>
      <family val="2"/>
    </font>
    <font>
      <sz val="11"/>
      <name val="Arial"/>
      <family val="2"/>
    </font>
    <font>
      <b/>
      <u val="single"/>
      <sz val="20"/>
      <name val="Arial"/>
      <family val="2"/>
    </font>
    <font>
      <sz val="20"/>
      <name val="Arial"/>
      <family val="2"/>
    </font>
    <font>
      <b/>
      <sz val="20"/>
      <name val="Arial"/>
      <family val="2"/>
    </font>
    <font>
      <sz val="12"/>
      <color indexed="10"/>
      <name val="Times New Roman"/>
      <family val="1"/>
    </font>
    <font>
      <b/>
      <sz val="12"/>
      <color indexed="8"/>
      <name val="Arial"/>
      <family val="0"/>
    </font>
    <font>
      <b/>
      <sz val="9.75"/>
      <color indexed="8"/>
      <name val="Arial"/>
      <family val="0"/>
    </font>
    <font>
      <b/>
      <sz val="9"/>
      <color indexed="8"/>
      <name val="Arial"/>
      <family val="0"/>
    </font>
    <font>
      <b/>
      <sz val="7"/>
      <name val="Arial"/>
      <family val="2"/>
    </font>
    <font>
      <b/>
      <sz val="6.75"/>
      <color indexed="8"/>
      <name val="Arial"/>
      <family val="0"/>
    </font>
    <font>
      <b/>
      <sz val="7"/>
      <color indexed="8"/>
      <name val="Arial"/>
      <family val="2"/>
    </font>
    <font>
      <sz val="8"/>
      <name val="Tahoma"/>
      <family val="0"/>
    </font>
    <font>
      <b/>
      <i/>
      <u val="single"/>
      <sz val="10"/>
      <name val="Times New Roman"/>
      <family val="1"/>
    </font>
    <font>
      <sz val="12"/>
      <color indexed="9"/>
      <name val="Arial"/>
      <family val="0"/>
    </font>
    <font>
      <sz val="12"/>
      <color indexed="9"/>
      <name val="TimesNewRomanPS"/>
      <family val="0"/>
    </font>
    <font>
      <sz val="12"/>
      <color indexed="9"/>
      <name val="Times New Roman"/>
      <family val="0"/>
    </font>
    <font>
      <sz val="10"/>
      <color indexed="9"/>
      <name val="Times New Roman"/>
      <family val="1"/>
    </font>
    <font>
      <sz val="10"/>
      <color indexed="9"/>
      <name val="Arial"/>
      <family val="0"/>
    </font>
    <font>
      <sz val="10"/>
      <color indexed="9"/>
      <name val="TMS"/>
      <family val="0"/>
    </font>
    <font>
      <sz val="8"/>
      <color indexed="9"/>
      <name val="Arial"/>
      <family val="2"/>
    </font>
    <font>
      <sz val="8"/>
      <name val="Times New Roman"/>
      <family val="1"/>
    </font>
    <font>
      <sz val="8"/>
      <color indexed="9"/>
      <name val="Times New Roman"/>
      <family val="1"/>
    </font>
    <font>
      <sz val="8"/>
      <color indexed="8"/>
      <name val="Arial"/>
      <family val="2"/>
    </font>
    <font>
      <u val="single"/>
      <sz val="12"/>
      <name val="Arial"/>
      <family val="0"/>
    </font>
    <font>
      <sz val="11"/>
      <name val="Times New Roman"/>
      <family val="1"/>
    </font>
    <font>
      <b/>
      <sz val="13"/>
      <name val="TimesNewRomanPS"/>
      <family val="0"/>
    </font>
    <font>
      <b/>
      <u val="single"/>
      <sz val="12"/>
      <name val="Times New Roman"/>
      <family val="1"/>
    </font>
    <font>
      <b/>
      <u val="doubleAccounting"/>
      <sz val="12"/>
      <name val="TimesNewRomanPS"/>
      <family val="0"/>
    </font>
    <font>
      <b/>
      <sz val="13"/>
      <name val="Times New Roman"/>
      <family val="1"/>
    </font>
    <font>
      <sz val="14"/>
      <color indexed="8"/>
      <name val="TMS"/>
      <family val="0"/>
    </font>
    <font>
      <sz val="14"/>
      <color indexed="9"/>
      <name val="Arial"/>
      <family val="2"/>
    </font>
    <font>
      <b/>
      <sz val="15"/>
      <color indexed="8"/>
      <name val="Times New Roman"/>
      <family val="1"/>
    </font>
    <font>
      <b/>
      <sz val="15"/>
      <name val="Arial"/>
      <family val="0"/>
    </font>
    <font>
      <b/>
      <sz val="15"/>
      <name val="TimesNewRomanPS"/>
      <family val="0"/>
    </font>
    <font>
      <sz val="15"/>
      <name val="Arial"/>
      <family val="0"/>
    </font>
    <font>
      <b/>
      <sz val="15"/>
      <name val="Times New Roman"/>
      <family val="1"/>
    </font>
    <font>
      <b/>
      <sz val="17"/>
      <name val="Times New Roman"/>
      <family val="1"/>
    </font>
    <font>
      <sz val="17"/>
      <name val="Arial"/>
      <family val="0"/>
    </font>
    <font>
      <sz val="48"/>
      <name val="Arial"/>
      <family val="2"/>
    </font>
    <font>
      <b/>
      <sz val="8"/>
      <color indexed="9"/>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40">
    <border>
      <left/>
      <right/>
      <top/>
      <bottom/>
      <diagonal/>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medium"/>
      <bottom style="medium"/>
    </border>
    <border>
      <left style="thin"/>
      <right style="thin"/>
      <top style="thin">
        <color indexed="8"/>
      </top>
      <bottom>
        <color indexed="63"/>
      </bottom>
    </border>
    <border>
      <left style="thin">
        <color indexed="8"/>
      </left>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color indexed="63"/>
      </right>
      <top style="hair"/>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color indexed="8"/>
      </left>
      <right>
        <color indexed="63"/>
      </right>
      <top>
        <color indexed="63"/>
      </top>
      <bottom style="hair">
        <color indexed="8"/>
      </bottom>
    </border>
    <border>
      <left style="thin">
        <color indexed="8"/>
      </left>
      <right style="thin"/>
      <top>
        <color indexed="63"/>
      </top>
      <bottom style="hair">
        <color indexed="8"/>
      </bottom>
    </border>
    <border>
      <left style="thin">
        <color indexed="8"/>
      </left>
      <right style="thin">
        <color indexed="8"/>
      </right>
      <top style="hair">
        <color indexed="8"/>
      </top>
      <bottom style="thin"/>
    </border>
    <border>
      <left style="thin">
        <color indexed="8"/>
      </left>
      <right>
        <color indexed="63"/>
      </right>
      <top style="thin">
        <color indexed="8"/>
      </top>
      <bottom style="medium"/>
    </border>
    <border>
      <left>
        <color indexed="63"/>
      </left>
      <right>
        <color indexed="63"/>
      </right>
      <top style="thin">
        <color indexed="8"/>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top style="hair"/>
      <bottom style="thin"/>
    </border>
    <border>
      <left style="thin"/>
      <right>
        <color indexed="63"/>
      </right>
      <top style="hair"/>
      <bottom style="medium"/>
    </border>
    <border>
      <left style="thin"/>
      <right>
        <color indexed="63"/>
      </right>
      <top style="hair"/>
      <bottom style="hair"/>
    </border>
    <border>
      <left style="thin"/>
      <right style="thin"/>
      <top style="hair"/>
      <bottom style="hair"/>
    </border>
    <border>
      <left>
        <color indexed="63"/>
      </left>
      <right>
        <color indexed="63"/>
      </right>
      <top style="medium"/>
      <bottom style="mediu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bottom style="mediu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hair"/>
      <top style="hair"/>
      <bottom style="thin"/>
    </border>
    <border>
      <left>
        <color indexed="63"/>
      </left>
      <right>
        <color indexed="63"/>
      </right>
      <top style="hair"/>
      <bottom>
        <color indexed="63"/>
      </bottom>
    </border>
    <border>
      <left style="thin"/>
      <right style="thin"/>
      <top>
        <color indexed="63"/>
      </top>
      <bottom style="thin">
        <color indexed="23"/>
      </bottom>
    </border>
    <border>
      <left style="thin"/>
      <right style="thin"/>
      <top>
        <color indexed="63"/>
      </top>
      <bottom style="thin">
        <color indexed="8"/>
      </bottom>
    </border>
    <border>
      <left style="thin"/>
      <right style="thin"/>
      <top style="thin">
        <color indexed="23"/>
      </top>
      <bottom style="thin"/>
    </border>
    <border>
      <left style="thin"/>
      <right style="thin"/>
      <top style="hair"/>
      <bottom>
        <color indexed="6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top style="thin"/>
      <bottom style="thin"/>
    </border>
    <border>
      <left style="thin"/>
      <right style="thin">
        <color indexed="8"/>
      </right>
      <top style="thin"/>
      <bottom style="thin"/>
    </border>
    <border>
      <left>
        <color indexed="63"/>
      </left>
      <right style="thin">
        <color indexed="8"/>
      </right>
      <top>
        <color indexed="63"/>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hair">
        <color indexed="8"/>
      </top>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color indexed="8"/>
      </right>
      <top style="thin"/>
      <bottom>
        <color indexed="63"/>
      </botto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color indexed="63"/>
      </right>
      <top style="medium"/>
      <bottom>
        <color indexed="63"/>
      </bottom>
    </border>
    <border>
      <left>
        <color indexed="63"/>
      </left>
      <right style="thin">
        <color indexed="8"/>
      </right>
      <top style="hair">
        <color indexed="8"/>
      </top>
      <bottom style="thin"/>
    </border>
    <border>
      <left style="thin">
        <color indexed="8"/>
      </left>
      <right>
        <color indexed="63"/>
      </right>
      <top style="thin"/>
      <bottom style="thin"/>
    </border>
    <border>
      <left>
        <color indexed="63"/>
      </left>
      <right style="thin">
        <color indexed="8"/>
      </right>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hair"/>
      <bottom style="thin"/>
    </border>
    <border>
      <left style="hair"/>
      <right style="thin"/>
      <top style="hair"/>
      <bottom style="thin"/>
    </border>
    <border>
      <left>
        <color indexed="63"/>
      </left>
      <right style="thin"/>
      <top style="hair">
        <color indexed="8"/>
      </top>
      <bottom style="hair">
        <color indexed="8"/>
      </bottom>
    </border>
    <border>
      <left>
        <color indexed="63"/>
      </left>
      <right style="thin"/>
      <top>
        <color indexed="63"/>
      </top>
      <bottom style="hair">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color indexed="63"/>
      </right>
      <top>
        <color indexed="63"/>
      </top>
      <bottom style="hair">
        <color indexed="8"/>
      </bottom>
    </border>
    <border>
      <left>
        <color indexed="63"/>
      </left>
      <right style="thin"/>
      <top style="hair"/>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hair"/>
      <bottom>
        <color indexed="63"/>
      </bottom>
    </border>
    <border>
      <left>
        <color indexed="63"/>
      </left>
      <right style="thin"/>
      <top style="thin"/>
      <bottom style="hair"/>
    </border>
    <border>
      <left>
        <color indexed="63"/>
      </left>
      <right>
        <color indexed="63"/>
      </right>
      <top style="thin"/>
      <bottom style="hair"/>
    </border>
    <border>
      <left>
        <color indexed="63"/>
      </left>
      <right>
        <color indexed="63"/>
      </right>
      <top style="medium"/>
      <bottom style="hair"/>
    </border>
    <border>
      <left>
        <color indexed="63"/>
      </left>
      <right style="thin"/>
      <top style="medium"/>
      <bottom style="hair"/>
    </border>
    <border>
      <left style="thin"/>
      <right>
        <color indexed="63"/>
      </right>
      <top>
        <color indexed="63"/>
      </top>
      <bottom style="thin">
        <color indexed="8"/>
      </bottom>
    </border>
    <border>
      <left style="thin"/>
      <right>
        <color indexed="63"/>
      </right>
      <top style="thin">
        <color indexed="23"/>
      </top>
      <bottom style="thin"/>
    </border>
    <border>
      <left>
        <color indexed="63"/>
      </left>
      <right>
        <color indexed="63"/>
      </right>
      <top style="thin">
        <color indexed="23"/>
      </top>
      <bottom style="thin"/>
    </border>
    <border>
      <left style="thin"/>
      <right>
        <color indexed="63"/>
      </right>
      <top style="thin">
        <color indexed="23"/>
      </top>
      <bottom style="hair"/>
    </border>
    <border>
      <left>
        <color indexed="63"/>
      </left>
      <right>
        <color indexed="63"/>
      </right>
      <top style="thin">
        <color indexed="23"/>
      </top>
      <bottom style="hair"/>
    </border>
    <border>
      <left style="thin"/>
      <right>
        <color indexed="63"/>
      </right>
      <top>
        <color indexed="63"/>
      </top>
      <bottom style="thin">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hair"/>
    </border>
    <border>
      <left>
        <color indexed="63"/>
      </left>
      <right style="thin">
        <color indexed="8"/>
      </right>
      <top style="hair"/>
      <bottom style="mediu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color indexed="24"/>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right style="thin"/>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9" fontId="22" fillId="0" borderId="0" applyFont="0" applyFill="0" applyBorder="0" applyAlignment="0" applyProtection="0"/>
  </cellStyleXfs>
  <cellXfs count="1147">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7" fillId="0" borderId="0" xfId="0" applyNumberFormat="1" applyFont="1" applyAlignment="1">
      <alignment horizontal="centerContinuous"/>
    </xf>
    <xf numFmtId="177" fontId="18"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5" fillId="0" borderId="0" xfId="0" applyNumberFormat="1" applyFont="1" applyAlignment="1">
      <alignment horizontal="centerContinuous"/>
    </xf>
    <xf numFmtId="177" fontId="12" fillId="0" borderId="0" xfId="0" applyNumberFormat="1" applyFont="1" applyAlignment="1">
      <alignment horizontal="centerContinuous"/>
    </xf>
    <xf numFmtId="177" fontId="7"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19" fillId="2" borderId="0" xfId="0" applyNumberFormat="1" applyFont="1" applyFill="1" applyAlignment="1">
      <alignment/>
    </xf>
    <xf numFmtId="177" fontId="6" fillId="0" borderId="0" xfId="0" applyNumberFormat="1" applyFont="1" applyAlignment="1">
      <alignment horizontal="right"/>
    </xf>
    <xf numFmtId="0" fontId="6" fillId="0" borderId="0" xfId="0" applyNumberFormat="1" applyFont="1" applyAlignment="1">
      <alignment/>
    </xf>
    <xf numFmtId="3" fontId="8" fillId="2" borderId="0" xfId="0" applyNumberFormat="1" applyFont="1" applyFill="1" applyAlignment="1">
      <alignment/>
    </xf>
    <xf numFmtId="3" fontId="8" fillId="2" borderId="0" xfId="0" applyNumberFormat="1" applyFont="1" applyFill="1" applyAlignment="1">
      <alignment horizontal="centerContinuous"/>
    </xf>
    <xf numFmtId="0" fontId="0" fillId="0" borderId="0" xfId="0" applyBorder="1" applyAlignment="1">
      <alignment/>
    </xf>
    <xf numFmtId="3" fontId="8" fillId="2" borderId="0" xfId="0" applyNumberFormat="1" applyFont="1" applyFill="1" applyBorder="1" applyAlignment="1">
      <alignment/>
    </xf>
    <xf numFmtId="0" fontId="0" fillId="0" borderId="0" xfId="0" applyBorder="1" applyAlignment="1">
      <alignment/>
    </xf>
    <xf numFmtId="3" fontId="25" fillId="0" borderId="0" xfId="0" applyNumberFormat="1" applyFont="1" applyAlignment="1">
      <alignment/>
    </xf>
    <xf numFmtId="177" fontId="6" fillId="0" borderId="0" xfId="0" applyNumberFormat="1" applyFont="1" applyAlignment="1">
      <alignment/>
    </xf>
    <xf numFmtId="177" fontId="26" fillId="2" borderId="0" xfId="0" applyNumberFormat="1" applyFont="1" applyFill="1" applyAlignment="1">
      <alignment/>
    </xf>
    <xf numFmtId="177" fontId="27" fillId="2" borderId="0" xfId="0" applyNumberFormat="1" applyFont="1" applyFill="1" applyAlignment="1">
      <alignment horizontal="centerContinuous"/>
    </xf>
    <xf numFmtId="177" fontId="26" fillId="2" borderId="0" xfId="0" applyNumberFormat="1" applyFont="1" applyFill="1" applyAlignment="1">
      <alignment horizontal="centerContinuous"/>
    </xf>
    <xf numFmtId="177" fontId="27" fillId="2" borderId="1" xfId="0" applyNumberFormat="1" applyFont="1" applyFill="1" applyAlignment="1">
      <alignment horizontal="center"/>
    </xf>
    <xf numFmtId="177" fontId="27" fillId="2" borderId="0" xfId="0" applyNumberFormat="1" applyFont="1" applyFill="1" applyAlignment="1">
      <alignment/>
    </xf>
    <xf numFmtId="177" fontId="26" fillId="2" borderId="0" xfId="0" applyNumberFormat="1" applyFont="1" applyFill="1" applyAlignment="1">
      <alignment horizontal="left"/>
    </xf>
    <xf numFmtId="177" fontId="6" fillId="0" borderId="0" xfId="0" applyNumberFormat="1" applyFont="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2" fillId="0" borderId="0" xfId="23">
      <alignment/>
      <protection/>
    </xf>
    <xf numFmtId="0" fontId="22" fillId="0" borderId="2" xfId="23" applyBorder="1">
      <alignment/>
      <protection/>
    </xf>
    <xf numFmtId="0" fontId="22" fillId="0" borderId="3" xfId="23" applyBorder="1">
      <alignment/>
      <protection/>
    </xf>
    <xf numFmtId="0" fontId="22" fillId="0" borderId="0" xfId="24" applyAlignment="1">
      <alignment horizontal="centerContinuous"/>
      <protection/>
    </xf>
    <xf numFmtId="0" fontId="22" fillId="0" borderId="0" xfId="24">
      <alignment/>
      <protection/>
    </xf>
    <xf numFmtId="0" fontId="1" fillId="0" borderId="0" xfId="24" applyFont="1">
      <alignment/>
      <protection/>
    </xf>
    <xf numFmtId="0" fontId="1" fillId="0" borderId="0" xfId="24" applyFont="1" applyAlignment="1">
      <alignment horizontal="left"/>
      <protection/>
    </xf>
    <xf numFmtId="0" fontId="22" fillId="0" borderId="0" xfId="23" applyAlignment="1">
      <alignment horizontal="centerContinuous"/>
      <protection/>
    </xf>
    <xf numFmtId="0" fontId="24" fillId="0" borderId="0" xfId="24" applyFont="1">
      <alignment/>
      <protection/>
    </xf>
    <xf numFmtId="0" fontId="24" fillId="0" borderId="0" xfId="24" applyFont="1" applyAlignment="1">
      <alignment horizontal="centerContinuous"/>
      <protection/>
    </xf>
    <xf numFmtId="3" fontId="24" fillId="0" borderId="0" xfId="24" applyNumberFormat="1" applyFont="1" applyAlignment="1">
      <alignment horizontal="centerContinuous"/>
      <protection/>
    </xf>
    <xf numFmtId="0" fontId="15" fillId="0" borderId="0" xfId="24" applyFont="1" applyAlignment="1">
      <alignment horizontal="centerContinuous"/>
      <protection/>
    </xf>
    <xf numFmtId="0" fontId="30" fillId="0" borderId="4" xfId="23" applyFont="1" applyBorder="1" applyAlignment="1">
      <alignment horizontal="center"/>
      <protection/>
    </xf>
    <xf numFmtId="0" fontId="30" fillId="0" borderId="5" xfId="23" applyFont="1" applyBorder="1" applyAlignment="1">
      <alignment horizontal="centerContinuous"/>
      <protection/>
    </xf>
    <xf numFmtId="0" fontId="30" fillId="0" borderId="6" xfId="23" applyFont="1" applyBorder="1" applyAlignment="1">
      <alignment horizontal="centerContinuous"/>
      <protection/>
    </xf>
    <xf numFmtId="0" fontId="30" fillId="0" borderId="7" xfId="23" applyFont="1" applyBorder="1" applyAlignment="1">
      <alignment horizontal="centerContinuous"/>
      <protection/>
    </xf>
    <xf numFmtId="0" fontId="30" fillId="0" borderId="8" xfId="23" applyFont="1" applyBorder="1" applyAlignment="1">
      <alignment horizontal="center"/>
      <protection/>
    </xf>
    <xf numFmtId="0" fontId="30" fillId="0" borderId="9" xfId="23" applyFont="1" applyBorder="1" applyAlignment="1">
      <alignment horizontal="center"/>
      <protection/>
    </xf>
    <xf numFmtId="0" fontId="30" fillId="0" borderId="2" xfId="23" applyFont="1" applyBorder="1" applyAlignment="1">
      <alignment horizontal="center"/>
      <protection/>
    </xf>
    <xf numFmtId="0" fontId="30" fillId="0" borderId="3" xfId="23" applyFont="1" applyBorder="1" applyAlignment="1">
      <alignment horizontal="center"/>
      <protection/>
    </xf>
    <xf numFmtId="0" fontId="15" fillId="0" borderId="10" xfId="23" applyFont="1" applyBorder="1">
      <alignment/>
      <protection/>
    </xf>
    <xf numFmtId="0" fontId="15" fillId="0" borderId="0" xfId="23" applyFont="1" applyBorder="1">
      <alignment/>
      <protection/>
    </xf>
    <xf numFmtId="0" fontId="15" fillId="0" borderId="11" xfId="23" applyFont="1" applyBorder="1">
      <alignment/>
      <protection/>
    </xf>
    <xf numFmtId="0" fontId="15" fillId="0" borderId="9" xfId="23" applyFont="1" applyBorder="1">
      <alignment/>
      <protection/>
    </xf>
    <xf numFmtId="0" fontId="15" fillId="0" borderId="2" xfId="23" applyFont="1" applyBorder="1">
      <alignment/>
      <protection/>
    </xf>
    <xf numFmtId="0" fontId="30" fillId="0" borderId="0" xfId="23" applyFont="1" applyBorder="1" applyAlignment="1">
      <alignment horizontal="center"/>
      <protection/>
    </xf>
    <xf numFmtId="0" fontId="30" fillId="0" borderId="12" xfId="23" applyFont="1" applyBorder="1">
      <alignment/>
      <protection/>
    </xf>
    <xf numFmtId="0" fontId="30" fillId="0" borderId="0" xfId="23" applyFont="1" applyBorder="1">
      <alignment/>
      <protection/>
    </xf>
    <xf numFmtId="5" fontId="30" fillId="0" borderId="0" xfId="23" applyNumberFormat="1" applyFont="1" applyBorder="1">
      <alignment/>
      <protection/>
    </xf>
    <xf numFmtId="5" fontId="30" fillId="0" borderId="10" xfId="23" applyNumberFormat="1" applyFont="1" applyBorder="1">
      <alignment/>
      <protection/>
    </xf>
    <xf numFmtId="0" fontId="15" fillId="0" borderId="13" xfId="23" applyFont="1" applyBorder="1">
      <alignment/>
      <protection/>
    </xf>
    <xf numFmtId="0" fontId="15" fillId="0" borderId="3" xfId="23" applyFont="1" applyBorder="1">
      <alignment/>
      <protection/>
    </xf>
    <xf numFmtId="0" fontId="15" fillId="0" borderId="0" xfId="23" applyFont="1">
      <alignment/>
      <protection/>
    </xf>
    <xf numFmtId="37" fontId="30" fillId="0" borderId="0" xfId="23" applyNumberFormat="1" applyFont="1" applyFill="1" applyBorder="1">
      <alignment/>
      <protection/>
    </xf>
    <xf numFmtId="5" fontId="30" fillId="0" borderId="11" xfId="23" applyNumberFormat="1" applyFont="1" applyFill="1" applyBorder="1">
      <alignment/>
      <protection/>
    </xf>
    <xf numFmtId="0" fontId="30" fillId="0" borderId="12" xfId="23" applyFont="1" applyBorder="1" applyAlignment="1">
      <alignment horizontal="left"/>
      <protection/>
    </xf>
    <xf numFmtId="0" fontId="15" fillId="0" borderId="0" xfId="24" applyFont="1">
      <alignment/>
      <protection/>
    </xf>
    <xf numFmtId="0" fontId="15" fillId="0" borderId="10" xfId="24" applyFont="1" applyBorder="1">
      <alignment/>
      <protection/>
    </xf>
    <xf numFmtId="0" fontId="15" fillId="0" borderId="12" xfId="24" applyFont="1" applyBorder="1">
      <alignment/>
      <protection/>
    </xf>
    <xf numFmtId="0" fontId="15" fillId="0" borderId="11" xfId="24" applyFont="1" applyBorder="1">
      <alignment/>
      <protection/>
    </xf>
    <xf numFmtId="0" fontId="30" fillId="0" borderId="10" xfId="24" applyFont="1" applyBorder="1">
      <alignment/>
      <protection/>
    </xf>
    <xf numFmtId="183" fontId="30" fillId="0" borderId="12" xfId="24" applyNumberFormat="1" applyFont="1" applyBorder="1">
      <alignment/>
      <protection/>
    </xf>
    <xf numFmtId="185" fontId="30" fillId="0" borderId="11" xfId="17" applyNumberFormat="1" applyFont="1" applyBorder="1" applyAlignment="1">
      <alignment/>
    </xf>
    <xf numFmtId="0" fontId="15" fillId="0" borderId="10" xfId="24" applyFont="1" applyBorder="1" applyAlignment="1">
      <alignment horizontal="left" indent="1"/>
      <protection/>
    </xf>
    <xf numFmtId="183" fontId="15" fillId="0" borderId="12" xfId="15" applyNumberFormat="1" applyFont="1" applyBorder="1" applyAlignment="1">
      <alignment/>
    </xf>
    <xf numFmtId="183" fontId="15" fillId="0" borderId="11" xfId="15" applyNumberFormat="1" applyFont="1" applyBorder="1" applyAlignment="1">
      <alignment/>
    </xf>
    <xf numFmtId="183" fontId="15" fillId="0" borderId="0" xfId="15" applyNumberFormat="1" applyFont="1" applyAlignment="1">
      <alignment/>
    </xf>
    <xf numFmtId="183" fontId="32" fillId="0" borderId="12" xfId="15" applyNumberFormat="1" applyFont="1" applyBorder="1" applyAlignment="1">
      <alignment/>
    </xf>
    <xf numFmtId="183" fontId="32" fillId="0" borderId="11" xfId="15" applyNumberFormat="1" applyFont="1" applyBorder="1" applyAlignment="1">
      <alignment/>
    </xf>
    <xf numFmtId="183" fontId="30" fillId="0" borderId="0" xfId="15" applyNumberFormat="1" applyFont="1" applyAlignment="1">
      <alignment/>
    </xf>
    <xf numFmtId="0" fontId="30" fillId="0" borderId="10" xfId="24" applyFont="1" applyBorder="1" applyAlignment="1">
      <alignment wrapText="1"/>
      <protection/>
    </xf>
    <xf numFmtId="0" fontId="30" fillId="0" borderId="9" xfId="24" applyFont="1" applyBorder="1">
      <alignment/>
      <protection/>
    </xf>
    <xf numFmtId="183" fontId="30" fillId="0" borderId="13" xfId="15" applyNumberFormat="1" applyFont="1" applyBorder="1" applyAlignment="1">
      <alignment/>
    </xf>
    <xf numFmtId="183" fontId="30" fillId="0" borderId="3" xfId="15" applyNumberFormat="1" applyFont="1" applyBorder="1" applyAlignment="1">
      <alignment/>
    </xf>
    <xf numFmtId="185" fontId="30" fillId="0" borderId="14" xfId="17" applyNumberFormat="1" applyFont="1" applyBorder="1" applyAlignment="1">
      <alignment horizontal="left"/>
    </xf>
    <xf numFmtId="0" fontId="30" fillId="0" borderId="0" xfId="24" applyFont="1" applyBorder="1" applyAlignment="1">
      <alignment horizontal="left"/>
      <protection/>
    </xf>
    <xf numFmtId="183" fontId="30" fillId="0" borderId="0" xfId="24" applyNumberFormat="1" applyFont="1" applyBorder="1" applyAlignment="1">
      <alignment horizontal="left"/>
      <protection/>
    </xf>
    <xf numFmtId="185" fontId="30" fillId="0" borderId="0" xfId="17" applyNumberFormat="1" applyFont="1" applyBorder="1" applyAlignment="1">
      <alignment horizontal="left"/>
    </xf>
    <xf numFmtId="177" fontId="28" fillId="0" borderId="0" xfId="0" applyNumberFormat="1" applyFont="1" applyAlignment="1">
      <alignment horizontal="centerContinuous"/>
    </xf>
    <xf numFmtId="177" fontId="39" fillId="2" borderId="15" xfId="0" applyNumberFormat="1" applyFont="1" applyFill="1" applyBorder="1" applyAlignment="1">
      <alignment horizontal="center"/>
    </xf>
    <xf numFmtId="177" fontId="39" fillId="2" borderId="10" xfId="0" applyNumberFormat="1" applyFont="1" applyFill="1" applyBorder="1" applyAlignment="1">
      <alignment horizontal="center"/>
    </xf>
    <xf numFmtId="0" fontId="0" fillId="0" borderId="0" xfId="0" applyBorder="1" applyAlignment="1">
      <alignment vertical="top" wrapText="1"/>
    </xf>
    <xf numFmtId="177" fontId="34" fillId="2" borderId="0" xfId="0" applyNumberFormat="1" applyFont="1" applyFill="1" applyAlignment="1">
      <alignment/>
    </xf>
    <xf numFmtId="177" fontId="34" fillId="2" borderId="11" xfId="0" applyNumberFormat="1" applyFont="1" applyFill="1" applyBorder="1" applyAlignment="1">
      <alignment/>
    </xf>
    <xf numFmtId="3" fontId="6" fillId="0" borderId="0" xfId="0" applyNumberFormat="1" applyFont="1" applyAlignment="1">
      <alignment/>
    </xf>
    <xf numFmtId="3" fontId="34" fillId="2" borderId="16" xfId="0" applyNumberFormat="1" applyFont="1" applyFill="1" applyAlignment="1">
      <alignment horizontal="left"/>
    </xf>
    <xf numFmtId="0" fontId="43"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11" xfId="0" applyNumberFormat="1" applyFont="1" applyBorder="1" applyAlignment="1">
      <alignment/>
    </xf>
    <xf numFmtId="177" fontId="4" fillId="0" borderId="11" xfId="0" applyNumberFormat="1" applyFont="1" applyBorder="1" applyAlignment="1">
      <alignment/>
    </xf>
    <xf numFmtId="177" fontId="36" fillId="0" borderId="2" xfId="0" applyNumberFormat="1" applyFont="1" applyBorder="1" applyAlignment="1">
      <alignment horizontal="left"/>
    </xf>
    <xf numFmtId="5" fontId="36" fillId="0" borderId="3" xfId="0" applyNumberFormat="1" applyFont="1" applyBorder="1" applyAlignment="1">
      <alignment/>
    </xf>
    <xf numFmtId="177" fontId="5" fillId="0" borderId="12" xfId="0" applyNumberFormat="1" applyFont="1" applyBorder="1" applyAlignment="1">
      <alignment/>
    </xf>
    <xf numFmtId="177" fontId="6" fillId="0" borderId="13" xfId="0" applyNumberFormat="1" applyFont="1" applyBorder="1" applyAlignment="1">
      <alignment/>
    </xf>
    <xf numFmtId="177" fontId="5" fillId="0" borderId="17" xfId="0" applyNumberFormat="1" applyFont="1" applyBorder="1" applyAlignment="1">
      <alignment/>
    </xf>
    <xf numFmtId="177" fontId="36" fillId="0" borderId="18" xfId="0" applyNumberFormat="1" applyFont="1" applyBorder="1" applyAlignment="1">
      <alignment horizontal="right"/>
    </xf>
    <xf numFmtId="177" fontId="36" fillId="0" borderId="3" xfId="0" applyNumberFormat="1" applyFont="1" applyBorder="1" applyAlignment="1">
      <alignment/>
    </xf>
    <xf numFmtId="177" fontId="5" fillId="0" borderId="19" xfId="0" applyNumberFormat="1" applyFont="1" applyBorder="1" applyAlignment="1">
      <alignment/>
    </xf>
    <xf numFmtId="177" fontId="5" fillId="0" borderId="20" xfId="0" applyNumberFormat="1" applyFont="1" applyBorder="1" applyAlignment="1">
      <alignment/>
    </xf>
    <xf numFmtId="177" fontId="5" fillId="0" borderId="21" xfId="0" applyNumberFormat="1" applyFont="1" applyBorder="1" applyAlignment="1">
      <alignment/>
    </xf>
    <xf numFmtId="0" fontId="15" fillId="0" borderId="22" xfId="23" applyFont="1" applyBorder="1">
      <alignment/>
      <protection/>
    </xf>
    <xf numFmtId="0" fontId="15" fillId="0" borderId="22" xfId="23" applyFont="1" applyBorder="1" applyAlignment="1">
      <alignment horizontal="center"/>
      <protection/>
    </xf>
    <xf numFmtId="0" fontId="15" fillId="0" borderId="20" xfId="23" applyFont="1" applyBorder="1">
      <alignment/>
      <protection/>
    </xf>
    <xf numFmtId="0" fontId="15" fillId="0" borderId="23" xfId="23" applyFont="1" applyBorder="1">
      <alignment/>
      <protection/>
    </xf>
    <xf numFmtId="0" fontId="15" fillId="0" borderId="23" xfId="23" applyFont="1" applyBorder="1" applyAlignment="1">
      <alignment horizontal="center"/>
      <protection/>
    </xf>
    <xf numFmtId="0" fontId="15" fillId="0" borderId="24" xfId="23" applyFont="1" applyBorder="1">
      <alignment/>
      <protection/>
    </xf>
    <xf numFmtId="177" fontId="6" fillId="0" borderId="11" xfId="0" applyNumberFormat="1" applyFont="1" applyBorder="1" applyAlignment="1">
      <alignment/>
    </xf>
    <xf numFmtId="177" fontId="23" fillId="0" borderId="11" xfId="0" applyNumberFormat="1" applyFont="1" applyBorder="1" applyAlignment="1">
      <alignment/>
    </xf>
    <xf numFmtId="177" fontId="6" fillId="0" borderId="3" xfId="0" applyNumberFormat="1" applyFont="1" applyBorder="1" applyAlignment="1">
      <alignment/>
    </xf>
    <xf numFmtId="177" fontId="6" fillId="0" borderId="2" xfId="0" applyNumberFormat="1" applyFont="1" applyBorder="1" applyAlignment="1">
      <alignment horizontal="fill"/>
    </xf>
    <xf numFmtId="3" fontId="6" fillId="0" borderId="12" xfId="0" applyNumberFormat="1" applyFont="1" applyBorder="1" applyAlignment="1">
      <alignment/>
    </xf>
    <xf numFmtId="3" fontId="6" fillId="0" borderId="19" xfId="0" applyNumberFormat="1" applyFont="1" applyBorder="1" applyAlignment="1">
      <alignment/>
    </xf>
    <xf numFmtId="3" fontId="6" fillId="0" borderId="20" xfId="0" applyNumberFormat="1" applyFont="1" applyBorder="1" applyAlignment="1">
      <alignment/>
    </xf>
    <xf numFmtId="177" fontId="6" fillId="0" borderId="20" xfId="0" applyNumberFormat="1" applyFont="1" applyBorder="1" applyAlignment="1">
      <alignment horizontal="fill"/>
    </xf>
    <xf numFmtId="177" fontId="6" fillId="0" borderId="20" xfId="0" applyNumberFormat="1" applyFont="1" applyBorder="1" applyAlignment="1">
      <alignment/>
    </xf>
    <xf numFmtId="177" fontId="6" fillId="0" borderId="21" xfId="0" applyNumberFormat="1" applyFont="1" applyBorder="1" applyAlignment="1">
      <alignment/>
    </xf>
    <xf numFmtId="3" fontId="6" fillId="0" borderId="18" xfId="0" applyNumberFormat="1" applyFont="1" applyBorder="1" applyAlignment="1">
      <alignment/>
    </xf>
    <xf numFmtId="177" fontId="6" fillId="0" borderId="18" xfId="0" applyNumberFormat="1" applyFont="1" applyBorder="1" applyAlignment="1">
      <alignment/>
    </xf>
    <xf numFmtId="177" fontId="20" fillId="0" borderId="18" xfId="0" applyNumberFormat="1" applyFont="1" applyBorder="1" applyAlignment="1">
      <alignment/>
    </xf>
    <xf numFmtId="177" fontId="24" fillId="0" borderId="25" xfId="0" applyNumberFormat="1" applyFont="1" applyBorder="1" applyAlignment="1">
      <alignment horizontal="right"/>
    </xf>
    <xf numFmtId="177" fontId="24" fillId="0" borderId="26" xfId="0" applyNumberFormat="1" applyFont="1" applyBorder="1" applyAlignment="1">
      <alignment horizontal="center"/>
    </xf>
    <xf numFmtId="177" fontId="6" fillId="0" borderId="10" xfId="0" applyNumberFormat="1" applyFont="1" applyBorder="1" applyAlignment="1">
      <alignment/>
    </xf>
    <xf numFmtId="177" fontId="6" fillId="0" borderId="22" xfId="0" applyNumberFormat="1" applyFont="1" applyBorder="1" applyAlignment="1">
      <alignment/>
    </xf>
    <xf numFmtId="177" fontId="23" fillId="0" borderId="10" xfId="0" applyNumberFormat="1" applyFont="1" applyBorder="1" applyAlignment="1">
      <alignment/>
    </xf>
    <xf numFmtId="177" fontId="6" fillId="0" borderId="9" xfId="0" applyNumberFormat="1" applyFont="1" applyBorder="1" applyAlignment="1">
      <alignment/>
    </xf>
    <xf numFmtId="177" fontId="6" fillId="0" borderId="10" xfId="0" applyNumberFormat="1" applyFont="1" applyBorder="1" applyAlignment="1">
      <alignment horizontal="right"/>
    </xf>
    <xf numFmtId="177" fontId="24" fillId="0" borderId="3" xfId="0" applyNumberFormat="1" applyFont="1" applyBorder="1" applyAlignment="1">
      <alignment/>
    </xf>
    <xf numFmtId="177" fontId="24" fillId="0" borderId="2" xfId="0" applyNumberFormat="1" applyFont="1" applyBorder="1" applyAlignment="1">
      <alignment horizontal="fill"/>
    </xf>
    <xf numFmtId="177" fontId="24" fillId="0" borderId="9" xfId="0" applyNumberFormat="1" applyFont="1" applyBorder="1" applyAlignment="1">
      <alignment/>
    </xf>
    <xf numFmtId="165" fontId="24" fillId="0" borderId="3" xfId="0" applyNumberFormat="1" applyFont="1" applyBorder="1" applyAlignment="1">
      <alignment/>
    </xf>
    <xf numFmtId="177" fontId="36" fillId="0" borderId="27" xfId="0" applyNumberFormat="1" applyFont="1" applyBorder="1" applyAlignment="1">
      <alignment horizontal="right"/>
    </xf>
    <xf numFmtId="177" fontId="36" fillId="0" borderId="25" xfId="0" applyNumberFormat="1" applyFont="1" applyBorder="1" applyAlignment="1">
      <alignment horizontal="right"/>
    </xf>
    <xf numFmtId="177" fontId="34" fillId="2" borderId="12" xfId="0" applyNumberFormat="1" applyFont="1" applyFill="1" applyBorder="1" applyAlignment="1">
      <alignment/>
    </xf>
    <xf numFmtId="177" fontId="34" fillId="2" borderId="13" xfId="0" applyNumberFormat="1" applyFont="1" applyFill="1" applyBorder="1" applyAlignment="1">
      <alignment/>
    </xf>
    <xf numFmtId="177" fontId="34" fillId="2" borderId="17" xfId="0" applyNumberFormat="1" applyFont="1" applyFill="1" applyBorder="1" applyAlignment="1">
      <alignment/>
    </xf>
    <xf numFmtId="177" fontId="35" fillId="2" borderId="27" xfId="0" applyNumberFormat="1" applyFont="1" applyFill="1" applyBorder="1" applyAlignment="1">
      <alignment/>
    </xf>
    <xf numFmtId="177" fontId="35" fillId="2" borderId="18" xfId="0" applyNumberFormat="1" applyFont="1" applyFill="1" applyBorder="1" applyAlignment="1">
      <alignment horizontal="right"/>
    </xf>
    <xf numFmtId="177" fontId="35" fillId="2" borderId="27" xfId="0" applyNumberFormat="1" applyFont="1" applyFill="1" applyBorder="1" applyAlignment="1">
      <alignment horizontal="right"/>
    </xf>
    <xf numFmtId="177" fontId="35" fillId="2" borderId="25" xfId="0" applyNumberFormat="1" applyFont="1" applyFill="1" applyBorder="1" applyAlignment="1">
      <alignment horizontal="right"/>
    </xf>
    <xf numFmtId="177" fontId="34" fillId="2" borderId="12" xfId="0" applyNumberFormat="1" applyFont="1" applyFill="1" applyBorder="1" applyAlignment="1">
      <alignment horizontal="left"/>
    </xf>
    <xf numFmtId="177" fontId="46" fillId="2" borderId="0" xfId="0" applyNumberFormat="1" applyFont="1" applyFill="1" applyAlignment="1">
      <alignment/>
    </xf>
    <xf numFmtId="177" fontId="34" fillId="2" borderId="19" xfId="0" applyNumberFormat="1" applyFont="1" applyFill="1" applyBorder="1" applyAlignment="1">
      <alignment horizontal="left"/>
    </xf>
    <xf numFmtId="177" fontId="34" fillId="2" borderId="19" xfId="0" applyNumberFormat="1" applyFont="1" applyFill="1" applyBorder="1" applyAlignment="1">
      <alignment/>
    </xf>
    <xf numFmtId="177" fontId="34" fillId="2" borderId="19" xfId="0" applyNumberFormat="1" applyFont="1" applyFill="1" applyBorder="1" applyAlignment="1">
      <alignment horizontal="right"/>
    </xf>
    <xf numFmtId="3" fontId="34" fillId="2" borderId="28" xfId="0" applyNumberFormat="1" applyFont="1" applyFill="1" applyBorder="1" applyAlignment="1">
      <alignment horizontal="left"/>
    </xf>
    <xf numFmtId="3" fontId="34" fillId="2" borderId="29" xfId="0" applyNumberFormat="1" applyFont="1" applyFill="1" applyBorder="1" applyAlignment="1">
      <alignment horizontal="left"/>
    </xf>
    <xf numFmtId="3" fontId="34" fillId="2" borderId="30" xfId="0" applyNumberFormat="1" applyFont="1" applyFill="1" applyBorder="1" applyAlignment="1">
      <alignment horizontal="left"/>
    </xf>
    <xf numFmtId="3" fontId="35" fillId="2" borderId="31" xfId="0" applyNumberFormat="1" applyFont="1" applyFill="1" applyBorder="1" applyAlignment="1">
      <alignment horizontal="right"/>
    </xf>
    <xf numFmtId="3" fontId="35" fillId="2" borderId="32" xfId="0" applyNumberFormat="1" applyFont="1" applyFill="1" applyBorder="1" applyAlignment="1">
      <alignment horizontal="right"/>
    </xf>
    <xf numFmtId="0" fontId="15" fillId="0" borderId="9" xfId="24" applyFont="1" applyBorder="1" applyAlignment="1">
      <alignment horizontal="left" indent="1"/>
      <protection/>
    </xf>
    <xf numFmtId="183" fontId="15" fillId="0" borderId="13" xfId="15" applyNumberFormat="1" applyFont="1" applyBorder="1" applyAlignment="1">
      <alignment/>
    </xf>
    <xf numFmtId="183" fontId="15" fillId="0" borderId="3" xfId="15" applyNumberFormat="1" applyFont="1" applyBorder="1" applyAlignment="1">
      <alignment/>
    </xf>
    <xf numFmtId="183" fontId="30" fillId="0" borderId="10" xfId="15" applyNumberFormat="1" applyFont="1" applyBorder="1" applyAlignment="1">
      <alignment/>
    </xf>
    <xf numFmtId="183" fontId="15" fillId="0" borderId="10" xfId="15" applyNumberFormat="1" applyFont="1" applyBorder="1" applyAlignment="1">
      <alignment/>
    </xf>
    <xf numFmtId="183" fontId="30" fillId="0" borderId="33" xfId="24" applyNumberFormat="1" applyFont="1" applyBorder="1" applyAlignment="1">
      <alignment horizontal="left"/>
      <protection/>
    </xf>
    <xf numFmtId="0" fontId="30" fillId="0" borderId="34" xfId="24" applyFont="1" applyBorder="1" applyAlignment="1">
      <alignment horizontal="left"/>
      <protection/>
    </xf>
    <xf numFmtId="0" fontId="30" fillId="0" borderId="35" xfId="24" applyFont="1" applyBorder="1" applyAlignment="1">
      <alignment horizontal="left"/>
      <protection/>
    </xf>
    <xf numFmtId="0" fontId="22" fillId="0" borderId="0" xfId="23" applyBorder="1">
      <alignment/>
      <protection/>
    </xf>
    <xf numFmtId="177" fontId="42" fillId="0" borderId="0" xfId="0" applyNumberFormat="1" applyFont="1" applyFill="1" applyBorder="1" applyAlignment="1">
      <alignment/>
    </xf>
    <xf numFmtId="177" fontId="0" fillId="0" borderId="0" xfId="0" applyNumberFormat="1" applyFill="1" applyBorder="1" applyAlignment="1">
      <alignment/>
    </xf>
    <xf numFmtId="3" fontId="6" fillId="0" borderId="0" xfId="0" applyNumberFormat="1" applyFont="1" applyFill="1" applyAlignment="1">
      <alignment/>
    </xf>
    <xf numFmtId="177" fontId="6" fillId="0" borderId="0" xfId="0" applyNumberFormat="1" applyFont="1" applyFill="1" applyAlignment="1">
      <alignment/>
    </xf>
    <xf numFmtId="0" fontId="16" fillId="0" borderId="0" xfId="0" applyFont="1" applyAlignment="1">
      <alignment/>
    </xf>
    <xf numFmtId="177" fontId="35" fillId="2" borderId="5" xfId="0" applyNumberFormat="1" applyFont="1" applyFill="1" applyBorder="1" applyAlignment="1">
      <alignment horizontal="left"/>
    </xf>
    <xf numFmtId="177" fontId="35" fillId="2" borderId="19" xfId="0" applyNumberFormat="1" applyFont="1" applyFill="1" applyBorder="1" applyAlignment="1">
      <alignment horizontal="left"/>
    </xf>
    <xf numFmtId="0" fontId="30" fillId="0" borderId="17" xfId="24" applyFont="1" applyFill="1" applyBorder="1" applyAlignment="1">
      <alignment horizontal="centerContinuous"/>
      <protection/>
    </xf>
    <xf numFmtId="0" fontId="30" fillId="0" borderId="8" xfId="24" applyFont="1" applyFill="1" applyBorder="1" applyAlignment="1">
      <alignment horizontal="centerContinuous"/>
      <protection/>
    </xf>
    <xf numFmtId="0" fontId="15" fillId="0" borderId="0" xfId="24" applyFont="1" applyFill="1">
      <alignment/>
      <protection/>
    </xf>
    <xf numFmtId="1" fontId="30" fillId="0" borderId="17" xfId="24" applyNumberFormat="1" applyFont="1" applyFill="1" applyBorder="1" applyAlignment="1">
      <alignment horizontal="centerContinuous"/>
      <protection/>
    </xf>
    <xf numFmtId="0" fontId="22" fillId="0" borderId="0" xfId="24" applyFill="1">
      <alignment/>
      <protection/>
    </xf>
    <xf numFmtId="0" fontId="30" fillId="0" borderId="13" xfId="24" applyFont="1" applyFill="1" applyBorder="1" applyAlignment="1">
      <alignment horizontal="centerContinuous"/>
      <protection/>
    </xf>
    <xf numFmtId="0" fontId="15" fillId="0" borderId="3" xfId="24" applyFont="1" applyFill="1" applyBorder="1" applyAlignment="1">
      <alignment horizontal="centerContinuous"/>
      <protection/>
    </xf>
    <xf numFmtId="0" fontId="30" fillId="0" borderId="3" xfId="24" applyFont="1" applyFill="1" applyBorder="1" applyAlignment="1">
      <alignment horizontal="centerContinuous"/>
      <protection/>
    </xf>
    <xf numFmtId="0" fontId="15" fillId="0" borderId="12" xfId="24" applyFont="1" applyFill="1" applyBorder="1" applyAlignment="1">
      <alignment horizontal="center"/>
      <protection/>
    </xf>
    <xf numFmtId="0" fontId="15" fillId="0" borderId="11" xfId="24" applyFont="1" applyFill="1" applyBorder="1" applyAlignment="1">
      <alignment horizontal="center"/>
      <protection/>
    </xf>
    <xf numFmtId="0" fontId="32" fillId="0" borderId="13" xfId="24" applyFont="1" applyFill="1" applyBorder="1" applyAlignment="1">
      <alignment horizontal="center"/>
      <protection/>
    </xf>
    <xf numFmtId="0" fontId="32" fillId="0" borderId="3" xfId="24" applyFont="1" applyFill="1" applyBorder="1" applyAlignment="1">
      <alignment horizontal="center"/>
      <protection/>
    </xf>
    <xf numFmtId="3" fontId="43" fillId="0" borderId="17" xfId="0" applyNumberFormat="1" applyFont="1" applyBorder="1" applyAlignment="1">
      <alignment/>
    </xf>
    <xf numFmtId="3" fontId="43" fillId="0" borderId="36" xfId="0" applyNumberFormat="1" applyFont="1" applyBorder="1" applyAlignment="1">
      <alignment/>
    </xf>
    <xf numFmtId="177" fontId="43" fillId="0" borderId="17" xfId="0" applyNumberFormat="1" applyFont="1" applyBorder="1" applyAlignment="1">
      <alignment horizontal="centerContinuous"/>
    </xf>
    <xf numFmtId="177" fontId="43" fillId="0" borderId="36" xfId="0" applyNumberFormat="1" applyFont="1" applyBorder="1" applyAlignment="1">
      <alignment horizontal="centerContinuous"/>
    </xf>
    <xf numFmtId="177" fontId="43" fillId="0" borderId="36" xfId="0" applyNumberFormat="1" applyFont="1" applyBorder="1" applyAlignment="1">
      <alignment/>
    </xf>
    <xf numFmtId="1" fontId="43" fillId="0" borderId="17" xfId="0" applyNumberFormat="1" applyFont="1" applyBorder="1" applyAlignment="1">
      <alignment horizontal="centerContinuous"/>
    </xf>
    <xf numFmtId="1" fontId="43" fillId="0" borderId="36" xfId="0" applyNumberFormat="1" applyFont="1" applyBorder="1" applyAlignment="1">
      <alignment horizontal="centerContinuous"/>
    </xf>
    <xf numFmtId="177" fontId="43" fillId="0" borderId="8" xfId="0" applyNumberFormat="1" applyFont="1" applyBorder="1" applyAlignment="1">
      <alignment horizontal="centerContinuous"/>
    </xf>
    <xf numFmtId="3" fontId="43" fillId="0" borderId="12" xfId="0" applyNumberFormat="1" applyFont="1" applyBorder="1" applyAlignment="1">
      <alignment/>
    </xf>
    <xf numFmtId="3" fontId="50" fillId="0" borderId="0" xfId="0" applyNumberFormat="1" applyFont="1" applyAlignment="1">
      <alignment horizontal="centerContinuous"/>
    </xf>
    <xf numFmtId="3" fontId="43" fillId="0" borderId="0" xfId="0" applyNumberFormat="1" applyFont="1" applyAlignment="1">
      <alignment horizontal="centerContinuous"/>
    </xf>
    <xf numFmtId="3" fontId="43" fillId="0" borderId="0" xfId="0" applyNumberFormat="1" applyFont="1" applyAlignment="1">
      <alignment/>
    </xf>
    <xf numFmtId="177" fontId="43" fillId="0" borderId="13" xfId="0" applyNumberFormat="1" applyFont="1" applyBorder="1" applyAlignment="1">
      <alignment horizontal="centerContinuous"/>
    </xf>
    <xf numFmtId="177" fontId="43" fillId="0" borderId="2" xfId="0" applyNumberFormat="1" applyFont="1" applyBorder="1" applyAlignment="1">
      <alignment horizontal="centerContinuous"/>
    </xf>
    <xf numFmtId="177" fontId="43" fillId="0" borderId="2" xfId="0" applyNumberFormat="1" applyFont="1" applyBorder="1" applyAlignment="1">
      <alignment/>
    </xf>
    <xf numFmtId="177" fontId="50" fillId="0" borderId="2" xfId="0" applyNumberFormat="1" applyFont="1" applyBorder="1" applyAlignment="1">
      <alignment horizontal="centerContinuous"/>
    </xf>
    <xf numFmtId="177" fontId="43" fillId="0" borderId="3" xfId="0" applyNumberFormat="1" applyFont="1" applyBorder="1" applyAlignment="1">
      <alignment horizontal="centerContinuous"/>
    </xf>
    <xf numFmtId="3" fontId="51" fillId="0" borderId="27" xfId="0" applyNumberFormat="1" applyFont="1" applyBorder="1" applyAlignment="1">
      <alignment/>
    </xf>
    <xf numFmtId="3" fontId="43" fillId="0" borderId="18" xfId="0" applyNumberFormat="1" applyFont="1" applyBorder="1" applyAlignment="1">
      <alignment/>
    </xf>
    <xf numFmtId="177" fontId="43" fillId="0" borderId="27" xfId="0" applyNumberFormat="1" applyFont="1" applyBorder="1" applyAlignment="1">
      <alignment horizontal="right"/>
    </xf>
    <xf numFmtId="177" fontId="43" fillId="0" borderId="18" xfId="0" applyNumberFormat="1" applyFont="1" applyBorder="1" applyAlignment="1">
      <alignment horizontal="center"/>
    </xf>
    <xf numFmtId="177" fontId="43" fillId="0" borderId="18" xfId="0" applyNumberFormat="1" applyFont="1" applyBorder="1" applyAlignment="1">
      <alignment horizontal="right"/>
    </xf>
    <xf numFmtId="177" fontId="43" fillId="0" borderId="18" xfId="0" applyNumberFormat="1" applyFont="1" applyBorder="1" applyAlignment="1">
      <alignment/>
    </xf>
    <xf numFmtId="177" fontId="43" fillId="0" borderId="25" xfId="0" applyNumberFormat="1" applyFont="1" applyBorder="1" applyAlignment="1">
      <alignment horizontal="right"/>
    </xf>
    <xf numFmtId="3" fontId="43" fillId="0" borderId="19" xfId="0" applyNumberFormat="1" applyFont="1" applyBorder="1" applyAlignment="1">
      <alignment/>
    </xf>
    <xf numFmtId="3" fontId="43" fillId="0" borderId="20" xfId="0" applyNumberFormat="1" applyFont="1" applyBorder="1" applyAlignment="1">
      <alignment/>
    </xf>
    <xf numFmtId="3" fontId="43" fillId="0" borderId="20" xfId="0" applyNumberFormat="1" applyFont="1" applyBorder="1" applyAlignment="1">
      <alignment horizontal="fill"/>
    </xf>
    <xf numFmtId="177" fontId="43" fillId="0" borderId="19" xfId="0" applyNumberFormat="1" applyFont="1" applyBorder="1" applyAlignment="1">
      <alignment/>
    </xf>
    <xf numFmtId="177" fontId="43" fillId="0" borderId="20" xfId="0" applyNumberFormat="1" applyFont="1" applyBorder="1" applyAlignment="1">
      <alignment/>
    </xf>
    <xf numFmtId="165" fontId="43" fillId="0" borderId="20" xfId="0" applyNumberFormat="1" applyFont="1" applyBorder="1" applyAlignment="1">
      <alignment/>
    </xf>
    <xf numFmtId="165" fontId="43" fillId="0" borderId="21" xfId="0" applyNumberFormat="1" applyFont="1" applyBorder="1" applyAlignment="1">
      <alignment/>
    </xf>
    <xf numFmtId="177" fontId="43" fillId="0" borderId="21" xfId="0" applyNumberFormat="1" applyFont="1" applyBorder="1" applyAlignment="1">
      <alignment/>
    </xf>
    <xf numFmtId="3" fontId="43" fillId="0" borderId="13" xfId="0" applyNumberFormat="1" applyFont="1" applyFill="1" applyBorder="1" applyAlignment="1">
      <alignment/>
    </xf>
    <xf numFmtId="3" fontId="43" fillId="0" borderId="2" xfId="0" applyNumberFormat="1" applyFont="1" applyBorder="1" applyAlignment="1">
      <alignment/>
    </xf>
    <xf numFmtId="3" fontId="43" fillId="0" borderId="2" xfId="0" applyNumberFormat="1" applyFont="1" applyBorder="1" applyAlignment="1">
      <alignment horizontal="fill"/>
    </xf>
    <xf numFmtId="177" fontId="43" fillId="0" borderId="13" xfId="0" applyNumberFormat="1" applyFont="1" applyBorder="1" applyAlignment="1">
      <alignment/>
    </xf>
    <xf numFmtId="177" fontId="43" fillId="0" borderId="3" xfId="0" applyNumberFormat="1" applyFont="1" applyBorder="1" applyAlignment="1">
      <alignment/>
    </xf>
    <xf numFmtId="3" fontId="43" fillId="0" borderId="13" xfId="0" applyNumberFormat="1" applyFont="1" applyBorder="1" applyAlignment="1">
      <alignment/>
    </xf>
    <xf numFmtId="3" fontId="51" fillId="0" borderId="2" xfId="0" applyNumberFormat="1" applyFont="1" applyBorder="1" applyAlignment="1">
      <alignment/>
    </xf>
    <xf numFmtId="3" fontId="51" fillId="0" borderId="2" xfId="0" applyNumberFormat="1" applyFont="1" applyBorder="1" applyAlignment="1">
      <alignment horizontal="fill"/>
    </xf>
    <xf numFmtId="177" fontId="51" fillId="0" borderId="13" xfId="0" applyNumberFormat="1" applyFont="1" applyBorder="1" applyAlignment="1">
      <alignment/>
    </xf>
    <xf numFmtId="177" fontId="51" fillId="0" borderId="2" xfId="0" applyNumberFormat="1" applyFont="1" applyBorder="1" applyAlignment="1">
      <alignment/>
    </xf>
    <xf numFmtId="177" fontId="51" fillId="0" borderId="3" xfId="0" applyNumberFormat="1" applyFont="1" applyBorder="1" applyAlignment="1">
      <alignment/>
    </xf>
    <xf numFmtId="177" fontId="43" fillId="0" borderId="12" xfId="0" applyNumberFormat="1" applyFont="1" applyBorder="1" applyAlignment="1">
      <alignment/>
    </xf>
    <xf numFmtId="177" fontId="43" fillId="0" borderId="0" xfId="0" applyNumberFormat="1" applyFont="1" applyAlignment="1">
      <alignment/>
    </xf>
    <xf numFmtId="177" fontId="43" fillId="0" borderId="11" xfId="0" applyNumberFormat="1" applyFont="1" applyBorder="1" applyAlignment="1">
      <alignment/>
    </xf>
    <xf numFmtId="0" fontId="22" fillId="0" borderId="0" xfId="23" applyFont="1" applyAlignment="1">
      <alignment horizontal="left"/>
      <protection/>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43" fillId="0" borderId="0" xfId="24" applyFont="1" applyBorder="1" applyAlignment="1">
      <alignment horizontal="center"/>
      <protection/>
    </xf>
    <xf numFmtId="0" fontId="43" fillId="0" borderId="0" xfId="0" applyFont="1" applyBorder="1" applyAlignment="1">
      <alignment horizontal="center"/>
    </xf>
    <xf numFmtId="0" fontId="43" fillId="0" borderId="0" xfId="0" applyFont="1" applyBorder="1" applyAlignment="1">
      <alignment horizontal="center"/>
    </xf>
    <xf numFmtId="0" fontId="0" fillId="0" borderId="0" xfId="0" applyBorder="1" applyAlignment="1">
      <alignment wrapText="1"/>
    </xf>
    <xf numFmtId="0" fontId="0" fillId="0" borderId="0" xfId="0" applyAlignment="1">
      <alignment horizontal="center"/>
    </xf>
    <xf numFmtId="0" fontId="0" fillId="0" borderId="0" xfId="0" applyFill="1" applyAlignment="1">
      <alignment/>
    </xf>
    <xf numFmtId="3" fontId="8" fillId="2" borderId="0" xfId="0" applyNumberFormat="1" applyFont="1" applyFill="1" applyBorder="1" applyAlignment="1">
      <alignment horizontal="centerContinuous"/>
    </xf>
    <xf numFmtId="0" fontId="0" fillId="0" borderId="0" xfId="0" applyBorder="1" applyAlignment="1">
      <alignment/>
    </xf>
    <xf numFmtId="3" fontId="8" fillId="2" borderId="37" xfId="0" applyNumberFormat="1" applyFont="1" applyFill="1" applyBorder="1" applyAlignment="1">
      <alignment horizontal="centerContinuous"/>
    </xf>
    <xf numFmtId="3" fontId="34" fillId="2" borderId="38" xfId="0" applyNumberFormat="1" applyFont="1" applyFill="1" applyBorder="1" applyAlignment="1">
      <alignment horizontal="left"/>
    </xf>
    <xf numFmtId="177" fontId="34" fillId="0" borderId="19" xfId="0" applyNumberFormat="1" applyFont="1" applyFill="1" applyBorder="1" applyAlignment="1">
      <alignment horizontal="left"/>
    </xf>
    <xf numFmtId="0" fontId="30" fillId="0" borderId="10" xfId="23" applyFont="1" applyBorder="1">
      <alignment/>
      <protection/>
    </xf>
    <xf numFmtId="0" fontId="30" fillId="0" borderId="4" xfId="23" applyFont="1" applyBorder="1">
      <alignment/>
      <protection/>
    </xf>
    <xf numFmtId="0" fontId="22" fillId="0" borderId="8" xfId="23" applyBorder="1">
      <alignment/>
      <protection/>
    </xf>
    <xf numFmtId="0" fontId="1" fillId="0" borderId="9" xfId="23" applyFont="1" applyBorder="1">
      <alignment/>
      <protection/>
    </xf>
    <xf numFmtId="0" fontId="30" fillId="0" borderId="4" xfId="23" applyFont="1" applyBorder="1" applyAlignment="1">
      <alignment horizontal="left"/>
      <protection/>
    </xf>
    <xf numFmtId="165" fontId="30" fillId="0" borderId="21" xfId="23" applyNumberFormat="1" applyFont="1" applyBorder="1">
      <alignment/>
      <protection/>
    </xf>
    <xf numFmtId="165" fontId="30" fillId="0" borderId="39" xfId="23" applyNumberFormat="1" applyFont="1" applyBorder="1">
      <alignment/>
      <protection/>
    </xf>
    <xf numFmtId="211" fontId="15" fillId="0" borderId="21" xfId="23" applyNumberFormat="1" applyFont="1" applyBorder="1">
      <alignment/>
      <protection/>
    </xf>
    <xf numFmtId="211" fontId="15" fillId="0" borderId="39" xfId="23" applyNumberFormat="1" applyFont="1" applyBorder="1">
      <alignment/>
      <protection/>
    </xf>
    <xf numFmtId="165" fontId="30" fillId="0" borderId="10" xfId="23" applyNumberFormat="1" applyFont="1" applyBorder="1">
      <alignment/>
      <protection/>
    </xf>
    <xf numFmtId="165" fontId="30" fillId="0" borderId="0" xfId="23" applyNumberFormat="1" applyFont="1" applyBorder="1">
      <alignment/>
      <protection/>
    </xf>
    <xf numFmtId="177" fontId="35" fillId="2" borderId="40" xfId="0" applyNumberFormat="1" applyFont="1" applyFill="1" applyBorder="1" applyAlignment="1">
      <alignment horizontal="left"/>
    </xf>
    <xf numFmtId="2" fontId="34" fillId="2" borderId="40" xfId="0" applyNumberFormat="1" applyFont="1" applyFill="1" applyBorder="1" applyAlignment="1">
      <alignment horizontal="right"/>
    </xf>
    <xf numFmtId="0" fontId="15" fillId="0" borderId="41" xfId="23" applyFont="1" applyBorder="1">
      <alignment/>
      <protection/>
    </xf>
    <xf numFmtId="0" fontId="22" fillId="0" borderId="42" xfId="23" applyBorder="1">
      <alignment/>
      <protection/>
    </xf>
    <xf numFmtId="3" fontId="24" fillId="0" borderId="0" xfId="0" applyNumberFormat="1" applyFont="1" applyAlignment="1">
      <alignment horizontal="centerContinuous"/>
    </xf>
    <xf numFmtId="177" fontId="24" fillId="0" borderId="0" xfId="0" applyNumberFormat="1" applyFont="1" applyAlignment="1">
      <alignment horizontal="centerContinuous"/>
    </xf>
    <xf numFmtId="0" fontId="30" fillId="0" borderId="0" xfId="24" applyFont="1">
      <alignment/>
      <protection/>
    </xf>
    <xf numFmtId="177" fontId="13" fillId="0" borderId="0" xfId="0" applyNumberFormat="1" applyFont="1" applyFill="1" applyBorder="1" applyAlignment="1">
      <alignment/>
    </xf>
    <xf numFmtId="0" fontId="0" fillId="0" borderId="0" xfId="0" applyFill="1" applyBorder="1" applyAlignment="1">
      <alignment vertical="top" wrapText="1"/>
    </xf>
    <xf numFmtId="177" fontId="6" fillId="0" borderId="0" xfId="0" applyNumberFormat="1" applyFont="1" applyFill="1" applyAlignment="1">
      <alignment/>
    </xf>
    <xf numFmtId="0" fontId="49" fillId="0" borderId="0" xfId="0" applyFont="1" applyFill="1" applyBorder="1" applyAlignment="1">
      <alignment vertical="top" wrapText="1"/>
    </xf>
    <xf numFmtId="0" fontId="31" fillId="0" borderId="0" xfId="0" applyFont="1" applyFill="1" applyAlignment="1">
      <alignment horizontal="centerContinuous"/>
    </xf>
    <xf numFmtId="0" fontId="0" fillId="0" borderId="0" xfId="0" applyFill="1" applyBorder="1" applyAlignment="1">
      <alignment vertical="top" wrapText="1"/>
    </xf>
    <xf numFmtId="0" fontId="0" fillId="0" borderId="0" xfId="0" applyFill="1" applyBorder="1" applyAlignment="1">
      <alignment vertical="top" wrapText="1"/>
    </xf>
    <xf numFmtId="183" fontId="0" fillId="0" borderId="0" xfId="24" applyNumberFormat="1" applyFont="1" applyFill="1" applyAlignment="1">
      <alignment horizontal="centerContinuous"/>
      <protection/>
    </xf>
    <xf numFmtId="183" fontId="22" fillId="0" borderId="0" xfId="24" applyNumberFormat="1" applyFont="1" applyFill="1">
      <alignment/>
      <protection/>
    </xf>
    <xf numFmtId="0" fontId="22" fillId="0" borderId="0" xfId="24" applyFont="1" applyFill="1">
      <alignment/>
      <protection/>
    </xf>
    <xf numFmtId="0" fontId="0" fillId="0" borderId="0" xfId="0" applyFont="1" applyFill="1" applyBorder="1" applyAlignment="1">
      <alignment vertical="top" wrapText="1"/>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177" fontId="0" fillId="0" borderId="0" xfId="0" applyNumberFormat="1" applyFont="1" applyFill="1" applyAlignment="1">
      <alignment horizontal="centerContinuous"/>
    </xf>
    <xf numFmtId="0" fontId="58" fillId="0" borderId="0" xfId="0" applyFont="1" applyFill="1" applyBorder="1" applyAlignment="1">
      <alignment vertical="top" wrapText="1"/>
    </xf>
    <xf numFmtId="0" fontId="0" fillId="0" borderId="0" xfId="0" applyFont="1" applyFill="1" applyAlignment="1">
      <alignment wrapText="1"/>
    </xf>
    <xf numFmtId="0" fontId="2" fillId="0" borderId="0" xfId="23" applyFont="1" applyFill="1" applyAlignment="1">
      <alignment/>
      <protection/>
    </xf>
    <xf numFmtId="0" fontId="3" fillId="0" borderId="0" xfId="23" applyFont="1" applyFill="1" applyAlignment="1">
      <alignment/>
      <protection/>
    </xf>
    <xf numFmtId="0" fontId="30" fillId="0" borderId="2" xfId="24" applyFont="1" applyFill="1" applyBorder="1" applyAlignment="1">
      <alignment horizontal="centerContinuous"/>
      <protection/>
    </xf>
    <xf numFmtId="0" fontId="15" fillId="0" borderId="0" xfId="24" applyFont="1" applyFill="1" applyBorder="1" applyAlignment="1">
      <alignment horizontal="center"/>
      <protection/>
    </xf>
    <xf numFmtId="0" fontId="32" fillId="0" borderId="2" xfId="24" applyFont="1" applyFill="1" applyBorder="1" applyAlignment="1">
      <alignment horizontal="center"/>
      <protection/>
    </xf>
    <xf numFmtId="0" fontId="15" fillId="0" borderId="0" xfId="24" applyFont="1" applyBorder="1">
      <alignment/>
      <protection/>
    </xf>
    <xf numFmtId="183" fontId="30" fillId="0" borderId="0" xfId="24" applyNumberFormat="1" applyFont="1" applyBorder="1">
      <alignment/>
      <protection/>
    </xf>
    <xf numFmtId="183" fontId="15" fillId="0" borderId="2" xfId="15" applyNumberFormat="1" applyFont="1" applyBorder="1" applyAlignment="1">
      <alignment/>
    </xf>
    <xf numFmtId="183" fontId="32" fillId="0" borderId="0" xfId="15" applyNumberFormat="1" applyFont="1" applyBorder="1" applyAlignment="1">
      <alignment/>
    </xf>
    <xf numFmtId="183" fontId="30" fillId="0" borderId="2" xfId="15" applyNumberFormat="1" applyFont="1" applyBorder="1" applyAlignment="1">
      <alignment/>
    </xf>
    <xf numFmtId="183" fontId="15" fillId="0" borderId="0" xfId="15" applyNumberFormat="1" applyFont="1" applyBorder="1" applyAlignment="1">
      <alignment/>
    </xf>
    <xf numFmtId="183" fontId="30" fillId="0" borderId="43" xfId="24" applyNumberFormat="1" applyFont="1" applyBorder="1" applyAlignment="1">
      <alignment horizontal="left"/>
      <protection/>
    </xf>
    <xf numFmtId="1" fontId="30" fillId="0" borderId="36" xfId="24" applyNumberFormat="1" applyFont="1" applyFill="1" applyBorder="1" applyAlignment="1">
      <alignment horizontal="centerContinuous"/>
      <protection/>
    </xf>
    <xf numFmtId="177" fontId="6" fillId="0" borderId="0" xfId="0" applyNumberFormat="1" applyFont="1" applyBorder="1" applyAlignment="1">
      <alignment horizontal="fill"/>
    </xf>
    <xf numFmtId="177" fontId="31" fillId="3" borderId="0" xfId="0" applyNumberFormat="1" applyFont="1" applyFill="1" applyAlignment="1">
      <alignment horizontal="centerContinuous"/>
    </xf>
    <xf numFmtId="177" fontId="6" fillId="3" borderId="0" xfId="0" applyNumberFormat="1" applyFont="1" applyFill="1" applyBorder="1" applyAlignment="1">
      <alignment/>
    </xf>
    <xf numFmtId="177" fontId="24" fillId="0" borderId="0" xfId="0" applyNumberFormat="1" applyFont="1" applyBorder="1" applyAlignment="1">
      <alignment horizontal="fill"/>
    </xf>
    <xf numFmtId="177" fontId="24" fillId="0" borderId="10" xfId="0" applyNumberFormat="1" applyFont="1" applyBorder="1" applyAlignment="1">
      <alignment/>
    </xf>
    <xf numFmtId="177" fontId="24" fillId="0" borderId="44" xfId="0" applyNumberFormat="1" applyFont="1" applyBorder="1" applyAlignment="1">
      <alignment horizontal="fill"/>
    </xf>
    <xf numFmtId="177" fontId="6" fillId="0" borderId="37" xfId="0" applyNumberFormat="1" applyFont="1" applyBorder="1" applyAlignment="1">
      <alignment horizontal="fill"/>
    </xf>
    <xf numFmtId="177" fontId="24" fillId="0" borderId="45" xfId="0" applyNumberFormat="1" applyFont="1" applyBorder="1" applyAlignment="1">
      <alignment horizontal="fill"/>
    </xf>
    <xf numFmtId="177" fontId="24" fillId="0" borderId="11" xfId="0" applyNumberFormat="1" applyFont="1" applyBorder="1" applyAlignment="1">
      <alignment/>
    </xf>
    <xf numFmtId="177" fontId="6" fillId="0" borderId="0" xfId="0" applyNumberFormat="1" applyFont="1" applyBorder="1" applyAlignment="1">
      <alignment/>
    </xf>
    <xf numFmtId="1" fontId="30" fillId="0" borderId="0" xfId="24" applyNumberFormat="1" applyFont="1" applyFill="1" applyBorder="1" applyAlignment="1">
      <alignment horizontal="centerContinuous"/>
      <protection/>
    </xf>
    <xf numFmtId="0" fontId="30" fillId="0" borderId="0" xfId="24" applyFont="1" applyFill="1" applyBorder="1" applyAlignment="1">
      <alignment horizontal="centerContinuous"/>
      <protection/>
    </xf>
    <xf numFmtId="0" fontId="32" fillId="0" borderId="0" xfId="24" applyFont="1" applyFill="1" applyBorder="1" applyAlignment="1">
      <alignment horizontal="center"/>
      <protection/>
    </xf>
    <xf numFmtId="185" fontId="30" fillId="0" borderId="0" xfId="17" applyNumberFormat="1" applyFont="1" applyBorder="1" applyAlignment="1">
      <alignment/>
    </xf>
    <xf numFmtId="183" fontId="30" fillId="0" borderId="0" xfId="15" applyNumberFormat="1" applyFont="1" applyBorder="1" applyAlignment="1">
      <alignment/>
    </xf>
    <xf numFmtId="0" fontId="1" fillId="0" borderId="0" xfId="24" applyFont="1" applyBorder="1" applyAlignment="1">
      <alignment horizontal="left"/>
      <protection/>
    </xf>
    <xf numFmtId="0" fontId="22" fillId="0" borderId="0" xfId="24" applyBorder="1" applyAlignment="1">
      <alignment horizontal="centerContinuous"/>
      <protection/>
    </xf>
    <xf numFmtId="0" fontId="22" fillId="0" borderId="0" xfId="24" applyBorder="1">
      <alignment/>
      <protection/>
    </xf>
    <xf numFmtId="0" fontId="6" fillId="0" borderId="0" xfId="0" applyFont="1" applyAlignment="1">
      <alignment/>
    </xf>
    <xf numFmtId="0" fontId="24" fillId="0" borderId="0" xfId="0" applyFont="1" applyAlignment="1">
      <alignment/>
    </xf>
    <xf numFmtId="3" fontId="20" fillId="0" borderId="18" xfId="0" applyNumberFormat="1" applyFont="1" applyBorder="1" applyAlignment="1">
      <alignment/>
    </xf>
    <xf numFmtId="0" fontId="15" fillId="0" borderId="46" xfId="24" applyFont="1" applyBorder="1">
      <alignment/>
      <protection/>
    </xf>
    <xf numFmtId="0" fontId="6" fillId="0" borderId="0" xfId="24" applyFont="1">
      <alignment/>
      <protection/>
    </xf>
    <xf numFmtId="0" fontId="15" fillId="0" borderId="13" xfId="24" applyFont="1" applyFill="1" applyBorder="1" applyAlignment="1">
      <alignment horizontal="center" wrapText="1"/>
      <protection/>
    </xf>
    <xf numFmtId="0" fontId="15" fillId="0" borderId="3" xfId="24" applyFont="1" applyFill="1" applyBorder="1" applyAlignment="1">
      <alignment horizontal="center" wrapText="1"/>
      <protection/>
    </xf>
    <xf numFmtId="177" fontId="13" fillId="2" borderId="47" xfId="0" applyNumberFormat="1" applyFont="1" applyFill="1" applyBorder="1" applyAlignment="1">
      <alignment horizontal="left"/>
    </xf>
    <xf numFmtId="177" fontId="13" fillId="2" borderId="48" xfId="0" applyNumberFormat="1" applyFont="1" applyFill="1" applyBorder="1" applyAlignment="1">
      <alignment/>
    </xf>
    <xf numFmtId="0" fontId="38" fillId="3" borderId="0" xfId="0" applyFont="1" applyFill="1" applyBorder="1" applyAlignment="1">
      <alignment vertical="top" wrapText="1"/>
    </xf>
    <xf numFmtId="0" fontId="38" fillId="3" borderId="0" xfId="0" applyFont="1" applyFill="1" applyBorder="1" applyAlignment="1">
      <alignment vertical="top" wrapText="1"/>
    </xf>
    <xf numFmtId="177" fontId="6" fillId="0" borderId="0" xfId="22" applyNumberFormat="1" applyFont="1">
      <alignment/>
      <protection/>
    </xf>
    <xf numFmtId="183" fontId="61" fillId="0" borderId="0" xfId="15" applyNumberFormat="1" applyFont="1" applyAlignment="1">
      <alignment horizontal="center" vertical="center"/>
    </xf>
    <xf numFmtId="0" fontId="22" fillId="0" borderId="0" xfId="22" applyNumberFormat="1" applyFill="1" applyBorder="1" applyAlignment="1" applyProtection="1">
      <alignment/>
      <protection/>
    </xf>
    <xf numFmtId="178" fontId="6" fillId="0" borderId="0" xfId="22" applyNumberFormat="1" applyFont="1">
      <alignment/>
      <protection/>
    </xf>
    <xf numFmtId="183" fontId="61" fillId="0" borderId="0" xfId="15" applyNumberFormat="1" applyFont="1" applyAlignment="1">
      <alignment horizontal="centerContinuous" vertical="center"/>
    </xf>
    <xf numFmtId="183" fontId="62" fillId="0" borderId="0" xfId="15" applyNumberFormat="1" applyFont="1" applyAlignment="1">
      <alignment horizontal="center" vertical="center"/>
    </xf>
    <xf numFmtId="183" fontId="22" fillId="0" borderId="0" xfId="15" applyNumberFormat="1" applyFill="1" applyBorder="1" applyAlignment="1" applyProtection="1">
      <alignment/>
      <protection/>
    </xf>
    <xf numFmtId="0" fontId="63" fillId="0" borderId="0" xfId="22" applyFont="1" applyBorder="1" applyAlignment="1">
      <alignment vertical="center"/>
      <protection/>
    </xf>
    <xf numFmtId="0" fontId="63" fillId="0" borderId="0" xfId="22" applyFont="1">
      <alignment vertical="center"/>
      <protection/>
    </xf>
    <xf numFmtId="0" fontId="65" fillId="0" borderId="6" xfId="22" applyFill="1" applyBorder="1" applyAlignment="1">
      <alignment horizontal="left" vertical="center"/>
      <protection/>
    </xf>
    <xf numFmtId="0" fontId="65" fillId="0" borderId="49" xfId="22" applyFont="1" applyFill="1" applyBorder="1">
      <alignment horizontal="left" vertical="center"/>
      <protection/>
    </xf>
    <xf numFmtId="0" fontId="65" fillId="0" borderId="41" xfId="22" applyFill="1" applyBorder="1" applyAlignment="1">
      <alignment horizontal="left" vertical="center"/>
      <protection/>
    </xf>
    <xf numFmtId="0" fontId="65" fillId="0" borderId="50" xfId="22" applyFont="1" applyFill="1" applyBorder="1">
      <alignment horizontal="left" vertical="center"/>
      <protection/>
    </xf>
    <xf numFmtId="0" fontId="65" fillId="0" borderId="41" xfId="22" applyFont="1" applyFill="1" applyBorder="1" applyAlignment="1">
      <alignment horizontal="left" vertical="center"/>
      <protection/>
    </xf>
    <xf numFmtId="0" fontId="65" fillId="0" borderId="50" xfId="22" applyFill="1" applyBorder="1">
      <alignment horizontal="left" vertical="center"/>
      <protection/>
    </xf>
    <xf numFmtId="178" fontId="65" fillId="0" borderId="41" xfId="22" applyNumberFormat="1" applyFont="1" applyFill="1" applyBorder="1" applyAlignment="1">
      <alignment horizontal="left" vertical="center"/>
      <protection/>
    </xf>
    <xf numFmtId="0" fontId="66" fillId="0" borderId="50" xfId="22" applyFont="1" applyFill="1" applyBorder="1">
      <alignment horizontal="left" vertical="center"/>
      <protection/>
    </xf>
    <xf numFmtId="178" fontId="66" fillId="0" borderId="41" xfId="22" applyNumberFormat="1" applyFont="1" applyFill="1" applyBorder="1" applyAlignment="1">
      <alignment horizontal="left" vertical="center"/>
      <protection/>
    </xf>
    <xf numFmtId="0" fontId="65" fillId="0" borderId="51" xfId="22" applyFont="1" applyFill="1" applyBorder="1">
      <alignment horizontal="left" vertical="center"/>
      <protection/>
    </xf>
    <xf numFmtId="0" fontId="63" fillId="0" borderId="0" xfId="22" applyBorder="1" applyAlignment="1">
      <alignment vertical="center"/>
      <protection/>
    </xf>
    <xf numFmtId="0" fontId="63" fillId="0" borderId="0" xfId="22">
      <alignment vertical="center"/>
      <protection/>
    </xf>
    <xf numFmtId="0" fontId="65" fillId="0" borderId="5" xfId="22" applyFill="1" applyBorder="1" applyAlignment="1">
      <alignment vertical="center"/>
      <protection/>
    </xf>
    <xf numFmtId="0" fontId="65" fillId="0" borderId="52" xfId="22" applyFill="1" applyBorder="1" applyAlignment="1">
      <alignment vertical="center"/>
      <protection/>
    </xf>
    <xf numFmtId="0" fontId="65" fillId="0" borderId="41" xfId="22" applyFill="1" applyBorder="1" applyAlignment="1">
      <alignment vertical="center"/>
      <protection/>
    </xf>
    <xf numFmtId="0" fontId="65" fillId="0" borderId="53" xfId="22" applyFont="1" applyFill="1" applyBorder="1" applyAlignment="1">
      <alignment vertical="center"/>
      <protection/>
    </xf>
    <xf numFmtId="178" fontId="66" fillId="0" borderId="54" xfId="22" applyNumberFormat="1" applyFont="1" applyFill="1" applyBorder="1" applyAlignment="1">
      <alignment horizontal="left" vertical="center"/>
      <protection/>
    </xf>
    <xf numFmtId="0" fontId="66" fillId="0" borderId="55" xfId="22" applyFont="1" applyFill="1" applyBorder="1">
      <alignment horizontal="left" vertical="center"/>
      <protection/>
    </xf>
    <xf numFmtId="0" fontId="65" fillId="0" borderId="53" xfId="22" applyFill="1" applyBorder="1" applyAlignment="1">
      <alignment vertical="center"/>
      <protection/>
    </xf>
    <xf numFmtId="0" fontId="22" fillId="0" borderId="0" xfId="22">
      <alignment/>
      <protection/>
    </xf>
    <xf numFmtId="0" fontId="65" fillId="0" borderId="13" xfId="22" applyFill="1" applyBorder="1" applyAlignment="1">
      <alignment vertical="center"/>
      <protection/>
    </xf>
    <xf numFmtId="0" fontId="65" fillId="0" borderId="2" xfId="22" applyFill="1" applyBorder="1" applyAlignment="1">
      <alignment horizontal="left" vertical="center"/>
      <protection/>
    </xf>
    <xf numFmtId="177" fontId="15" fillId="3" borderId="0" xfId="0" applyNumberFormat="1" applyFont="1" applyFill="1" applyAlignment="1">
      <alignment horizontal="centerContinuous"/>
    </xf>
    <xf numFmtId="0" fontId="22" fillId="0" borderId="0" xfId="22" applyNumberFormat="1" applyFont="1" applyFill="1" applyBorder="1" applyAlignment="1" applyProtection="1">
      <alignment/>
      <protection/>
    </xf>
    <xf numFmtId="177" fontId="15" fillId="3" borderId="0" xfId="0" applyNumberFormat="1" applyFont="1" applyFill="1" applyAlignment="1">
      <alignment horizontal="centerContinuous" wrapText="1"/>
    </xf>
    <xf numFmtId="177" fontId="15" fillId="3" borderId="0" xfId="0" applyNumberFormat="1" applyFont="1" applyFill="1" applyBorder="1" applyAlignment="1">
      <alignment wrapText="1"/>
    </xf>
    <xf numFmtId="0" fontId="0" fillId="0" borderId="0" xfId="0" applyAlignment="1">
      <alignment wrapText="1"/>
    </xf>
    <xf numFmtId="177" fontId="13" fillId="0" borderId="0" xfId="0" applyNumberFormat="1" applyFont="1" applyFill="1" applyBorder="1" applyAlignment="1">
      <alignment horizontal="left"/>
    </xf>
    <xf numFmtId="0" fontId="0" fillId="0" borderId="0" xfId="0" applyFill="1" applyBorder="1" applyAlignment="1">
      <alignment/>
    </xf>
    <xf numFmtId="165" fontId="35" fillId="2" borderId="20" xfId="0" applyNumberFormat="1" applyFont="1" applyFill="1" applyBorder="1" applyAlignment="1">
      <alignment/>
    </xf>
    <xf numFmtId="165" fontId="34" fillId="2" borderId="19" xfId="0" applyNumberFormat="1" applyFont="1" applyFill="1" applyBorder="1" applyAlignment="1">
      <alignment/>
    </xf>
    <xf numFmtId="165" fontId="6" fillId="0" borderId="19" xfId="0" applyNumberFormat="1" applyFont="1" applyBorder="1" applyAlignment="1">
      <alignment/>
    </xf>
    <xf numFmtId="3" fontId="24" fillId="0" borderId="53" xfId="0" applyNumberFormat="1" applyFont="1" applyBorder="1" applyAlignment="1">
      <alignment/>
    </xf>
    <xf numFmtId="0" fontId="0" fillId="0" borderId="56" xfId="0" applyBorder="1" applyAlignment="1">
      <alignment/>
    </xf>
    <xf numFmtId="177" fontId="43" fillId="0" borderId="36" xfId="0" applyNumberFormat="1" applyFont="1" applyBorder="1" applyAlignment="1">
      <alignment vertical="center"/>
    </xf>
    <xf numFmtId="177" fontId="43" fillId="0" borderId="2" xfId="0" applyNumberFormat="1" applyFont="1" applyBorder="1" applyAlignment="1">
      <alignment vertical="center"/>
    </xf>
    <xf numFmtId="0" fontId="69" fillId="0" borderId="0" xfId="0" applyFont="1" applyAlignment="1">
      <alignment/>
    </xf>
    <xf numFmtId="177" fontId="71" fillId="0" borderId="0" xfId="0" applyNumberFormat="1" applyFont="1" applyFill="1" applyAlignment="1">
      <alignment/>
    </xf>
    <xf numFmtId="0" fontId="73" fillId="0" borderId="0" xfId="24" applyFont="1">
      <alignment/>
      <protection/>
    </xf>
    <xf numFmtId="0" fontId="15" fillId="0" borderId="0" xfId="24" applyFont="1" applyFill="1" applyAlignment="1">
      <alignment vertical="center"/>
      <protection/>
    </xf>
    <xf numFmtId="0" fontId="0" fillId="0" borderId="0" xfId="0" applyAlignment="1">
      <alignment/>
    </xf>
    <xf numFmtId="0" fontId="73" fillId="0" borderId="0" xfId="23" applyFont="1">
      <alignment/>
      <protection/>
    </xf>
    <xf numFmtId="206" fontId="0" fillId="0" borderId="57" xfId="0" applyNumberFormat="1" applyBorder="1" applyAlignment="1">
      <alignment/>
    </xf>
    <xf numFmtId="206" fontId="6" fillId="0" borderId="22" xfId="0" applyNumberFormat="1" applyFont="1" applyBorder="1" applyAlignment="1">
      <alignment/>
    </xf>
    <xf numFmtId="206" fontId="6" fillId="0" borderId="10" xfId="0" applyNumberFormat="1" applyFont="1" applyBorder="1" applyAlignment="1">
      <alignment/>
    </xf>
    <xf numFmtId="206" fontId="23" fillId="0" borderId="10" xfId="0" applyNumberFormat="1" applyFont="1" applyBorder="1" applyAlignment="1">
      <alignment/>
    </xf>
    <xf numFmtId="206" fontId="6" fillId="0" borderId="58" xfId="0" applyNumberFormat="1" applyFont="1" applyBorder="1" applyAlignment="1">
      <alignment/>
    </xf>
    <xf numFmtId="206" fontId="6" fillId="0" borderId="57" xfId="0" applyNumberFormat="1" applyFont="1" applyBorder="1" applyAlignment="1">
      <alignment/>
    </xf>
    <xf numFmtId="206" fontId="24" fillId="0" borderId="59" xfId="0" applyNumberFormat="1" applyFont="1" applyBorder="1" applyAlignment="1">
      <alignment/>
    </xf>
    <xf numFmtId="206" fontId="6" fillId="0" borderId="10" xfId="0" applyNumberFormat="1" applyFont="1" applyBorder="1" applyAlignment="1">
      <alignment horizontal="right"/>
    </xf>
    <xf numFmtId="206" fontId="6" fillId="0" borderId="9" xfId="0" applyNumberFormat="1" applyFont="1" applyBorder="1" applyAlignment="1">
      <alignment/>
    </xf>
    <xf numFmtId="206" fontId="24" fillId="0" borderId="60" xfId="0" applyNumberFormat="1" applyFont="1" applyBorder="1" applyAlignment="1">
      <alignment/>
    </xf>
    <xf numFmtId="206" fontId="6" fillId="0" borderId="23" xfId="0" applyNumberFormat="1" applyFont="1" applyBorder="1" applyAlignment="1">
      <alignment/>
    </xf>
    <xf numFmtId="206" fontId="24" fillId="0" borderId="9" xfId="0" applyNumberFormat="1" applyFont="1" applyBorder="1" applyAlignment="1">
      <alignment/>
    </xf>
    <xf numFmtId="206" fontId="30" fillId="0" borderId="12" xfId="23" applyNumberFormat="1" applyFont="1" applyBorder="1">
      <alignment/>
      <protection/>
    </xf>
    <xf numFmtId="206" fontId="30" fillId="0" borderId="0" xfId="23" applyNumberFormat="1" applyFont="1" applyBorder="1">
      <alignment/>
      <protection/>
    </xf>
    <xf numFmtId="206" fontId="5" fillId="0" borderId="21" xfId="0" applyNumberFormat="1" applyFont="1" applyBorder="1" applyAlignment="1">
      <alignment/>
    </xf>
    <xf numFmtId="206" fontId="13" fillId="2" borderId="61" xfId="0" applyNumberFormat="1" applyFont="1" applyFill="1" applyBorder="1" applyAlignment="1">
      <alignment/>
    </xf>
    <xf numFmtId="206" fontId="13" fillId="2" borderId="62" xfId="0" applyNumberFormat="1" applyFont="1" applyFill="1" applyBorder="1" applyAlignment="1">
      <alignment/>
    </xf>
    <xf numFmtId="206" fontId="40" fillId="2" borderId="63" xfId="0" applyNumberFormat="1" applyFont="1" applyFill="1" applyBorder="1" applyAlignment="1">
      <alignment/>
    </xf>
    <xf numFmtId="206" fontId="40" fillId="2" borderId="64" xfId="0" applyNumberFormat="1" applyFont="1" applyFill="1" applyBorder="1" applyAlignment="1">
      <alignment/>
    </xf>
    <xf numFmtId="206" fontId="40" fillId="2" borderId="65" xfId="0" applyNumberFormat="1" applyFont="1" applyFill="1" applyBorder="1" applyAlignment="1">
      <alignment/>
    </xf>
    <xf numFmtId="206" fontId="40" fillId="2" borderId="66" xfId="0" applyNumberFormat="1" applyFont="1" applyFill="1" applyBorder="1" applyAlignment="1">
      <alignment/>
    </xf>
    <xf numFmtId="206" fontId="15" fillId="0" borderId="67" xfId="0" applyNumberFormat="1" applyFont="1" applyBorder="1" applyAlignment="1">
      <alignment/>
    </xf>
    <xf numFmtId="206" fontId="15" fillId="0" borderId="68" xfId="0" applyNumberFormat="1" applyFont="1" applyBorder="1" applyAlignment="1">
      <alignment/>
    </xf>
    <xf numFmtId="206" fontId="15" fillId="0" borderId="22" xfId="0" applyNumberFormat="1" applyFont="1" applyBorder="1" applyAlignment="1">
      <alignment/>
    </xf>
    <xf numFmtId="206" fontId="13" fillId="2" borderId="22" xfId="0" applyNumberFormat="1" applyFont="1" applyFill="1" applyBorder="1" applyAlignment="1">
      <alignment/>
    </xf>
    <xf numFmtId="206" fontId="13" fillId="2" borderId="69" xfId="0" applyNumberFormat="1" applyFont="1" applyFill="1" applyBorder="1" applyAlignment="1">
      <alignment/>
    </xf>
    <xf numFmtId="206" fontId="13" fillId="2" borderId="21" xfId="0" applyNumberFormat="1" applyFont="1" applyFill="1" applyBorder="1" applyAlignment="1">
      <alignment/>
    </xf>
    <xf numFmtId="206" fontId="15" fillId="0" borderId="21" xfId="0" applyNumberFormat="1" applyFont="1" applyBorder="1" applyAlignment="1">
      <alignment/>
    </xf>
    <xf numFmtId="206" fontId="41" fillId="0" borderId="70" xfId="0" applyNumberFormat="1" applyFont="1" applyBorder="1" applyAlignment="1">
      <alignment/>
    </xf>
    <xf numFmtId="206" fontId="41" fillId="0" borderId="71" xfId="0" applyNumberFormat="1" applyFont="1" applyBorder="1" applyAlignment="1">
      <alignment/>
    </xf>
    <xf numFmtId="206" fontId="41" fillId="0" borderId="7" xfId="0" applyNumberFormat="1" applyFont="1" applyBorder="1" applyAlignment="1">
      <alignment/>
    </xf>
    <xf numFmtId="206" fontId="34" fillId="2" borderId="28" xfId="0" applyNumberFormat="1" applyFont="1" applyFill="1" applyBorder="1" applyAlignment="1">
      <alignment/>
    </xf>
    <xf numFmtId="206" fontId="34" fillId="2" borderId="72" xfId="0" applyNumberFormat="1" applyFont="1" applyFill="1" applyBorder="1" applyAlignment="1">
      <alignment/>
    </xf>
    <xf numFmtId="206" fontId="34" fillId="2" borderId="73" xfId="0" applyNumberFormat="1" applyFont="1" applyFill="1" applyBorder="1" applyAlignment="1">
      <alignment/>
    </xf>
    <xf numFmtId="206" fontId="34" fillId="2" borderId="16" xfId="0" applyNumberFormat="1" applyFont="1" applyFill="1" applyAlignment="1">
      <alignment/>
    </xf>
    <xf numFmtId="206" fontId="34" fillId="2" borderId="74" xfId="0" applyNumberFormat="1" applyFont="1" applyFill="1" applyBorder="1" applyAlignment="1">
      <alignment/>
    </xf>
    <xf numFmtId="206" fontId="34" fillId="2" borderId="75" xfId="0" applyNumberFormat="1" applyFont="1" applyFill="1" applyAlignment="1">
      <alignment/>
    </xf>
    <xf numFmtId="206" fontId="34" fillId="2" borderId="76" xfId="0" applyNumberFormat="1" applyFont="1" applyFill="1" applyBorder="1" applyAlignment="1">
      <alignment/>
    </xf>
    <xf numFmtId="206" fontId="34" fillId="2" borderId="77" xfId="0" applyNumberFormat="1" applyFont="1" applyFill="1" applyBorder="1" applyAlignment="1">
      <alignment/>
    </xf>
    <xf numFmtId="206" fontId="34" fillId="2" borderId="78" xfId="0" applyNumberFormat="1" applyFont="1" applyFill="1" applyBorder="1" applyAlignment="1">
      <alignment/>
    </xf>
    <xf numFmtId="206" fontId="34" fillId="2" borderId="79" xfId="0" applyNumberFormat="1" applyFont="1" applyFill="1" applyBorder="1" applyAlignment="1">
      <alignment/>
    </xf>
    <xf numFmtId="206" fontId="34" fillId="2" borderId="80" xfId="0" applyNumberFormat="1" applyFont="1" applyFill="1" applyBorder="1" applyAlignment="1">
      <alignment/>
    </xf>
    <xf numFmtId="206" fontId="34" fillId="2" borderId="19" xfId="0" applyNumberFormat="1" applyFont="1" applyFill="1" applyBorder="1" applyAlignment="1">
      <alignment/>
    </xf>
    <xf numFmtId="206" fontId="34" fillId="2" borderId="20" xfId="0" applyNumberFormat="1" applyFont="1" applyFill="1" applyBorder="1" applyAlignment="1">
      <alignment/>
    </xf>
    <xf numFmtId="206" fontId="34" fillId="2" borderId="21" xfId="0" applyNumberFormat="1" applyFont="1" applyFill="1" applyBorder="1" applyAlignment="1">
      <alignment/>
    </xf>
    <xf numFmtId="206" fontId="35" fillId="2" borderId="5" xfId="0" applyNumberFormat="1" applyFont="1" applyFill="1" applyBorder="1" applyAlignment="1">
      <alignment/>
    </xf>
    <xf numFmtId="206" fontId="34" fillId="2" borderId="6" xfId="0" applyNumberFormat="1" applyFont="1" applyFill="1" applyBorder="1" applyAlignment="1">
      <alignment/>
    </xf>
    <xf numFmtId="206" fontId="34" fillId="2" borderId="7" xfId="0" applyNumberFormat="1" applyFont="1" applyFill="1" applyBorder="1" applyAlignment="1">
      <alignment/>
    </xf>
    <xf numFmtId="206" fontId="35" fillId="2" borderId="81" xfId="0" applyNumberFormat="1" applyFont="1" applyFill="1" applyBorder="1" applyAlignment="1">
      <alignment/>
    </xf>
    <xf numFmtId="206" fontId="34" fillId="2" borderId="40" xfId="0" applyNumberFormat="1" applyFont="1" applyFill="1" applyBorder="1" applyAlignment="1">
      <alignment/>
    </xf>
    <xf numFmtId="206" fontId="34" fillId="2" borderId="82" xfId="0" applyNumberFormat="1" applyFont="1" applyFill="1" applyBorder="1" applyAlignment="1">
      <alignment/>
    </xf>
    <xf numFmtId="0" fontId="72" fillId="0" borderId="0" xfId="24" applyFont="1" applyAlignment="1">
      <alignment horizontal="left"/>
      <protection/>
    </xf>
    <xf numFmtId="0" fontId="75" fillId="0" borderId="0" xfId="22" applyNumberFormat="1" applyFont="1" applyFill="1" applyBorder="1" applyAlignment="1" applyProtection="1">
      <alignment/>
      <protection/>
    </xf>
    <xf numFmtId="177" fontId="76" fillId="3" borderId="0" xfId="0" applyNumberFormat="1" applyFont="1" applyFill="1" applyAlignment="1">
      <alignment horizontal="centerContinuous"/>
    </xf>
    <xf numFmtId="0" fontId="42" fillId="3" borderId="0" xfId="0" applyFont="1" applyFill="1" applyBorder="1" applyAlignment="1">
      <alignment vertical="top" wrapText="1"/>
    </xf>
    <xf numFmtId="177" fontId="76" fillId="3" borderId="0" xfId="0" applyNumberFormat="1" applyFont="1" applyFill="1" applyBorder="1" applyAlignment="1">
      <alignment/>
    </xf>
    <xf numFmtId="0" fontId="42" fillId="0" borderId="0" xfId="22" applyNumberFormat="1" applyFont="1" applyFill="1" applyBorder="1" applyAlignment="1" applyProtection="1">
      <alignment/>
      <protection/>
    </xf>
    <xf numFmtId="0" fontId="42" fillId="3" borderId="0" xfId="0" applyFont="1" applyFill="1" applyBorder="1" applyAlignment="1">
      <alignment vertical="top" wrapText="1"/>
    </xf>
    <xf numFmtId="0" fontId="42" fillId="0" borderId="0" xfId="0" applyFont="1" applyBorder="1" applyAlignment="1">
      <alignment wrapText="1"/>
    </xf>
    <xf numFmtId="0" fontId="75" fillId="0" borderId="0" xfId="0" applyFont="1" applyAlignment="1">
      <alignment/>
    </xf>
    <xf numFmtId="177" fontId="75" fillId="0" borderId="0" xfId="0" applyNumberFormat="1" applyFont="1" applyAlignment="1">
      <alignment/>
    </xf>
    <xf numFmtId="177" fontId="42" fillId="0" borderId="0" xfId="0" applyNumberFormat="1" applyFont="1" applyAlignment="1">
      <alignment/>
    </xf>
    <xf numFmtId="177" fontId="75" fillId="0" borderId="0" xfId="0" applyNumberFormat="1" applyFont="1" applyAlignment="1">
      <alignment/>
    </xf>
    <xf numFmtId="177" fontId="42" fillId="0" borderId="0" xfId="0" applyNumberFormat="1" applyFont="1" applyAlignment="1">
      <alignment/>
    </xf>
    <xf numFmtId="183" fontId="75" fillId="0" borderId="0" xfId="15" applyNumberFormat="1" applyFont="1" applyAlignment="1">
      <alignment horizontal="center" vertical="center"/>
    </xf>
    <xf numFmtId="177" fontId="75" fillId="3" borderId="0" xfId="0" applyNumberFormat="1" applyFont="1" applyFill="1" applyAlignment="1">
      <alignment horizontal="centerContinuous"/>
    </xf>
    <xf numFmtId="0" fontId="75" fillId="0" borderId="0" xfId="0" applyFont="1" applyBorder="1" applyAlignment="1">
      <alignment wrapText="1"/>
    </xf>
    <xf numFmtId="177" fontId="75" fillId="3" borderId="0" xfId="0" applyNumberFormat="1" applyFont="1" applyFill="1" applyAlignment="1">
      <alignment horizontal="centerContinuous" wrapText="1"/>
    </xf>
    <xf numFmtId="177" fontId="75" fillId="3" borderId="0" xfId="0" applyNumberFormat="1" applyFont="1" applyFill="1" applyBorder="1" applyAlignment="1">
      <alignment wrapText="1"/>
    </xf>
    <xf numFmtId="0" fontId="75" fillId="0" borderId="0" xfId="0" applyFont="1" applyAlignment="1">
      <alignment wrapText="1"/>
    </xf>
    <xf numFmtId="0" fontId="75" fillId="0" borderId="0" xfId="22" applyNumberFormat="1" applyFont="1" applyFill="1" applyBorder="1" applyAlignment="1" applyProtection="1">
      <alignment/>
      <protection/>
    </xf>
    <xf numFmtId="3" fontId="75" fillId="2" borderId="0" xfId="0" applyNumberFormat="1" applyFont="1" applyFill="1" applyAlignment="1">
      <alignment/>
    </xf>
    <xf numFmtId="3" fontId="78" fillId="2" borderId="0" xfId="0" applyNumberFormat="1" applyFont="1" applyFill="1" applyAlignment="1">
      <alignment/>
    </xf>
    <xf numFmtId="3" fontId="78" fillId="2" borderId="0" xfId="0" applyNumberFormat="1" applyFont="1" applyFill="1" applyBorder="1" applyAlignment="1">
      <alignment/>
    </xf>
    <xf numFmtId="0" fontId="42" fillId="0" borderId="0" xfId="0" applyFont="1" applyAlignment="1">
      <alignment/>
    </xf>
    <xf numFmtId="177" fontId="75" fillId="0" borderId="0" xfId="0" applyNumberFormat="1" applyFont="1" applyAlignment="1">
      <alignment/>
    </xf>
    <xf numFmtId="177" fontId="75" fillId="0" borderId="0" xfId="0" applyNumberFormat="1" applyFont="1" applyBorder="1" applyAlignment="1">
      <alignment/>
    </xf>
    <xf numFmtId="177" fontId="75" fillId="0" borderId="0" xfId="0" applyNumberFormat="1" applyFont="1" applyBorder="1" applyAlignment="1">
      <alignment/>
    </xf>
    <xf numFmtId="177" fontId="77" fillId="0" borderId="0" xfId="0" applyNumberFormat="1" applyFont="1" applyAlignment="1">
      <alignment/>
    </xf>
    <xf numFmtId="177" fontId="76" fillId="0" borderId="0" xfId="0" applyNumberFormat="1" applyFont="1" applyAlignment="1">
      <alignment/>
    </xf>
    <xf numFmtId="0" fontId="77" fillId="0" borderId="0" xfId="0" applyFont="1" applyAlignment="1">
      <alignment/>
    </xf>
    <xf numFmtId="3" fontId="77" fillId="0" borderId="0" xfId="0" applyNumberFormat="1" applyFont="1" applyAlignment="1">
      <alignment/>
    </xf>
    <xf numFmtId="3" fontId="77" fillId="0" borderId="0" xfId="0" applyNumberFormat="1" applyFont="1" applyAlignment="1">
      <alignment/>
    </xf>
    <xf numFmtId="3" fontId="77" fillId="0" borderId="0" xfId="0" applyNumberFormat="1" applyFont="1" applyBorder="1" applyAlignment="1">
      <alignment/>
    </xf>
    <xf numFmtId="3" fontId="76" fillId="0" borderId="0" xfId="0" applyNumberFormat="1" applyFont="1" applyAlignment="1">
      <alignment/>
    </xf>
    <xf numFmtId="3" fontId="42" fillId="0" borderId="0" xfId="0" applyNumberFormat="1" applyFont="1" applyFill="1" applyAlignment="1">
      <alignment horizontal="centerContinuous"/>
    </xf>
    <xf numFmtId="0" fontId="42" fillId="0" borderId="0" xfId="0" applyFont="1" applyFill="1" applyBorder="1" applyAlignment="1">
      <alignment vertical="top" wrapText="1"/>
    </xf>
    <xf numFmtId="0" fontId="42" fillId="0" borderId="0" xfId="0" applyFont="1" applyFill="1" applyBorder="1" applyAlignment="1">
      <alignment vertical="top" wrapText="1"/>
    </xf>
    <xf numFmtId="0" fontId="42" fillId="0" borderId="0" xfId="0" applyFont="1" applyFill="1" applyAlignment="1">
      <alignment wrapText="1"/>
    </xf>
    <xf numFmtId="3" fontId="42" fillId="0" borderId="0" xfId="0" applyNumberFormat="1" applyFont="1" applyFill="1" applyAlignment="1">
      <alignment/>
    </xf>
    <xf numFmtId="3" fontId="76" fillId="0" borderId="0" xfId="0" applyNumberFormat="1" applyFont="1" applyFill="1" applyAlignment="1">
      <alignment/>
    </xf>
    <xf numFmtId="0" fontId="75" fillId="0" borderId="0" xfId="23" applyFont="1">
      <alignment/>
      <protection/>
    </xf>
    <xf numFmtId="0" fontId="42" fillId="0" borderId="0" xfId="23" applyFont="1">
      <alignment/>
      <protection/>
    </xf>
    <xf numFmtId="0" fontId="0" fillId="0" borderId="83" xfId="0" applyBorder="1" applyAlignment="1">
      <alignment horizontal="left" indent="4"/>
    </xf>
    <xf numFmtId="3" fontId="6" fillId="0" borderId="19" xfId="0" applyNumberFormat="1" applyFont="1" applyBorder="1" applyAlignment="1">
      <alignment horizontal="left" indent="4"/>
    </xf>
    <xf numFmtId="0" fontId="0" fillId="0" borderId="20" xfId="0" applyBorder="1" applyAlignment="1">
      <alignment horizontal="left" indent="4"/>
    </xf>
    <xf numFmtId="3" fontId="6" fillId="0" borderId="41" xfId="0" applyNumberFormat="1" applyFont="1" applyBorder="1" applyAlignment="1">
      <alignment horizontal="left" indent="4"/>
    </xf>
    <xf numFmtId="206" fontId="6" fillId="0" borderId="84" xfId="0" applyNumberFormat="1" applyFont="1" applyBorder="1" applyAlignment="1">
      <alignment/>
    </xf>
    <xf numFmtId="0" fontId="15" fillId="0" borderId="0" xfId="24" applyFont="1" applyAlignment="1">
      <alignment horizontal="center"/>
      <protection/>
    </xf>
    <xf numFmtId="3" fontId="0" fillId="0" borderId="57" xfId="0" applyNumberFormat="1" applyBorder="1" applyAlignment="1">
      <alignment/>
    </xf>
    <xf numFmtId="3" fontId="6" fillId="0" borderId="21" xfId="0" applyNumberFormat="1" applyFont="1" applyBorder="1" applyAlignment="1">
      <alignment/>
    </xf>
    <xf numFmtId="3" fontId="6" fillId="0" borderId="11" xfId="0" applyNumberFormat="1" applyFont="1" applyBorder="1" applyAlignment="1">
      <alignment/>
    </xf>
    <xf numFmtId="3" fontId="23" fillId="0" borderId="11" xfId="0" applyNumberFormat="1" applyFont="1" applyBorder="1" applyAlignment="1">
      <alignment/>
    </xf>
    <xf numFmtId="3" fontId="6" fillId="0" borderId="58" xfId="0" applyNumberFormat="1" applyFont="1" applyBorder="1" applyAlignment="1">
      <alignment/>
    </xf>
    <xf numFmtId="3" fontId="6" fillId="0" borderId="57" xfId="0" applyNumberFormat="1" applyFont="1" applyBorder="1" applyAlignment="1">
      <alignment/>
    </xf>
    <xf numFmtId="3" fontId="6" fillId="0" borderId="85" xfId="0" applyNumberFormat="1" applyFont="1" applyBorder="1" applyAlignment="1">
      <alignment/>
    </xf>
    <xf numFmtId="3" fontId="24" fillId="0" borderId="59" xfId="0" applyNumberFormat="1" applyFont="1" applyBorder="1" applyAlignment="1">
      <alignment/>
    </xf>
    <xf numFmtId="3" fontId="6" fillId="0" borderId="3" xfId="0" applyNumberFormat="1" applyFont="1" applyBorder="1" applyAlignment="1">
      <alignment/>
    </xf>
    <xf numFmtId="3" fontId="6" fillId="0" borderId="22" xfId="0" applyNumberFormat="1" applyFont="1" applyBorder="1" applyAlignment="1">
      <alignment/>
    </xf>
    <xf numFmtId="3" fontId="24" fillId="0" borderId="60" xfId="0" applyNumberFormat="1" applyFont="1" applyBorder="1" applyAlignment="1">
      <alignment/>
    </xf>
    <xf numFmtId="3" fontId="24" fillId="0" borderId="9" xfId="0" applyNumberFormat="1" applyFont="1" applyBorder="1" applyAlignment="1">
      <alignment/>
    </xf>
    <xf numFmtId="3" fontId="43" fillId="0" borderId="21" xfId="0" applyNumberFormat="1" applyFont="1" applyBorder="1" applyAlignment="1">
      <alignment/>
    </xf>
    <xf numFmtId="3" fontId="43" fillId="0" borderId="3" xfId="0" applyNumberFormat="1" applyFont="1" applyBorder="1" applyAlignment="1">
      <alignment/>
    </xf>
    <xf numFmtId="3" fontId="51" fillId="0" borderId="13" xfId="0" applyNumberFormat="1" applyFont="1" applyBorder="1" applyAlignment="1">
      <alignment/>
    </xf>
    <xf numFmtId="3" fontId="51" fillId="0" borderId="3" xfId="0" applyNumberFormat="1" applyFont="1" applyBorder="1" applyAlignment="1">
      <alignment/>
    </xf>
    <xf numFmtId="3" fontId="43" fillId="0" borderId="0" xfId="0" applyNumberFormat="1" applyFont="1" applyBorder="1" applyAlignment="1">
      <alignment/>
    </xf>
    <xf numFmtId="3" fontId="43" fillId="0" borderId="11" xfId="0" applyNumberFormat="1" applyFont="1" applyBorder="1" applyAlignment="1">
      <alignment/>
    </xf>
    <xf numFmtId="206" fontId="30" fillId="0" borderId="0" xfId="23" applyNumberFormat="1" applyFont="1" applyBorder="1" applyAlignment="1">
      <alignment horizontal="right"/>
      <protection/>
    </xf>
    <xf numFmtId="0" fontId="30" fillId="0" borderId="10" xfId="23" applyFont="1" applyBorder="1" applyAlignment="1">
      <alignment horizontal="center"/>
      <protection/>
    </xf>
    <xf numFmtId="0" fontId="30" fillId="0" borderId="70" xfId="23" applyFont="1" applyBorder="1">
      <alignment/>
      <protection/>
    </xf>
    <xf numFmtId="0" fontId="22" fillId="0" borderId="6" xfId="23" applyBorder="1">
      <alignment/>
      <protection/>
    </xf>
    <xf numFmtId="5" fontId="30" fillId="0" borderId="13" xfId="23" applyNumberFormat="1" applyFont="1" applyBorder="1">
      <alignment/>
      <protection/>
    </xf>
    <xf numFmtId="5" fontId="30" fillId="0" borderId="2" xfId="23" applyNumberFormat="1" applyFont="1" applyBorder="1">
      <alignment/>
      <protection/>
    </xf>
    <xf numFmtId="5" fontId="30" fillId="0" borderId="9" xfId="23" applyNumberFormat="1" applyFont="1" applyBorder="1">
      <alignment/>
      <protection/>
    </xf>
    <xf numFmtId="0" fontId="15" fillId="0" borderId="70" xfId="23" applyFont="1" applyBorder="1">
      <alignment/>
      <protection/>
    </xf>
    <xf numFmtId="0" fontId="15" fillId="0" borderId="70" xfId="23" applyFont="1" applyBorder="1" applyAlignment="1">
      <alignment horizontal="center"/>
      <protection/>
    </xf>
    <xf numFmtId="0" fontId="1" fillId="0" borderId="0" xfId="23" applyFont="1" applyBorder="1">
      <alignment/>
      <protection/>
    </xf>
    <xf numFmtId="0" fontId="15" fillId="0" borderId="0" xfId="24" applyFont="1" applyFill="1" applyBorder="1">
      <alignment/>
      <protection/>
    </xf>
    <xf numFmtId="3" fontId="15" fillId="0" borderId="13" xfId="24" applyNumberFormat="1" applyFont="1" applyBorder="1">
      <alignment/>
      <protection/>
    </xf>
    <xf numFmtId="3" fontId="15" fillId="0" borderId="3" xfId="24" applyNumberFormat="1" applyFont="1" applyBorder="1">
      <alignment/>
      <protection/>
    </xf>
    <xf numFmtId="3" fontId="15" fillId="0" borderId="2" xfId="24" applyNumberFormat="1" applyFont="1" applyBorder="1">
      <alignment/>
      <protection/>
    </xf>
    <xf numFmtId="3" fontId="15" fillId="0" borderId="5" xfId="24" applyNumberFormat="1" applyFont="1" applyBorder="1">
      <alignment/>
      <protection/>
    </xf>
    <xf numFmtId="206" fontId="30" fillId="0" borderId="33" xfId="24" applyNumberFormat="1" applyFont="1" applyBorder="1" applyAlignment="1">
      <alignment horizontal="right"/>
      <protection/>
    </xf>
    <xf numFmtId="5" fontId="30" fillId="0" borderId="14" xfId="17" applyNumberFormat="1" applyFont="1" applyBorder="1" applyAlignment="1">
      <alignment horizontal="right"/>
    </xf>
    <xf numFmtId="5" fontId="30" fillId="0" borderId="14" xfId="17" applyNumberFormat="1" applyFont="1" applyBorder="1" applyAlignment="1">
      <alignment/>
    </xf>
    <xf numFmtId="0" fontId="80" fillId="0" borderId="70" xfId="24" applyFont="1" applyBorder="1">
      <alignment/>
      <protection/>
    </xf>
    <xf numFmtId="0" fontId="0" fillId="0" borderId="0" xfId="0" applyBorder="1" applyAlignment="1">
      <alignment horizontal="center"/>
    </xf>
    <xf numFmtId="183" fontId="6" fillId="0" borderId="0" xfId="24" applyNumberFormat="1" applyFont="1" applyBorder="1" applyAlignment="1">
      <alignment horizontal="left"/>
      <protection/>
    </xf>
    <xf numFmtId="0" fontId="69" fillId="0" borderId="0" xfId="0" applyFont="1" applyBorder="1" applyAlignment="1">
      <alignment horizontal="center"/>
    </xf>
    <xf numFmtId="177" fontId="70" fillId="0" borderId="0" xfId="0" applyNumberFormat="1" applyFont="1" applyAlignment="1">
      <alignment horizontal="center"/>
    </xf>
    <xf numFmtId="177" fontId="15" fillId="0" borderId="0" xfId="0" applyNumberFormat="1" applyFont="1" applyAlignment="1">
      <alignment horizontal="center"/>
    </xf>
    <xf numFmtId="177" fontId="47" fillId="2" borderId="0" xfId="0" applyNumberFormat="1" applyFont="1" applyFill="1" applyAlignment="1">
      <alignment/>
    </xf>
    <xf numFmtId="177" fontId="36" fillId="0" borderId="12" xfId="0" applyNumberFormat="1" applyFont="1" applyBorder="1" applyAlignment="1">
      <alignment/>
    </xf>
    <xf numFmtId="3" fontId="36" fillId="0" borderId="12" xfId="0" applyNumberFormat="1" applyFont="1" applyBorder="1" applyAlignment="1">
      <alignment horizontal="right"/>
    </xf>
    <xf numFmtId="3" fontId="36" fillId="0" borderId="0" xfId="0" applyNumberFormat="1" applyFont="1" applyBorder="1" applyAlignment="1">
      <alignment horizontal="right"/>
    </xf>
    <xf numFmtId="3" fontId="36" fillId="0" borderId="11" xfId="0" applyNumberFormat="1" applyFont="1" applyBorder="1" applyAlignment="1">
      <alignment horizontal="right"/>
    </xf>
    <xf numFmtId="3" fontId="5" fillId="0" borderId="19" xfId="0" applyNumberFormat="1" applyFont="1" applyBorder="1" applyAlignment="1">
      <alignment/>
    </xf>
    <xf numFmtId="3" fontId="5" fillId="0" borderId="20" xfId="0" applyNumberFormat="1" applyFont="1" applyBorder="1" applyAlignment="1">
      <alignment/>
    </xf>
    <xf numFmtId="3" fontId="5" fillId="0" borderId="21" xfId="0" applyNumberFormat="1" applyFont="1" applyBorder="1" applyAlignment="1">
      <alignment/>
    </xf>
    <xf numFmtId="3" fontId="5" fillId="0" borderId="12" xfId="0" applyNumberFormat="1" applyFont="1" applyBorder="1" applyAlignment="1">
      <alignment/>
    </xf>
    <xf numFmtId="3" fontId="5" fillId="0" borderId="0" xfId="0" applyNumberFormat="1" applyFont="1" applyBorder="1" applyAlignment="1">
      <alignment/>
    </xf>
    <xf numFmtId="3" fontId="5" fillId="0" borderId="11" xfId="0" applyNumberFormat="1" applyFont="1" applyBorder="1" applyAlignment="1">
      <alignment/>
    </xf>
    <xf numFmtId="3" fontId="36" fillId="0" borderId="13" xfId="0" applyNumberFormat="1" applyFont="1" applyBorder="1" applyAlignment="1">
      <alignment/>
    </xf>
    <xf numFmtId="3" fontId="36" fillId="0" borderId="2" xfId="0" applyNumberFormat="1" applyFont="1" applyBorder="1" applyAlignment="1">
      <alignment/>
    </xf>
    <xf numFmtId="3" fontId="36" fillId="0" borderId="6" xfId="0" applyNumberFormat="1" applyFont="1" applyBorder="1" applyAlignment="1">
      <alignment/>
    </xf>
    <xf numFmtId="3" fontId="36" fillId="0" borderId="3" xfId="0" applyNumberFormat="1" applyFont="1" applyBorder="1" applyAlignment="1">
      <alignment/>
    </xf>
    <xf numFmtId="3" fontId="5" fillId="0" borderId="13" xfId="0" applyNumberFormat="1" applyFont="1" applyBorder="1" applyAlignment="1">
      <alignment/>
    </xf>
    <xf numFmtId="3" fontId="5" fillId="0" borderId="2" xfId="0" applyNumberFormat="1" applyFont="1" applyBorder="1" applyAlignment="1">
      <alignment/>
    </xf>
    <xf numFmtId="3" fontId="5" fillId="0" borderId="3" xfId="0" applyNumberFormat="1" applyFont="1" applyBorder="1" applyAlignment="1">
      <alignment/>
    </xf>
    <xf numFmtId="3" fontId="5" fillId="0" borderId="5" xfId="0" applyNumberFormat="1" applyFont="1" applyBorder="1" applyAlignment="1">
      <alignment/>
    </xf>
    <xf numFmtId="3" fontId="5" fillId="0" borderId="6" xfId="0" applyNumberFormat="1" applyFont="1" applyBorder="1" applyAlignment="1">
      <alignment/>
    </xf>
    <xf numFmtId="3" fontId="5" fillId="0" borderId="7" xfId="0" applyNumberFormat="1" applyFont="1" applyBorder="1" applyAlignment="1">
      <alignment/>
    </xf>
    <xf numFmtId="3" fontId="5" fillId="0" borderId="2" xfId="0" applyNumberFormat="1" applyFont="1" applyBorder="1" applyAlignment="1">
      <alignment horizontal="right"/>
    </xf>
    <xf numFmtId="3" fontId="5" fillId="0" borderId="20" xfId="0" applyNumberFormat="1" applyFont="1" applyBorder="1" applyAlignment="1">
      <alignment horizontal="right"/>
    </xf>
    <xf numFmtId="3" fontId="5" fillId="0" borderId="21" xfId="0" applyNumberFormat="1" applyFont="1" applyBorder="1" applyAlignment="1">
      <alignment horizontal="right"/>
    </xf>
    <xf numFmtId="3" fontId="5" fillId="0" borderId="3" xfId="0" applyNumberFormat="1" applyFont="1" applyBorder="1" applyAlignment="1">
      <alignment horizontal="right"/>
    </xf>
    <xf numFmtId="3" fontId="36" fillId="0" borderId="86" xfId="0" applyNumberFormat="1" applyFont="1" applyBorder="1" applyAlignment="1">
      <alignment horizontal="right"/>
    </xf>
    <xf numFmtId="177" fontId="5" fillId="0" borderId="8" xfId="0" applyNumberFormat="1" applyFont="1" applyBorder="1" applyAlignment="1">
      <alignment/>
    </xf>
    <xf numFmtId="3" fontId="4" fillId="0" borderId="0" xfId="0" applyNumberFormat="1" applyFont="1" applyAlignment="1">
      <alignment/>
    </xf>
    <xf numFmtId="3" fontId="4" fillId="0" borderId="12" xfId="0" applyNumberFormat="1" applyFont="1" applyBorder="1" applyAlignment="1">
      <alignment/>
    </xf>
    <xf numFmtId="177" fontId="70" fillId="0" borderId="0" xfId="0" applyNumberFormat="1" applyFont="1" applyAlignment="1" applyProtection="1">
      <alignment horizontal="center"/>
      <protection locked="0"/>
    </xf>
    <xf numFmtId="177" fontId="83" fillId="0" borderId="0" xfId="0" applyNumberFormat="1" applyFont="1" applyAlignment="1">
      <alignment/>
    </xf>
    <xf numFmtId="177" fontId="0" fillId="0" borderId="0" xfId="0" applyNumberFormat="1" applyFont="1" applyBorder="1" applyAlignment="1">
      <alignment/>
    </xf>
    <xf numFmtId="177" fontId="81" fillId="0" borderId="0" xfId="0" applyNumberFormat="1" applyFont="1" applyAlignment="1">
      <alignment horizontal="centerContinuous"/>
    </xf>
    <xf numFmtId="206" fontId="35" fillId="2" borderId="0" xfId="0" applyNumberFormat="1" applyFont="1" applyFill="1" applyBorder="1" applyAlignment="1">
      <alignment/>
    </xf>
    <xf numFmtId="5" fontId="35" fillId="2" borderId="0" xfId="0" applyNumberFormat="1" applyFont="1" applyFill="1" applyBorder="1" applyAlignment="1">
      <alignment/>
    </xf>
    <xf numFmtId="3" fontId="34" fillId="2" borderId="0" xfId="0" applyNumberFormat="1" applyFont="1" applyFill="1" applyBorder="1" applyAlignment="1">
      <alignment horizontal="left"/>
    </xf>
    <xf numFmtId="206" fontId="34" fillId="2" borderId="17" xfId="0" applyNumberFormat="1" applyFont="1" applyFill="1" applyBorder="1" applyAlignment="1">
      <alignment/>
    </xf>
    <xf numFmtId="206" fontId="34" fillId="2" borderId="87" xfId="0" applyNumberFormat="1" applyFont="1" applyFill="1" applyBorder="1" applyAlignment="1">
      <alignment/>
    </xf>
    <xf numFmtId="206" fontId="35" fillId="2" borderId="88" xfId="0" applyNumberFormat="1" applyFont="1" applyFill="1" applyBorder="1" applyAlignment="1">
      <alignment/>
    </xf>
    <xf numFmtId="5" fontId="35" fillId="2" borderId="89" xfId="0" applyNumberFormat="1" applyFont="1" applyFill="1" applyBorder="1" applyAlignment="1">
      <alignment/>
    </xf>
    <xf numFmtId="3" fontId="48" fillId="2" borderId="0" xfId="0" applyNumberFormat="1" applyFont="1" applyFill="1" applyAlignment="1">
      <alignment/>
    </xf>
    <xf numFmtId="177" fontId="36" fillId="0" borderId="0" xfId="0" applyNumberFormat="1" applyFont="1" applyAlignment="1">
      <alignment horizontal="centerContinuous"/>
    </xf>
    <xf numFmtId="0" fontId="1" fillId="0" borderId="0" xfId="22" applyNumberFormat="1" applyFont="1" applyFill="1" applyBorder="1" applyAlignment="1" applyProtection="1">
      <alignment/>
      <protection/>
    </xf>
    <xf numFmtId="3" fontId="65" fillId="0" borderId="6" xfId="15" applyNumberFormat="1" applyFill="1" applyBorder="1" applyAlignment="1">
      <alignment horizontal="right" vertical="center"/>
    </xf>
    <xf numFmtId="3" fontId="65" fillId="0" borderId="7" xfId="15" applyNumberFormat="1" applyFill="1" applyBorder="1" applyAlignment="1">
      <alignment horizontal="right" vertical="center"/>
    </xf>
    <xf numFmtId="3" fontId="65" fillId="0" borderId="90" xfId="15" applyNumberFormat="1" applyFill="1" applyBorder="1" applyAlignment="1">
      <alignment horizontal="right" vertical="center"/>
    </xf>
    <xf numFmtId="3" fontId="65" fillId="0" borderId="91" xfId="15" applyNumberFormat="1" applyFill="1" applyBorder="1" applyAlignment="1">
      <alignment horizontal="right" vertical="center"/>
    </xf>
    <xf numFmtId="3" fontId="65" fillId="0" borderId="92" xfId="15" applyNumberFormat="1" applyFill="1" applyBorder="1" applyAlignment="1">
      <alignment horizontal="right" vertical="center"/>
    </xf>
    <xf numFmtId="3" fontId="65" fillId="0" borderId="93" xfId="15" applyNumberFormat="1" applyFill="1" applyBorder="1" applyAlignment="1">
      <alignment horizontal="right" vertical="center"/>
    </xf>
    <xf numFmtId="3" fontId="65" fillId="0" borderId="94" xfId="15" applyNumberFormat="1" applyFill="1" applyBorder="1" applyAlignment="1">
      <alignment horizontal="right" vertical="center"/>
    </xf>
    <xf numFmtId="3" fontId="65" fillId="0" borderId="95" xfId="15" applyNumberFormat="1" applyFill="1" applyBorder="1" applyAlignment="1">
      <alignment horizontal="right" vertical="center"/>
    </xf>
    <xf numFmtId="3" fontId="65" fillId="0" borderId="96" xfId="15" applyNumberFormat="1" applyFill="1" applyBorder="1" applyAlignment="1">
      <alignment horizontal="right" vertical="center"/>
    </xf>
    <xf numFmtId="3" fontId="65" fillId="0" borderId="97" xfId="15" applyNumberFormat="1" applyFill="1" applyBorder="1" applyAlignment="1">
      <alignment horizontal="right" vertical="center"/>
    </xf>
    <xf numFmtId="37" fontId="65" fillId="0" borderId="92" xfId="15" applyNumberFormat="1" applyFill="1" applyBorder="1" applyAlignment="1">
      <alignment horizontal="right" vertical="center"/>
    </xf>
    <xf numFmtId="5" fontId="65" fillId="0" borderId="6" xfId="15" applyNumberFormat="1" applyFill="1" applyBorder="1" applyAlignment="1">
      <alignment horizontal="right" vertical="center"/>
    </xf>
    <xf numFmtId="5" fontId="65" fillId="0" borderId="7" xfId="15" applyNumberFormat="1" applyFill="1" applyBorder="1" applyAlignment="1">
      <alignment horizontal="right" vertical="center"/>
    </xf>
    <xf numFmtId="37" fontId="65" fillId="0" borderId="90" xfId="15" applyNumberFormat="1" applyFill="1" applyBorder="1" applyAlignment="1">
      <alignment horizontal="right" vertical="center"/>
    </xf>
    <xf numFmtId="37" fontId="65" fillId="0" borderId="91" xfId="15" applyNumberFormat="1" applyFill="1" applyBorder="1" applyAlignment="1">
      <alignment horizontal="right" vertical="center"/>
    </xf>
    <xf numFmtId="37" fontId="65" fillId="0" borderId="93" xfId="15" applyNumberFormat="1" applyFill="1" applyBorder="1" applyAlignment="1">
      <alignment horizontal="right" vertical="center"/>
    </xf>
    <xf numFmtId="37" fontId="65" fillId="0" borderId="6" xfId="15" applyNumberFormat="1" applyFill="1" applyBorder="1" applyAlignment="1">
      <alignment horizontal="right" vertical="center"/>
    </xf>
    <xf numFmtId="37" fontId="65" fillId="0" borderId="7" xfId="15" applyNumberFormat="1" applyFill="1" applyBorder="1" applyAlignment="1">
      <alignment horizontal="right" vertical="center"/>
    </xf>
    <xf numFmtId="37" fontId="65" fillId="0" borderId="50" xfId="15" applyNumberFormat="1" applyFill="1" applyBorder="1" applyAlignment="1">
      <alignment horizontal="right" vertical="center"/>
    </xf>
    <xf numFmtId="37" fontId="65" fillId="0" borderId="94" xfId="15" applyNumberFormat="1" applyFill="1" applyBorder="1" applyAlignment="1">
      <alignment horizontal="right" vertical="center"/>
    </xf>
    <xf numFmtId="37" fontId="65" fillId="0" borderId="95" xfId="15" applyNumberFormat="1" applyFill="1" applyBorder="1" applyAlignment="1">
      <alignment horizontal="right" vertical="center"/>
    </xf>
    <xf numFmtId="37" fontId="65" fillId="0" borderId="96" xfId="15" applyNumberFormat="1" applyFill="1" applyBorder="1" applyAlignment="1">
      <alignment horizontal="right" vertical="center"/>
    </xf>
    <xf numFmtId="37" fontId="65" fillId="0" borderId="97" xfId="15" applyNumberFormat="1" applyFill="1" applyBorder="1" applyAlignment="1">
      <alignment horizontal="right" vertical="center"/>
    </xf>
    <xf numFmtId="37" fontId="65" fillId="0" borderId="2" xfId="15" applyNumberFormat="1" applyFill="1" applyBorder="1" applyAlignment="1">
      <alignment horizontal="right" vertical="center"/>
    </xf>
    <xf numFmtId="3" fontId="35" fillId="2" borderId="65" xfId="0" applyNumberFormat="1" applyFont="1" applyFill="1" applyBorder="1" applyAlignment="1">
      <alignment horizontal="right"/>
    </xf>
    <xf numFmtId="206" fontId="34" fillId="2" borderId="98" xfId="0" applyNumberFormat="1" applyFont="1" applyFill="1" applyBorder="1" applyAlignment="1">
      <alignment/>
    </xf>
    <xf numFmtId="206" fontId="34" fillId="2" borderId="99" xfId="0" applyNumberFormat="1" applyFont="1" applyFill="1" applyBorder="1" applyAlignment="1">
      <alignment/>
    </xf>
    <xf numFmtId="206" fontId="34" fillId="2" borderId="75" xfId="0" applyNumberFormat="1" applyFont="1" applyFill="1" applyBorder="1" applyAlignment="1">
      <alignment/>
    </xf>
    <xf numFmtId="206" fontId="34" fillId="2" borderId="100" xfId="0" applyNumberFormat="1" applyFont="1" applyFill="1" applyBorder="1" applyAlignment="1">
      <alignment/>
    </xf>
    <xf numFmtId="206" fontId="34" fillId="2" borderId="101" xfId="0" applyNumberFormat="1" applyFont="1" applyFill="1" applyBorder="1" applyAlignment="1">
      <alignment/>
    </xf>
    <xf numFmtId="206" fontId="34" fillId="2" borderId="16" xfId="0" applyNumberFormat="1" applyFont="1" applyFill="1" applyBorder="1" applyAlignment="1">
      <alignment/>
    </xf>
    <xf numFmtId="206" fontId="34" fillId="2" borderId="3" xfId="0" applyNumberFormat="1" applyFont="1" applyFill="1" applyBorder="1" applyAlignment="1">
      <alignment/>
    </xf>
    <xf numFmtId="206" fontId="34" fillId="2" borderId="11" xfId="0" applyNumberFormat="1" applyFont="1" applyFill="1" applyBorder="1" applyAlignment="1">
      <alignment/>
    </xf>
    <xf numFmtId="5" fontId="35" fillId="2" borderId="7" xfId="0" applyNumberFormat="1" applyFont="1" applyFill="1" applyBorder="1" applyAlignment="1">
      <alignment/>
    </xf>
    <xf numFmtId="206" fontId="34" fillId="2" borderId="102" xfId="0" applyNumberFormat="1" applyFont="1" applyFill="1" applyBorder="1" applyAlignment="1">
      <alignment/>
    </xf>
    <xf numFmtId="3" fontId="16" fillId="0" borderId="0" xfId="0" applyNumberFormat="1" applyFont="1" applyAlignment="1">
      <alignment/>
    </xf>
    <xf numFmtId="3" fontId="85" fillId="2" borderId="0" xfId="0" applyNumberFormat="1" applyFont="1" applyFill="1" applyAlignment="1">
      <alignment/>
    </xf>
    <xf numFmtId="3" fontId="85" fillId="2" borderId="0" xfId="0" applyNumberFormat="1" applyFont="1" applyFill="1" applyBorder="1" applyAlignment="1">
      <alignment/>
    </xf>
    <xf numFmtId="3" fontId="86" fillId="2" borderId="0" xfId="0" applyNumberFormat="1" applyFont="1" applyFill="1" applyAlignment="1">
      <alignment/>
    </xf>
    <xf numFmtId="0" fontId="38" fillId="0" borderId="0" xfId="0" applyFont="1" applyAlignment="1">
      <alignment/>
    </xf>
    <xf numFmtId="206" fontId="15" fillId="0" borderId="5" xfId="0" applyNumberFormat="1" applyFont="1" applyBorder="1" applyAlignment="1">
      <alignment/>
    </xf>
    <xf numFmtId="206" fontId="15" fillId="0" borderId="6" xfId="0" applyNumberFormat="1" applyFont="1" applyBorder="1" applyAlignment="1">
      <alignment horizontal="right"/>
    </xf>
    <xf numFmtId="206" fontId="15" fillId="0" borderId="6" xfId="0" applyNumberFormat="1" applyFont="1" applyBorder="1" applyAlignment="1">
      <alignment/>
    </xf>
    <xf numFmtId="206" fontId="15" fillId="0" borderId="7" xfId="0" applyNumberFormat="1" applyFont="1" applyBorder="1" applyAlignment="1">
      <alignment/>
    </xf>
    <xf numFmtId="3" fontId="43" fillId="0" borderId="20" xfId="0" applyNumberFormat="1" applyFont="1" applyBorder="1" applyAlignment="1">
      <alignment horizontal="right"/>
    </xf>
    <xf numFmtId="3" fontId="43" fillId="0" borderId="2" xfId="0" applyNumberFormat="1" applyFont="1" applyBorder="1" applyAlignment="1">
      <alignment horizontal="right"/>
    </xf>
    <xf numFmtId="3" fontId="43" fillId="0" borderId="19" xfId="0" applyNumberFormat="1" applyFont="1" applyBorder="1" applyAlignment="1">
      <alignment horizontal="right"/>
    </xf>
    <xf numFmtId="3" fontId="43" fillId="0" borderId="13" xfId="0" applyNumberFormat="1" applyFont="1" applyBorder="1" applyAlignment="1">
      <alignment horizontal="right"/>
    </xf>
    <xf numFmtId="0" fontId="0" fillId="0" borderId="0" xfId="0" applyFont="1" applyFill="1" applyAlignment="1">
      <alignment/>
    </xf>
    <xf numFmtId="0" fontId="0" fillId="0" borderId="0" xfId="0" applyFont="1" applyFill="1" applyBorder="1" applyAlignment="1">
      <alignment vertical="top" wrapText="1"/>
    </xf>
    <xf numFmtId="0" fontId="82" fillId="0" borderId="0" xfId="0" applyFont="1" applyBorder="1" applyAlignment="1">
      <alignment horizontal="center"/>
    </xf>
    <xf numFmtId="0" fontId="82" fillId="0" borderId="0" xfId="0" applyFont="1" applyBorder="1" applyAlignment="1">
      <alignment horizontal="center"/>
    </xf>
    <xf numFmtId="0" fontId="82" fillId="0" borderId="0" xfId="0" applyFont="1" applyBorder="1" applyAlignment="1">
      <alignment horizontal="center"/>
    </xf>
    <xf numFmtId="0" fontId="82" fillId="0" borderId="0" xfId="0" applyFont="1" applyAlignment="1">
      <alignment horizontal="center"/>
    </xf>
    <xf numFmtId="0" fontId="24" fillId="0" borderId="0" xfId="0" applyFont="1" applyBorder="1" applyAlignment="1">
      <alignment horizontal="center"/>
    </xf>
    <xf numFmtId="0" fontId="24" fillId="0" borderId="0" xfId="0" applyFont="1" applyBorder="1" applyAlignment="1">
      <alignment horizontal="center"/>
    </xf>
    <xf numFmtId="0" fontId="22" fillId="0" borderId="0" xfId="21">
      <alignment/>
      <protection/>
    </xf>
    <xf numFmtId="0" fontId="22" fillId="0" borderId="0" xfId="21" applyAlignment="1">
      <alignment/>
      <protection/>
    </xf>
    <xf numFmtId="0" fontId="94" fillId="0" borderId="0" xfId="21" applyFont="1" applyAlignment="1">
      <alignment horizontal="center"/>
      <protection/>
    </xf>
    <xf numFmtId="206" fontId="6" fillId="0" borderId="0" xfId="0" applyNumberFormat="1" applyFont="1" applyFill="1" applyAlignment="1">
      <alignment/>
    </xf>
    <xf numFmtId="3" fontId="77" fillId="0" borderId="0" xfId="0" applyNumberFormat="1" applyFont="1" applyFill="1" applyAlignment="1">
      <alignment/>
    </xf>
    <xf numFmtId="3" fontId="58" fillId="0" borderId="0" xfId="0" applyNumberFormat="1" applyFont="1" applyFill="1" applyAlignment="1">
      <alignment wrapText="1"/>
    </xf>
    <xf numFmtId="0" fontId="42" fillId="0" borderId="0" xfId="23" applyFont="1" applyFill="1">
      <alignment/>
      <protection/>
    </xf>
    <xf numFmtId="0" fontId="22" fillId="0" borderId="0" xfId="23" applyFill="1">
      <alignment/>
      <protection/>
    </xf>
    <xf numFmtId="206" fontId="22" fillId="0" borderId="0" xfId="23" applyNumberFormat="1" applyFill="1">
      <alignment/>
      <protection/>
    </xf>
    <xf numFmtId="0" fontId="22" fillId="0" borderId="0" xfId="23" applyFont="1" applyFill="1">
      <alignment/>
      <protection/>
    </xf>
    <xf numFmtId="206" fontId="22" fillId="0" borderId="0" xfId="23" applyNumberFormat="1" applyFont="1" applyFill="1">
      <alignment/>
      <protection/>
    </xf>
    <xf numFmtId="1" fontId="22" fillId="0" borderId="0" xfId="23" applyNumberFormat="1" applyFont="1" applyFill="1">
      <alignment/>
      <protection/>
    </xf>
    <xf numFmtId="165" fontId="22" fillId="0" borderId="0" xfId="23" applyNumberFormat="1" applyFill="1">
      <alignment/>
      <protection/>
    </xf>
    <xf numFmtId="0" fontId="29" fillId="0" borderId="0" xfId="23" applyFont="1" applyFill="1" applyAlignment="1">
      <alignment horizontal="centerContinuous"/>
      <protection/>
    </xf>
    <xf numFmtId="0" fontId="0" fillId="0" borderId="0" xfId="23" applyFont="1" applyFill="1" applyAlignment="1">
      <alignment horizontal="centerContinuous"/>
      <protection/>
    </xf>
    <xf numFmtId="165" fontId="22" fillId="0" borderId="0" xfId="23" applyNumberFormat="1" applyFont="1" applyFill="1">
      <alignment/>
      <protection/>
    </xf>
    <xf numFmtId="0" fontId="30" fillId="0" borderId="0" xfId="24" applyFont="1" applyFill="1" applyBorder="1" applyAlignment="1">
      <alignment horizontal="left"/>
      <protection/>
    </xf>
    <xf numFmtId="206" fontId="30" fillId="0" borderId="0" xfId="24" applyNumberFormat="1" applyFont="1" applyFill="1" applyBorder="1" applyAlignment="1">
      <alignment horizontal="left"/>
      <protection/>
    </xf>
    <xf numFmtId="5" fontId="30" fillId="0" borderId="0" xfId="17" applyNumberFormat="1" applyFont="1" applyFill="1" applyBorder="1" applyAlignment="1">
      <alignment horizontal="left"/>
    </xf>
    <xf numFmtId="5" fontId="30" fillId="0" borderId="0" xfId="24" applyNumberFormat="1" applyFont="1" applyFill="1" applyBorder="1" applyAlignment="1">
      <alignment horizontal="left"/>
      <protection/>
    </xf>
    <xf numFmtId="0" fontId="1" fillId="0" borderId="0" xfId="24" applyFont="1" applyFill="1" applyAlignment="1">
      <alignment horizontal="left"/>
      <protection/>
    </xf>
    <xf numFmtId="183" fontId="30" fillId="0" borderId="0" xfId="24" applyNumberFormat="1" applyFont="1" applyFill="1" applyBorder="1" applyAlignment="1">
      <alignment horizontal="left"/>
      <protection/>
    </xf>
    <xf numFmtId="185" fontId="30" fillId="0" borderId="0" xfId="17" applyNumberFormat="1" applyFont="1" applyFill="1" applyBorder="1" applyAlignment="1">
      <alignment horizontal="left"/>
    </xf>
    <xf numFmtId="0" fontId="73" fillId="0" borderId="0" xfId="24" applyFont="1" applyFill="1">
      <alignment/>
      <protection/>
    </xf>
    <xf numFmtId="0" fontId="1" fillId="0" borderId="0" xfId="24" applyFont="1" applyFill="1" applyBorder="1" applyAlignment="1">
      <alignment horizontal="left"/>
      <protection/>
    </xf>
    <xf numFmtId="0" fontId="29" fillId="0" borderId="0" xfId="24" applyFont="1" applyFill="1" applyAlignment="1">
      <alignment horizontal="centerContinuous"/>
      <protection/>
    </xf>
    <xf numFmtId="0" fontId="0" fillId="0" borderId="0" xfId="24" applyFont="1" applyFill="1" applyAlignment="1">
      <alignment horizontal="centerContinuous"/>
      <protection/>
    </xf>
    <xf numFmtId="0" fontId="0" fillId="0" borderId="0" xfId="0" applyFont="1" applyAlignment="1">
      <alignment/>
    </xf>
    <xf numFmtId="177" fontId="55" fillId="0" borderId="0" xfId="0" applyNumberFormat="1" applyFont="1" applyFill="1" applyAlignment="1">
      <alignment horizontal="center" wrapText="1"/>
    </xf>
    <xf numFmtId="177" fontId="0" fillId="0" borderId="0" xfId="0" applyNumberFormat="1" applyFont="1" applyFill="1" applyAlignment="1">
      <alignment/>
    </xf>
    <xf numFmtId="0" fontId="38" fillId="0" borderId="0" xfId="0" applyFont="1" applyFill="1" applyBorder="1" applyAlignment="1">
      <alignment wrapText="1"/>
    </xf>
    <xf numFmtId="0" fontId="38" fillId="0" borderId="0" xfId="0" applyFont="1" applyFill="1" applyBorder="1" applyAlignment="1">
      <alignment/>
    </xf>
    <xf numFmtId="177" fontId="6" fillId="0" borderId="0" xfId="0" applyNumberFormat="1" applyFont="1" applyFill="1" applyAlignment="1">
      <alignment/>
    </xf>
    <xf numFmtId="177" fontId="71" fillId="0" borderId="0" xfId="0" applyNumberFormat="1" applyFont="1" applyFill="1" applyAlignment="1">
      <alignment/>
    </xf>
    <xf numFmtId="206" fontId="5" fillId="0" borderId="0" xfId="0" applyNumberFormat="1" applyFont="1" applyFill="1" applyAlignment="1">
      <alignment/>
    </xf>
    <xf numFmtId="177" fontId="55" fillId="0" borderId="0" xfId="0" applyNumberFormat="1" applyFont="1" applyFill="1" applyAlignment="1">
      <alignment horizontal="centerContinuous"/>
    </xf>
    <xf numFmtId="177" fontId="29" fillId="0" borderId="0" xfId="0" applyNumberFormat="1" applyFont="1" applyFill="1" applyAlignment="1">
      <alignment horizontal="centerContinuous"/>
    </xf>
    <xf numFmtId="0" fontId="38" fillId="0" borderId="0" xfId="0" applyFont="1" applyFill="1" applyBorder="1" applyAlignment="1">
      <alignment vertical="top" wrapText="1"/>
    </xf>
    <xf numFmtId="177" fontId="70" fillId="0" borderId="0" xfId="0" applyNumberFormat="1" applyFont="1" applyFill="1" applyBorder="1" applyAlignment="1">
      <alignment/>
    </xf>
    <xf numFmtId="177" fontId="6" fillId="0" borderId="0" xfId="0" applyNumberFormat="1" applyFont="1" applyFill="1" applyAlignment="1">
      <alignment/>
    </xf>
    <xf numFmtId="177" fontId="22" fillId="0" borderId="0" xfId="0" applyNumberFormat="1" applyFont="1" applyFill="1" applyBorder="1" applyAlignment="1">
      <alignment/>
    </xf>
    <xf numFmtId="206" fontId="0" fillId="0" borderId="0" xfId="0" applyNumberFormat="1" applyFill="1" applyBorder="1" applyAlignment="1">
      <alignment/>
    </xf>
    <xf numFmtId="177" fontId="29" fillId="0" borderId="0" xfId="0" applyNumberFormat="1" applyFont="1" applyFill="1" applyBorder="1" applyAlignment="1">
      <alignment horizontal="centerContinuous"/>
    </xf>
    <xf numFmtId="177" fontId="0" fillId="0" borderId="0" xfId="0" applyNumberFormat="1" applyFont="1" applyFill="1" applyBorder="1" applyAlignment="1">
      <alignment horizontal="centerContinuous"/>
    </xf>
    <xf numFmtId="177" fontId="0" fillId="0" borderId="0" xfId="0" applyNumberFormat="1" applyFont="1" applyFill="1" applyAlignment="1">
      <alignment/>
    </xf>
    <xf numFmtId="0" fontId="0" fillId="0" borderId="0" xfId="0" applyFont="1" applyFill="1" applyAlignment="1">
      <alignment/>
    </xf>
    <xf numFmtId="177" fontId="0" fillId="0" borderId="0" xfId="0" applyNumberFormat="1" applyFill="1" applyAlignment="1">
      <alignment/>
    </xf>
    <xf numFmtId="177" fontId="69" fillId="0" borderId="0" xfId="0" applyNumberFormat="1" applyFont="1" applyFill="1" applyAlignment="1">
      <alignment/>
    </xf>
    <xf numFmtId="0" fontId="54" fillId="0" borderId="0" xfId="0" applyFont="1" applyFill="1" applyBorder="1" applyAlignment="1">
      <alignment horizontal="center"/>
    </xf>
    <xf numFmtId="0" fontId="54" fillId="0" borderId="0" xfId="0" applyFont="1" applyFill="1" applyBorder="1" applyAlignment="1">
      <alignment horizontal="center"/>
    </xf>
    <xf numFmtId="177" fontId="52" fillId="0" borderId="0" xfId="0" applyNumberFormat="1" applyFont="1" applyFill="1" applyAlignment="1">
      <alignment horizontal="centerContinuous"/>
    </xf>
    <xf numFmtId="177" fontId="53" fillId="0" borderId="0" xfId="0" applyNumberFormat="1" applyFont="1" applyFill="1" applyAlignment="1">
      <alignment horizontal="centerContinuous"/>
    </xf>
    <xf numFmtId="0" fontId="56" fillId="0" borderId="0" xfId="0" applyFont="1" applyFill="1" applyAlignment="1">
      <alignment/>
    </xf>
    <xf numFmtId="177" fontId="30" fillId="2" borderId="27" xfId="0" applyNumberFormat="1" applyFont="1" applyFill="1" applyBorder="1" applyAlignment="1">
      <alignment horizontal="right"/>
    </xf>
    <xf numFmtId="177" fontId="30" fillId="2" borderId="18" xfId="0" applyNumberFormat="1" applyFont="1" applyFill="1" applyBorder="1" applyAlignment="1">
      <alignment horizontal="right"/>
    </xf>
    <xf numFmtId="177" fontId="30" fillId="2" borderId="25" xfId="0" applyNumberFormat="1" applyFont="1" applyFill="1" applyBorder="1" applyAlignment="1">
      <alignment horizontal="right"/>
    </xf>
    <xf numFmtId="3" fontId="15" fillId="2" borderId="19" xfId="0" applyNumberFormat="1" applyFont="1" applyFill="1" applyBorder="1" applyAlignment="1">
      <alignment/>
    </xf>
    <xf numFmtId="3" fontId="15" fillId="2" borderId="20" xfId="0" applyNumberFormat="1" applyFont="1" applyFill="1" applyBorder="1" applyAlignment="1">
      <alignment/>
    </xf>
    <xf numFmtId="3" fontId="15" fillId="2" borderId="21" xfId="0" applyNumberFormat="1" applyFont="1" applyFill="1" applyBorder="1" applyAlignment="1">
      <alignment/>
    </xf>
    <xf numFmtId="0" fontId="0" fillId="0" borderId="83" xfId="0" applyFont="1" applyBorder="1" applyAlignment="1">
      <alignment horizontal="left" indent="2"/>
    </xf>
    <xf numFmtId="0" fontId="0" fillId="0" borderId="103" xfId="0" applyFont="1" applyBorder="1" applyAlignment="1">
      <alignment horizontal="left" indent="2"/>
    </xf>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2" borderId="21" xfId="0" applyNumberFormat="1" applyFont="1" applyFill="1" applyBorder="1" applyAlignment="1">
      <alignment horizontal="right"/>
    </xf>
    <xf numFmtId="3" fontId="15" fillId="2" borderId="12" xfId="0" applyNumberFormat="1" applyFont="1" applyFill="1" applyBorder="1" applyAlignment="1">
      <alignment/>
    </xf>
    <xf numFmtId="3" fontId="15" fillId="2" borderId="0" xfId="0" applyNumberFormat="1" applyFont="1" applyFill="1" applyBorder="1" applyAlignment="1">
      <alignment/>
    </xf>
    <xf numFmtId="3" fontId="15" fillId="2" borderId="11" xfId="0" applyNumberFormat="1" applyFont="1" applyFill="1" applyBorder="1" applyAlignment="1">
      <alignment/>
    </xf>
    <xf numFmtId="3" fontId="15" fillId="2" borderId="5" xfId="0" applyNumberFormat="1" applyFont="1" applyFill="1" applyBorder="1" applyAlignment="1">
      <alignment/>
    </xf>
    <xf numFmtId="3" fontId="15" fillId="2" borderId="6" xfId="0" applyNumberFormat="1" applyFont="1" applyFill="1" applyBorder="1" applyAlignment="1">
      <alignment/>
    </xf>
    <xf numFmtId="3" fontId="15" fillId="2" borderId="7" xfId="0" applyNumberFormat="1" applyFont="1" applyFill="1" applyBorder="1" applyAlignment="1">
      <alignment/>
    </xf>
    <xf numFmtId="177" fontId="15" fillId="2" borderId="41" xfId="0" applyNumberFormat="1" applyFont="1" applyFill="1" applyBorder="1" applyAlignment="1">
      <alignment horizontal="left" indent="2"/>
    </xf>
    <xf numFmtId="3" fontId="30" fillId="2" borderId="19" xfId="0" applyNumberFormat="1" applyFont="1" applyFill="1" applyBorder="1" applyAlignment="1">
      <alignment/>
    </xf>
    <xf numFmtId="3" fontId="30" fillId="2" borderId="20" xfId="0" applyNumberFormat="1" applyFont="1" applyFill="1" applyBorder="1" applyAlignment="1">
      <alignment/>
    </xf>
    <xf numFmtId="3" fontId="30" fillId="2" borderId="21" xfId="0" applyNumberFormat="1" applyFont="1" applyFill="1" applyBorder="1" applyAlignment="1">
      <alignment/>
    </xf>
    <xf numFmtId="3" fontId="15" fillId="0" borderId="19" xfId="0" applyNumberFormat="1" applyFont="1" applyFill="1" applyBorder="1" applyAlignment="1">
      <alignment/>
    </xf>
    <xf numFmtId="3" fontId="15" fillId="0" borderId="20" xfId="0" applyNumberFormat="1" applyFont="1" applyFill="1" applyBorder="1" applyAlignment="1">
      <alignment/>
    </xf>
    <xf numFmtId="3" fontId="15" fillId="0" borderId="21" xfId="0" applyNumberFormat="1" applyFont="1" applyFill="1" applyBorder="1" applyAlignment="1">
      <alignment/>
    </xf>
    <xf numFmtId="177" fontId="55" fillId="0" borderId="0" xfId="0" applyNumberFormat="1" applyFont="1" applyFill="1" applyAlignment="1">
      <alignment horizontal="centerContinuous"/>
    </xf>
    <xf numFmtId="177" fontId="0" fillId="0" borderId="0" xfId="0" applyNumberFormat="1" applyFont="1" applyFill="1" applyAlignment="1">
      <alignment horizontal="centerContinuous"/>
    </xf>
    <xf numFmtId="177" fontId="38" fillId="0" borderId="0" xfId="0" applyNumberFormat="1" applyFont="1" applyFill="1" applyBorder="1" applyAlignment="1">
      <alignment vertical="top" wrapText="1"/>
    </xf>
    <xf numFmtId="0" fontId="38" fillId="0" borderId="0" xfId="0" applyFont="1" applyFill="1" applyBorder="1" applyAlignment="1">
      <alignment vertical="top" wrapText="1"/>
    </xf>
    <xf numFmtId="0" fontId="37" fillId="0" borderId="0" xfId="0" applyFont="1" applyFill="1" applyBorder="1" applyAlignment="1">
      <alignment vertical="top" wrapText="1"/>
    </xf>
    <xf numFmtId="177" fontId="13" fillId="0" borderId="0" xfId="0" applyNumberFormat="1" applyFont="1" applyFill="1" applyAlignment="1">
      <alignment horizontal="right"/>
    </xf>
    <xf numFmtId="177" fontId="13" fillId="0" borderId="0" xfId="0" applyNumberFormat="1" applyFont="1" applyFill="1" applyAlignment="1">
      <alignment/>
    </xf>
    <xf numFmtId="0" fontId="37" fillId="0" borderId="0" xfId="0" applyFont="1" applyFill="1" applyAlignment="1">
      <alignment/>
    </xf>
    <xf numFmtId="0" fontId="43" fillId="0" borderId="0" xfId="0" applyFont="1" applyFill="1" applyAlignment="1">
      <alignment/>
    </xf>
    <xf numFmtId="177" fontId="72" fillId="0" borderId="0" xfId="0" applyNumberFormat="1" applyFont="1" applyFill="1" applyAlignment="1">
      <alignment/>
    </xf>
    <xf numFmtId="178" fontId="68" fillId="0" borderId="0" xfId="0" applyNumberFormat="1" applyFont="1" applyFill="1" applyAlignment="1">
      <alignment horizontal="centerContinuous" wrapText="1"/>
    </xf>
    <xf numFmtId="177" fontId="15" fillId="0" borderId="0" xfId="0" applyNumberFormat="1" applyFont="1" applyFill="1" applyAlignment="1">
      <alignment horizontal="centerContinuous" wrapText="1"/>
    </xf>
    <xf numFmtId="178" fontId="15" fillId="0" borderId="0" xfId="0" applyNumberFormat="1" applyFont="1" applyFill="1" applyBorder="1" applyAlignment="1">
      <alignment wrapText="1"/>
    </xf>
    <xf numFmtId="177" fontId="15" fillId="0" borderId="0" xfId="0" applyNumberFormat="1" applyFont="1" applyFill="1" applyBorder="1" applyAlignment="1">
      <alignment wrapText="1"/>
    </xf>
    <xf numFmtId="178" fontId="68" fillId="0" borderId="0" xfId="0" applyNumberFormat="1" applyFont="1" applyFill="1" applyAlignment="1">
      <alignment horizontal="centerContinuous"/>
    </xf>
    <xf numFmtId="177" fontId="15" fillId="0" borderId="0" xfId="0" applyNumberFormat="1" applyFont="1" applyFill="1" applyAlignment="1">
      <alignment horizontal="centerContinuous"/>
    </xf>
    <xf numFmtId="178" fontId="15" fillId="0" borderId="0" xfId="0" applyNumberFormat="1" applyFont="1" applyFill="1" applyBorder="1" applyAlignment="1">
      <alignment/>
    </xf>
    <xf numFmtId="177" fontId="15" fillId="0" borderId="0" xfId="0" applyNumberFormat="1" applyFont="1" applyFill="1" applyBorder="1" applyAlignment="1">
      <alignment/>
    </xf>
    <xf numFmtId="37" fontId="15" fillId="0" borderId="7" xfId="0" applyNumberFormat="1" applyFont="1" applyBorder="1" applyAlignment="1">
      <alignment/>
    </xf>
    <xf numFmtId="3" fontId="30" fillId="0" borderId="40" xfId="0" applyNumberFormat="1" applyFont="1" applyFill="1" applyBorder="1" applyAlignment="1">
      <alignment/>
    </xf>
    <xf numFmtId="3" fontId="30" fillId="0" borderId="81" xfId="0" applyNumberFormat="1" applyFont="1" applyFill="1" applyBorder="1" applyAlignment="1">
      <alignment/>
    </xf>
    <xf numFmtId="3" fontId="30" fillId="0" borderId="82" xfId="0" applyNumberFormat="1" applyFont="1" applyFill="1" applyBorder="1" applyAlignment="1">
      <alignment/>
    </xf>
    <xf numFmtId="177" fontId="24" fillId="0" borderId="0" xfId="0" applyNumberFormat="1" applyFont="1" applyAlignment="1">
      <alignment/>
    </xf>
    <xf numFmtId="177" fontId="24" fillId="0" borderId="0" xfId="0" applyNumberFormat="1" applyFont="1" applyAlignment="1">
      <alignment/>
    </xf>
    <xf numFmtId="177" fontId="95" fillId="0" borderId="0" xfId="0" applyNumberFormat="1" applyFont="1" applyAlignment="1">
      <alignment/>
    </xf>
    <xf numFmtId="0" fontId="21" fillId="0" borderId="0" xfId="0" applyFont="1" applyAlignment="1">
      <alignment/>
    </xf>
    <xf numFmtId="3" fontId="44" fillId="0" borderId="0" xfId="0" applyNumberFormat="1" applyFont="1" applyAlignment="1">
      <alignment/>
    </xf>
    <xf numFmtId="0" fontId="0" fillId="0" borderId="0" xfId="0" applyFont="1" applyAlignment="1">
      <alignment/>
    </xf>
    <xf numFmtId="0" fontId="22" fillId="0" borderId="0" xfId="0" applyFont="1" applyAlignment="1">
      <alignment/>
    </xf>
    <xf numFmtId="0" fontId="1" fillId="0" borderId="0" xfId="0" applyFont="1" applyAlignment="1">
      <alignment/>
    </xf>
    <xf numFmtId="0" fontId="22" fillId="0" borderId="0" xfId="0" applyFont="1" applyAlignment="1">
      <alignment/>
    </xf>
    <xf numFmtId="0" fontId="22" fillId="0" borderId="0" xfId="0" applyNumberFormat="1" applyFont="1" applyAlignment="1">
      <alignment/>
    </xf>
    <xf numFmtId="0" fontId="22" fillId="0" borderId="0" xfId="0" applyFont="1" applyAlignment="1">
      <alignment horizontal="left"/>
    </xf>
    <xf numFmtId="0" fontId="0" fillId="0" borderId="26" xfId="0" applyBorder="1" applyAlignment="1">
      <alignment/>
    </xf>
    <xf numFmtId="0" fontId="0" fillId="0" borderId="26" xfId="0" applyBorder="1" applyAlignment="1">
      <alignment horizontal="center" wrapText="1"/>
    </xf>
    <xf numFmtId="3" fontId="43" fillId="0" borderId="17" xfId="0" applyNumberFormat="1" applyFont="1" applyBorder="1" applyAlignment="1">
      <alignment horizontal="left" wrapText="1" indent="1"/>
    </xf>
    <xf numFmtId="3" fontId="0" fillId="0" borderId="21" xfId="0" applyNumberFormat="1" applyBorder="1" applyAlignment="1">
      <alignment horizontal="left" indent="2"/>
    </xf>
    <xf numFmtId="3" fontId="43" fillId="0" borderId="86" xfId="0" applyNumberFormat="1" applyFont="1" applyBorder="1" applyAlignment="1">
      <alignment horizontal="left" indent="2"/>
    </xf>
    <xf numFmtId="3" fontId="0" fillId="0" borderId="104" xfId="0" applyNumberFormat="1" applyBorder="1" applyAlignment="1">
      <alignment horizontal="left" indent="2"/>
    </xf>
    <xf numFmtId="3" fontId="0" fillId="0" borderId="105" xfId="0" applyNumberFormat="1" applyBorder="1" applyAlignment="1">
      <alignment horizontal="left" indent="2"/>
    </xf>
    <xf numFmtId="3" fontId="43" fillId="0" borderId="12" xfId="0" applyNumberFormat="1" applyFont="1" applyBorder="1" applyAlignment="1">
      <alignment horizontal="left" indent="2"/>
    </xf>
    <xf numFmtId="3" fontId="43" fillId="0" borderId="0" xfId="0" applyNumberFormat="1" applyFont="1" applyBorder="1" applyAlignment="1">
      <alignment horizontal="left" indent="2"/>
    </xf>
    <xf numFmtId="3" fontId="43" fillId="0" borderId="11" xfId="0" applyNumberFormat="1" applyFont="1" applyBorder="1" applyAlignment="1">
      <alignment horizontal="left" indent="2"/>
    </xf>
    <xf numFmtId="3" fontId="0" fillId="0" borderId="56" xfId="0" applyNumberFormat="1" applyBorder="1" applyAlignment="1">
      <alignment horizontal="left" indent="2"/>
    </xf>
    <xf numFmtId="3" fontId="0" fillId="0" borderId="106" xfId="0" applyNumberFormat="1" applyBorder="1" applyAlignment="1">
      <alignment horizontal="left" indent="2"/>
    </xf>
    <xf numFmtId="3" fontId="0" fillId="0" borderId="19" xfId="0" applyNumberFormat="1" applyBorder="1" applyAlignment="1">
      <alignment horizontal="left" indent="2"/>
    </xf>
    <xf numFmtId="3" fontId="0" fillId="0" borderId="20" xfId="0" applyNumberFormat="1" applyBorder="1" applyAlignment="1">
      <alignment horizontal="left" indent="2"/>
    </xf>
    <xf numFmtId="3" fontId="0" fillId="0" borderId="107" xfId="0" applyNumberFormat="1" applyBorder="1" applyAlignment="1">
      <alignment horizontal="left" indent="2"/>
    </xf>
    <xf numFmtId="3" fontId="43" fillId="0" borderId="53" xfId="0" applyNumberFormat="1" applyFont="1" applyBorder="1" applyAlignment="1">
      <alignment horizontal="left" indent="2"/>
    </xf>
    <xf numFmtId="3" fontId="43" fillId="0" borderId="52" xfId="0" applyNumberFormat="1" applyFont="1" applyBorder="1" applyAlignment="1">
      <alignment horizontal="left" indent="2"/>
    </xf>
    <xf numFmtId="3" fontId="0" fillId="0" borderId="108" xfId="0" applyNumberFormat="1" applyBorder="1" applyAlignment="1">
      <alignment horizontal="left" indent="2"/>
    </xf>
    <xf numFmtId="0" fontId="0" fillId="0" borderId="27" xfId="0" applyBorder="1" applyAlignment="1">
      <alignment/>
    </xf>
    <xf numFmtId="0" fontId="0" fillId="0" borderId="18" xfId="0" applyBorder="1" applyAlignment="1">
      <alignment/>
    </xf>
    <xf numFmtId="0" fontId="0" fillId="0" borderId="25" xfId="0" applyBorder="1" applyAlignment="1">
      <alignment/>
    </xf>
    <xf numFmtId="3" fontId="51" fillId="0" borderId="13" xfId="0" applyNumberFormat="1" applyFont="1" applyBorder="1" applyAlignment="1">
      <alignment horizontal="left" indent="4"/>
    </xf>
    <xf numFmtId="3" fontId="0" fillId="0" borderId="2" xfId="0" applyNumberFormat="1" applyBorder="1" applyAlignment="1">
      <alignment horizontal="left" indent="4"/>
    </xf>
    <xf numFmtId="3" fontId="0" fillId="0" borderId="3" xfId="0" applyNumberFormat="1" applyBorder="1" applyAlignment="1">
      <alignment horizontal="left" indent="4"/>
    </xf>
    <xf numFmtId="3" fontId="51" fillId="0" borderId="17" xfId="0" applyNumberFormat="1" applyFont="1" applyBorder="1" applyAlignment="1">
      <alignment/>
    </xf>
    <xf numFmtId="0" fontId="0" fillId="0" borderId="36" xfId="0" applyBorder="1" applyAlignment="1">
      <alignment/>
    </xf>
    <xf numFmtId="0" fontId="0" fillId="0" borderId="8"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xf>
    <xf numFmtId="3" fontId="0" fillId="0" borderId="83" xfId="0" applyNumberFormat="1" applyBorder="1" applyAlignment="1">
      <alignment horizontal="left" indent="4"/>
    </xf>
    <xf numFmtId="3" fontId="0" fillId="0" borderId="103" xfId="0" applyNumberFormat="1" applyBorder="1" applyAlignment="1">
      <alignment horizontal="left" indent="4"/>
    </xf>
    <xf numFmtId="0" fontId="0" fillId="0" borderId="2" xfId="0" applyBorder="1" applyAlignment="1">
      <alignment vertical="center"/>
    </xf>
    <xf numFmtId="0" fontId="0" fillId="0" borderId="3" xfId="0" applyBorder="1" applyAlignment="1">
      <alignment vertical="center"/>
    </xf>
    <xf numFmtId="3" fontId="44" fillId="0" borderId="0" xfId="0" applyNumberFormat="1" applyFont="1" applyAlignment="1">
      <alignment/>
    </xf>
    <xf numFmtId="0" fontId="0" fillId="0" borderId="0" xfId="0" applyAlignment="1">
      <alignment/>
    </xf>
    <xf numFmtId="3" fontId="43" fillId="0" borderId="41" xfId="0" applyNumberFormat="1" applyFont="1" applyBorder="1" applyAlignment="1">
      <alignment horizontal="left" indent="4"/>
    </xf>
    <xf numFmtId="0" fontId="0" fillId="0" borderId="13" xfId="0" applyBorder="1" applyAlignment="1">
      <alignment vertical="center"/>
    </xf>
    <xf numFmtId="177" fontId="43" fillId="0" borderId="17" xfId="0" applyNumberFormat="1" applyFont="1" applyBorder="1" applyAlignment="1">
      <alignment horizontal="center" vertical="center"/>
    </xf>
    <xf numFmtId="0" fontId="0" fillId="0" borderId="36" xfId="0" applyBorder="1" applyAlignment="1">
      <alignment vertical="center"/>
    </xf>
    <xf numFmtId="0" fontId="0" fillId="0" borderId="8" xfId="0" applyBorder="1" applyAlignment="1">
      <alignment vertical="center"/>
    </xf>
    <xf numFmtId="0" fontId="29" fillId="0" borderId="0" xfId="0" applyFont="1" applyFill="1" applyBorder="1" applyAlignment="1">
      <alignment horizontal="center" vertical="top"/>
    </xf>
    <xf numFmtId="0" fontId="29" fillId="0" borderId="0" xfId="0" applyFont="1" applyFill="1" applyBorder="1" applyAlignment="1">
      <alignment horizontal="center" vertical="top"/>
    </xf>
    <xf numFmtId="0" fontId="29" fillId="0" borderId="0" xfId="0" applyFont="1" applyFill="1" applyBorder="1" applyAlignment="1">
      <alignment horizontal="center" vertical="top"/>
    </xf>
    <xf numFmtId="0" fontId="0" fillId="0" borderId="0" xfId="0" applyFont="1" applyFill="1" applyBorder="1" applyAlignment="1">
      <alignment vertical="top" wrapText="1"/>
    </xf>
    <xf numFmtId="0" fontId="0" fillId="0" borderId="0" xfId="0" applyFill="1" applyBorder="1" applyAlignment="1">
      <alignment vertical="top" wrapText="1"/>
    </xf>
    <xf numFmtId="0" fontId="72"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177" fontId="43" fillId="0" borderId="17"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3" fontId="0" fillId="0" borderId="36" xfId="0" applyNumberFormat="1" applyBorder="1" applyAlignment="1">
      <alignment horizontal="left" wrapText="1" indent="1"/>
    </xf>
    <xf numFmtId="3" fontId="0" fillId="0" borderId="8" xfId="0" applyNumberFormat="1" applyBorder="1" applyAlignment="1">
      <alignment horizontal="left" wrapText="1" indent="1"/>
    </xf>
    <xf numFmtId="3" fontId="0" fillId="0" borderId="13" xfId="0" applyNumberFormat="1" applyBorder="1" applyAlignment="1">
      <alignment horizontal="left" wrapText="1" indent="1"/>
    </xf>
    <xf numFmtId="3" fontId="0" fillId="0" borderId="2" xfId="0" applyNumberFormat="1" applyBorder="1" applyAlignment="1">
      <alignment horizontal="left" wrapText="1" indent="1"/>
    </xf>
    <xf numFmtId="3" fontId="0" fillId="0" borderId="3" xfId="0" applyNumberFormat="1" applyBorder="1" applyAlignment="1">
      <alignment horizontal="left" wrapText="1" indent="1"/>
    </xf>
    <xf numFmtId="3" fontId="6" fillId="0" borderId="41" xfId="0" applyNumberFormat="1" applyFont="1" applyBorder="1" applyAlignment="1">
      <alignment horizontal="left" indent="4"/>
    </xf>
    <xf numFmtId="0" fontId="0" fillId="0" borderId="83" xfId="0" applyBorder="1" applyAlignment="1">
      <alignment horizontal="left" indent="4"/>
    </xf>
    <xf numFmtId="3" fontId="6" fillId="0" borderId="41" xfId="0" applyNumberFormat="1" applyFont="1" applyBorder="1" applyAlignment="1">
      <alignment horizontal="left" indent="2"/>
    </xf>
    <xf numFmtId="0" fontId="0" fillId="0" borderId="83" xfId="0" applyBorder="1" applyAlignment="1">
      <alignment horizontal="left" indent="2"/>
    </xf>
    <xf numFmtId="3" fontId="6" fillId="0" borderId="41" xfId="0" applyNumberFormat="1" applyFont="1" applyFill="1" applyBorder="1" applyAlignment="1">
      <alignment horizontal="left" indent="4"/>
    </xf>
    <xf numFmtId="3" fontId="6" fillId="0" borderId="19" xfId="0" applyNumberFormat="1" applyFont="1" applyBorder="1" applyAlignment="1">
      <alignment/>
    </xf>
    <xf numFmtId="0" fontId="0" fillId="0" borderId="20" xfId="0" applyBorder="1" applyAlignment="1">
      <alignment/>
    </xf>
    <xf numFmtId="0" fontId="6" fillId="0" borderId="41" xfId="0" applyFont="1" applyBorder="1" applyAlignment="1">
      <alignment horizontal="left" indent="4"/>
    </xf>
    <xf numFmtId="3" fontId="6" fillId="0" borderId="5" xfId="0" applyNumberFormat="1" applyFont="1" applyBorder="1" applyAlignment="1">
      <alignment/>
    </xf>
    <xf numFmtId="0" fontId="0" fillId="0" borderId="6" xfId="0" applyBorder="1" applyAlignment="1">
      <alignment/>
    </xf>
    <xf numFmtId="3" fontId="24" fillId="0" borderId="5" xfId="0" applyNumberFormat="1" applyFont="1" applyBorder="1" applyAlignment="1">
      <alignment/>
    </xf>
    <xf numFmtId="0" fontId="6" fillId="0" borderId="41" xfId="0" applyFont="1" applyBorder="1" applyAlignment="1">
      <alignment horizontal="left" indent="2"/>
    </xf>
    <xf numFmtId="3" fontId="6" fillId="0" borderId="41" xfId="0" applyNumberFormat="1" applyFont="1" applyBorder="1" applyAlignment="1">
      <alignment/>
    </xf>
    <xf numFmtId="0" fontId="0" fillId="0" borderId="83" xfId="0" applyBorder="1" applyAlignment="1">
      <alignment/>
    </xf>
    <xf numFmtId="3" fontId="6" fillId="0" borderId="19" xfId="0" applyNumberFormat="1" applyFont="1" applyBorder="1" applyAlignment="1">
      <alignment horizontal="left" indent="4"/>
    </xf>
    <xf numFmtId="0" fontId="0" fillId="0" borderId="20" xfId="0" applyBorder="1" applyAlignment="1">
      <alignment horizontal="left" indent="4"/>
    </xf>
    <xf numFmtId="3" fontId="58" fillId="0" borderId="0" xfId="0" applyNumberFormat="1" applyFont="1" applyFill="1" applyAlignment="1">
      <alignment wrapText="1"/>
    </xf>
    <xf numFmtId="0" fontId="0" fillId="0" borderId="0" xfId="0" applyFill="1" applyBorder="1" applyAlignment="1">
      <alignment wrapText="1"/>
    </xf>
    <xf numFmtId="0" fontId="0" fillId="0" borderId="0" xfId="0" applyFill="1" applyBorder="1" applyAlignment="1">
      <alignment wrapText="1"/>
    </xf>
    <xf numFmtId="3" fontId="59" fillId="0" borderId="0" xfId="0" applyNumberFormat="1" applyFont="1" applyFill="1" applyAlignment="1">
      <alignment vertical="top" wrapText="1"/>
    </xf>
    <xf numFmtId="0" fontId="21" fillId="0" borderId="0" xfId="0" applyFont="1" applyFill="1" applyAlignment="1">
      <alignment vertical="top" wrapText="1"/>
    </xf>
    <xf numFmtId="3" fontId="43" fillId="0" borderId="109" xfId="0" applyNumberFormat="1" applyFont="1" applyBorder="1" applyAlignment="1">
      <alignment/>
    </xf>
    <xf numFmtId="3" fontId="43" fillId="0" borderId="110" xfId="0" applyNumberFormat="1" applyFont="1" applyBorder="1" applyAlignment="1">
      <alignment/>
    </xf>
    <xf numFmtId="3" fontId="43" fillId="0" borderId="24" xfId="0" applyNumberFormat="1" applyFont="1" applyBorder="1" applyAlignment="1">
      <alignment/>
    </xf>
    <xf numFmtId="3" fontId="43" fillId="0" borderId="39" xfId="0" applyNumberFormat="1" applyFont="1" applyBorder="1" applyAlignment="1">
      <alignment/>
    </xf>
    <xf numFmtId="3" fontId="43" fillId="0" borderId="83" xfId="0" applyNumberFormat="1" applyFont="1" applyBorder="1" applyAlignment="1">
      <alignment/>
    </xf>
    <xf numFmtId="3" fontId="43" fillId="0" borderId="103" xfId="0" applyNumberFormat="1" applyFont="1" applyBorder="1" applyAlignment="1">
      <alignment/>
    </xf>
    <xf numFmtId="3" fontId="58" fillId="0" borderId="0" xfId="0" applyNumberFormat="1" applyFont="1" applyFill="1" applyAlignment="1">
      <alignment vertical="top" wrapText="1"/>
    </xf>
    <xf numFmtId="0" fontId="0" fillId="0" borderId="0" xfId="0" applyFill="1" applyAlignment="1">
      <alignment vertical="top" wrapText="1"/>
    </xf>
    <xf numFmtId="3" fontId="57" fillId="0" borderId="0" xfId="0" applyNumberFormat="1" applyFont="1" applyFill="1" applyAlignment="1">
      <alignment horizontal="center"/>
    </xf>
    <xf numFmtId="0" fontId="58" fillId="0" borderId="0" xfId="0" applyFont="1" applyFill="1" applyBorder="1" applyAlignment="1">
      <alignment vertical="top" wrapText="1"/>
    </xf>
    <xf numFmtId="0" fontId="0" fillId="0" borderId="0" xfId="0" applyFill="1" applyBorder="1" applyAlignment="1">
      <alignment vertical="top" wrapText="1"/>
    </xf>
    <xf numFmtId="3" fontId="44" fillId="0" borderId="0" xfId="0" applyNumberFormat="1" applyFont="1" applyAlignment="1">
      <alignment horizontal="center"/>
    </xf>
    <xf numFmtId="0" fontId="0" fillId="0" borderId="0" xfId="0" applyAlignment="1">
      <alignment horizontal="center"/>
    </xf>
    <xf numFmtId="0" fontId="0" fillId="0" borderId="0" xfId="0" applyBorder="1" applyAlignment="1">
      <alignment horizontal="center"/>
    </xf>
    <xf numFmtId="3" fontId="45" fillId="0" borderId="0" xfId="0" applyNumberFormat="1" applyFont="1" applyAlignment="1">
      <alignment horizontal="center"/>
    </xf>
    <xf numFmtId="0" fontId="58" fillId="0" borderId="0" xfId="0" applyFont="1" applyFill="1" applyBorder="1" applyAlignment="1">
      <alignment vertical="top" wrapText="1"/>
    </xf>
    <xf numFmtId="3" fontId="43" fillId="0" borderId="54" xfId="0" applyNumberFormat="1" applyFont="1" applyBorder="1" applyAlignment="1">
      <alignment horizontal="left" indent="4"/>
    </xf>
    <xf numFmtId="3" fontId="0" fillId="0" borderId="24" xfId="0" applyNumberFormat="1" applyBorder="1" applyAlignment="1">
      <alignment horizontal="left" indent="4"/>
    </xf>
    <xf numFmtId="3" fontId="0" fillId="0" borderId="39" xfId="0" applyNumberFormat="1" applyBorder="1" applyAlignment="1">
      <alignment horizontal="left" indent="4"/>
    </xf>
    <xf numFmtId="3" fontId="43" fillId="0" borderId="5" xfId="0" applyNumberFormat="1" applyFont="1" applyBorder="1" applyAlignment="1">
      <alignment horizontal="left" indent="2"/>
    </xf>
    <xf numFmtId="3" fontId="0" fillId="0" borderId="6" xfId="0" applyNumberFormat="1" applyBorder="1" applyAlignment="1">
      <alignment horizontal="left" indent="2"/>
    </xf>
    <xf numFmtId="3" fontId="0" fillId="0" borderId="7" xfId="0" applyNumberFormat="1" applyBorder="1" applyAlignment="1">
      <alignment horizontal="left" indent="2"/>
    </xf>
    <xf numFmtId="0" fontId="0" fillId="0" borderId="36" xfId="0" applyBorder="1" applyAlignment="1">
      <alignment vertical="center" wrapText="1"/>
    </xf>
    <xf numFmtId="0" fontId="0" fillId="0" borderId="13" xfId="0" applyBorder="1" applyAlignment="1">
      <alignment vertical="center" wrapText="1"/>
    </xf>
    <xf numFmtId="0" fontId="0" fillId="0" borderId="2" xfId="0" applyBorder="1" applyAlignment="1">
      <alignment vertical="center" wrapText="1"/>
    </xf>
    <xf numFmtId="3" fontId="71" fillId="0" borderId="0" xfId="0" applyNumberFormat="1" applyFont="1" applyAlignment="1">
      <alignment horizontal="center"/>
    </xf>
    <xf numFmtId="3" fontId="69" fillId="0" borderId="0" xfId="0" applyNumberFormat="1" applyFont="1" applyBorder="1" applyAlignment="1">
      <alignment horizontal="center"/>
    </xf>
    <xf numFmtId="3" fontId="69" fillId="0" borderId="0" xfId="0" applyNumberFormat="1" applyFont="1" applyBorder="1" applyAlignment="1">
      <alignment horizontal="center"/>
    </xf>
    <xf numFmtId="0" fontId="79" fillId="0" borderId="0" xfId="0" applyFont="1" applyBorder="1" applyAlignment="1">
      <alignment horizontal="center"/>
    </xf>
    <xf numFmtId="3" fontId="24" fillId="0" borderId="111" xfId="0" applyNumberFormat="1" applyFont="1" applyBorder="1" applyAlignment="1">
      <alignment horizontal="left" indent="2"/>
    </xf>
    <xf numFmtId="0" fontId="0" fillId="0" borderId="37" xfId="0" applyBorder="1" applyAlignment="1">
      <alignment horizontal="left" indent="2"/>
    </xf>
    <xf numFmtId="3" fontId="6" fillId="0" borderId="47" xfId="0" applyNumberFormat="1" applyFont="1" applyBorder="1" applyAlignment="1">
      <alignment/>
    </xf>
    <xf numFmtId="0" fontId="0" fillId="0" borderId="45" xfId="0" applyBorder="1" applyAlignment="1">
      <alignment/>
    </xf>
    <xf numFmtId="3" fontId="24" fillId="0" borderId="112" xfId="0" applyNumberFormat="1" applyFont="1" applyBorder="1" applyAlignment="1">
      <alignment horizontal="left" indent="2"/>
    </xf>
    <xf numFmtId="0" fontId="0" fillId="0" borderId="113" xfId="0" applyBorder="1" applyAlignment="1">
      <alignment horizontal="left" indent="2"/>
    </xf>
    <xf numFmtId="3" fontId="6" fillId="0" borderId="114" xfId="0" applyNumberFormat="1" applyFont="1" applyBorder="1" applyAlignment="1">
      <alignment/>
    </xf>
    <xf numFmtId="0" fontId="0" fillId="0" borderId="115" xfId="0" applyBorder="1" applyAlignment="1">
      <alignment/>
    </xf>
    <xf numFmtId="3" fontId="24" fillId="0" borderId="116" xfId="0" applyNumberFormat="1" applyFont="1" applyBorder="1" applyAlignment="1">
      <alignment/>
    </xf>
    <xf numFmtId="0" fontId="0" fillId="0" borderId="44" xfId="0" applyBorder="1" applyAlignment="1">
      <alignment/>
    </xf>
    <xf numFmtId="0" fontId="0" fillId="0" borderId="0" xfId="23" applyFont="1" applyFill="1" applyAlignment="1">
      <alignment horizontal="left"/>
      <protection/>
    </xf>
    <xf numFmtId="0" fontId="30" fillId="0" borderId="4" xfId="23" applyFont="1" applyBorder="1" applyAlignment="1">
      <alignment wrapText="1"/>
      <protection/>
    </xf>
    <xf numFmtId="0" fontId="0" fillId="0" borderId="9" xfId="0" applyBorder="1" applyAlignment="1">
      <alignment wrapText="1"/>
    </xf>
    <xf numFmtId="0" fontId="30" fillId="0" borderId="5" xfId="23" applyFont="1" applyBorder="1" applyAlignment="1">
      <alignment horizontal="center"/>
      <protection/>
    </xf>
    <xf numFmtId="0" fontId="0" fillId="0" borderId="6" xfId="0" applyBorder="1" applyAlignment="1">
      <alignment horizontal="center"/>
    </xf>
    <xf numFmtId="0" fontId="0" fillId="0" borderId="7" xfId="0" applyBorder="1" applyAlignment="1">
      <alignment horizontal="center"/>
    </xf>
    <xf numFmtId="0" fontId="30" fillId="0" borderId="4" xfId="23" applyFont="1" applyBorder="1" applyAlignment="1">
      <alignment horizontal="center" wrapText="1"/>
      <protection/>
    </xf>
    <xf numFmtId="0" fontId="0" fillId="0" borderId="9" xfId="0" applyBorder="1" applyAlignment="1">
      <alignment horizontal="center" wrapText="1"/>
    </xf>
    <xf numFmtId="0" fontId="30" fillId="0" borderId="4" xfId="23" applyFont="1" applyBorder="1" applyAlignment="1">
      <alignment/>
      <protection/>
    </xf>
    <xf numFmtId="0" fontId="0" fillId="0" borderId="9" xfId="0" applyBorder="1" applyAlignment="1">
      <alignment/>
    </xf>
    <xf numFmtId="0" fontId="0" fillId="0" borderId="0" xfId="0" applyFont="1" applyFill="1" applyBorder="1" applyAlignment="1">
      <alignment vertical="top" wrapText="1"/>
    </xf>
    <xf numFmtId="0" fontId="0" fillId="0" borderId="0" xfId="0" applyFill="1" applyBorder="1" applyAlignment="1">
      <alignment/>
    </xf>
    <xf numFmtId="0" fontId="0" fillId="0" borderId="0" xfId="23" applyFont="1" applyFill="1" applyAlignment="1">
      <alignment horizontal="left" wrapText="1"/>
      <protection/>
    </xf>
    <xf numFmtId="0" fontId="0" fillId="0" borderId="0" xfId="0" applyFill="1" applyAlignment="1">
      <alignment/>
    </xf>
    <xf numFmtId="3" fontId="24" fillId="0" borderId="0" xfId="0" applyNumberFormat="1" applyFont="1" applyAlignment="1">
      <alignment/>
    </xf>
    <xf numFmtId="0" fontId="24" fillId="0" borderId="0" xfId="23" applyFont="1" applyAlignment="1">
      <alignment horizontal="center"/>
      <protection/>
    </xf>
    <xf numFmtId="3" fontId="24" fillId="0" borderId="0" xfId="23" applyNumberFormat="1" applyFont="1" applyAlignment="1">
      <alignment horizontal="center"/>
      <protection/>
    </xf>
    <xf numFmtId="0" fontId="21" fillId="0" borderId="0" xfId="0" applyFont="1" applyBorder="1" applyAlignment="1">
      <alignment horizontal="center"/>
    </xf>
    <xf numFmtId="0" fontId="15" fillId="0" borderId="0" xfId="23" applyFont="1" applyAlignment="1">
      <alignment horizontal="center"/>
      <protection/>
    </xf>
    <xf numFmtId="1" fontId="30" fillId="0" borderId="86" xfId="24" applyNumberFormat="1" applyFont="1" applyFill="1" applyBorder="1" applyAlignment="1">
      <alignment horizontal="center" vertical="center" wrapText="1"/>
      <protection/>
    </xf>
    <xf numFmtId="0" fontId="0" fillId="0" borderId="105" xfId="0" applyBorder="1" applyAlignment="1">
      <alignment horizontal="center" vertical="center" wrapText="1"/>
    </xf>
    <xf numFmtId="0" fontId="51" fillId="0" borderId="86" xfId="24" applyFont="1" applyFill="1" applyBorder="1" applyAlignment="1">
      <alignment horizontal="center" vertical="center" wrapText="1"/>
      <protection/>
    </xf>
    <xf numFmtId="0" fontId="0" fillId="0" borderId="3" xfId="0" applyBorder="1" applyAlignment="1">
      <alignment vertical="center" wrapText="1"/>
    </xf>
    <xf numFmtId="1" fontId="30" fillId="0" borderId="117" xfId="24" applyNumberFormat="1" applyFont="1" applyFill="1" applyBorder="1" applyAlignment="1">
      <alignment horizontal="center" vertical="center" wrapText="1"/>
      <protection/>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30" fillId="0" borderId="5" xfId="24" applyFont="1" applyFill="1" applyBorder="1" applyAlignment="1">
      <alignment horizontal="center"/>
      <protection/>
    </xf>
    <xf numFmtId="0" fontId="30" fillId="0" borderId="13" xfId="24" applyFont="1" applyFill="1" applyBorder="1" applyAlignment="1">
      <alignment horizontal="center"/>
      <protection/>
    </xf>
    <xf numFmtId="0" fontId="30" fillId="0" borderId="3" xfId="24" applyFont="1" applyFill="1" applyBorder="1" applyAlignment="1">
      <alignment horizontal="center"/>
      <protection/>
    </xf>
    <xf numFmtId="0" fontId="33" fillId="0" borderId="0" xfId="0" applyFont="1" applyFill="1" applyBorder="1" applyAlignment="1">
      <alignment vertical="top" wrapText="1"/>
    </xf>
    <xf numFmtId="0" fontId="30" fillId="0" borderId="36" xfId="24" applyFont="1" applyFill="1" applyBorder="1" applyAlignment="1">
      <alignment/>
      <protection/>
    </xf>
    <xf numFmtId="0" fontId="15" fillId="0" borderId="2" xfId="24" applyFont="1" applyFill="1" applyBorder="1" applyAlignment="1">
      <alignment/>
      <protection/>
    </xf>
    <xf numFmtId="0" fontId="30" fillId="0" borderId="4" xfId="24" applyFont="1" applyFill="1" applyBorder="1" applyAlignment="1">
      <alignment/>
      <protection/>
    </xf>
    <xf numFmtId="0" fontId="15" fillId="0" borderId="9" xfId="24" applyFont="1" applyFill="1" applyBorder="1" applyAlignment="1">
      <alignment/>
      <protection/>
    </xf>
    <xf numFmtId="0" fontId="22" fillId="0" borderId="0" xfId="24" applyFont="1" applyFill="1" applyAlignment="1">
      <alignment vertical="top" wrapText="1"/>
      <protection/>
    </xf>
    <xf numFmtId="0" fontId="22" fillId="0" borderId="0" xfId="0" applyFont="1" applyFill="1" applyBorder="1" applyAlignment="1">
      <alignment/>
    </xf>
    <xf numFmtId="0" fontId="22" fillId="0" borderId="0" xfId="0" applyFont="1" applyFill="1" applyBorder="1" applyAlignment="1">
      <alignment vertical="top" wrapText="1"/>
    </xf>
    <xf numFmtId="0" fontId="29" fillId="0" borderId="0" xfId="24" applyFont="1" applyFill="1" applyAlignment="1">
      <alignment horizontal="center"/>
      <protection/>
    </xf>
    <xf numFmtId="0" fontId="72" fillId="0" borderId="0" xfId="24" applyFont="1" applyBorder="1" applyAlignment="1">
      <alignment horizontal="center"/>
      <protection/>
    </xf>
    <xf numFmtId="0" fontId="69" fillId="0" borderId="0" xfId="0" applyFont="1" applyBorder="1" applyAlignment="1">
      <alignment horizontal="center"/>
    </xf>
    <xf numFmtId="0" fontId="92" fillId="0" borderId="0" xfId="24" applyFont="1" applyAlignment="1">
      <alignment/>
      <protection/>
    </xf>
    <xf numFmtId="0" fontId="93" fillId="0" borderId="0" xfId="0" applyFont="1" applyBorder="1" applyAlignment="1">
      <alignment/>
    </xf>
    <xf numFmtId="0" fontId="93" fillId="0" borderId="0" xfId="0" applyFont="1" applyBorder="1" applyAlignment="1">
      <alignment/>
    </xf>
    <xf numFmtId="0" fontId="91" fillId="0" borderId="0" xfId="24" applyFont="1" applyAlignment="1">
      <alignment horizontal="center"/>
      <protection/>
    </xf>
    <xf numFmtId="0" fontId="90" fillId="0" borderId="0" xfId="0" applyFont="1" applyBorder="1" applyAlignment="1">
      <alignment horizontal="center"/>
    </xf>
    <xf numFmtId="0" fontId="90" fillId="0" borderId="0" xfId="0" applyFont="1" applyBorder="1" applyAlignment="1">
      <alignment horizontal="center"/>
    </xf>
    <xf numFmtId="3" fontId="91" fillId="0" borderId="0" xfId="24" applyNumberFormat="1" applyFont="1" applyAlignment="1">
      <alignment horizontal="center"/>
      <protection/>
    </xf>
    <xf numFmtId="0" fontId="15" fillId="0" borderId="0" xfId="24" applyFont="1" applyAlignment="1">
      <alignment horizontal="center"/>
      <protection/>
    </xf>
    <xf numFmtId="0" fontId="0" fillId="0" borderId="0" xfId="0" applyBorder="1" applyAlignment="1">
      <alignment horizontal="center"/>
    </xf>
    <xf numFmtId="0" fontId="5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xf>
    <xf numFmtId="0" fontId="5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0" fontId="43" fillId="0" borderId="0" xfId="0" applyFont="1" applyBorder="1" applyAlignment="1">
      <alignment wrapText="1"/>
    </xf>
    <xf numFmtId="0" fontId="43" fillId="0" borderId="0" xfId="0" applyFont="1" applyBorder="1" applyAlignment="1">
      <alignment wrapText="1"/>
    </xf>
    <xf numFmtId="0" fontId="24" fillId="0" borderId="0" xfId="24" applyFont="1" applyAlignment="1">
      <alignment/>
      <protection/>
    </xf>
    <xf numFmtId="0" fontId="0" fillId="0" borderId="0" xfId="0" applyBorder="1" applyAlignment="1">
      <alignment/>
    </xf>
    <xf numFmtId="0" fontId="24" fillId="0" borderId="0" xfId="24" applyFont="1" applyAlignment="1">
      <alignment horizontal="center"/>
      <protection/>
    </xf>
    <xf numFmtId="0" fontId="0" fillId="0" borderId="0" xfId="0" applyFont="1" applyBorder="1" applyAlignment="1">
      <alignment horizontal="center"/>
    </xf>
    <xf numFmtId="3" fontId="24" fillId="0" borderId="0" xfId="24" applyNumberFormat="1" applyFont="1" applyAlignment="1">
      <alignment horizontal="center"/>
      <protection/>
    </xf>
    <xf numFmtId="0" fontId="0" fillId="0" borderId="0" xfId="0" applyFont="1" applyBorder="1" applyAlignment="1">
      <alignment horizontal="center"/>
    </xf>
    <xf numFmtId="177" fontId="36" fillId="0" borderId="17" xfId="0" applyNumberFormat="1" applyFont="1" applyBorder="1" applyAlignment="1">
      <alignment horizontal="center"/>
    </xf>
    <xf numFmtId="177" fontId="36" fillId="0" borderId="17" xfId="0" applyNumberFormat="1" applyFont="1" applyBorder="1" applyAlignment="1">
      <alignment horizontal="center" wrapText="1"/>
    </xf>
    <xf numFmtId="0" fontId="0" fillId="0" borderId="36" xfId="0" applyBorder="1" applyAlignment="1">
      <alignment horizontal="center" wrapText="1"/>
    </xf>
    <xf numFmtId="0" fontId="0" fillId="0" borderId="8" xfId="0" applyBorder="1" applyAlignment="1">
      <alignment horizontal="center" wrapText="1"/>
    </xf>
    <xf numFmtId="0" fontId="0" fillId="0" borderId="12"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177" fontId="5" fillId="0" borderId="54" xfId="0" applyNumberFormat="1" applyFont="1" applyBorder="1" applyAlignment="1">
      <alignment horizontal="left" indent="3"/>
    </xf>
    <xf numFmtId="0" fontId="0" fillId="0" borderId="39" xfId="0" applyBorder="1" applyAlignment="1">
      <alignment horizontal="left" indent="3"/>
    </xf>
    <xf numFmtId="177" fontId="6" fillId="0" borderId="5" xfId="0" applyNumberFormat="1" applyFont="1" applyBorder="1" applyAlignment="1">
      <alignment/>
    </xf>
    <xf numFmtId="0" fontId="0" fillId="0" borderId="7" xfId="0" applyBorder="1" applyAlignment="1">
      <alignment/>
    </xf>
    <xf numFmtId="177" fontId="5" fillId="0" borderId="19" xfId="0" applyNumberFormat="1" applyFont="1" applyBorder="1" applyAlignment="1">
      <alignment/>
    </xf>
    <xf numFmtId="0" fontId="0" fillId="0" borderId="21" xfId="0" applyBorder="1" applyAlignment="1">
      <alignment/>
    </xf>
    <xf numFmtId="177" fontId="5" fillId="0" borderId="5" xfId="0" applyNumberFormat="1" applyFont="1" applyBorder="1" applyAlignment="1">
      <alignment/>
    </xf>
    <xf numFmtId="177" fontId="36" fillId="0" borderId="13" xfId="0" applyNumberFormat="1" applyFont="1" applyBorder="1" applyAlignment="1">
      <alignment horizontal="left" indent="3"/>
    </xf>
    <xf numFmtId="0" fontId="0" fillId="0" borderId="3" xfId="0" applyBorder="1" applyAlignment="1">
      <alignment horizontal="left" indent="3"/>
    </xf>
    <xf numFmtId="0" fontId="38" fillId="0" borderId="0" xfId="0" applyFont="1" applyFill="1" applyBorder="1" applyAlignment="1">
      <alignment wrapText="1"/>
    </xf>
    <xf numFmtId="0" fontId="0" fillId="0" borderId="0" xfId="0" applyFont="1" applyFill="1" applyBorder="1" applyAlignment="1">
      <alignment wrapText="1"/>
    </xf>
    <xf numFmtId="0" fontId="82" fillId="0" borderId="0" xfId="0" applyFont="1" applyBorder="1" applyAlignment="1">
      <alignment vertical="top" wrapText="1"/>
    </xf>
    <xf numFmtId="0" fontId="0" fillId="0" borderId="0" xfId="0" applyBorder="1" applyAlignment="1">
      <alignment vertical="top" wrapText="1"/>
    </xf>
    <xf numFmtId="177" fontId="55" fillId="0" borderId="0" xfId="0" applyNumberFormat="1" applyFont="1" applyFill="1" applyAlignment="1">
      <alignment horizontal="center" wrapText="1"/>
    </xf>
    <xf numFmtId="0" fontId="0" fillId="0" borderId="0" xfId="0" applyFont="1" applyFill="1" applyAlignment="1">
      <alignment wrapText="1"/>
    </xf>
    <xf numFmtId="177" fontId="38" fillId="0" borderId="0" xfId="0" applyNumberFormat="1" applyFont="1" applyFill="1" applyAlignment="1">
      <alignment wrapText="1"/>
    </xf>
    <xf numFmtId="177" fontId="28" fillId="0" borderId="0" xfId="0" applyNumberFormat="1" applyFont="1" applyAlignment="1">
      <alignment horizontal="center"/>
    </xf>
    <xf numFmtId="177" fontId="70" fillId="0" borderId="0" xfId="0" applyNumberFormat="1" applyFont="1" applyAlignment="1">
      <alignment horizontal="center"/>
    </xf>
    <xf numFmtId="3" fontId="25" fillId="0" borderId="0" xfId="0" applyNumberFormat="1" applyFont="1" applyAlignment="1">
      <alignment/>
    </xf>
    <xf numFmtId="177" fontId="11" fillId="0" borderId="0" xfId="0" applyNumberFormat="1" applyFont="1" applyAlignment="1">
      <alignment horizontal="center"/>
    </xf>
    <xf numFmtId="177" fontId="81" fillId="0" borderId="0" xfId="0" applyNumberFormat="1" applyFont="1" applyAlignment="1">
      <alignment horizontal="center"/>
    </xf>
    <xf numFmtId="177" fontId="12" fillId="0" borderId="0" xfId="0" applyNumberFormat="1" applyFont="1" applyAlignment="1">
      <alignment horizontal="center"/>
    </xf>
    <xf numFmtId="177" fontId="6" fillId="0" borderId="52" xfId="0" applyNumberFormat="1" applyFont="1" applyBorder="1" applyAlignment="1">
      <alignment/>
    </xf>
    <xf numFmtId="0" fontId="0" fillId="0" borderId="107" xfId="0" applyBorder="1" applyAlignment="1">
      <alignment/>
    </xf>
    <xf numFmtId="177" fontId="5" fillId="0" borderId="41" xfId="0" applyNumberFormat="1" applyFont="1" applyBorder="1" applyAlignment="1">
      <alignment horizontal="left" indent="3"/>
    </xf>
    <xf numFmtId="0" fontId="0" fillId="0" borderId="103" xfId="0" applyBorder="1" applyAlignment="1">
      <alignment horizontal="left" indent="3"/>
    </xf>
    <xf numFmtId="177" fontId="36" fillId="0" borderId="5" xfId="0" applyNumberFormat="1" applyFont="1" applyBorder="1" applyAlignment="1">
      <alignment horizontal="center"/>
    </xf>
    <xf numFmtId="177" fontId="38" fillId="0" borderId="0" xfId="0" applyNumberFormat="1" applyFont="1" applyFill="1" applyAlignment="1">
      <alignment vertical="top" wrapText="1"/>
    </xf>
    <xf numFmtId="0" fontId="38" fillId="0" borderId="0" xfId="0" applyFont="1" applyFill="1" applyBorder="1" applyAlignment="1">
      <alignment vertical="top" wrapText="1"/>
    </xf>
    <xf numFmtId="0" fontId="38" fillId="0" borderId="0" xfId="0" applyFont="1" applyFill="1" applyBorder="1" applyAlignment="1">
      <alignment vertical="top" wrapText="1"/>
    </xf>
    <xf numFmtId="0" fontId="38" fillId="0" borderId="0" xfId="0" applyFont="1" applyFill="1" applyBorder="1" applyAlignment="1">
      <alignment wrapText="1"/>
    </xf>
    <xf numFmtId="0" fontId="38" fillId="0" borderId="0" xfId="0" applyFont="1" applyFill="1" applyBorder="1" applyAlignment="1">
      <alignment vertical="top" wrapText="1"/>
    </xf>
    <xf numFmtId="177" fontId="15" fillId="0" borderId="0" xfId="0" applyNumberFormat="1" applyFont="1" applyAlignment="1">
      <alignment horizontal="center"/>
    </xf>
    <xf numFmtId="0" fontId="69" fillId="0" borderId="0" xfId="0" applyFont="1" applyBorder="1" applyAlignment="1">
      <alignment horizontal="center"/>
    </xf>
    <xf numFmtId="177" fontId="36" fillId="0" borderId="17" xfId="0" applyNumberFormat="1" applyFont="1" applyBorder="1" applyAlignment="1">
      <alignment/>
    </xf>
    <xf numFmtId="177" fontId="40" fillId="2" borderId="5" xfId="0" applyNumberFormat="1" applyFont="1" applyFill="1" applyBorder="1" applyAlignment="1">
      <alignment horizontal="left" indent="5"/>
    </xf>
    <xf numFmtId="0" fontId="0" fillId="0" borderId="7" xfId="0" applyBorder="1" applyAlignment="1">
      <alignment horizontal="left" indent="5"/>
    </xf>
    <xf numFmtId="177" fontId="13" fillId="2" borderId="120" xfId="0" applyNumberFormat="1" applyFont="1" applyFill="1" applyBorder="1" applyAlignment="1">
      <alignment horizontal="left"/>
    </xf>
    <xf numFmtId="0" fontId="0" fillId="0" borderId="110" xfId="0" applyBorder="1" applyAlignment="1">
      <alignment/>
    </xf>
    <xf numFmtId="177" fontId="40" fillId="2" borderId="40" xfId="0" applyNumberFormat="1" applyFont="1" applyFill="1" applyBorder="1" applyAlignment="1">
      <alignment horizontal="left" indent="5"/>
    </xf>
    <xf numFmtId="0" fontId="0" fillId="0" borderId="121" xfId="0" applyBorder="1" applyAlignment="1">
      <alignment horizontal="left" indent="5"/>
    </xf>
    <xf numFmtId="177" fontId="13" fillId="2" borderId="54" xfId="0" applyNumberFormat="1" applyFont="1" applyFill="1" applyBorder="1" applyAlignment="1">
      <alignment horizontal="left"/>
    </xf>
    <xf numFmtId="0" fontId="0" fillId="0" borderId="39" xfId="0" applyBorder="1" applyAlignment="1">
      <alignment/>
    </xf>
    <xf numFmtId="177" fontId="13" fillId="2" borderId="41" xfId="0" applyNumberFormat="1" applyFont="1" applyFill="1" applyBorder="1" applyAlignment="1">
      <alignment horizontal="left"/>
    </xf>
    <xf numFmtId="0" fontId="0" fillId="0" borderId="103" xfId="0" applyBorder="1" applyAlignment="1">
      <alignment/>
    </xf>
    <xf numFmtId="177" fontId="15" fillId="0" borderId="47" xfId="0" applyNumberFormat="1" applyFont="1" applyBorder="1" applyAlignment="1">
      <alignment/>
    </xf>
    <xf numFmtId="0" fontId="0" fillId="0" borderId="48" xfId="0" applyBorder="1" applyAlignment="1">
      <alignment/>
    </xf>
    <xf numFmtId="177" fontId="39" fillId="2" borderId="80" xfId="0" applyNumberFormat="1" applyFont="1" applyFill="1" applyBorder="1" applyAlignment="1">
      <alignment horizontal="center" wrapText="1"/>
    </xf>
    <xf numFmtId="0" fontId="0" fillId="0" borderId="79" xfId="0" applyBorder="1" applyAlignment="1">
      <alignment horizontal="center" wrapText="1"/>
    </xf>
    <xf numFmtId="177" fontId="39" fillId="2" borderId="75" xfId="0" applyNumberFormat="1" applyFont="1" applyFill="1" applyBorder="1" applyAlignment="1">
      <alignment horizontal="center" wrapText="1"/>
    </xf>
    <xf numFmtId="0" fontId="0" fillId="0" borderId="16" xfId="0" applyBorder="1" applyAlignment="1">
      <alignment wrapText="1"/>
    </xf>
    <xf numFmtId="0" fontId="0" fillId="0" borderId="122" xfId="0" applyBorder="1" applyAlignment="1">
      <alignment wrapText="1"/>
    </xf>
    <xf numFmtId="177" fontId="39" fillId="2" borderId="123" xfId="0" applyNumberFormat="1" applyFont="1" applyFill="1" applyBorder="1" applyAlignment="1">
      <alignment horizontal="center" wrapText="1"/>
    </xf>
    <xf numFmtId="0" fontId="0" fillId="0" borderId="76" xfId="0" applyBorder="1" applyAlignment="1">
      <alignment wrapText="1"/>
    </xf>
    <xf numFmtId="0" fontId="0" fillId="0" borderId="12" xfId="0" applyBorder="1" applyAlignment="1">
      <alignment wrapText="1"/>
    </xf>
    <xf numFmtId="0" fontId="0" fillId="0" borderId="124" xfId="0" applyBorder="1" applyAlignment="1">
      <alignment wrapText="1"/>
    </xf>
    <xf numFmtId="0" fontId="0" fillId="0" borderId="111" xfId="0" applyBorder="1" applyAlignment="1">
      <alignment wrapText="1"/>
    </xf>
    <xf numFmtId="0" fontId="0" fillId="0" borderId="74" xfId="0" applyBorder="1" applyAlignment="1">
      <alignment wrapText="1"/>
    </xf>
    <xf numFmtId="177" fontId="39" fillId="2" borderId="125" xfId="0" applyNumberFormat="1" applyFont="1" applyFill="1" applyBorder="1" applyAlignment="1">
      <alignment horizontal="center" wrapText="1"/>
    </xf>
    <xf numFmtId="0" fontId="0" fillId="0" borderId="78" xfId="0" applyBorder="1" applyAlignment="1">
      <alignment horizontal="center" wrapText="1"/>
    </xf>
    <xf numFmtId="177" fontId="13" fillId="2" borderId="47" xfId="0" applyNumberFormat="1" applyFont="1" applyFill="1" applyBorder="1" applyAlignment="1">
      <alignment horizontal="left"/>
    </xf>
    <xf numFmtId="177" fontId="15" fillId="0" borderId="47" xfId="0" applyNumberFormat="1" applyFont="1" applyFill="1" applyBorder="1" applyAlignment="1">
      <alignment/>
    </xf>
    <xf numFmtId="1" fontId="39" fillId="2" borderId="126" xfId="0" applyNumberFormat="1" applyFont="1" applyFill="1" applyBorder="1" applyAlignment="1">
      <alignment horizontal="center"/>
    </xf>
    <xf numFmtId="1" fontId="39" fillId="2" borderId="127" xfId="0" applyNumberFormat="1" applyFont="1" applyFill="1" applyBorder="1" applyAlignment="1">
      <alignment horizontal="center"/>
    </xf>
    <xf numFmtId="1" fontId="39" fillId="2" borderId="128" xfId="0" applyNumberFormat="1" applyFont="1" applyFill="1" applyBorder="1" applyAlignment="1">
      <alignment horizontal="center"/>
    </xf>
    <xf numFmtId="1" fontId="39" fillId="2" borderId="129" xfId="0" applyNumberFormat="1" applyFont="1" applyFill="1" applyBorder="1" applyAlignment="1">
      <alignment horizontal="center" wrapText="1"/>
    </xf>
    <xf numFmtId="0" fontId="0" fillId="0" borderId="130" xfId="0" applyBorder="1" applyAlignment="1">
      <alignment horizontal="center" wrapText="1"/>
    </xf>
    <xf numFmtId="177" fontId="39" fillId="2" borderId="131" xfId="0" applyNumberFormat="1" applyFont="1" applyFill="1" applyBorder="1" applyAlignment="1">
      <alignment horizontal="center" wrapText="1"/>
    </xf>
    <xf numFmtId="0" fontId="0" fillId="0" borderId="132" xfId="0" applyBorder="1" applyAlignment="1">
      <alignment horizontal="center" wrapText="1"/>
    </xf>
    <xf numFmtId="177" fontId="39" fillId="2" borderId="133" xfId="0" applyNumberFormat="1" applyFont="1" applyFill="1" applyBorder="1" applyAlignment="1">
      <alignment horizontal="center" wrapText="1"/>
    </xf>
    <xf numFmtId="0" fontId="0" fillId="0" borderId="134" xfId="0" applyBorder="1" applyAlignment="1">
      <alignment horizontal="center" wrapText="1"/>
    </xf>
    <xf numFmtId="177" fontId="39" fillId="2" borderId="15" xfId="0" applyNumberFormat="1" applyFont="1" applyFill="1" applyBorder="1" applyAlignment="1">
      <alignment horizontal="center" wrapText="1"/>
    </xf>
    <xf numFmtId="0" fontId="0" fillId="0" borderId="58" xfId="0" applyBorder="1" applyAlignment="1">
      <alignment horizontal="center" wrapText="1"/>
    </xf>
    <xf numFmtId="177" fontId="69" fillId="0" borderId="36" xfId="0" applyNumberFormat="1" applyFont="1" applyBorder="1" applyAlignment="1">
      <alignment horizontal="center"/>
    </xf>
    <xf numFmtId="177" fontId="69" fillId="0" borderId="135" xfId="0" applyNumberFormat="1" applyFont="1" applyBorder="1" applyAlignment="1">
      <alignment horizontal="center"/>
    </xf>
    <xf numFmtId="177" fontId="89" fillId="0" borderId="0" xfId="0" applyNumberFormat="1" applyFont="1" applyAlignment="1">
      <alignment horizontal="center"/>
    </xf>
    <xf numFmtId="0" fontId="88" fillId="0" borderId="0" xfId="0" applyFont="1" applyBorder="1" applyAlignment="1">
      <alignment horizontal="center"/>
    </xf>
    <xf numFmtId="0" fontId="88" fillId="0" borderId="0" xfId="0" applyFont="1" applyBorder="1" applyAlignment="1">
      <alignment horizontal="center"/>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3" fontId="35" fillId="2" borderId="75" xfId="0" applyNumberFormat="1" applyFont="1" applyFill="1" applyBorder="1" applyAlignment="1">
      <alignment horizontal="center" wrapText="1"/>
    </xf>
    <xf numFmtId="0" fontId="0" fillId="0" borderId="100" xfId="0" applyBorder="1" applyAlignment="1">
      <alignment wrapText="1"/>
    </xf>
    <xf numFmtId="0" fontId="0" fillId="0" borderId="101" xfId="0" applyBorder="1" applyAlignment="1">
      <alignment wrapText="1"/>
    </xf>
    <xf numFmtId="3" fontId="74" fillId="2" borderId="0" xfId="0" applyNumberFormat="1" applyFont="1" applyFill="1" applyBorder="1" applyAlignment="1">
      <alignment horizontal="center"/>
    </xf>
    <xf numFmtId="0" fontId="54" fillId="0" borderId="0" xfId="0" applyFont="1" applyFill="1" applyBorder="1" applyAlignment="1">
      <alignment horizontal="center"/>
    </xf>
    <xf numFmtId="0" fontId="54" fillId="0" borderId="0" xfId="0" applyFont="1" applyFill="1" applyBorder="1" applyAlignment="1">
      <alignment horizontal="center"/>
    </xf>
    <xf numFmtId="0" fontId="31" fillId="0" borderId="0" xfId="0" applyFont="1" applyFill="1" applyBorder="1" applyAlignment="1">
      <alignment vertical="top" wrapText="1"/>
    </xf>
    <xf numFmtId="3" fontId="35" fillId="2" borderId="136" xfId="0" applyNumberFormat="1" applyFont="1" applyFill="1" applyBorder="1" applyAlignment="1">
      <alignment wrapText="1"/>
    </xf>
    <xf numFmtId="0" fontId="0" fillId="0" borderId="137" xfId="0" applyBorder="1" applyAlignment="1">
      <alignment wrapText="1"/>
    </xf>
    <xf numFmtId="0" fontId="0" fillId="0" borderId="138" xfId="0" applyBorder="1" applyAlignment="1">
      <alignment wrapText="1"/>
    </xf>
    <xf numFmtId="0" fontId="0" fillId="0" borderId="1" xfId="0" applyBorder="1" applyAlignment="1">
      <alignment horizontal="center" wrapText="1"/>
    </xf>
    <xf numFmtId="3" fontId="35" fillId="2" borderId="122" xfId="0" applyNumberFormat="1" applyFont="1" applyFill="1" applyBorder="1" applyAlignment="1">
      <alignment horizontal="center"/>
    </xf>
    <xf numFmtId="0" fontId="0" fillId="0" borderId="37" xfId="0" applyBorder="1" applyAlignment="1">
      <alignment horizontal="center"/>
    </xf>
    <xf numFmtId="0" fontId="53" fillId="0" borderId="0" xfId="0" applyFont="1" applyFill="1" applyBorder="1" applyAlignment="1">
      <alignment vertical="top" wrapText="1"/>
    </xf>
    <xf numFmtId="0" fontId="0" fillId="0" borderId="0" xfId="0" applyFont="1" applyFill="1" applyBorder="1" applyAlignment="1">
      <alignment vertical="top" wrapText="1"/>
    </xf>
    <xf numFmtId="0" fontId="53" fillId="0" borderId="0" xfId="0" applyFont="1" applyFill="1" applyBorder="1" applyAlignment="1">
      <alignment wrapText="1"/>
    </xf>
    <xf numFmtId="177" fontId="35" fillId="2" borderId="86" xfId="0" applyNumberFormat="1" applyFont="1" applyFill="1" applyBorder="1" applyAlignment="1">
      <alignment horizontal="center" wrapText="1"/>
    </xf>
    <xf numFmtId="0" fontId="0" fillId="0" borderId="105" xfId="0" applyBorder="1" applyAlignment="1">
      <alignment horizontal="center" wrapText="1"/>
    </xf>
    <xf numFmtId="0" fontId="0" fillId="0" borderId="13" xfId="0" applyBorder="1" applyAlignment="1">
      <alignment horizontal="center" wrapText="1"/>
    </xf>
    <xf numFmtId="0" fontId="0" fillId="0" borderId="3" xfId="0" applyBorder="1" applyAlignment="1">
      <alignment horizontal="center" wrapText="1"/>
    </xf>
    <xf numFmtId="0" fontId="0" fillId="0" borderId="105" xfId="0" applyBorder="1" applyAlignment="1">
      <alignment wrapText="1"/>
    </xf>
    <xf numFmtId="0" fontId="0" fillId="0" borderId="13" xfId="0" applyBorder="1" applyAlignment="1">
      <alignment wrapText="1"/>
    </xf>
    <xf numFmtId="0" fontId="0" fillId="0" borderId="3" xfId="0" applyBorder="1" applyAlignment="1">
      <alignment wrapText="1"/>
    </xf>
    <xf numFmtId="177" fontId="35" fillId="2" borderId="139" xfId="0" applyNumberFormat="1" applyFont="1" applyFill="1" applyBorder="1" applyAlignment="1">
      <alignment wrapText="1"/>
    </xf>
    <xf numFmtId="0" fontId="0" fillId="0" borderId="10" xfId="0" applyBorder="1" applyAlignment="1">
      <alignment wrapText="1"/>
    </xf>
    <xf numFmtId="0" fontId="0" fillId="0" borderId="26" xfId="0" applyBorder="1" applyAlignment="1">
      <alignment wrapText="1"/>
    </xf>
    <xf numFmtId="177" fontId="72" fillId="2" borderId="0" xfId="0" applyNumberFormat="1" applyFont="1" applyFill="1" applyAlignment="1">
      <alignment horizontal="center"/>
    </xf>
    <xf numFmtId="177" fontId="48" fillId="2" borderId="0" xfId="0" applyNumberFormat="1" applyFont="1" applyFill="1" applyAlignment="1">
      <alignment horizontal="center"/>
    </xf>
    <xf numFmtId="177" fontId="87" fillId="2" borderId="0" xfId="0" applyNumberFormat="1" applyFont="1" applyFill="1" applyAlignment="1">
      <alignment horizontal="center"/>
    </xf>
    <xf numFmtId="177" fontId="47" fillId="2" borderId="0" xfId="0" applyNumberFormat="1" applyFont="1" applyFill="1" applyAlignment="1">
      <alignment horizontal="center"/>
    </xf>
    <xf numFmtId="177" fontId="47" fillId="2" borderId="0" xfId="0" applyNumberFormat="1" applyFont="1" applyFill="1" applyAlignment="1">
      <alignment/>
    </xf>
    <xf numFmtId="177" fontId="15" fillId="2" borderId="41" xfId="0" applyNumberFormat="1" applyFont="1" applyFill="1" applyBorder="1" applyAlignment="1">
      <alignment horizontal="left" indent="1"/>
    </xf>
    <xf numFmtId="0" fontId="0" fillId="0" borderId="83" xfId="0" applyFont="1" applyBorder="1" applyAlignment="1">
      <alignment horizontal="left" indent="1"/>
    </xf>
    <xf numFmtId="0" fontId="0" fillId="0" borderId="103" xfId="0" applyFont="1" applyBorder="1" applyAlignment="1">
      <alignment horizontal="left" indent="1"/>
    </xf>
    <xf numFmtId="0" fontId="37" fillId="0" borderId="0" xfId="0" applyFont="1" applyFill="1" applyBorder="1" applyAlignment="1">
      <alignment vertical="top" wrapText="1"/>
    </xf>
    <xf numFmtId="0" fontId="38" fillId="0" borderId="0" xfId="0" applyFont="1" applyFill="1" applyBorder="1" applyAlignment="1">
      <alignment vertical="top" wrapText="1"/>
    </xf>
    <xf numFmtId="0" fontId="0" fillId="0" borderId="0" xfId="0" applyFont="1" applyFill="1" applyBorder="1" applyAlignment="1">
      <alignment vertical="top" wrapText="1"/>
    </xf>
    <xf numFmtId="0" fontId="38" fillId="0" borderId="0" xfId="0" applyNumberFormat="1" applyFont="1" applyFill="1" applyBorder="1" applyAlignment="1">
      <alignment vertical="top" wrapText="1"/>
    </xf>
    <xf numFmtId="0" fontId="38" fillId="0" borderId="0" xfId="0" applyFont="1" applyFill="1" applyBorder="1" applyAlignment="1">
      <alignment vertical="top" wrapText="1"/>
    </xf>
    <xf numFmtId="177" fontId="38" fillId="0" borderId="0" xfId="0" applyNumberFormat="1" applyFont="1" applyFill="1" applyBorder="1" applyAlignment="1">
      <alignment vertical="top" wrapText="1"/>
    </xf>
    <xf numFmtId="0" fontId="38" fillId="0" borderId="0" xfId="0" applyNumberFormat="1" applyFont="1" applyFill="1" applyBorder="1" applyAlignment="1">
      <alignment vertical="top" wrapText="1"/>
    </xf>
    <xf numFmtId="177" fontId="15" fillId="2" borderId="52" xfId="0" applyNumberFormat="1" applyFont="1" applyFill="1" applyBorder="1" applyAlignment="1">
      <alignment horizontal="left" indent="2"/>
    </xf>
    <xf numFmtId="0" fontId="0" fillId="0" borderId="108" xfId="0" applyFont="1" applyBorder="1" applyAlignment="1">
      <alignment horizontal="left" indent="2"/>
    </xf>
    <xf numFmtId="0" fontId="0" fillId="0" borderId="107" xfId="0" applyFont="1" applyBorder="1" applyAlignment="1">
      <alignment horizontal="left" indent="2"/>
    </xf>
    <xf numFmtId="177" fontId="55" fillId="0" borderId="0" xfId="0" applyNumberFormat="1" applyFont="1" applyFill="1" applyBorder="1" applyAlignment="1">
      <alignment horizontal="center"/>
    </xf>
    <xf numFmtId="177" fontId="55" fillId="0" borderId="0" xfId="0" applyNumberFormat="1" applyFont="1" applyFill="1" applyBorder="1" applyAlignment="1">
      <alignment horizontal="center"/>
    </xf>
    <xf numFmtId="177" fontId="30" fillId="2" borderId="5" xfId="0" applyNumberFormat="1" applyFont="1" applyFill="1" applyBorder="1" applyAlignment="1">
      <alignment horizontal="center" wrapText="1"/>
    </xf>
    <xf numFmtId="0" fontId="0" fillId="0" borderId="6" xfId="0" applyFont="1" applyBorder="1" applyAlignment="1">
      <alignment horizontal="center" wrapText="1"/>
    </xf>
    <xf numFmtId="177" fontId="15" fillId="2" borderId="41" xfId="0" applyNumberFormat="1" applyFont="1" applyFill="1" applyBorder="1" applyAlignment="1">
      <alignment horizontal="left" indent="2"/>
    </xf>
    <xf numFmtId="0" fontId="0" fillId="0" borderId="83" xfId="0" applyFont="1" applyBorder="1" applyAlignment="1">
      <alignment horizontal="left" indent="2"/>
    </xf>
    <xf numFmtId="0" fontId="0" fillId="0" borderId="103" xfId="0" applyFont="1" applyBorder="1" applyAlignment="1">
      <alignment horizontal="left" indent="2"/>
    </xf>
    <xf numFmtId="177" fontId="71" fillId="0" borderId="0" xfId="0" applyNumberFormat="1" applyFont="1" applyBorder="1" applyAlignment="1">
      <alignment horizontal="center"/>
    </xf>
    <xf numFmtId="177" fontId="33" fillId="2" borderId="41" xfId="0" applyNumberFormat="1" applyFont="1" applyFill="1" applyBorder="1" applyAlignment="1">
      <alignment horizontal="left" indent="2"/>
    </xf>
    <xf numFmtId="177" fontId="15" fillId="2" borderId="54" xfId="0" applyNumberFormat="1" applyFont="1" applyFill="1" applyBorder="1" applyAlignment="1">
      <alignment horizontal="left" indent="1"/>
    </xf>
    <xf numFmtId="0" fontId="0" fillId="0" borderId="24" xfId="0" applyFont="1" applyBorder="1" applyAlignment="1">
      <alignment horizontal="left" indent="1"/>
    </xf>
    <xf numFmtId="0" fontId="0" fillId="0" borderId="39" xfId="0" applyFont="1" applyBorder="1" applyAlignment="1">
      <alignment horizontal="left" indent="1"/>
    </xf>
    <xf numFmtId="0" fontId="0" fillId="0" borderId="0" xfId="0" applyFont="1" applyBorder="1" applyAlignment="1">
      <alignment/>
    </xf>
    <xf numFmtId="0" fontId="0" fillId="0" borderId="0" xfId="0" applyFont="1" applyBorder="1" applyAlignment="1">
      <alignment/>
    </xf>
    <xf numFmtId="3" fontId="25"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xf>
    <xf numFmtId="177" fontId="16"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xf>
    <xf numFmtId="177" fontId="84" fillId="0" borderId="0" xfId="0" applyNumberFormat="1" applyFont="1" applyBorder="1" applyAlignment="1">
      <alignment horizontal="center"/>
    </xf>
    <xf numFmtId="0" fontId="21" fillId="0" borderId="0" xfId="0" applyFont="1" applyBorder="1" applyAlignment="1">
      <alignment/>
    </xf>
    <xf numFmtId="0" fontId="21" fillId="0" borderId="0" xfId="0" applyFont="1" applyBorder="1" applyAlignment="1">
      <alignment/>
    </xf>
    <xf numFmtId="177" fontId="17" fillId="0" borderId="0" xfId="0" applyNumberFormat="1" applyFont="1" applyBorder="1" applyAlignment="1">
      <alignment horizontal="center"/>
    </xf>
    <xf numFmtId="177" fontId="15" fillId="2" borderId="17" xfId="0" applyNumberFormat="1" applyFont="1" applyFill="1" applyBorder="1" applyAlignment="1">
      <alignment/>
    </xf>
    <xf numFmtId="0" fontId="0" fillId="0" borderId="36" xfId="0" applyFont="1" applyBorder="1" applyAlignment="1">
      <alignment/>
    </xf>
    <xf numFmtId="0" fontId="0" fillId="0" borderId="8" xfId="0" applyFont="1" applyBorder="1" applyAlignment="1">
      <alignment/>
    </xf>
    <xf numFmtId="0" fontId="0" fillId="0" borderId="27" xfId="0" applyFont="1" applyBorder="1" applyAlignment="1">
      <alignment/>
    </xf>
    <xf numFmtId="0" fontId="0" fillId="0" borderId="18" xfId="0" applyFont="1" applyBorder="1" applyAlignment="1">
      <alignment/>
    </xf>
    <xf numFmtId="0" fontId="0" fillId="0" borderId="25" xfId="0" applyFont="1" applyBorder="1" applyAlignment="1">
      <alignment/>
    </xf>
    <xf numFmtId="177" fontId="15" fillId="2" borderId="120" xfId="0" applyNumberFormat="1" applyFont="1" applyFill="1" applyBorder="1" applyAlignment="1">
      <alignment horizontal="left" indent="1"/>
    </xf>
    <xf numFmtId="0" fontId="0" fillId="0" borderId="109" xfId="0" applyFont="1" applyBorder="1" applyAlignment="1">
      <alignment horizontal="left" indent="1"/>
    </xf>
    <xf numFmtId="0" fontId="0" fillId="0" borderId="110" xfId="0" applyFont="1" applyBorder="1" applyAlignment="1">
      <alignment horizontal="left" indent="1"/>
    </xf>
    <xf numFmtId="177" fontId="15" fillId="0" borderId="0" xfId="0" applyNumberFormat="1" applyFont="1" applyBorder="1" applyAlignment="1">
      <alignment horizontal="center"/>
    </xf>
    <xf numFmtId="177" fontId="30" fillId="2" borderId="5" xfId="0" applyNumberFormat="1" applyFont="1" applyFill="1" applyBorder="1" applyAlignment="1">
      <alignment horizontal="center"/>
    </xf>
    <xf numFmtId="0" fontId="0" fillId="0" borderId="7" xfId="0" applyFont="1" applyBorder="1" applyAlignment="1">
      <alignment horizontal="center"/>
    </xf>
    <xf numFmtId="177" fontId="30" fillId="2" borderId="7" xfId="0" applyNumberFormat="1" applyFont="1" applyFill="1" applyBorder="1" applyAlignment="1">
      <alignment horizontal="center"/>
    </xf>
    <xf numFmtId="0" fontId="30" fillId="0" borderId="5" xfId="0" applyFont="1" applyBorder="1" applyAlignment="1">
      <alignment horizontal="center"/>
    </xf>
    <xf numFmtId="0" fontId="30" fillId="0" borderId="7" xfId="0" applyFont="1" applyBorder="1" applyAlignment="1">
      <alignment horizontal="center"/>
    </xf>
    <xf numFmtId="177" fontId="30" fillId="2" borderId="41" xfId="0" applyNumberFormat="1" applyFont="1" applyFill="1" applyBorder="1" applyAlignment="1">
      <alignment horizontal="left" indent="3"/>
    </xf>
    <xf numFmtId="0" fontId="0" fillId="0" borderId="83" xfId="0" applyFont="1" applyBorder="1" applyAlignment="1">
      <alignment horizontal="left" indent="3"/>
    </xf>
    <xf numFmtId="0" fontId="0" fillId="0" borderId="103" xfId="0" applyFont="1" applyBorder="1" applyAlignment="1">
      <alignment horizontal="left" indent="3"/>
    </xf>
    <xf numFmtId="177" fontId="15" fillId="0" borderId="41" xfId="0" applyNumberFormat="1" applyFont="1" applyFill="1" applyBorder="1" applyAlignment="1">
      <alignment horizontal="left" indent="2"/>
    </xf>
    <xf numFmtId="177" fontId="30" fillId="0" borderId="41" xfId="0" applyNumberFormat="1" applyFont="1" applyFill="1" applyBorder="1" applyAlignment="1">
      <alignment horizontal="left" indent="2"/>
    </xf>
    <xf numFmtId="0" fontId="21" fillId="0" borderId="83" xfId="0" applyFont="1" applyBorder="1" applyAlignment="1">
      <alignment horizontal="left" indent="2"/>
    </xf>
    <xf numFmtId="0" fontId="21" fillId="0" borderId="103" xfId="0" applyFont="1" applyBorder="1" applyAlignment="1">
      <alignment horizontal="left" indent="2"/>
    </xf>
    <xf numFmtId="183" fontId="64" fillId="4" borderId="36" xfId="15" applyNumberFormat="1" applyFont="1" applyFill="1" applyBorder="1" applyAlignment="1">
      <alignment horizontal="center" vertical="top" wrapText="1"/>
    </xf>
    <xf numFmtId="0" fontId="0" fillId="0" borderId="2" xfId="0" applyBorder="1" applyAlignment="1">
      <alignment horizontal="center" vertical="top" wrapText="1"/>
    </xf>
    <xf numFmtId="178" fontId="15" fillId="0" borderId="0" xfId="0" applyNumberFormat="1" applyFont="1" applyFill="1" applyBorder="1" applyAlignment="1">
      <alignment horizontal="left" wrapText="1"/>
    </xf>
    <xf numFmtId="0" fontId="0" fillId="0" borderId="0" xfId="0" applyFill="1" applyBorder="1" applyAlignment="1">
      <alignment wrapText="1"/>
    </xf>
    <xf numFmtId="0" fontId="15" fillId="0" borderId="0" xfId="0" applyFont="1" applyFill="1" applyBorder="1" applyAlignment="1">
      <alignment vertical="top" wrapText="1"/>
    </xf>
    <xf numFmtId="178" fontId="15" fillId="0" borderId="0" xfId="0" applyNumberFormat="1" applyFont="1" applyFill="1" applyBorder="1" applyAlignment="1">
      <alignment vertical="top" wrapText="1"/>
    </xf>
    <xf numFmtId="0" fontId="64" fillId="4" borderId="17" xfId="22" applyNumberFormat="1" applyFont="1" applyFill="1" applyBorder="1" applyAlignment="1" applyProtection="1">
      <alignment/>
      <protection/>
    </xf>
    <xf numFmtId="0" fontId="64" fillId="4" borderId="36" xfId="22" applyNumberFormat="1" applyFont="1" applyFill="1" applyBorder="1" applyAlignment="1" applyProtection="1">
      <alignment/>
      <protection/>
    </xf>
    <xf numFmtId="0" fontId="64" fillId="4" borderId="13" xfId="22" applyNumberFormat="1" applyFont="1" applyFill="1" applyBorder="1" applyAlignment="1" applyProtection="1">
      <alignment/>
      <protection/>
    </xf>
    <xf numFmtId="0" fontId="64" fillId="4" borderId="2" xfId="22" applyNumberFormat="1" applyFont="1" applyFill="1" applyBorder="1" applyAlignment="1" applyProtection="1">
      <alignment/>
      <protection/>
    </xf>
    <xf numFmtId="178" fontId="68"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xf>
    <xf numFmtId="183" fontId="64" fillId="4" borderId="17" xfId="15" applyNumberFormat="1" applyFont="1" applyFill="1" applyBorder="1" applyAlignment="1">
      <alignment horizontal="center" vertical="top" wrapText="1"/>
    </xf>
    <xf numFmtId="0" fontId="0" fillId="0" borderId="13" xfId="0" applyBorder="1" applyAlignment="1">
      <alignment horizontal="center" vertical="top" wrapText="1"/>
    </xf>
    <xf numFmtId="183" fontId="64" fillId="4" borderId="8" xfId="15" applyNumberFormat="1" applyFont="1" applyFill="1" applyBorder="1" applyAlignment="1">
      <alignment horizontal="center" vertical="top" wrapText="1"/>
    </xf>
    <xf numFmtId="0" fontId="0" fillId="0" borderId="3" xfId="0" applyBorder="1" applyAlignment="1">
      <alignment horizontal="center" vertical="top" wrapText="1"/>
    </xf>
    <xf numFmtId="0" fontId="65" fillId="0" borderId="5" xfId="22" applyFill="1" applyBorder="1" applyAlignment="1">
      <alignment vertical="center"/>
      <protection/>
    </xf>
    <xf numFmtId="0" fontId="0" fillId="0" borderId="6" xfId="0" applyBorder="1" applyAlignment="1">
      <alignment vertical="center"/>
    </xf>
    <xf numFmtId="0" fontId="73" fillId="0" borderId="0" xfId="22" applyNumberFormat="1" applyFont="1" applyFill="1" applyBorder="1" applyAlignment="1" applyProtection="1">
      <alignment horizontal="center"/>
      <protection/>
    </xf>
    <xf numFmtId="183" fontId="73" fillId="0" borderId="0" xfId="15" applyNumberFormat="1" applyFont="1" applyFill="1" applyBorder="1" applyAlignment="1" applyProtection="1">
      <alignment horizontal="center"/>
      <protection/>
    </xf>
    <xf numFmtId="3" fontId="24" fillId="0" borderId="0" xfId="22" applyNumberFormat="1" applyFont="1" applyAlignment="1">
      <alignment/>
      <protection/>
    </xf>
    <xf numFmtId="178" fontId="36" fillId="0" borderId="0" xfId="22" applyNumberFormat="1" applyFont="1" applyAlignment="1">
      <alignment horizontal="center"/>
      <protection/>
    </xf>
    <xf numFmtId="178" fontId="5" fillId="0" borderId="0" xfId="22" applyNumberFormat="1" applyFont="1" applyAlignment="1">
      <alignment horizontal="center"/>
      <protection/>
    </xf>
    <xf numFmtId="0" fontId="22" fillId="0" borderId="0" xfId="0" applyFont="1" applyFill="1" applyBorder="1" applyAlignment="1">
      <alignment vertical="top" wrapText="1"/>
    </xf>
    <xf numFmtId="0" fontId="22" fillId="0" borderId="0" xfId="0" applyFont="1" applyFill="1" applyBorder="1" applyAlignment="1">
      <alignment vertical="top" wrapText="1"/>
    </xf>
    <xf numFmtId="0" fontId="22" fillId="0" borderId="0" xfId="0"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wrapText="1"/>
    </xf>
    <xf numFmtId="0" fontId="73" fillId="0" borderId="36" xfId="22" applyNumberFormat="1" applyFont="1" applyFill="1" applyBorder="1" applyAlignment="1" applyProtection="1">
      <alignment horizontal="center"/>
      <protection/>
    </xf>
    <xf numFmtId="0" fontId="69" fillId="0" borderId="36" xfId="0" applyFont="1" applyBorder="1" applyAlignment="1">
      <alignment horizontal="center"/>
    </xf>
    <xf numFmtId="0" fontId="82" fillId="0" borderId="0" xfId="0" applyFont="1" applyBorder="1" applyAlignment="1">
      <alignment horizontal="center"/>
    </xf>
    <xf numFmtId="0" fontId="0" fillId="0" borderId="0" xfId="0" applyBorder="1" applyAlignment="1">
      <alignment horizontal="center"/>
    </xf>
    <xf numFmtId="0" fontId="94" fillId="0" borderId="0" xfId="21"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_Exhibits Cover Sheet" xfId="21"/>
    <cellStyle name="Normal_FY2009 Cost Mod Prototype - Update 03-05-07" xfId="22"/>
    <cellStyle name="Normal_Improve by DU" xfId="23"/>
    <cellStyle name="Normal_Rsrcs_X_ DOJ Goal  Obj"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udget_Staff\napostolides\FY06%20Formulation\05%20OMB%20Budget%20-%20chart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32"/>
  <sheetViews>
    <sheetView tabSelected="1" zoomScale="75" zoomScaleNormal="75" workbookViewId="0" topLeftCell="A1">
      <selection activeCell="A1" sqref="A1"/>
    </sheetView>
  </sheetViews>
  <sheetFormatPr defaultColWidth="8.88671875" defaultRowHeight="15"/>
  <cols>
    <col min="14" max="14" width="1.5625" style="456" customWidth="1"/>
  </cols>
  <sheetData>
    <row r="1" spans="1:14" ht="18.75">
      <c r="A1" s="192" t="s">
        <v>388</v>
      </c>
      <c r="N1" s="456" t="s">
        <v>6</v>
      </c>
    </row>
    <row r="2" ht="15">
      <c r="N2" s="456" t="s">
        <v>6</v>
      </c>
    </row>
    <row r="3" ht="15">
      <c r="N3" s="456" t="s">
        <v>6</v>
      </c>
    </row>
    <row r="4" ht="15">
      <c r="N4" s="456" t="s">
        <v>6</v>
      </c>
    </row>
    <row r="5" ht="15">
      <c r="N5" s="456" t="s">
        <v>6</v>
      </c>
    </row>
    <row r="6" ht="15">
      <c r="N6" s="456" t="s">
        <v>6</v>
      </c>
    </row>
    <row r="7" ht="15">
      <c r="N7" s="456" t="s">
        <v>6</v>
      </c>
    </row>
    <row r="8" ht="15">
      <c r="N8" s="456" t="s">
        <v>6</v>
      </c>
    </row>
    <row r="9" ht="15">
      <c r="N9" s="456" t="s">
        <v>6</v>
      </c>
    </row>
    <row r="10" ht="15">
      <c r="N10" s="456" t="s">
        <v>6</v>
      </c>
    </row>
    <row r="11" ht="15">
      <c r="N11" s="456" t="s">
        <v>6</v>
      </c>
    </row>
    <row r="12" ht="15">
      <c r="N12" s="456" t="s">
        <v>6</v>
      </c>
    </row>
    <row r="13" ht="15">
      <c r="N13" s="456" t="s">
        <v>6</v>
      </c>
    </row>
    <row r="14" ht="15">
      <c r="N14" s="456" t="s">
        <v>6</v>
      </c>
    </row>
    <row r="15" ht="15">
      <c r="N15" s="456" t="s">
        <v>6</v>
      </c>
    </row>
    <row r="16" ht="15">
      <c r="N16" s="456" t="s">
        <v>6</v>
      </c>
    </row>
    <row r="17" ht="15">
      <c r="N17" s="456" t="s">
        <v>6</v>
      </c>
    </row>
    <row r="18" ht="15">
      <c r="N18" s="456" t="s">
        <v>6</v>
      </c>
    </row>
    <row r="19" ht="15">
      <c r="N19" s="456" t="s">
        <v>6</v>
      </c>
    </row>
    <row r="20" ht="15">
      <c r="N20" s="456" t="s">
        <v>6</v>
      </c>
    </row>
    <row r="21" ht="15">
      <c r="N21" s="456" t="s">
        <v>6</v>
      </c>
    </row>
    <row r="22" ht="15">
      <c r="N22" s="456" t="s">
        <v>6</v>
      </c>
    </row>
    <row r="23" ht="15">
      <c r="N23" s="456" t="s">
        <v>6</v>
      </c>
    </row>
    <row r="24" ht="15">
      <c r="N24" s="456" t="s">
        <v>6</v>
      </c>
    </row>
    <row r="25" ht="15">
      <c r="N25" s="456" t="s">
        <v>6</v>
      </c>
    </row>
    <row r="26" ht="15">
      <c r="N26" s="456" t="s">
        <v>6</v>
      </c>
    </row>
    <row r="27" ht="15">
      <c r="N27" s="456" t="s">
        <v>6</v>
      </c>
    </row>
    <row r="28" ht="15">
      <c r="N28" s="456" t="s">
        <v>6</v>
      </c>
    </row>
    <row r="29" spans="1:14" ht="15">
      <c r="A29" s="793" t="s">
        <v>205</v>
      </c>
      <c r="B29" s="794"/>
      <c r="C29" s="794"/>
      <c r="D29" s="794"/>
      <c r="E29" s="794"/>
      <c r="F29" s="794"/>
      <c r="G29" s="794"/>
      <c r="H29" s="794"/>
      <c r="I29" s="794"/>
      <c r="J29" s="794"/>
      <c r="K29" s="794"/>
      <c r="L29" s="794"/>
      <c r="M29" s="795"/>
      <c r="N29" s="456" t="s">
        <v>205</v>
      </c>
    </row>
    <row r="30" ht="11.25"/>
    <row r="31" spans="1:11" ht="21" customHeight="1">
      <c r="A31" s="788"/>
      <c r="B31" s="789"/>
      <c r="C31" s="789"/>
      <c r="D31" s="789"/>
      <c r="E31" s="789"/>
      <c r="F31" s="789"/>
      <c r="G31" s="789"/>
      <c r="H31" s="789"/>
      <c r="I31" s="789"/>
      <c r="J31" s="790"/>
      <c r="K31" s="629"/>
    </row>
    <row r="32" spans="1:11" ht="57.75" customHeight="1">
      <c r="A32" s="791"/>
      <c r="B32" s="792"/>
      <c r="C32" s="792"/>
      <c r="D32" s="792"/>
      <c r="E32" s="792"/>
      <c r="F32" s="792"/>
      <c r="G32" s="792"/>
      <c r="H32" s="792"/>
      <c r="I32" s="792"/>
      <c r="J32" s="792"/>
      <c r="K32" s="630"/>
    </row>
  </sheetData>
  <mergeCells count="3">
    <mergeCell ref="A31:J31"/>
    <mergeCell ref="A32:J32"/>
    <mergeCell ref="A29:M29"/>
  </mergeCells>
  <printOptions horizontalCentered="1"/>
  <pageMargins left="0.75" right="0.75" top="1" bottom="1" header="0.5" footer="0.5"/>
  <pageSetup fitToHeight="1" fitToWidth="1" horizontalDpi="600" verticalDpi="600" orientation="landscape" scale="86" r:id="rId3"/>
  <headerFooter alignWithMargins="0">
    <oddHeader>&amp;R&amp;"Times New Roman,Regular"&amp;6DEPARTMENT OF JUSTICE
OFFICE OF THE INSPECTOR GENERAL
FY 2009 PRESIDNET'S BUDGET REQUEST</oddHeader>
    <oddFooter>&amp;C&amp;"Times New Roman,Regular"Exhibit A - Organizational Chart</oddFooter>
  </headerFooter>
  <legacyDrawing r:id="rId2"/>
  <oleObjects>
    <oleObject progId="AcroExch.Document.7" shapeId="437833" r:id="rId1"/>
  </oleObjects>
</worksheet>
</file>

<file path=xl/worksheets/sheet10.xml><?xml version="1.0" encoding="utf-8"?>
<worksheet xmlns="http://schemas.openxmlformats.org/spreadsheetml/2006/main" xmlns:r="http://schemas.openxmlformats.org/officeDocument/2006/relationships">
  <sheetPr codeName="Sheet15"/>
  <dimension ref="A3:U67"/>
  <sheetViews>
    <sheetView zoomScale="75" zoomScaleNormal="75" zoomScaleSheetLayoutView="50" workbookViewId="0" topLeftCell="A1">
      <pane xSplit="2" ySplit="12" topLeftCell="C13" activePane="bottomRight" state="frozen"/>
      <selection pane="topLeft" activeCell="A1" sqref="A1"/>
      <selection pane="topRight" activeCell="C1" sqref="C1"/>
      <selection pane="bottomLeft" activeCell="A12" sqref="A12"/>
      <selection pane="bottomRight" activeCell="C17" sqref="C17"/>
    </sheetView>
  </sheetViews>
  <sheetFormatPr defaultColWidth="8.88671875" defaultRowHeight="15"/>
  <cols>
    <col min="1" max="1" width="1.4375" style="0" customWidth="1"/>
    <col min="2" max="2" width="60.88671875" style="0" customWidth="1"/>
    <col min="3" max="4" width="13.77734375" style="0" customWidth="1"/>
    <col min="5" max="6" width="12.77734375" style="0" customWidth="1"/>
    <col min="7" max="7" width="0.671875" style="471" customWidth="1"/>
  </cols>
  <sheetData>
    <row r="3" spans="1:7" s="620" customFormat="1" ht="19.5" customHeight="1">
      <c r="A3" s="616" t="s">
        <v>211</v>
      </c>
      <c r="B3" s="578"/>
      <c r="C3" s="617"/>
      <c r="D3" s="617"/>
      <c r="E3" s="617"/>
      <c r="F3" s="618"/>
      <c r="G3" s="619" t="s">
        <v>6</v>
      </c>
    </row>
    <row r="4" spans="1:7" ht="12.75" customHeight="1">
      <c r="A4" s="38"/>
      <c r="B4" s="33"/>
      <c r="C4" s="33"/>
      <c r="D4" s="33"/>
      <c r="E4" s="33"/>
      <c r="F4" s="36"/>
      <c r="G4" s="468" t="s">
        <v>6</v>
      </c>
    </row>
    <row r="5" spans="1:7" ht="15.75">
      <c r="A5" s="32"/>
      <c r="B5" s="579" t="s">
        <v>21</v>
      </c>
      <c r="C5" s="34"/>
      <c r="D5" s="34"/>
      <c r="E5" s="34"/>
      <c r="F5" s="264"/>
      <c r="G5" s="468" t="s">
        <v>6</v>
      </c>
    </row>
    <row r="6" spans="1:7" ht="16.5">
      <c r="A6" s="113"/>
      <c r="B6" s="570" t="str">
        <f>+'B. Summary of Requirements '!A3</f>
        <v>Office of the Inspector General</v>
      </c>
      <c r="C6" s="34"/>
      <c r="D6" s="34"/>
      <c r="E6" s="34"/>
      <c r="F6" s="264"/>
      <c r="G6" s="468" t="s">
        <v>6</v>
      </c>
    </row>
    <row r="7" spans="1:7" ht="16.5">
      <c r="A7" s="32"/>
      <c r="B7" s="17" t="str">
        <f>+'B. Summary of Requirements '!A4</f>
        <v>Salaries and Expenses</v>
      </c>
      <c r="C7" s="34"/>
      <c r="D7" s="34"/>
      <c r="E7" s="34"/>
      <c r="F7" s="264"/>
      <c r="G7" s="468" t="s">
        <v>6</v>
      </c>
    </row>
    <row r="8" spans="1:7" ht="15.75">
      <c r="A8" s="32"/>
      <c r="B8" s="107" t="s">
        <v>386</v>
      </c>
      <c r="C8" s="34"/>
      <c r="D8" s="34"/>
      <c r="E8" s="34"/>
      <c r="F8" s="264"/>
      <c r="G8" s="468" t="s">
        <v>6</v>
      </c>
    </row>
    <row r="9" spans="1:7" ht="15.75">
      <c r="A9" s="32"/>
      <c r="B9" s="34"/>
      <c r="C9" s="265"/>
      <c r="D9" s="264"/>
      <c r="E9" s="34"/>
      <c r="F9" s="266"/>
      <c r="G9" s="468" t="s">
        <v>6</v>
      </c>
    </row>
    <row r="10" spans="1:7" ht="15.75" customHeight="1">
      <c r="A10" s="32"/>
      <c r="B10" s="1030" t="s">
        <v>384</v>
      </c>
      <c r="C10" s="1023"/>
      <c r="D10" s="1033"/>
      <c r="E10" s="1023" t="s">
        <v>328</v>
      </c>
      <c r="F10" s="1024"/>
      <c r="G10" s="468" t="s">
        <v>6</v>
      </c>
    </row>
    <row r="11" spans="1:7" ht="27" customHeight="1">
      <c r="A11" s="32"/>
      <c r="B11" s="1031"/>
      <c r="C11" s="1034" t="s">
        <v>341</v>
      </c>
      <c r="D11" s="1035"/>
      <c r="E11" s="993"/>
      <c r="F11" s="1025"/>
      <c r="G11" s="468" t="s">
        <v>6</v>
      </c>
    </row>
    <row r="12" spans="1:7" ht="16.5" thickBot="1">
      <c r="A12" s="32"/>
      <c r="B12" s="1032"/>
      <c r="C12" s="177" t="s">
        <v>419</v>
      </c>
      <c r="D12" s="178" t="s">
        <v>383</v>
      </c>
      <c r="E12" s="177" t="s">
        <v>419</v>
      </c>
      <c r="F12" s="605" t="s">
        <v>383</v>
      </c>
      <c r="G12" s="468" t="s">
        <v>6</v>
      </c>
    </row>
    <row r="13" spans="1:7" ht="15.75">
      <c r="A13" s="32"/>
      <c r="B13" s="174" t="s">
        <v>291</v>
      </c>
      <c r="C13" s="428">
        <v>2</v>
      </c>
      <c r="D13" s="429">
        <v>202</v>
      </c>
      <c r="E13" s="430">
        <f>SUM(C13)</f>
        <v>2</v>
      </c>
      <c r="F13" s="606">
        <f>SUM(D13)</f>
        <v>202</v>
      </c>
      <c r="G13" s="468" t="s">
        <v>6</v>
      </c>
    </row>
    <row r="14" spans="1:7" ht="15.75">
      <c r="A14" s="32"/>
      <c r="B14" s="174" t="s">
        <v>292</v>
      </c>
      <c r="C14" s="428">
        <v>1</v>
      </c>
      <c r="D14" s="429">
        <v>89</v>
      </c>
      <c r="E14" s="428">
        <f>SUM(,C14)</f>
        <v>1</v>
      </c>
      <c r="F14" s="607">
        <f>SUM(D14)</f>
        <v>89</v>
      </c>
      <c r="G14" s="468" t="s">
        <v>6</v>
      </c>
    </row>
    <row r="15" spans="1:7" ht="15.75">
      <c r="A15" s="32"/>
      <c r="B15" s="174" t="s">
        <v>293</v>
      </c>
      <c r="C15" s="428">
        <v>5</v>
      </c>
      <c r="D15" s="429">
        <f>79*5</f>
        <v>395</v>
      </c>
      <c r="E15" s="428">
        <f>SUM(C15)</f>
        <v>5</v>
      </c>
      <c r="F15" s="607">
        <f>SUM(D15)</f>
        <v>395</v>
      </c>
      <c r="G15" s="468" t="s">
        <v>6</v>
      </c>
    </row>
    <row r="16" spans="1:7" ht="15.75">
      <c r="A16" s="32"/>
      <c r="B16" s="174" t="s">
        <v>294</v>
      </c>
      <c r="C16" s="428">
        <v>4</v>
      </c>
      <c r="D16" s="429">
        <v>288</v>
      </c>
      <c r="E16" s="428">
        <f>SUM(C16)</f>
        <v>4</v>
      </c>
      <c r="F16" s="607">
        <f>SUM(D16)</f>
        <v>288</v>
      </c>
      <c r="G16" s="468" t="s">
        <v>6</v>
      </c>
    </row>
    <row r="17" spans="1:7" ht="15.75">
      <c r="A17" s="32"/>
      <c r="B17" s="174" t="s">
        <v>295</v>
      </c>
      <c r="C17" s="428">
        <v>4</v>
      </c>
      <c r="D17" s="429">
        <v>226</v>
      </c>
      <c r="E17" s="428">
        <f>SUM(C17)</f>
        <v>4</v>
      </c>
      <c r="F17" s="607">
        <f>SUM(D17)</f>
        <v>226</v>
      </c>
      <c r="G17" s="468" t="s">
        <v>6</v>
      </c>
    </row>
    <row r="18" spans="1:7" ht="15.75">
      <c r="A18" s="32"/>
      <c r="B18" s="114"/>
      <c r="C18" s="433"/>
      <c r="D18" s="434"/>
      <c r="E18" s="608"/>
      <c r="F18" s="609"/>
      <c r="G18" s="468" t="s">
        <v>6</v>
      </c>
    </row>
    <row r="19" spans="1:7" ht="15.75">
      <c r="A19" s="32"/>
      <c r="B19" s="174" t="s">
        <v>22</v>
      </c>
      <c r="C19" s="428">
        <f>SUM(C13:C17)</f>
        <v>16</v>
      </c>
      <c r="D19" s="429">
        <f>SUM(D13:D17)</f>
        <v>1200</v>
      </c>
      <c r="E19" s="428">
        <f>SUM(E13:E17)</f>
        <v>16</v>
      </c>
      <c r="F19" s="607">
        <f>SUM(F13:F17)</f>
        <v>1200</v>
      </c>
      <c r="G19" s="468" t="s">
        <v>6</v>
      </c>
    </row>
    <row r="20" spans="1:7" ht="15.75">
      <c r="A20" s="32"/>
      <c r="B20" s="175" t="s">
        <v>23</v>
      </c>
      <c r="C20" s="428">
        <f>+C19/-2</f>
        <v>-8</v>
      </c>
      <c r="D20" s="429">
        <f>+D19/-2</f>
        <v>-600</v>
      </c>
      <c r="E20" s="428">
        <f>-E19/2</f>
        <v>-8</v>
      </c>
      <c r="F20" s="607">
        <f>-F19/2</f>
        <v>-600</v>
      </c>
      <c r="G20" s="468" t="s">
        <v>6</v>
      </c>
    </row>
    <row r="21" spans="1:7" ht="15.75">
      <c r="A21" s="32"/>
      <c r="B21" s="176" t="s">
        <v>440</v>
      </c>
      <c r="C21" s="435">
        <v>0</v>
      </c>
      <c r="D21" s="432">
        <v>0</v>
      </c>
      <c r="E21" s="435">
        <v>0</v>
      </c>
      <c r="F21" s="610">
        <v>0</v>
      </c>
      <c r="G21" s="468" t="s">
        <v>6</v>
      </c>
    </row>
    <row r="22" spans="1:7" ht="15.75">
      <c r="A22" s="32"/>
      <c r="B22" s="114"/>
      <c r="C22" s="574"/>
      <c r="D22" s="434"/>
      <c r="E22" s="611"/>
      <c r="F22" s="609"/>
      <c r="G22" s="468" t="s">
        <v>6</v>
      </c>
    </row>
    <row r="23" spans="1:7" ht="15.75">
      <c r="A23" s="32"/>
      <c r="B23" s="267" t="s">
        <v>24</v>
      </c>
      <c r="C23" s="436">
        <f>SUM(C19:C21)</f>
        <v>8</v>
      </c>
      <c r="D23" s="437">
        <v>600</v>
      </c>
      <c r="E23" s="436">
        <f>SUM(E19:E21)</f>
        <v>8</v>
      </c>
      <c r="F23" s="612">
        <v>600</v>
      </c>
      <c r="G23" s="468" t="s">
        <v>6</v>
      </c>
    </row>
    <row r="24" spans="1:7" ht="15.75">
      <c r="A24" s="32"/>
      <c r="B24" s="114"/>
      <c r="C24" s="431"/>
      <c r="D24" s="438"/>
      <c r="E24" s="611"/>
      <c r="F24" s="613"/>
      <c r="G24" s="468" t="s">
        <v>6</v>
      </c>
    </row>
    <row r="25" spans="1:7" ht="15.75">
      <c r="A25" s="32"/>
      <c r="B25" s="174" t="s">
        <v>296</v>
      </c>
      <c r="C25" s="428"/>
      <c r="D25" s="615">
        <v>192</v>
      </c>
      <c r="E25" s="428"/>
      <c r="F25" s="607">
        <f>+D25</f>
        <v>192</v>
      </c>
      <c r="G25" s="468" t="s">
        <v>6</v>
      </c>
    </row>
    <row r="26" spans="1:7" ht="15.75">
      <c r="A26" s="32"/>
      <c r="B26" s="174" t="s">
        <v>191</v>
      </c>
      <c r="C26" s="428"/>
      <c r="D26" s="429">
        <v>60</v>
      </c>
      <c r="E26" s="428"/>
      <c r="F26" s="607">
        <f aca="true" t="shared" si="0" ref="F26:F34">+D26</f>
        <v>60</v>
      </c>
      <c r="G26" s="468" t="s">
        <v>6</v>
      </c>
    </row>
    <row r="27" spans="1:7" ht="15.75">
      <c r="A27" s="32"/>
      <c r="B27" s="174" t="s">
        <v>300</v>
      </c>
      <c r="C27" s="428"/>
      <c r="D27" s="429">
        <v>0</v>
      </c>
      <c r="E27" s="428"/>
      <c r="F27" s="607">
        <f t="shared" si="0"/>
        <v>0</v>
      </c>
      <c r="G27" s="468" t="s">
        <v>6</v>
      </c>
    </row>
    <row r="28" spans="1:7" ht="15.75">
      <c r="A28" s="32"/>
      <c r="B28" s="174" t="s">
        <v>301</v>
      </c>
      <c r="C28" s="428"/>
      <c r="D28" s="429">
        <v>22</v>
      </c>
      <c r="E28" s="428"/>
      <c r="F28" s="607">
        <f t="shared" si="0"/>
        <v>22</v>
      </c>
      <c r="G28" s="468" t="s">
        <v>6</v>
      </c>
    </row>
    <row r="29" spans="1:7" ht="15.75">
      <c r="A29" s="32"/>
      <c r="B29" s="174" t="s">
        <v>297</v>
      </c>
      <c r="C29" s="428"/>
      <c r="D29" s="429">
        <v>1</v>
      </c>
      <c r="E29" s="428"/>
      <c r="F29" s="607">
        <f t="shared" si="0"/>
        <v>1</v>
      </c>
      <c r="G29" s="468" t="s">
        <v>6</v>
      </c>
    </row>
    <row r="30" spans="1:7" ht="15.75">
      <c r="A30" s="32"/>
      <c r="B30" s="174" t="s">
        <v>302</v>
      </c>
      <c r="C30" s="428"/>
      <c r="D30" s="429">
        <v>5</v>
      </c>
      <c r="E30" s="428"/>
      <c r="F30" s="607">
        <f t="shared" si="0"/>
        <v>5</v>
      </c>
      <c r="G30" s="468" t="s">
        <v>6</v>
      </c>
    </row>
    <row r="31" spans="1:7" ht="15.75">
      <c r="A31" s="32"/>
      <c r="B31" s="174" t="s">
        <v>303</v>
      </c>
      <c r="C31" s="428"/>
      <c r="D31" s="429">
        <v>99</v>
      </c>
      <c r="E31" s="428"/>
      <c r="F31" s="607">
        <f t="shared" si="0"/>
        <v>99</v>
      </c>
      <c r="G31" s="468" t="s">
        <v>6</v>
      </c>
    </row>
    <row r="32" spans="1:7" ht="15.75">
      <c r="A32" s="32"/>
      <c r="B32" s="174" t="s">
        <v>299</v>
      </c>
      <c r="C32" s="428"/>
      <c r="D32" s="429">
        <v>99</v>
      </c>
      <c r="E32" s="428"/>
      <c r="F32" s="607">
        <f t="shared" si="0"/>
        <v>99</v>
      </c>
      <c r="G32" s="468" t="s">
        <v>6</v>
      </c>
    </row>
    <row r="33" spans="1:7" ht="15.75">
      <c r="A33" s="32"/>
      <c r="B33" s="174" t="s">
        <v>304</v>
      </c>
      <c r="C33" s="428"/>
      <c r="D33" s="429">
        <v>42</v>
      </c>
      <c r="E33" s="428"/>
      <c r="F33" s="607">
        <f t="shared" si="0"/>
        <v>42</v>
      </c>
      <c r="G33" s="468" t="s">
        <v>6</v>
      </c>
    </row>
    <row r="34" spans="1:7" ht="15.75">
      <c r="A34" s="32"/>
      <c r="B34" s="176" t="s">
        <v>298</v>
      </c>
      <c r="C34" s="435"/>
      <c r="D34" s="575">
        <v>80</v>
      </c>
      <c r="E34" s="435"/>
      <c r="F34" s="607">
        <f t="shared" si="0"/>
        <v>80</v>
      </c>
      <c r="G34" s="468" t="s">
        <v>6</v>
      </c>
    </row>
    <row r="35" spans="1:7" ht="15.75">
      <c r="A35" s="32"/>
      <c r="B35" s="576" t="s">
        <v>363</v>
      </c>
      <c r="C35" s="576">
        <f>SUM(C23:C34)</f>
        <v>8</v>
      </c>
      <c r="D35" s="577">
        <f>SUM(D23:D34)</f>
        <v>1200</v>
      </c>
      <c r="E35" s="576">
        <f>SUM(E23:E34)</f>
        <v>8</v>
      </c>
      <c r="F35" s="614">
        <f>SUM(F23:F34)</f>
        <v>1200</v>
      </c>
      <c r="G35" s="468" t="s">
        <v>6</v>
      </c>
    </row>
    <row r="36" spans="1:7" ht="15.75">
      <c r="A36" s="32"/>
      <c r="B36" s="573" t="s">
        <v>362</v>
      </c>
      <c r="C36" s="571"/>
      <c r="D36" s="572"/>
      <c r="E36" s="571"/>
      <c r="F36" s="572"/>
      <c r="G36" s="468"/>
    </row>
    <row r="37" spans="1:21" ht="15.75">
      <c r="A37" s="32"/>
      <c r="B37" s="1026"/>
      <c r="C37" s="906"/>
      <c r="D37" s="906"/>
      <c r="E37" s="906"/>
      <c r="F37" s="906"/>
      <c r="G37" s="469"/>
      <c r="H37" s="35"/>
      <c r="I37" s="35"/>
      <c r="J37" s="35"/>
      <c r="K37" s="35"/>
      <c r="L37" s="35"/>
      <c r="M37" s="35"/>
      <c r="N37" s="35"/>
      <c r="O37" s="35"/>
      <c r="P37" s="35"/>
      <c r="Q37" s="35"/>
      <c r="R37" s="35"/>
      <c r="S37" s="35"/>
      <c r="T37" s="35"/>
      <c r="U37" s="35"/>
    </row>
    <row r="38" spans="1:21" ht="15.75">
      <c r="A38" s="32"/>
      <c r="B38" s="36"/>
      <c r="C38" s="36"/>
      <c r="D38" s="36"/>
      <c r="E38" s="36"/>
      <c r="F38" s="36"/>
      <c r="G38" s="470"/>
      <c r="H38" s="37"/>
      <c r="I38" s="37"/>
      <c r="J38" s="37"/>
      <c r="K38" s="37"/>
      <c r="L38" s="37"/>
      <c r="M38" s="37"/>
      <c r="N38" s="37"/>
      <c r="O38" s="37"/>
      <c r="P38" s="37"/>
      <c r="Q38" s="37"/>
      <c r="R38" s="37"/>
      <c r="S38" s="37"/>
      <c r="T38" s="37"/>
      <c r="U38" s="37"/>
    </row>
    <row r="40" spans="2:6" ht="18.75">
      <c r="B40" s="1027"/>
      <c r="C40" s="1028"/>
      <c r="D40" s="1028"/>
      <c r="E40" s="291"/>
      <c r="F40" s="291"/>
    </row>
    <row r="41" spans="2:6" ht="18.75">
      <c r="B41" s="685"/>
      <c r="C41" s="686"/>
      <c r="D41" s="686"/>
      <c r="E41" s="291"/>
      <c r="F41" s="291"/>
    </row>
    <row r="42" spans="2:6" ht="141.75" customHeight="1">
      <c r="B42" s="1029"/>
      <c r="C42" s="792"/>
      <c r="D42" s="792"/>
      <c r="E42" s="292"/>
      <c r="F42" s="293"/>
    </row>
    <row r="43" spans="2:4" ht="15">
      <c r="B43" s="263"/>
      <c r="C43" s="263"/>
      <c r="D43" s="263"/>
    </row>
    <row r="44" spans="2:4" ht="15">
      <c r="B44" s="263"/>
      <c r="C44" s="263"/>
      <c r="D44" s="263"/>
    </row>
    <row r="45" spans="2:6" ht="15">
      <c r="B45" s="263"/>
      <c r="C45" s="263"/>
      <c r="D45" s="263"/>
      <c r="F45" s="391"/>
    </row>
    <row r="46" spans="2:4" ht="15">
      <c r="B46" s="263"/>
      <c r="C46" s="263"/>
      <c r="D46" s="263"/>
    </row>
    <row r="47" spans="2:4" ht="15">
      <c r="B47" s="263"/>
      <c r="C47" s="263"/>
      <c r="D47" s="263"/>
    </row>
    <row r="48" spans="2:4" ht="15">
      <c r="B48" s="263"/>
      <c r="C48" s="263"/>
      <c r="D48" s="263"/>
    </row>
    <row r="49" spans="2:4" ht="15">
      <c r="B49" s="263"/>
      <c r="C49" s="263"/>
      <c r="D49" s="263"/>
    </row>
    <row r="50" spans="2:4" ht="15">
      <c r="B50" s="263"/>
      <c r="C50" s="263"/>
      <c r="D50" s="263"/>
    </row>
    <row r="51" spans="2:4" ht="15">
      <c r="B51" s="263"/>
      <c r="C51" s="263"/>
      <c r="D51" s="263"/>
    </row>
    <row r="52" spans="2:4" ht="15">
      <c r="B52" s="263"/>
      <c r="C52" s="263"/>
      <c r="D52" s="263"/>
    </row>
    <row r="53" spans="2:4" ht="15">
      <c r="B53" s="263"/>
      <c r="C53" s="263"/>
      <c r="D53" s="263"/>
    </row>
    <row r="54" spans="2:4" ht="15">
      <c r="B54" s="263"/>
      <c r="C54" s="263"/>
      <c r="D54" s="263"/>
    </row>
    <row r="55" spans="2:4" ht="15">
      <c r="B55" s="263"/>
      <c r="C55" s="263"/>
      <c r="D55" s="263"/>
    </row>
    <row r="56" spans="2:4" ht="15">
      <c r="B56" s="263"/>
      <c r="C56" s="263"/>
      <c r="D56" s="263"/>
    </row>
    <row r="57" spans="2:4" ht="15">
      <c r="B57" s="263"/>
      <c r="C57" s="263"/>
      <c r="D57" s="263"/>
    </row>
    <row r="58" spans="2:4" ht="15">
      <c r="B58" s="263"/>
      <c r="C58" s="263"/>
      <c r="D58" s="263"/>
    </row>
    <row r="59" spans="2:4" ht="15">
      <c r="B59" s="263"/>
      <c r="C59" s="263"/>
      <c r="D59" s="263"/>
    </row>
    <row r="60" spans="2:4" ht="15">
      <c r="B60" s="263"/>
      <c r="C60" s="263"/>
      <c r="D60" s="263"/>
    </row>
    <row r="61" spans="2:4" ht="15">
      <c r="B61" s="263"/>
      <c r="C61" s="263"/>
      <c r="D61" s="263"/>
    </row>
    <row r="62" spans="2:4" ht="15">
      <c r="B62" s="263"/>
      <c r="C62" s="263"/>
      <c r="D62" s="263"/>
    </row>
    <row r="63" spans="2:4" ht="15">
      <c r="B63" s="263"/>
      <c r="C63" s="263"/>
      <c r="D63" s="263"/>
    </row>
    <row r="64" spans="2:4" ht="15">
      <c r="B64" s="263"/>
      <c r="C64" s="263"/>
      <c r="D64" s="263"/>
    </row>
    <row r="65" spans="2:4" ht="15">
      <c r="B65" s="263"/>
      <c r="C65" s="263"/>
      <c r="D65" s="263"/>
    </row>
    <row r="66" spans="2:4" ht="15">
      <c r="B66" s="263"/>
      <c r="C66" s="263"/>
      <c r="D66" s="263"/>
    </row>
    <row r="67" spans="2:4" ht="15">
      <c r="B67" s="263"/>
      <c r="C67" s="263"/>
      <c r="D67" s="263"/>
    </row>
  </sheetData>
  <mergeCells count="7">
    <mergeCell ref="E10:F11"/>
    <mergeCell ref="B37:F37"/>
    <mergeCell ref="B40:D40"/>
    <mergeCell ref="B42:D42"/>
    <mergeCell ref="B10:B12"/>
    <mergeCell ref="C10:D10"/>
    <mergeCell ref="C11:D11"/>
  </mergeCells>
  <printOptions horizontalCentered="1"/>
  <pageMargins left="0.75" right="0.75" top="0.5" bottom="0.5" header="0.5" footer="0.5"/>
  <pageSetup fitToHeight="0" horizontalDpi="600" verticalDpi="600" orientation="landscape" scale="85" r:id="rId1"/>
  <headerFooter alignWithMargins="0">
    <oddHeader>&amp;R&amp;"Times New Roman,Regular"&amp;6DEPARTMENT OF JUSTICE
OFFICE OF THE INSPECTOR GENERAL
FY 2009 PRESIDENT'S BUDGET REQUEST</oddHeader>
    <oddFooter>&amp;C&amp;"Times New Roman,Regular"&amp;14Exhibit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K44"/>
  <sheetViews>
    <sheetView showGridLines="0" showOutlineSymbols="0" zoomScale="70" zoomScaleNormal="70" workbookViewId="0" topLeftCell="B1">
      <pane xSplit="1" ySplit="14" topLeftCell="E32" activePane="bottomRight" state="frozen"/>
      <selection pane="topLeft" activeCell="B1" sqref="B1"/>
      <selection pane="topRight" activeCell="D1" sqref="D1"/>
      <selection pane="bottomLeft" activeCell="B12" sqref="B12"/>
      <selection pane="bottomRight" activeCell="B35" sqref="B34:K35"/>
    </sheetView>
  </sheetViews>
  <sheetFormatPr defaultColWidth="8.88671875" defaultRowHeight="15"/>
  <cols>
    <col min="1" max="1" width="3.88671875" style="9" hidden="1" customWidth="1"/>
    <col min="2" max="2" width="56.99609375" style="9" customWidth="1"/>
    <col min="3" max="3" width="13.3359375" style="9" customWidth="1"/>
    <col min="4" max="4" width="10.77734375" style="9" customWidth="1"/>
    <col min="5" max="5" width="8.77734375" style="9" customWidth="1"/>
    <col min="6" max="6" width="9.77734375" style="9" customWidth="1"/>
    <col min="7" max="7" width="9.21484375" style="9" customWidth="1"/>
    <col min="8" max="8" width="9.77734375" style="9" customWidth="1"/>
    <col min="9" max="9" width="7.77734375" style="9" customWidth="1"/>
    <col min="10" max="10" width="11.77734375" style="9" bestFit="1" customWidth="1"/>
    <col min="11" max="11" width="1.2265625" style="460" customWidth="1"/>
    <col min="12" max="16384" width="9.6640625" style="9" customWidth="1"/>
  </cols>
  <sheetData>
    <row r="1" spans="1:11" ht="20.25">
      <c r="A1" s="38" t="s">
        <v>343</v>
      </c>
      <c r="K1" s="459" t="s">
        <v>6</v>
      </c>
    </row>
    <row r="2" spans="1:11" ht="20.25">
      <c r="A2" s="38"/>
      <c r="B2" s="538"/>
      <c r="C2" s="395"/>
      <c r="D2" s="395"/>
      <c r="E2" s="395"/>
      <c r="F2" s="395"/>
      <c r="G2" s="395"/>
      <c r="H2" s="395"/>
      <c r="I2" s="395"/>
      <c r="J2" s="395"/>
      <c r="K2" s="459"/>
    </row>
    <row r="3" spans="1:11" ht="20.25">
      <c r="A3" s="38"/>
      <c r="K3" s="459"/>
    </row>
    <row r="4" spans="1:11" ht="20.25">
      <c r="A4" s="38"/>
      <c r="B4" s="1053" t="s">
        <v>374</v>
      </c>
      <c r="C4" s="782"/>
      <c r="D4" s="782"/>
      <c r="E4" s="782"/>
      <c r="F4" s="782"/>
      <c r="G4" s="782"/>
      <c r="H4" s="782"/>
      <c r="I4" s="782"/>
      <c r="J4" s="782"/>
      <c r="K4" s="459"/>
    </row>
    <row r="5" spans="1:11" ht="20.25">
      <c r="A5" s="38"/>
      <c r="B5" s="170"/>
      <c r="C5" s="25"/>
      <c r="D5" s="25"/>
      <c r="E5" s="25"/>
      <c r="F5" s="25"/>
      <c r="G5" s="25"/>
      <c r="H5" s="25"/>
      <c r="I5" s="25"/>
      <c r="J5" s="25"/>
      <c r="K5" s="459" t="s">
        <v>6</v>
      </c>
    </row>
    <row r="6" spans="1:11" ht="20.25">
      <c r="A6" s="38"/>
      <c r="B6" s="25"/>
      <c r="C6" s="25"/>
      <c r="D6" s="25"/>
      <c r="E6" s="25"/>
      <c r="F6" s="25"/>
      <c r="G6" s="25"/>
      <c r="H6" s="25"/>
      <c r="I6" s="25"/>
      <c r="J6" s="25"/>
      <c r="K6" s="459" t="s">
        <v>6</v>
      </c>
    </row>
    <row r="7" spans="1:11" ht="20.25">
      <c r="A7" s="38"/>
      <c r="B7" s="1052" t="s">
        <v>433</v>
      </c>
      <c r="C7" s="840"/>
      <c r="D7" s="840"/>
      <c r="E7" s="840"/>
      <c r="F7" s="840"/>
      <c r="G7" s="840"/>
      <c r="H7" s="840"/>
      <c r="I7" s="840"/>
      <c r="J7" s="840"/>
      <c r="K7" s="459" t="s">
        <v>6</v>
      </c>
    </row>
    <row r="8" spans="1:11" ht="19.5">
      <c r="A8" s="10" t="s">
        <v>433</v>
      </c>
      <c r="B8" s="1051" t="str">
        <f>+'B. Summary of Requirements '!A3</f>
        <v>Office of the Inspector General</v>
      </c>
      <c r="C8" s="1018"/>
      <c r="D8" s="1018"/>
      <c r="E8" s="1018"/>
      <c r="F8" s="1018"/>
      <c r="G8" s="1018"/>
      <c r="H8" s="1018"/>
      <c r="I8" s="1018"/>
      <c r="J8" s="1018"/>
      <c r="K8" s="459" t="s">
        <v>6</v>
      </c>
    </row>
    <row r="9" spans="1:11" ht="18.75">
      <c r="A9" s="12" t="e">
        <f>+#REF!</f>
        <v>#REF!</v>
      </c>
      <c r="B9" s="1050" t="str">
        <f>+'B. Summary of Requirements '!A4</f>
        <v>Salaries and Expenses</v>
      </c>
      <c r="C9" s="840"/>
      <c r="D9" s="840"/>
      <c r="E9" s="840"/>
      <c r="F9" s="840"/>
      <c r="G9" s="840"/>
      <c r="H9" s="840"/>
      <c r="I9" s="840"/>
      <c r="J9" s="840"/>
      <c r="K9" s="459" t="s">
        <v>6</v>
      </c>
    </row>
    <row r="10" spans="1:11" ht="15.75">
      <c r="A10" s="13"/>
      <c r="B10" s="27"/>
      <c r="C10" s="27"/>
      <c r="D10" s="27"/>
      <c r="E10" s="27"/>
      <c r="F10" s="27"/>
      <c r="G10" s="27"/>
      <c r="H10" s="27"/>
      <c r="I10" s="27"/>
      <c r="J10" s="27"/>
      <c r="K10" s="459" t="s">
        <v>6</v>
      </c>
    </row>
    <row r="11" spans="1:11" ht="16.5" thickBot="1">
      <c r="A11" s="25"/>
      <c r="B11" s="25" t="s">
        <v>420</v>
      </c>
      <c r="C11" s="25"/>
      <c r="D11" s="25"/>
      <c r="E11" s="25"/>
      <c r="F11" s="25"/>
      <c r="G11" s="25"/>
      <c r="H11" s="25"/>
      <c r="I11" s="25"/>
      <c r="J11" s="25"/>
      <c r="K11" s="459" t="s">
        <v>6</v>
      </c>
    </row>
    <row r="12" spans="1:11" ht="15.75">
      <c r="A12" s="164"/>
      <c r="B12" s="1046" t="s">
        <v>266</v>
      </c>
      <c r="C12" s="1039" t="s">
        <v>414</v>
      </c>
      <c r="D12" s="1040"/>
      <c r="E12" s="1039" t="s">
        <v>376</v>
      </c>
      <c r="F12" s="1043"/>
      <c r="G12" s="1039" t="s">
        <v>239</v>
      </c>
      <c r="H12" s="1043"/>
      <c r="I12" s="1039" t="s">
        <v>255</v>
      </c>
      <c r="J12" s="1043"/>
      <c r="K12" s="459" t="s">
        <v>6</v>
      </c>
    </row>
    <row r="13" spans="1:11" ht="15.75">
      <c r="A13" s="162"/>
      <c r="B13" s="1047"/>
      <c r="C13" s="1041"/>
      <c r="D13" s="1042"/>
      <c r="E13" s="1044"/>
      <c r="F13" s="1045"/>
      <c r="G13" s="1044"/>
      <c r="H13" s="1045"/>
      <c r="I13" s="1044"/>
      <c r="J13" s="1045"/>
      <c r="K13" s="459" t="s">
        <v>6</v>
      </c>
    </row>
    <row r="14" spans="1:11" ht="16.5" thickBot="1">
      <c r="A14" s="165"/>
      <c r="B14" s="1048"/>
      <c r="C14" s="167" t="s">
        <v>419</v>
      </c>
      <c r="D14" s="166" t="s">
        <v>422</v>
      </c>
      <c r="E14" s="167" t="s">
        <v>419</v>
      </c>
      <c r="F14" s="166" t="s">
        <v>422</v>
      </c>
      <c r="G14" s="167" t="s">
        <v>419</v>
      </c>
      <c r="H14" s="166" t="s">
        <v>422</v>
      </c>
      <c r="I14" s="167" t="s">
        <v>419</v>
      </c>
      <c r="J14" s="168" t="s">
        <v>422</v>
      </c>
      <c r="K14" s="459" t="s">
        <v>6</v>
      </c>
    </row>
    <row r="15" spans="1:11" ht="15.75" hidden="1">
      <c r="A15" s="162"/>
      <c r="B15" s="169" t="s">
        <v>267</v>
      </c>
      <c r="C15" s="162"/>
      <c r="D15" s="111"/>
      <c r="E15" s="162"/>
      <c r="F15" s="111"/>
      <c r="G15" s="162"/>
      <c r="H15" s="111"/>
      <c r="I15" s="162">
        <f aca="true" t="shared" si="0" ref="I15:I30">G15-E15</f>
        <v>0</v>
      </c>
      <c r="J15" s="112"/>
      <c r="K15" s="459" t="s">
        <v>6</v>
      </c>
    </row>
    <row r="16" spans="1:11" ht="15.75" hidden="1">
      <c r="A16" s="162"/>
      <c r="B16" s="169" t="s">
        <v>268</v>
      </c>
      <c r="C16" s="162"/>
      <c r="D16" s="111"/>
      <c r="E16" s="162"/>
      <c r="F16" s="111"/>
      <c r="G16" s="162"/>
      <c r="H16" s="111"/>
      <c r="I16" s="162">
        <f t="shared" si="0"/>
        <v>0</v>
      </c>
      <c r="J16" s="112"/>
      <c r="K16" s="459" t="s">
        <v>6</v>
      </c>
    </row>
    <row r="17" spans="1:11" ht="15.75" hidden="1">
      <c r="A17" s="162"/>
      <c r="B17" s="169" t="s">
        <v>269</v>
      </c>
      <c r="C17" s="162"/>
      <c r="D17" s="111"/>
      <c r="E17" s="162"/>
      <c r="F17" s="111"/>
      <c r="G17" s="162"/>
      <c r="H17" s="111"/>
      <c r="I17" s="162">
        <f t="shared" si="0"/>
        <v>0</v>
      </c>
      <c r="J17" s="112"/>
      <c r="K17" s="459" t="s">
        <v>6</v>
      </c>
    </row>
    <row r="18" spans="1:11" ht="15.75" hidden="1">
      <c r="A18" s="162"/>
      <c r="B18" s="169" t="s">
        <v>305</v>
      </c>
      <c r="C18" s="162"/>
      <c r="D18" s="111"/>
      <c r="E18" s="162"/>
      <c r="F18" s="111"/>
      <c r="G18" s="162"/>
      <c r="H18" s="111"/>
      <c r="I18" s="162">
        <f t="shared" si="0"/>
        <v>0</v>
      </c>
      <c r="J18" s="112"/>
      <c r="K18" s="459" t="s">
        <v>6</v>
      </c>
    </row>
    <row r="19" spans="1:11" ht="15.75">
      <c r="A19" s="162"/>
      <c r="B19" s="268" t="s">
        <v>364</v>
      </c>
      <c r="C19" s="439">
        <v>1</v>
      </c>
      <c r="D19" s="440"/>
      <c r="E19" s="439">
        <v>1</v>
      </c>
      <c r="F19" s="440"/>
      <c r="G19" s="439">
        <v>1</v>
      </c>
      <c r="H19" s="440"/>
      <c r="I19" s="439">
        <f t="shared" si="0"/>
        <v>0</v>
      </c>
      <c r="J19" s="441"/>
      <c r="K19" s="459" t="s">
        <v>6</v>
      </c>
    </row>
    <row r="20" spans="1:11" ht="15.75">
      <c r="A20" s="162"/>
      <c r="B20" s="268" t="s">
        <v>378</v>
      </c>
      <c r="C20" s="439">
        <v>7</v>
      </c>
      <c r="D20" s="440"/>
      <c r="E20" s="439">
        <v>7</v>
      </c>
      <c r="F20" s="440"/>
      <c r="G20" s="439">
        <v>7</v>
      </c>
      <c r="H20" s="440"/>
      <c r="I20" s="439">
        <f t="shared" si="0"/>
        <v>0</v>
      </c>
      <c r="J20" s="441"/>
      <c r="K20" s="459"/>
    </row>
    <row r="21" spans="1:11" ht="15.75">
      <c r="A21" s="162"/>
      <c r="B21" s="268" t="s">
        <v>365</v>
      </c>
      <c r="C21" s="439">
        <v>2</v>
      </c>
      <c r="D21" s="440"/>
      <c r="E21" s="439">
        <v>2</v>
      </c>
      <c r="F21" s="440"/>
      <c r="G21" s="439">
        <v>2</v>
      </c>
      <c r="H21" s="440"/>
      <c r="I21" s="439">
        <f t="shared" si="0"/>
        <v>0</v>
      </c>
      <c r="J21" s="441"/>
      <c r="K21" s="459"/>
    </row>
    <row r="22" spans="1:11" ht="15.75">
      <c r="A22" s="162"/>
      <c r="B22" s="171" t="s">
        <v>250</v>
      </c>
      <c r="C22" s="439">
        <v>60</v>
      </c>
      <c r="D22" s="440"/>
      <c r="E22" s="439">
        <v>61</v>
      </c>
      <c r="F22" s="440"/>
      <c r="G22" s="439">
        <f>61+2</f>
        <v>63</v>
      </c>
      <c r="H22" s="440"/>
      <c r="I22" s="439">
        <f t="shared" si="0"/>
        <v>2</v>
      </c>
      <c r="J22" s="441"/>
      <c r="K22" s="459" t="s">
        <v>6</v>
      </c>
    </row>
    <row r="23" spans="1:11" ht="15.75">
      <c r="A23" s="162"/>
      <c r="B23" s="171" t="s">
        <v>249</v>
      </c>
      <c r="C23" s="439">
        <v>77</v>
      </c>
      <c r="D23" s="440"/>
      <c r="E23" s="439">
        <v>79</v>
      </c>
      <c r="F23" s="440"/>
      <c r="G23" s="439">
        <f>79+1</f>
        <v>80</v>
      </c>
      <c r="H23" s="440"/>
      <c r="I23" s="439">
        <f t="shared" si="0"/>
        <v>1</v>
      </c>
      <c r="J23" s="441"/>
      <c r="K23" s="459" t="s">
        <v>6</v>
      </c>
    </row>
    <row r="24" spans="1:11" ht="15.75">
      <c r="A24" s="162"/>
      <c r="B24" s="171" t="s">
        <v>248</v>
      </c>
      <c r="C24" s="439">
        <v>208</v>
      </c>
      <c r="D24" s="440"/>
      <c r="E24" s="439">
        <v>193</v>
      </c>
      <c r="F24" s="440"/>
      <c r="G24" s="439">
        <f>193+5</f>
        <v>198</v>
      </c>
      <c r="H24" s="440"/>
      <c r="I24" s="439">
        <f t="shared" si="0"/>
        <v>5</v>
      </c>
      <c r="J24" s="441"/>
      <c r="K24" s="459" t="s">
        <v>6</v>
      </c>
    </row>
    <row r="25" spans="1:11" ht="15.75">
      <c r="A25" s="162"/>
      <c r="B25" s="171" t="s">
        <v>247</v>
      </c>
      <c r="C25" s="439">
        <v>34</v>
      </c>
      <c r="D25" s="440"/>
      <c r="E25" s="439">
        <v>32</v>
      </c>
      <c r="F25" s="440"/>
      <c r="G25" s="439">
        <f>32+4</f>
        <v>36</v>
      </c>
      <c r="H25" s="440"/>
      <c r="I25" s="439">
        <f t="shared" si="0"/>
        <v>4</v>
      </c>
      <c r="J25" s="441"/>
      <c r="K25" s="459" t="s">
        <v>6</v>
      </c>
    </row>
    <row r="26" spans="1:11" ht="15.75">
      <c r="A26" s="162"/>
      <c r="B26" s="171" t="s">
        <v>246</v>
      </c>
      <c r="C26" s="439">
        <v>13</v>
      </c>
      <c r="D26" s="440"/>
      <c r="E26" s="439">
        <v>13</v>
      </c>
      <c r="F26" s="440"/>
      <c r="G26" s="439">
        <v>13</v>
      </c>
      <c r="H26" s="440"/>
      <c r="I26" s="439">
        <f t="shared" si="0"/>
        <v>0</v>
      </c>
      <c r="J26" s="441"/>
      <c r="K26" s="459" t="s">
        <v>6</v>
      </c>
    </row>
    <row r="27" spans="1:11" ht="15.75">
      <c r="A27" s="162"/>
      <c r="B27" s="171" t="s">
        <v>245</v>
      </c>
      <c r="C27" s="439">
        <v>1</v>
      </c>
      <c r="D27" s="440"/>
      <c r="E27" s="439">
        <v>1</v>
      </c>
      <c r="F27" s="440"/>
      <c r="G27" s="439">
        <v>1</v>
      </c>
      <c r="H27" s="440"/>
      <c r="I27" s="439">
        <f t="shared" si="0"/>
        <v>0</v>
      </c>
      <c r="J27" s="441"/>
      <c r="K27" s="459" t="s">
        <v>6</v>
      </c>
    </row>
    <row r="28" spans="1:11" ht="15.75">
      <c r="A28" s="162"/>
      <c r="B28" s="171" t="s">
        <v>244</v>
      </c>
      <c r="C28" s="439">
        <v>22</v>
      </c>
      <c r="D28" s="440"/>
      <c r="E28" s="439">
        <v>21</v>
      </c>
      <c r="F28" s="440"/>
      <c r="G28" s="439">
        <f>21+4</f>
        <v>25</v>
      </c>
      <c r="H28" s="440"/>
      <c r="I28" s="439">
        <f t="shared" si="0"/>
        <v>4</v>
      </c>
      <c r="J28" s="441"/>
      <c r="K28" s="459" t="s">
        <v>6</v>
      </c>
    </row>
    <row r="29" spans="1:11" ht="15.75">
      <c r="A29" s="162"/>
      <c r="B29" s="171" t="s">
        <v>243</v>
      </c>
      <c r="C29" s="439">
        <v>10</v>
      </c>
      <c r="D29" s="440"/>
      <c r="E29" s="439">
        <v>10</v>
      </c>
      <c r="F29" s="440"/>
      <c r="G29" s="439">
        <v>10</v>
      </c>
      <c r="H29" s="440"/>
      <c r="I29" s="439">
        <f t="shared" si="0"/>
        <v>0</v>
      </c>
      <c r="J29" s="441"/>
      <c r="K29" s="459" t="s">
        <v>6</v>
      </c>
    </row>
    <row r="30" spans="1:11" ht="15.75">
      <c r="A30" s="162"/>
      <c r="B30" s="171" t="s">
        <v>242</v>
      </c>
      <c r="C30" s="439">
        <v>14</v>
      </c>
      <c r="D30" s="440"/>
      <c r="E30" s="439">
        <v>14</v>
      </c>
      <c r="F30" s="440"/>
      <c r="G30" s="439">
        <f>14</f>
        <v>14</v>
      </c>
      <c r="H30" s="440"/>
      <c r="I30" s="439">
        <f t="shared" si="0"/>
        <v>0</v>
      </c>
      <c r="J30" s="441"/>
      <c r="K30" s="459" t="s">
        <v>6</v>
      </c>
    </row>
    <row r="31" spans="1:11" ht="15.75">
      <c r="A31" s="162"/>
      <c r="B31" s="193" t="s">
        <v>290</v>
      </c>
      <c r="C31" s="442">
        <f>SUM(C19:C30)</f>
        <v>449</v>
      </c>
      <c r="D31" s="443"/>
      <c r="E31" s="442">
        <f>SUM(E19:E30)</f>
        <v>434</v>
      </c>
      <c r="F31" s="443"/>
      <c r="G31" s="442">
        <f>SUM(G19:G30)</f>
        <v>450</v>
      </c>
      <c r="H31" s="443"/>
      <c r="I31" s="442">
        <f>SUM(I19:I30)</f>
        <v>16</v>
      </c>
      <c r="J31" s="444"/>
      <c r="K31" s="459" t="s">
        <v>6</v>
      </c>
    </row>
    <row r="32" spans="1:11" ht="15.75">
      <c r="A32" s="162"/>
      <c r="B32" s="194" t="s">
        <v>169</v>
      </c>
      <c r="C32" s="172"/>
      <c r="D32" s="384">
        <v>156560</v>
      </c>
      <c r="E32" s="385"/>
      <c r="F32" s="384">
        <f>D32*1.035</f>
        <v>162039.59999999998</v>
      </c>
      <c r="G32" s="386"/>
      <c r="H32" s="384">
        <f>F32*1.03</f>
        <v>166900.78799999997</v>
      </c>
      <c r="I32" s="439"/>
      <c r="J32" s="441"/>
      <c r="K32" s="459" t="s">
        <v>6</v>
      </c>
    </row>
    <row r="33" spans="1:11" ht="15.75">
      <c r="A33" s="162"/>
      <c r="B33" s="194" t="s">
        <v>306</v>
      </c>
      <c r="C33" s="173"/>
      <c r="D33" s="384">
        <v>80552</v>
      </c>
      <c r="E33" s="385"/>
      <c r="F33" s="384">
        <v>83544</v>
      </c>
      <c r="G33" s="386"/>
      <c r="H33" s="384">
        <f>F33*1.03</f>
        <v>86050.32</v>
      </c>
      <c r="I33" s="439"/>
      <c r="J33" s="441"/>
      <c r="K33" s="459" t="s">
        <v>6</v>
      </c>
    </row>
    <row r="34" spans="1:11" ht="16.5" thickBot="1">
      <c r="A34" s="163"/>
      <c r="B34" s="280" t="s">
        <v>307</v>
      </c>
      <c r="C34" s="281"/>
      <c r="D34" s="445">
        <v>12.8</v>
      </c>
      <c r="E34" s="446"/>
      <c r="F34" s="445">
        <v>12.8</v>
      </c>
      <c r="G34" s="446"/>
      <c r="H34" s="445">
        <v>12.79</v>
      </c>
      <c r="I34" s="446"/>
      <c r="J34" s="447"/>
      <c r="K34" s="459" t="s">
        <v>6</v>
      </c>
    </row>
    <row r="35" spans="1:11" ht="15.75">
      <c r="A35" s="25"/>
      <c r="B35" s="1049" t="s">
        <v>205</v>
      </c>
      <c r="C35" s="906"/>
      <c r="D35" s="906"/>
      <c r="E35" s="906"/>
      <c r="F35" s="906"/>
      <c r="G35" s="906"/>
      <c r="H35" s="906"/>
      <c r="I35" s="906"/>
      <c r="J35" s="906"/>
      <c r="K35" s="906"/>
    </row>
    <row r="36" spans="2:10" ht="15.75">
      <c r="B36" s="25"/>
      <c r="C36" s="25"/>
      <c r="D36" s="25"/>
      <c r="E36" s="25"/>
      <c r="F36" s="25"/>
      <c r="G36" s="25"/>
      <c r="H36" s="25"/>
      <c r="I36" s="25"/>
      <c r="J36" s="25"/>
    </row>
    <row r="37" spans="2:9" ht="20.25">
      <c r="B37" s="687"/>
      <c r="C37" s="688"/>
      <c r="D37" s="688"/>
      <c r="E37" s="688"/>
      <c r="F37" s="688"/>
      <c r="G37" s="688"/>
      <c r="H37" s="688"/>
      <c r="I37" s="688"/>
    </row>
    <row r="38" spans="2:9" ht="20.25">
      <c r="B38" s="687"/>
      <c r="C38" s="688"/>
      <c r="D38" s="688"/>
      <c r="E38" s="688"/>
      <c r="F38" s="688"/>
      <c r="G38" s="688"/>
      <c r="H38" s="688"/>
      <c r="I38" s="688"/>
    </row>
    <row r="39" spans="2:9" ht="87" customHeight="1">
      <c r="B39" s="1036"/>
      <c r="C39" s="1037"/>
      <c r="D39" s="1037"/>
      <c r="E39" s="1037"/>
      <c r="F39" s="1037"/>
      <c r="G39" s="1037"/>
      <c r="H39" s="1037"/>
      <c r="I39" s="1037"/>
    </row>
    <row r="40" spans="2:9" ht="15.75">
      <c r="B40" s="689"/>
      <c r="C40" s="666"/>
      <c r="D40" s="666"/>
      <c r="E40" s="666"/>
      <c r="F40" s="666"/>
      <c r="G40" s="666"/>
      <c r="H40" s="666"/>
      <c r="I40" s="666"/>
    </row>
    <row r="41" spans="2:9" ht="46.5" customHeight="1">
      <c r="B41" s="1038"/>
      <c r="C41" s="952"/>
      <c r="D41" s="952"/>
      <c r="E41" s="952"/>
      <c r="F41" s="952"/>
      <c r="G41" s="952"/>
      <c r="H41" s="952"/>
      <c r="I41" s="952"/>
    </row>
    <row r="42" spans="2:9" ht="15.75">
      <c r="B42" s="191"/>
      <c r="C42" s="191"/>
      <c r="D42" s="191"/>
      <c r="E42" s="191"/>
      <c r="F42" s="191"/>
      <c r="G42" s="191"/>
      <c r="H42" s="191"/>
      <c r="I42" s="191"/>
    </row>
    <row r="43" spans="2:11" ht="15.75">
      <c r="B43" s="191"/>
      <c r="C43" s="191"/>
      <c r="D43" s="191"/>
      <c r="E43" s="191"/>
      <c r="F43" s="191"/>
      <c r="G43" s="191"/>
      <c r="H43" s="191"/>
      <c r="I43" s="191"/>
      <c r="K43" s="459"/>
    </row>
    <row r="44" spans="2:9" ht="15.75">
      <c r="B44" s="191"/>
      <c r="C44" s="191"/>
      <c r="D44" s="191"/>
      <c r="E44" s="191"/>
      <c r="F44" s="191"/>
      <c r="G44" s="191"/>
      <c r="H44" s="191"/>
      <c r="I44" s="191"/>
    </row>
  </sheetData>
  <mergeCells count="12">
    <mergeCell ref="B9:J9"/>
    <mergeCell ref="B8:J8"/>
    <mergeCell ref="B7:J7"/>
    <mergeCell ref="B4:J4"/>
    <mergeCell ref="B39:I39"/>
    <mergeCell ref="B41:I41"/>
    <mergeCell ref="C12:D13"/>
    <mergeCell ref="E12:F13"/>
    <mergeCell ref="G12:H13"/>
    <mergeCell ref="I12:J13"/>
    <mergeCell ref="B12:B14"/>
    <mergeCell ref="B35:K35"/>
  </mergeCells>
  <printOptions horizontalCentered="1"/>
  <pageMargins left="0.5" right="0.5" top="0.5" bottom="0.55" header="0.5" footer="0"/>
  <pageSetup horizontalDpi="300" verticalDpi="300" orientation="landscape" scale="67" r:id="rId1"/>
  <headerFooter alignWithMargins="0">
    <oddHeader>&amp;R&amp;"Times New Roman,Regular"&amp;7DEPARTMENT OF JUSTICE
OFFICE OF THE INSPECTOR GENERAL
FY 2009 PRESIDENT'S BUDGET REQUEST</oddHeader>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Q98"/>
  <sheetViews>
    <sheetView zoomScale="50" zoomScaleNormal="50" zoomScaleSheetLayoutView="50" workbookViewId="0" topLeftCell="A1">
      <pane xSplit="4" ySplit="9" topLeftCell="E10" activePane="bottomRight" state="frozen"/>
      <selection pane="topLeft" activeCell="A1" sqref="A1"/>
      <selection pane="topRight" activeCell="E1" sqref="E1"/>
      <selection pane="bottomLeft" activeCell="A10" sqref="A10"/>
      <selection pane="bottomRight" activeCell="J18" sqref="J18"/>
    </sheetView>
  </sheetViews>
  <sheetFormatPr defaultColWidth="8.88671875" defaultRowHeight="15"/>
  <cols>
    <col min="1" max="1" width="1.88671875" style="3" customWidth="1"/>
    <col min="2" max="2" width="27.10546875" style="3" customWidth="1"/>
    <col min="3" max="3" width="12.5546875" style="3" customWidth="1"/>
    <col min="4" max="4" width="18.1054687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5" width="0" style="3" hidden="1" customWidth="1"/>
    <col min="16" max="16" width="0.9921875" style="458" customWidth="1"/>
    <col min="18" max="16384" width="8.88671875" style="3" customWidth="1"/>
  </cols>
  <sheetData>
    <row r="1" spans="1:16" ht="18.75" customHeight="1">
      <c r="A1" s="960" t="s">
        <v>373</v>
      </c>
      <c r="B1" s="1079"/>
      <c r="C1" s="1079"/>
      <c r="D1" s="1079"/>
      <c r="E1" s="1079"/>
      <c r="F1" s="1079"/>
      <c r="G1" s="1079"/>
      <c r="H1" s="1079"/>
      <c r="I1" s="1079"/>
      <c r="J1" s="1079"/>
      <c r="K1" s="1079"/>
      <c r="L1" s="1080"/>
      <c r="P1" s="457" t="s">
        <v>6</v>
      </c>
    </row>
    <row r="2" spans="1:16" ht="18.75" customHeight="1">
      <c r="A2" s="1081"/>
      <c r="B2" s="1082"/>
      <c r="C2" s="1082"/>
      <c r="D2" s="1082"/>
      <c r="E2" s="1082"/>
      <c r="F2" s="1082"/>
      <c r="G2" s="1082"/>
      <c r="H2" s="1082"/>
      <c r="I2" s="1082"/>
      <c r="J2" s="1082"/>
      <c r="K2" s="1082"/>
      <c r="L2" s="1083"/>
      <c r="P2" s="457" t="s">
        <v>6</v>
      </c>
    </row>
    <row r="3" spans="1:16" ht="18.75">
      <c r="A3" s="1084" t="s">
        <v>325</v>
      </c>
      <c r="B3" s="1085"/>
      <c r="C3" s="1085"/>
      <c r="D3" s="1085"/>
      <c r="E3" s="1085"/>
      <c r="F3" s="1085"/>
      <c r="G3" s="1085"/>
      <c r="H3" s="1085"/>
      <c r="I3" s="1085"/>
      <c r="J3" s="1085"/>
      <c r="K3" s="1085"/>
      <c r="L3" s="1086"/>
      <c r="P3" s="457" t="s">
        <v>6</v>
      </c>
    </row>
    <row r="4" spans="1:16" ht="16.5">
      <c r="A4" s="1087" t="str">
        <f>+'B. Summary of Requirements '!A3</f>
        <v>Office of the Inspector General</v>
      </c>
      <c r="B4" s="1088"/>
      <c r="C4" s="1088"/>
      <c r="D4" s="1088"/>
      <c r="E4" s="1088"/>
      <c r="F4" s="1088"/>
      <c r="G4" s="1088"/>
      <c r="H4" s="1088"/>
      <c r="I4" s="1088"/>
      <c r="J4" s="1088"/>
      <c r="K4" s="1088"/>
      <c r="L4" s="1089"/>
      <c r="P4" s="457" t="s">
        <v>6</v>
      </c>
    </row>
    <row r="5" spans="1:16" ht="16.5">
      <c r="A5" s="1090" t="str">
        <f>+'B. Summary of Requirements '!A4</f>
        <v>Salaries and Expenses</v>
      </c>
      <c r="B5" s="1079"/>
      <c r="C5" s="1079"/>
      <c r="D5" s="1079"/>
      <c r="E5" s="1079"/>
      <c r="F5" s="1079"/>
      <c r="G5" s="1079"/>
      <c r="H5" s="1079"/>
      <c r="I5" s="1079"/>
      <c r="J5" s="1079"/>
      <c r="K5" s="1079"/>
      <c r="L5" s="1080"/>
      <c r="P5" s="457" t="s">
        <v>6</v>
      </c>
    </row>
    <row r="6" spans="1:16" ht="15.75">
      <c r="A6" s="1100" t="s">
        <v>386</v>
      </c>
      <c r="B6" s="1079"/>
      <c r="C6" s="1079"/>
      <c r="D6" s="1079"/>
      <c r="E6" s="1079"/>
      <c r="F6" s="1079"/>
      <c r="G6" s="1079"/>
      <c r="H6" s="1079"/>
      <c r="I6" s="1079"/>
      <c r="J6" s="1079"/>
      <c r="K6" s="1079"/>
      <c r="L6" s="1080"/>
      <c r="P6" s="457" t="s">
        <v>6</v>
      </c>
    </row>
    <row r="7" spans="1:16" ht="11.25" customHeight="1">
      <c r="A7" s="47"/>
      <c r="B7" s="12"/>
      <c r="C7" s="28"/>
      <c r="D7" s="28"/>
      <c r="E7" s="28"/>
      <c r="F7" s="28"/>
      <c r="G7" s="28"/>
      <c r="H7" s="28"/>
      <c r="I7" s="28"/>
      <c r="J7" s="28"/>
      <c r="K7" s="4"/>
      <c r="L7" s="4"/>
      <c r="P7" s="457" t="s">
        <v>6</v>
      </c>
    </row>
    <row r="8" spans="1:16" ht="44.25" customHeight="1">
      <c r="A8" s="1091" t="s">
        <v>308</v>
      </c>
      <c r="B8" s="1092"/>
      <c r="C8" s="1092"/>
      <c r="D8" s="1093"/>
      <c r="E8" s="1069" t="s">
        <v>414</v>
      </c>
      <c r="F8" s="1070"/>
      <c r="G8" s="1104" t="s">
        <v>376</v>
      </c>
      <c r="H8" s="1105"/>
      <c r="I8" s="1101" t="s">
        <v>239</v>
      </c>
      <c r="J8" s="1103"/>
      <c r="K8" s="1101" t="s">
        <v>255</v>
      </c>
      <c r="L8" s="1102"/>
      <c r="M8" s="9"/>
      <c r="P8" s="457" t="s">
        <v>6</v>
      </c>
    </row>
    <row r="9" spans="1:16" ht="25.5" customHeight="1" thickBot="1">
      <c r="A9" s="1094"/>
      <c r="B9" s="1095"/>
      <c r="C9" s="1095"/>
      <c r="D9" s="1096"/>
      <c r="E9" s="690" t="s">
        <v>260</v>
      </c>
      <c r="F9" s="691" t="s">
        <v>422</v>
      </c>
      <c r="G9" s="690" t="s">
        <v>260</v>
      </c>
      <c r="H9" s="691" t="s">
        <v>422</v>
      </c>
      <c r="I9" s="690" t="s">
        <v>260</v>
      </c>
      <c r="J9" s="691" t="s">
        <v>422</v>
      </c>
      <c r="K9" s="690" t="s">
        <v>260</v>
      </c>
      <c r="L9" s="692" t="s">
        <v>422</v>
      </c>
      <c r="M9" s="9"/>
      <c r="P9" s="457" t="s">
        <v>6</v>
      </c>
    </row>
    <row r="10" spans="1:16" ht="15.75">
      <c r="A10" s="1097" t="s">
        <v>164</v>
      </c>
      <c r="B10" s="1098"/>
      <c r="C10" s="1098"/>
      <c r="D10" s="1099"/>
      <c r="E10" s="693">
        <f>413-20</f>
        <v>393</v>
      </c>
      <c r="F10" s="694">
        <v>33650</v>
      </c>
      <c r="G10" s="693">
        <f>398-20</f>
        <v>378</v>
      </c>
      <c r="H10" s="694">
        <v>34214</v>
      </c>
      <c r="I10" s="693">
        <f>406-20</f>
        <v>386</v>
      </c>
      <c r="J10" s="694">
        <v>35414</v>
      </c>
      <c r="K10" s="693">
        <f>I10-G10</f>
        <v>8</v>
      </c>
      <c r="L10" s="695">
        <f>J10-H10</f>
        <v>1200</v>
      </c>
      <c r="M10" s="9"/>
      <c r="P10" s="457" t="s">
        <v>6</v>
      </c>
    </row>
    <row r="11" spans="1:16" ht="15.75">
      <c r="A11" s="1054" t="s">
        <v>289</v>
      </c>
      <c r="B11" s="1055"/>
      <c r="C11" s="1055"/>
      <c r="D11" s="1056"/>
      <c r="E11" s="693">
        <v>24</v>
      </c>
      <c r="F11" s="694">
        <v>1096</v>
      </c>
      <c r="G11" s="693">
        <v>24</v>
      </c>
      <c r="H11" s="694">
        <v>1096</v>
      </c>
      <c r="I11" s="693">
        <v>24</v>
      </c>
      <c r="J11" s="694">
        <v>1117</v>
      </c>
      <c r="K11" s="693">
        <f>I11-G11</f>
        <v>0</v>
      </c>
      <c r="L11" s="695">
        <f>J11-H11</f>
        <v>21</v>
      </c>
      <c r="M11" s="31" t="s">
        <v>258</v>
      </c>
      <c r="N11" s="3" t="s">
        <v>259</v>
      </c>
      <c r="P11" s="457" t="s">
        <v>6</v>
      </c>
    </row>
    <row r="12" spans="1:16" ht="15.75">
      <c r="A12" s="1054" t="s">
        <v>271</v>
      </c>
      <c r="B12" s="1055"/>
      <c r="C12" s="1055"/>
      <c r="D12" s="1056"/>
      <c r="E12" s="693">
        <f>23-3</f>
        <v>20</v>
      </c>
      <c r="F12" s="694">
        <v>3460</v>
      </c>
      <c r="G12" s="693">
        <f>23-3</f>
        <v>20</v>
      </c>
      <c r="H12" s="694">
        <v>3450</v>
      </c>
      <c r="I12" s="693">
        <f>23-3</f>
        <v>20</v>
      </c>
      <c r="J12" s="694">
        <v>3578</v>
      </c>
      <c r="K12" s="693">
        <v>0</v>
      </c>
      <c r="L12" s="695">
        <f>J12-H12</f>
        <v>128</v>
      </c>
      <c r="M12" s="9">
        <v>93</v>
      </c>
      <c r="P12" s="457" t="s">
        <v>6</v>
      </c>
    </row>
    <row r="13" spans="1:16" ht="15.75">
      <c r="A13" s="1075" t="s">
        <v>273</v>
      </c>
      <c r="B13" s="1072"/>
      <c r="C13" s="1072"/>
      <c r="D13" s="1073"/>
      <c r="E13" s="698" t="s">
        <v>14</v>
      </c>
      <c r="F13" s="699" t="s">
        <v>264</v>
      </c>
      <c r="G13" s="698" t="s">
        <v>14</v>
      </c>
      <c r="H13" s="699" t="s">
        <v>176</v>
      </c>
      <c r="I13" s="698" t="s">
        <v>14</v>
      </c>
      <c r="J13" s="699" t="s">
        <v>347</v>
      </c>
      <c r="K13" s="698" t="s">
        <v>352</v>
      </c>
      <c r="L13" s="700" t="s">
        <v>14</v>
      </c>
      <c r="M13" s="9"/>
      <c r="P13" s="457" t="s">
        <v>6</v>
      </c>
    </row>
    <row r="14" spans="1:16" ht="15.75">
      <c r="A14" s="1075" t="s">
        <v>272</v>
      </c>
      <c r="B14" s="1072"/>
      <c r="C14" s="1072"/>
      <c r="D14" s="1073"/>
      <c r="E14" s="698" t="s">
        <v>13</v>
      </c>
      <c r="F14" s="699" t="s">
        <v>348</v>
      </c>
      <c r="G14" s="698" t="s">
        <v>13</v>
      </c>
      <c r="H14" s="699" t="s">
        <v>349</v>
      </c>
      <c r="I14" s="698" t="s">
        <v>13</v>
      </c>
      <c r="J14" s="699" t="s">
        <v>350</v>
      </c>
      <c r="K14" s="698" t="s">
        <v>352</v>
      </c>
      <c r="L14" s="700" t="s">
        <v>351</v>
      </c>
      <c r="M14" s="9"/>
      <c r="P14" s="457" t="s">
        <v>6</v>
      </c>
    </row>
    <row r="15" spans="1:16" ht="15.75">
      <c r="A15" s="1076" t="s">
        <v>274</v>
      </c>
      <c r="B15" s="1077"/>
      <c r="C15" s="1077"/>
      <c r="D15" s="1078"/>
      <c r="E15" s="701">
        <v>0</v>
      </c>
      <c r="F15" s="702">
        <v>0</v>
      </c>
      <c r="G15" s="701">
        <v>0</v>
      </c>
      <c r="H15" s="702">
        <v>15</v>
      </c>
      <c r="I15" s="701">
        <v>0</v>
      </c>
      <c r="J15" s="702">
        <v>25</v>
      </c>
      <c r="K15" s="701">
        <v>0</v>
      </c>
      <c r="L15" s="703">
        <v>15</v>
      </c>
      <c r="M15" s="9"/>
      <c r="P15" s="457" t="s">
        <v>6</v>
      </c>
    </row>
    <row r="16" spans="1:16" ht="15.75">
      <c r="A16" s="1064" t="s">
        <v>165</v>
      </c>
      <c r="B16" s="1065"/>
      <c r="C16" s="1065"/>
      <c r="D16" s="1066"/>
      <c r="E16" s="704">
        <f>+E10+E11+E12</f>
        <v>437</v>
      </c>
      <c r="F16" s="705">
        <f>+F10+F11+F12+F15</f>
        <v>38206</v>
      </c>
      <c r="G16" s="704">
        <f>+G10+G11+G12</f>
        <v>422</v>
      </c>
      <c r="H16" s="705">
        <f>+H10+H11+H12+H15</f>
        <v>38775</v>
      </c>
      <c r="I16" s="704">
        <f>+I10+I11+I12</f>
        <v>430</v>
      </c>
      <c r="J16" s="705">
        <f>+J10+J11+J12+J15</f>
        <v>40134</v>
      </c>
      <c r="K16" s="704">
        <f>SUM(K10:K15)</f>
        <v>8</v>
      </c>
      <c r="L16" s="706">
        <f>SUM(L10:L15)</f>
        <v>1364</v>
      </c>
      <c r="M16" s="48">
        <f>697+630+957+2333</f>
        <v>4617</v>
      </c>
      <c r="N16" s="3">
        <f>2451-93</f>
        <v>2358</v>
      </c>
      <c r="O16" s="3">
        <f>+H16-J16</f>
        <v>-1359</v>
      </c>
      <c r="P16" s="457" t="s">
        <v>6</v>
      </c>
    </row>
    <row r="17" spans="1:16" ht="15.75">
      <c r="A17" s="1054" t="s">
        <v>309</v>
      </c>
      <c r="B17" s="1055"/>
      <c r="C17" s="1055"/>
      <c r="D17" s="1056"/>
      <c r="E17" s="693"/>
      <c r="F17" s="694"/>
      <c r="G17" s="693"/>
      <c r="H17" s="694"/>
      <c r="I17" s="693"/>
      <c r="J17" s="694"/>
      <c r="K17" s="693"/>
      <c r="L17" s="695"/>
      <c r="M17" s="9"/>
      <c r="P17" s="457" t="s">
        <v>6</v>
      </c>
    </row>
    <row r="18" spans="1:16" ht="15.75">
      <c r="A18" s="1071" t="s">
        <v>276</v>
      </c>
      <c r="B18" s="1072"/>
      <c r="C18" s="1072"/>
      <c r="D18" s="1073"/>
      <c r="E18" s="693"/>
      <c r="F18" s="694">
        <v>12121</v>
      </c>
      <c r="G18" s="693"/>
      <c r="H18" s="694">
        <v>11740</v>
      </c>
      <c r="I18" s="693"/>
      <c r="J18" s="694">
        <v>13208</v>
      </c>
      <c r="K18" s="693"/>
      <c r="L18" s="695">
        <f>J18-H18</f>
        <v>1468</v>
      </c>
      <c r="M18" s="9">
        <v>359</v>
      </c>
      <c r="N18" s="3">
        <f>1171+93</f>
        <v>1264</v>
      </c>
      <c r="O18" s="3">
        <f>+H18-J18</f>
        <v>-1468</v>
      </c>
      <c r="P18" s="457" t="s">
        <v>6</v>
      </c>
    </row>
    <row r="19" spans="1:16" ht="15.75">
      <c r="A19" s="1071" t="s">
        <v>277</v>
      </c>
      <c r="B19" s="1072"/>
      <c r="C19" s="1072"/>
      <c r="D19" s="1073"/>
      <c r="E19" s="693"/>
      <c r="F19" s="694">
        <f>3827-100</f>
        <v>3727</v>
      </c>
      <c r="G19" s="693"/>
      <c r="H19" s="694">
        <f>3780+100</f>
        <v>3880</v>
      </c>
      <c r="I19" s="693"/>
      <c r="J19" s="694">
        <v>4158</v>
      </c>
      <c r="K19" s="693"/>
      <c r="L19" s="695">
        <f>J19-H19</f>
        <v>278</v>
      </c>
      <c r="M19" s="9"/>
      <c r="N19" s="3">
        <v>110</v>
      </c>
      <c r="O19" s="3">
        <f>+H19-J19</f>
        <v>-278</v>
      </c>
      <c r="P19" s="457" t="s">
        <v>6</v>
      </c>
    </row>
    <row r="20" spans="1:16" ht="15.75">
      <c r="A20" s="1071" t="s">
        <v>278</v>
      </c>
      <c r="B20" s="1072"/>
      <c r="C20" s="1072"/>
      <c r="D20" s="1073"/>
      <c r="E20" s="693"/>
      <c r="F20" s="694">
        <v>154</v>
      </c>
      <c r="G20" s="693"/>
      <c r="H20" s="694">
        <v>130</v>
      </c>
      <c r="I20" s="693"/>
      <c r="J20" s="694">
        <v>133</v>
      </c>
      <c r="K20" s="693"/>
      <c r="L20" s="695">
        <f>J20-H20</f>
        <v>3</v>
      </c>
      <c r="M20" s="9"/>
      <c r="N20" s="3">
        <v>0</v>
      </c>
      <c r="O20" s="3">
        <f>+H20-J20</f>
        <v>-3</v>
      </c>
      <c r="P20" s="457" t="s">
        <v>6</v>
      </c>
    </row>
    <row r="21" spans="1:16" ht="15.75">
      <c r="A21" s="1071" t="s">
        <v>344</v>
      </c>
      <c r="B21" s="1072"/>
      <c r="C21" s="1072"/>
      <c r="D21" s="1073"/>
      <c r="E21" s="693"/>
      <c r="F21" s="694">
        <v>8549</v>
      </c>
      <c r="G21" s="693"/>
      <c r="H21" s="694">
        <v>8897</v>
      </c>
      <c r="I21" s="693"/>
      <c r="J21" s="694">
        <v>9460</v>
      </c>
      <c r="K21" s="693"/>
      <c r="L21" s="695">
        <f>J21-H21</f>
        <v>563</v>
      </c>
      <c r="M21" s="9">
        <f>4220-576</f>
        <v>3644</v>
      </c>
      <c r="O21" s="3">
        <f>+H21-J21</f>
        <v>-563</v>
      </c>
      <c r="P21" s="457" t="s">
        <v>6</v>
      </c>
    </row>
    <row r="22" spans="1:16" ht="15.75">
      <c r="A22" s="1071" t="s">
        <v>241</v>
      </c>
      <c r="B22" s="1072"/>
      <c r="C22" s="1072"/>
      <c r="D22" s="1073"/>
      <c r="E22" s="693"/>
      <c r="F22" s="694">
        <f>80+95</f>
        <v>175</v>
      </c>
      <c r="G22" s="693"/>
      <c r="H22" s="694">
        <v>158</v>
      </c>
      <c r="I22" s="693"/>
      <c r="J22" s="694">
        <f>86+73</f>
        <v>159</v>
      </c>
      <c r="K22" s="693"/>
      <c r="L22" s="695">
        <f>J22-H22</f>
        <v>1</v>
      </c>
      <c r="M22" s="9"/>
      <c r="O22" s="3">
        <f>+H22-J22</f>
        <v>-1</v>
      </c>
      <c r="P22" s="457" t="s">
        <v>6</v>
      </c>
    </row>
    <row r="23" spans="1:16" ht="15.75">
      <c r="A23" s="1071" t="s">
        <v>279</v>
      </c>
      <c r="B23" s="1072"/>
      <c r="C23" s="1072"/>
      <c r="D23" s="1073"/>
      <c r="E23" s="693"/>
      <c r="F23" s="694">
        <v>1673</v>
      </c>
      <c r="G23" s="693"/>
      <c r="H23" s="694">
        <v>1702</v>
      </c>
      <c r="I23" s="693"/>
      <c r="J23" s="694">
        <v>1934</v>
      </c>
      <c r="K23" s="693"/>
      <c r="L23" s="695">
        <f aca="true" t="shared" si="0" ref="L23:L32">J23-H23</f>
        <v>232</v>
      </c>
      <c r="M23" s="9">
        <v>332</v>
      </c>
      <c r="N23" s="3">
        <v>175</v>
      </c>
      <c r="O23" s="3">
        <f aca="true" t="shared" si="1" ref="O23:O33">+H23-J23</f>
        <v>-232</v>
      </c>
      <c r="P23" s="457" t="s">
        <v>6</v>
      </c>
    </row>
    <row r="24" spans="1:16" ht="15.75">
      <c r="A24" s="1071" t="s">
        <v>280</v>
      </c>
      <c r="B24" s="1072"/>
      <c r="C24" s="1072"/>
      <c r="D24" s="1073"/>
      <c r="E24" s="693"/>
      <c r="F24" s="694">
        <v>46</v>
      </c>
      <c r="G24" s="693"/>
      <c r="H24" s="694">
        <v>31</v>
      </c>
      <c r="I24" s="693"/>
      <c r="J24" s="694">
        <v>33</v>
      </c>
      <c r="K24" s="693"/>
      <c r="L24" s="695">
        <f t="shared" si="0"/>
        <v>2</v>
      </c>
      <c r="M24" s="9"/>
      <c r="O24" s="3">
        <f t="shared" si="1"/>
        <v>-2</v>
      </c>
      <c r="P24" s="457" t="s">
        <v>6</v>
      </c>
    </row>
    <row r="25" spans="1:16" ht="15.75">
      <c r="A25" s="1071" t="s">
        <v>281</v>
      </c>
      <c r="B25" s="1072"/>
      <c r="C25" s="1072"/>
      <c r="D25" s="1073"/>
      <c r="E25" s="693"/>
      <c r="F25" s="694">
        <v>1144</v>
      </c>
      <c r="G25" s="693"/>
      <c r="H25" s="694">
        <v>1198</v>
      </c>
      <c r="I25" s="693"/>
      <c r="J25" s="694">
        <v>1325</v>
      </c>
      <c r="K25" s="693"/>
      <c r="L25" s="695">
        <f t="shared" si="0"/>
        <v>127</v>
      </c>
      <c r="M25" s="9"/>
      <c r="N25" s="3">
        <v>14918</v>
      </c>
      <c r="O25" s="3">
        <f t="shared" si="1"/>
        <v>-127</v>
      </c>
      <c r="P25" s="457" t="s">
        <v>6</v>
      </c>
    </row>
    <row r="26" spans="1:16" ht="15.75">
      <c r="A26" s="1071" t="s">
        <v>282</v>
      </c>
      <c r="B26" s="1072"/>
      <c r="C26" s="1072"/>
      <c r="D26" s="1073"/>
      <c r="E26" s="693"/>
      <c r="F26" s="694">
        <f>1720-100</f>
        <v>1620</v>
      </c>
      <c r="G26" s="693"/>
      <c r="H26" s="694">
        <f>1513+100</f>
        <v>1613</v>
      </c>
      <c r="I26" s="693"/>
      <c r="J26" s="694">
        <v>2458</v>
      </c>
      <c r="K26" s="693"/>
      <c r="L26" s="695">
        <f t="shared" si="0"/>
        <v>845</v>
      </c>
      <c r="M26" s="9">
        <v>276</v>
      </c>
      <c r="N26" s="3">
        <v>14853</v>
      </c>
      <c r="O26" s="3">
        <f t="shared" si="1"/>
        <v>-845</v>
      </c>
      <c r="P26" s="457" t="s">
        <v>6</v>
      </c>
    </row>
    <row r="27" spans="1:16" ht="15.75">
      <c r="A27" s="1071" t="s">
        <v>2</v>
      </c>
      <c r="B27" s="1072"/>
      <c r="C27" s="1072"/>
      <c r="D27" s="1073"/>
      <c r="E27" s="693"/>
      <c r="F27" s="694">
        <v>1246</v>
      </c>
      <c r="G27" s="693"/>
      <c r="H27" s="694">
        <v>1045</v>
      </c>
      <c r="I27" s="693"/>
      <c r="J27" s="694">
        <v>1136</v>
      </c>
      <c r="K27" s="693"/>
      <c r="L27" s="695">
        <f t="shared" si="0"/>
        <v>91</v>
      </c>
      <c r="M27" s="9"/>
      <c r="N27" s="3">
        <v>135</v>
      </c>
      <c r="O27" s="3">
        <f t="shared" si="1"/>
        <v>-91</v>
      </c>
      <c r="P27" s="457" t="s">
        <v>6</v>
      </c>
    </row>
    <row r="28" spans="1:16" ht="15.75">
      <c r="A28" s="1071" t="s">
        <v>366</v>
      </c>
      <c r="B28" s="1072"/>
      <c r="C28" s="1072"/>
      <c r="D28" s="1073"/>
      <c r="E28" s="693"/>
      <c r="F28" s="694">
        <v>100</v>
      </c>
      <c r="G28" s="693"/>
      <c r="H28" s="694">
        <v>32</v>
      </c>
      <c r="I28" s="693"/>
      <c r="J28" s="694">
        <v>33</v>
      </c>
      <c r="K28" s="693"/>
      <c r="L28" s="695">
        <f t="shared" si="0"/>
        <v>1</v>
      </c>
      <c r="M28" s="9"/>
      <c r="O28" s="3">
        <f t="shared" si="1"/>
        <v>-1</v>
      </c>
      <c r="P28" s="457" t="s">
        <v>6</v>
      </c>
    </row>
    <row r="29" spans="1:16" ht="15.75">
      <c r="A29" s="1071" t="s">
        <v>380</v>
      </c>
      <c r="B29" s="1072"/>
      <c r="C29" s="1072"/>
      <c r="D29" s="1073"/>
      <c r="E29" s="693"/>
      <c r="F29" s="694">
        <v>210</v>
      </c>
      <c r="G29" s="693"/>
      <c r="H29" s="694">
        <v>150</v>
      </c>
      <c r="I29" s="693"/>
      <c r="J29" s="694">
        <v>150</v>
      </c>
      <c r="K29" s="693"/>
      <c r="L29" s="695">
        <f t="shared" si="0"/>
        <v>0</v>
      </c>
      <c r="M29" s="9"/>
      <c r="N29" s="3">
        <v>10</v>
      </c>
      <c r="O29" s="3">
        <f t="shared" si="1"/>
        <v>0</v>
      </c>
      <c r="P29" s="457" t="s">
        <v>6</v>
      </c>
    </row>
    <row r="30" spans="1:16" ht="15.75">
      <c r="A30" s="1071" t="s">
        <v>283</v>
      </c>
      <c r="B30" s="1072"/>
      <c r="C30" s="1072"/>
      <c r="D30" s="1073"/>
      <c r="E30" s="693"/>
      <c r="F30" s="694">
        <f>532-50</f>
        <v>482</v>
      </c>
      <c r="G30" s="693"/>
      <c r="H30" s="694">
        <f>407+50</f>
        <v>457</v>
      </c>
      <c r="I30" s="693"/>
      <c r="J30" s="694">
        <v>510</v>
      </c>
      <c r="K30" s="693"/>
      <c r="L30" s="695">
        <f t="shared" si="0"/>
        <v>53</v>
      </c>
      <c r="M30" s="9"/>
      <c r="N30" s="3">
        <v>85</v>
      </c>
      <c r="O30" s="3">
        <f t="shared" si="1"/>
        <v>-53</v>
      </c>
      <c r="P30" s="457" t="s">
        <v>6</v>
      </c>
    </row>
    <row r="31" spans="1:16" ht="15.75">
      <c r="A31" s="1071" t="s">
        <v>284</v>
      </c>
      <c r="B31" s="1072"/>
      <c r="C31" s="1072"/>
      <c r="D31" s="1073"/>
      <c r="E31" s="693"/>
      <c r="F31" s="694">
        <f>1180-50</f>
        <v>1130</v>
      </c>
      <c r="G31" s="693"/>
      <c r="H31" s="694">
        <f>725+50</f>
        <v>775</v>
      </c>
      <c r="I31" s="693"/>
      <c r="J31" s="694">
        <v>825</v>
      </c>
      <c r="K31" s="693"/>
      <c r="L31" s="695">
        <f t="shared" si="0"/>
        <v>50</v>
      </c>
      <c r="M31" s="9"/>
      <c r="N31" s="3">
        <v>37758</v>
      </c>
      <c r="O31" s="3">
        <f t="shared" si="1"/>
        <v>-50</v>
      </c>
      <c r="P31" s="457" t="s">
        <v>6</v>
      </c>
    </row>
    <row r="32" spans="1:16" ht="15.75">
      <c r="A32" s="707" t="s">
        <v>10</v>
      </c>
      <c r="B32" s="696"/>
      <c r="C32" s="696"/>
      <c r="D32" s="697"/>
      <c r="E32" s="693"/>
      <c r="F32" s="694">
        <v>20</v>
      </c>
      <c r="G32" s="693"/>
      <c r="H32" s="694">
        <v>20</v>
      </c>
      <c r="I32" s="693"/>
      <c r="J32" s="694">
        <v>25</v>
      </c>
      <c r="K32" s="693"/>
      <c r="L32" s="695">
        <f t="shared" si="0"/>
        <v>5</v>
      </c>
      <c r="M32" s="9"/>
      <c r="P32" s="457"/>
    </row>
    <row r="33" spans="1:16" ht="15.75">
      <c r="A33" s="1106" t="s">
        <v>285</v>
      </c>
      <c r="B33" s="1107"/>
      <c r="C33" s="1107"/>
      <c r="D33" s="1108"/>
      <c r="E33" s="708"/>
      <c r="F33" s="709">
        <f>SUM(F16:F32)</f>
        <v>70603</v>
      </c>
      <c r="G33" s="708"/>
      <c r="H33" s="709">
        <f>SUM(H16:H32)</f>
        <v>70603</v>
      </c>
      <c r="I33" s="708"/>
      <c r="J33" s="709">
        <f>SUM(J16:J32)</f>
        <v>75681</v>
      </c>
      <c r="K33" s="708"/>
      <c r="L33" s="710">
        <f>SUM(L16:L31)</f>
        <v>5078</v>
      </c>
      <c r="M33" s="9">
        <f>SUM(M12:M31)</f>
        <v>9321</v>
      </c>
      <c r="N33" s="3">
        <f>SUM(N16:N31)</f>
        <v>71666</v>
      </c>
      <c r="O33" s="3">
        <f t="shared" si="1"/>
        <v>-5078</v>
      </c>
      <c r="P33" s="457" t="s">
        <v>6</v>
      </c>
    </row>
    <row r="34" spans="1:16" ht="16.5" customHeight="1">
      <c r="A34" s="1109" t="s">
        <v>286</v>
      </c>
      <c r="B34" s="1072"/>
      <c r="C34" s="1072"/>
      <c r="D34" s="1073"/>
      <c r="E34" s="711"/>
      <c r="F34" s="712">
        <v>0</v>
      </c>
      <c r="G34" s="711"/>
      <c r="H34" s="712">
        <v>500</v>
      </c>
      <c r="I34" s="711"/>
      <c r="J34" s="712">
        <f>-H35</f>
        <v>0</v>
      </c>
      <c r="K34" s="711"/>
      <c r="L34" s="713"/>
      <c r="M34" s="9"/>
      <c r="P34" s="457" t="s">
        <v>6</v>
      </c>
    </row>
    <row r="35" spans="1:16" ht="15.75">
      <c r="A35" s="1109" t="s">
        <v>287</v>
      </c>
      <c r="B35" s="1072"/>
      <c r="C35" s="1072"/>
      <c r="D35" s="1073"/>
      <c r="E35" s="711"/>
      <c r="F35" s="712">
        <v>500</v>
      </c>
      <c r="G35" s="711"/>
      <c r="H35" s="712">
        <v>0</v>
      </c>
      <c r="I35" s="711"/>
      <c r="J35" s="712"/>
      <c r="K35" s="711"/>
      <c r="L35" s="713"/>
      <c r="M35" s="9"/>
      <c r="P35" s="457" t="s">
        <v>6</v>
      </c>
    </row>
    <row r="36" spans="1:16" ht="15.75">
      <c r="A36" s="1109" t="s">
        <v>288</v>
      </c>
      <c r="B36" s="1072"/>
      <c r="C36" s="1072"/>
      <c r="D36" s="1073"/>
      <c r="E36" s="711"/>
      <c r="F36" s="712"/>
      <c r="G36" s="711"/>
      <c r="H36" s="712">
        <v>0</v>
      </c>
      <c r="I36" s="711"/>
      <c r="J36" s="712">
        <v>0</v>
      </c>
      <c r="K36" s="711"/>
      <c r="L36" s="713"/>
      <c r="M36" s="9"/>
      <c r="P36" s="457" t="s">
        <v>6</v>
      </c>
    </row>
    <row r="37" spans="1:17" s="737" customFormat="1" ht="16.5" thickBot="1">
      <c r="A37" s="1110" t="s">
        <v>7</v>
      </c>
      <c r="B37" s="1111"/>
      <c r="C37" s="1111"/>
      <c r="D37" s="1112"/>
      <c r="E37" s="733"/>
      <c r="F37" s="734">
        <f>F33-F34+F35-F36</f>
        <v>71103</v>
      </c>
      <c r="G37" s="733"/>
      <c r="H37" s="734">
        <f>H33+H34+H35-H36</f>
        <v>71103</v>
      </c>
      <c r="I37" s="733"/>
      <c r="J37" s="734">
        <f>J33-J34+J35-J36</f>
        <v>75681</v>
      </c>
      <c r="K37" s="733"/>
      <c r="L37" s="735">
        <f>+L33</f>
        <v>5078</v>
      </c>
      <c r="M37" s="736"/>
      <c r="P37" s="738" t="s">
        <v>6</v>
      </c>
      <c r="Q37" s="739"/>
    </row>
    <row r="38" spans="1:16" ht="15.75">
      <c r="A38" s="1097" t="s">
        <v>405</v>
      </c>
      <c r="B38" s="1098"/>
      <c r="C38" s="1098"/>
      <c r="D38" s="1099"/>
      <c r="E38" s="693"/>
      <c r="F38" s="694"/>
      <c r="G38" s="693"/>
      <c r="H38" s="694"/>
      <c r="I38" s="693"/>
      <c r="J38" s="694"/>
      <c r="K38" s="693"/>
      <c r="L38" s="695"/>
      <c r="M38" s="9"/>
      <c r="P38" s="457" t="s">
        <v>6</v>
      </c>
    </row>
    <row r="39" spans="1:16" ht="15.75">
      <c r="A39" s="1071" t="s">
        <v>275</v>
      </c>
      <c r="B39" s="1072"/>
      <c r="C39" s="1072"/>
      <c r="D39" s="1073"/>
      <c r="E39" s="698">
        <v>23</v>
      </c>
      <c r="F39" s="694"/>
      <c r="G39" s="698">
        <v>23</v>
      </c>
      <c r="H39" s="694">
        <v>0</v>
      </c>
      <c r="I39" s="698">
        <v>23</v>
      </c>
      <c r="J39" s="694"/>
      <c r="K39" s="711">
        <f>I39-G39</f>
        <v>0</v>
      </c>
      <c r="L39" s="695"/>
      <c r="M39" s="9"/>
      <c r="P39" s="457" t="s">
        <v>6</v>
      </c>
    </row>
    <row r="40" spans="1:16" ht="15.75">
      <c r="A40" s="1054" t="s">
        <v>8</v>
      </c>
      <c r="B40" s="1055"/>
      <c r="C40" s="1055"/>
      <c r="D40" s="1056"/>
      <c r="E40" s="693"/>
      <c r="F40" s="694">
        <v>0</v>
      </c>
      <c r="G40" s="693"/>
      <c r="H40" s="694">
        <v>0</v>
      </c>
      <c r="I40" s="693"/>
      <c r="J40" s="694">
        <v>0</v>
      </c>
      <c r="K40" s="711"/>
      <c r="L40" s="695">
        <f>J40-H40</f>
        <v>0</v>
      </c>
      <c r="M40" s="9"/>
      <c r="P40" s="457" t="s">
        <v>6</v>
      </c>
    </row>
    <row r="41" spans="1:16" ht="15.75">
      <c r="A41" s="1054" t="s">
        <v>9</v>
      </c>
      <c r="B41" s="1055"/>
      <c r="C41" s="1055"/>
      <c r="D41" s="1056"/>
      <c r="E41" s="693"/>
      <c r="F41" s="694">
        <v>0</v>
      </c>
      <c r="G41" s="693"/>
      <c r="H41" s="694">
        <v>0</v>
      </c>
      <c r="I41" s="693"/>
      <c r="J41" s="694">
        <v>0</v>
      </c>
      <c r="K41" s="711"/>
      <c r="L41" s="695">
        <f>J41-H41</f>
        <v>0</v>
      </c>
      <c r="M41" s="9"/>
      <c r="P41" s="457" t="s">
        <v>6</v>
      </c>
    </row>
    <row r="42" spans="1:16" ht="15.75">
      <c r="A42" s="326"/>
      <c r="B42" s="382"/>
      <c r="C42" s="287"/>
      <c r="D42" s="383"/>
      <c r="E42" s="287"/>
      <c r="F42" s="287"/>
      <c r="G42" s="287"/>
      <c r="H42" s="287"/>
      <c r="I42" s="287"/>
      <c r="J42" s="287"/>
      <c r="K42" s="287"/>
      <c r="L42" s="287"/>
      <c r="M42" s="9"/>
      <c r="P42" s="457" t="s">
        <v>6</v>
      </c>
    </row>
    <row r="43" spans="1:16" ht="15.75">
      <c r="A43" s="1074" t="s">
        <v>205</v>
      </c>
      <c r="B43" s="906"/>
      <c r="C43" s="906"/>
      <c r="D43" s="906"/>
      <c r="E43" s="906"/>
      <c r="F43" s="906"/>
      <c r="G43" s="906"/>
      <c r="H43" s="906"/>
      <c r="I43" s="906"/>
      <c r="J43" s="906"/>
      <c r="K43" s="906"/>
      <c r="L43" s="906"/>
      <c r="M43" s="906"/>
      <c r="N43" s="906"/>
      <c r="O43" s="906"/>
      <c r="P43" s="975"/>
    </row>
    <row r="44" spans="11:13" ht="15.75">
      <c r="K44" s="29"/>
      <c r="L44" s="29"/>
      <c r="M44" s="9"/>
    </row>
    <row r="45" spans="1:13" ht="18">
      <c r="A45" s="1067"/>
      <c r="B45" s="1068"/>
      <c r="C45" s="1068"/>
      <c r="D45" s="1068"/>
      <c r="E45" s="1068"/>
      <c r="F45" s="1068"/>
      <c r="G45" s="1068"/>
      <c r="H45" s="1068"/>
      <c r="I45" s="1068"/>
      <c r="J45" s="1068"/>
      <c r="K45" s="287"/>
      <c r="L45" s="287"/>
      <c r="M45" s="9"/>
    </row>
    <row r="46" spans="1:13" ht="18">
      <c r="A46" s="681"/>
      <c r="B46" s="714"/>
      <c r="C46" s="715"/>
      <c r="D46" s="715"/>
      <c r="E46" s="715"/>
      <c r="F46" s="715"/>
      <c r="G46" s="715"/>
      <c r="H46" s="715"/>
      <c r="I46" s="715"/>
      <c r="J46" s="715"/>
      <c r="K46" s="287"/>
      <c r="L46" s="287"/>
      <c r="M46" s="9"/>
    </row>
    <row r="47" spans="1:13" ht="41.25" customHeight="1">
      <c r="A47" s="1058"/>
      <c r="B47" s="1059"/>
      <c r="C47" s="1059"/>
      <c r="D47" s="1059"/>
      <c r="E47" s="1059"/>
      <c r="F47" s="1059"/>
      <c r="G47" s="1059"/>
      <c r="H47" s="1059"/>
      <c r="I47" s="1059"/>
      <c r="J47" s="1059"/>
      <c r="K47" s="288"/>
      <c r="L47" s="289"/>
      <c r="M47" s="9"/>
    </row>
    <row r="48" spans="1:13" ht="14.25" customHeight="1">
      <c r="A48" s="681"/>
      <c r="B48" s="674"/>
      <c r="C48" s="297"/>
      <c r="D48" s="297"/>
      <c r="E48" s="297"/>
      <c r="F48" s="297"/>
      <c r="G48" s="297"/>
      <c r="H48" s="297"/>
      <c r="I48" s="297"/>
      <c r="J48" s="297"/>
      <c r="K48" s="288"/>
      <c r="L48" s="288"/>
      <c r="M48" s="9"/>
    </row>
    <row r="49" spans="1:13" ht="77.25" customHeight="1">
      <c r="A49" s="973"/>
      <c r="B49" s="1037"/>
      <c r="C49" s="1037"/>
      <c r="D49" s="1037"/>
      <c r="E49" s="1037"/>
      <c r="F49" s="1037"/>
      <c r="G49" s="1037"/>
      <c r="H49" s="1037"/>
      <c r="I49" s="1037"/>
      <c r="J49" s="1037"/>
      <c r="K49" s="290"/>
      <c r="L49" s="289"/>
      <c r="M49" s="9"/>
    </row>
    <row r="50" spans="1:13" ht="12.75" customHeight="1">
      <c r="A50" s="681"/>
      <c r="B50" s="674"/>
      <c r="C50" s="297"/>
      <c r="D50" s="297"/>
      <c r="E50" s="297"/>
      <c r="F50" s="297"/>
      <c r="G50" s="297"/>
      <c r="H50" s="297"/>
      <c r="I50" s="297"/>
      <c r="J50" s="297"/>
      <c r="K50" s="288"/>
      <c r="L50" s="288"/>
      <c r="M50" s="9"/>
    </row>
    <row r="51" spans="1:13" ht="54" customHeight="1">
      <c r="A51" s="973"/>
      <c r="B51" s="1037"/>
      <c r="C51" s="1037"/>
      <c r="D51" s="1037"/>
      <c r="E51" s="1037"/>
      <c r="F51" s="1037"/>
      <c r="G51" s="1037"/>
      <c r="H51" s="1037"/>
      <c r="I51" s="1037"/>
      <c r="J51" s="1037"/>
      <c r="K51" s="290"/>
      <c r="L51" s="289"/>
      <c r="M51" s="9"/>
    </row>
    <row r="52" spans="1:13" ht="43.5" customHeight="1">
      <c r="A52" s="1062"/>
      <c r="B52" s="1061"/>
      <c r="C52" s="1061"/>
      <c r="D52" s="1061"/>
      <c r="E52" s="1061"/>
      <c r="F52" s="1061"/>
      <c r="G52" s="1061"/>
      <c r="H52" s="1061"/>
      <c r="I52" s="1061"/>
      <c r="J52" s="1061"/>
      <c r="K52" s="288"/>
      <c r="L52" s="288"/>
      <c r="M52" s="9"/>
    </row>
    <row r="53" spans="1:13" ht="62.25" customHeight="1">
      <c r="A53" s="716"/>
      <c r="B53" s="1061"/>
      <c r="C53" s="1061"/>
      <c r="D53" s="1061"/>
      <c r="E53" s="1061"/>
      <c r="F53" s="1061"/>
      <c r="G53" s="1061"/>
      <c r="H53" s="1061"/>
      <c r="I53" s="1061"/>
      <c r="J53" s="1061"/>
      <c r="K53" s="288"/>
      <c r="L53" s="288"/>
      <c r="M53" s="9"/>
    </row>
    <row r="54" spans="1:13" ht="12" customHeight="1">
      <c r="A54" s="716"/>
      <c r="B54" s="717"/>
      <c r="C54" s="717"/>
      <c r="D54" s="717"/>
      <c r="E54" s="717"/>
      <c r="F54" s="717"/>
      <c r="G54" s="717"/>
      <c r="H54" s="717"/>
      <c r="I54" s="717"/>
      <c r="J54" s="717"/>
      <c r="K54" s="288"/>
      <c r="L54" s="288"/>
      <c r="M54" s="9"/>
    </row>
    <row r="55" spans="1:13" ht="64.5" customHeight="1">
      <c r="A55" s="1060"/>
      <c r="B55" s="1063"/>
      <c r="C55" s="1063"/>
      <c r="D55" s="1063"/>
      <c r="E55" s="1063"/>
      <c r="F55" s="1063"/>
      <c r="G55" s="1063"/>
      <c r="H55" s="1063"/>
      <c r="I55" s="1063"/>
      <c r="J55" s="1063"/>
      <c r="K55" s="288"/>
      <c r="L55" s="288"/>
      <c r="M55" s="9"/>
    </row>
    <row r="56" spans="1:13" ht="47.25" customHeight="1">
      <c r="A56" s="1060"/>
      <c r="B56" s="1061"/>
      <c r="C56" s="1061"/>
      <c r="D56" s="1061"/>
      <c r="E56" s="1061"/>
      <c r="F56" s="1061"/>
      <c r="G56" s="1061"/>
      <c r="H56" s="1061"/>
      <c r="I56" s="1061"/>
      <c r="J56" s="1061"/>
      <c r="K56" s="288"/>
      <c r="L56" s="288"/>
      <c r="M56" s="9"/>
    </row>
    <row r="57" spans="1:13" ht="60" customHeight="1">
      <c r="A57" s="1060"/>
      <c r="B57" s="1061"/>
      <c r="C57" s="1061"/>
      <c r="D57" s="1061"/>
      <c r="E57" s="1061"/>
      <c r="F57" s="1061"/>
      <c r="G57" s="1061"/>
      <c r="H57" s="1061"/>
      <c r="I57" s="1061"/>
      <c r="J57" s="1061"/>
      <c r="K57" s="288"/>
      <c r="L57" s="288"/>
      <c r="M57" s="9"/>
    </row>
    <row r="58" spans="1:13" ht="9" customHeight="1">
      <c r="A58" s="289"/>
      <c r="B58" s="718"/>
      <c r="C58" s="288"/>
      <c r="D58" s="288"/>
      <c r="E58" s="288"/>
      <c r="F58" s="288"/>
      <c r="G58" s="288"/>
      <c r="H58" s="288"/>
      <c r="I58" s="288"/>
      <c r="J58" s="288"/>
      <c r="K58" s="288"/>
      <c r="L58" s="288"/>
      <c r="M58" s="9"/>
    </row>
    <row r="59" spans="1:13" ht="22.5" customHeight="1" hidden="1">
      <c r="A59" s="289"/>
      <c r="B59" s="1057"/>
      <c r="C59" s="838"/>
      <c r="D59" s="838"/>
      <c r="E59" s="838"/>
      <c r="F59" s="838"/>
      <c r="G59" s="838"/>
      <c r="H59" s="838"/>
      <c r="I59" s="838"/>
      <c r="J59" s="838"/>
      <c r="K59" s="838"/>
      <c r="L59" s="838"/>
      <c r="M59" s="9"/>
    </row>
    <row r="60" spans="1:13" ht="15.75" hidden="1">
      <c r="A60" s="289"/>
      <c r="B60" s="289"/>
      <c r="C60" s="289"/>
      <c r="D60" s="289"/>
      <c r="E60" s="289"/>
      <c r="F60" s="289"/>
      <c r="G60" s="289"/>
      <c r="H60" s="289"/>
      <c r="I60" s="289"/>
      <c r="J60" s="289"/>
      <c r="K60" s="719"/>
      <c r="L60" s="720"/>
      <c r="M60" s="9"/>
    </row>
    <row r="61" spans="1:13" ht="18.75" hidden="1">
      <c r="A61" s="289"/>
      <c r="B61" s="721"/>
      <c r="C61" s="289"/>
      <c r="D61" s="289"/>
      <c r="E61" s="289"/>
      <c r="F61" s="289"/>
      <c r="G61" s="289"/>
      <c r="H61" s="289"/>
      <c r="I61" s="289"/>
      <c r="J61" s="289"/>
      <c r="K61" s="720"/>
      <c r="L61" s="720"/>
      <c r="M61" s="9"/>
    </row>
    <row r="62" spans="1:13" ht="15.75" hidden="1">
      <c r="A62" s="289"/>
      <c r="B62" s="289"/>
      <c r="C62" s="289"/>
      <c r="D62" s="289"/>
      <c r="E62" s="289"/>
      <c r="F62" s="289"/>
      <c r="G62" s="289"/>
      <c r="H62" s="289"/>
      <c r="I62" s="289"/>
      <c r="J62" s="289"/>
      <c r="K62" s="720"/>
      <c r="L62" s="720"/>
      <c r="M62" s="9"/>
    </row>
    <row r="63" spans="1:13" ht="65.25" customHeight="1" hidden="1">
      <c r="A63" s="289"/>
      <c r="B63" s="1057"/>
      <c r="C63" s="838"/>
      <c r="D63" s="838"/>
      <c r="E63" s="838"/>
      <c r="F63" s="838"/>
      <c r="G63" s="838"/>
      <c r="H63" s="838"/>
      <c r="I63" s="838"/>
      <c r="J63" s="838"/>
      <c r="K63" s="838"/>
      <c r="L63" s="838"/>
      <c r="M63" s="9"/>
    </row>
    <row r="64" spans="1:13" ht="15.75">
      <c r="A64" s="289"/>
      <c r="B64" s="722"/>
      <c r="C64" s="289"/>
      <c r="D64" s="289"/>
      <c r="E64" s="289"/>
      <c r="F64" s="289"/>
      <c r="G64" s="289"/>
      <c r="H64" s="289"/>
      <c r="I64" s="289"/>
      <c r="J64" s="289"/>
      <c r="K64" s="720"/>
      <c r="L64" s="720"/>
      <c r="M64" s="9"/>
    </row>
    <row r="65" spans="1:13" ht="15.75">
      <c r="A65" s="289"/>
      <c r="B65" s="289"/>
      <c r="C65" s="289"/>
      <c r="D65" s="289"/>
      <c r="E65" s="289"/>
      <c r="F65" s="289"/>
      <c r="G65" s="289"/>
      <c r="H65" s="289"/>
      <c r="I65" s="289"/>
      <c r="J65" s="289"/>
      <c r="K65" s="720"/>
      <c r="L65" s="723"/>
      <c r="M65" s="9"/>
    </row>
    <row r="66" spans="1:13" ht="15.75">
      <c r="A66" s="289"/>
      <c r="B66" s="289"/>
      <c r="C66" s="289"/>
      <c r="D66" s="289"/>
      <c r="E66" s="289"/>
      <c r="F66" s="289"/>
      <c r="G66" s="289"/>
      <c r="H66" s="289"/>
      <c r="I66" s="289"/>
      <c r="J66" s="289"/>
      <c r="K66" s="720"/>
      <c r="L66" s="720"/>
      <c r="M66" s="9"/>
    </row>
    <row r="67" spans="1:13" ht="15.75">
      <c r="A67" s="289"/>
      <c r="B67" s="289"/>
      <c r="C67" s="289"/>
      <c r="D67" s="289"/>
      <c r="E67" s="289"/>
      <c r="F67" s="289"/>
      <c r="G67" s="289"/>
      <c r="H67" s="289"/>
      <c r="I67" s="289"/>
      <c r="J67" s="289"/>
      <c r="K67" s="720"/>
      <c r="L67" s="720"/>
      <c r="M67" s="9"/>
    </row>
    <row r="68" spans="1:13" ht="15.75">
      <c r="A68" s="289"/>
      <c r="B68" s="289"/>
      <c r="C68" s="289"/>
      <c r="D68" s="289"/>
      <c r="E68" s="289"/>
      <c r="F68" s="289"/>
      <c r="G68" s="289"/>
      <c r="H68" s="289"/>
      <c r="I68" s="289"/>
      <c r="J68" s="289"/>
      <c r="K68" s="720"/>
      <c r="L68" s="720"/>
      <c r="M68" s="9"/>
    </row>
    <row r="69" spans="1:13" ht="15.75">
      <c r="A69" s="289"/>
      <c r="B69" s="289"/>
      <c r="C69" s="289"/>
      <c r="D69" s="289"/>
      <c r="E69" s="289"/>
      <c r="F69" s="289"/>
      <c r="G69" s="289"/>
      <c r="H69" s="289"/>
      <c r="I69" s="289"/>
      <c r="J69" s="289"/>
      <c r="K69" s="720"/>
      <c r="L69" s="720"/>
      <c r="M69" s="9"/>
    </row>
    <row r="70" spans="1:13" ht="15.75">
      <c r="A70" s="289"/>
      <c r="B70" s="289"/>
      <c r="C70" s="289"/>
      <c r="D70" s="289"/>
      <c r="E70" s="289"/>
      <c r="F70" s="289"/>
      <c r="G70" s="289"/>
      <c r="H70" s="289"/>
      <c r="I70" s="289"/>
      <c r="J70" s="289"/>
      <c r="K70" s="720"/>
      <c r="L70" s="720"/>
      <c r="M70" s="9"/>
    </row>
    <row r="71" spans="1:13" ht="15.75">
      <c r="A71" s="289"/>
      <c r="B71" s="289"/>
      <c r="C71" s="289"/>
      <c r="D71" s="289"/>
      <c r="E71" s="289"/>
      <c r="F71" s="289"/>
      <c r="G71" s="289"/>
      <c r="H71" s="289"/>
      <c r="I71" s="289"/>
      <c r="J71" s="289"/>
      <c r="K71" s="720"/>
      <c r="L71" s="720"/>
      <c r="M71" s="9"/>
    </row>
    <row r="72" spans="11:13" ht="15.75">
      <c r="K72" s="25"/>
      <c r="L72" s="25"/>
      <c r="M72" s="9"/>
    </row>
    <row r="73" spans="11:13" ht="15.75">
      <c r="K73" s="25"/>
      <c r="L73" s="25"/>
      <c r="M73" s="9"/>
    </row>
    <row r="74" spans="11:13" ht="15.75">
      <c r="K74" s="25"/>
      <c r="L74" s="25"/>
      <c r="M74" s="9"/>
    </row>
    <row r="75" spans="11:13" ht="15.75">
      <c r="K75" s="25"/>
      <c r="L75" s="25"/>
      <c r="M75" s="9"/>
    </row>
    <row r="76" spans="11:13" ht="15.75">
      <c r="K76" s="25"/>
      <c r="L76" s="26"/>
      <c r="M76" s="9"/>
    </row>
    <row r="77" spans="11:13" ht="15.75">
      <c r="K77" s="25"/>
      <c r="L77" s="26"/>
      <c r="M77" s="9"/>
    </row>
    <row r="78" spans="11:13" ht="15.75">
      <c r="K78" s="25"/>
      <c r="L78" s="25"/>
      <c r="M78" s="9"/>
    </row>
    <row r="79" spans="11:13" ht="15.75">
      <c r="K79" s="25"/>
      <c r="L79" s="25"/>
      <c r="M79" s="9"/>
    </row>
    <row r="80" spans="11:13" ht="15.75">
      <c r="K80" s="25"/>
      <c r="L80" s="25"/>
      <c r="M80" s="9"/>
    </row>
    <row r="81" spans="11:13" ht="15.75">
      <c r="K81" s="25"/>
      <c r="L81" s="25"/>
      <c r="M81" s="9"/>
    </row>
    <row r="82" spans="11:13" ht="15.75">
      <c r="K82" s="25"/>
      <c r="L82" s="25"/>
      <c r="M82" s="9"/>
    </row>
    <row r="83" spans="11:13" ht="15.75">
      <c r="K83" s="25"/>
      <c r="L83" s="25"/>
      <c r="M83" s="9"/>
    </row>
    <row r="84" spans="11:13" ht="15.75">
      <c r="K84" s="25"/>
      <c r="L84" s="25"/>
      <c r="M84" s="9"/>
    </row>
    <row r="85" spans="11:13" ht="15.75">
      <c r="K85" s="25"/>
      <c r="L85" s="25"/>
      <c r="M85" s="9"/>
    </row>
    <row r="86" spans="11:13" ht="15.75">
      <c r="K86" s="25"/>
      <c r="L86" s="25"/>
      <c r="M86" s="9"/>
    </row>
    <row r="87" spans="11:13" ht="15.75">
      <c r="K87" s="25"/>
      <c r="L87" s="25"/>
      <c r="M87" s="9"/>
    </row>
    <row r="88" spans="11:13" ht="15.75">
      <c r="K88" s="25"/>
      <c r="L88" s="25"/>
      <c r="M88" s="9"/>
    </row>
    <row r="89" spans="11:13" ht="15.75">
      <c r="K89" s="25"/>
      <c r="L89" s="25"/>
      <c r="M89" s="9"/>
    </row>
    <row r="90" spans="11:13" ht="15.75">
      <c r="K90" s="25"/>
      <c r="L90" s="25"/>
      <c r="M90" s="9"/>
    </row>
    <row r="91" spans="11:13" ht="15.75">
      <c r="K91" s="30"/>
      <c r="L91" s="25"/>
      <c r="M91" s="9"/>
    </row>
    <row r="92" spans="11:13" ht="15.75">
      <c r="K92" s="9"/>
      <c r="L92" s="9"/>
      <c r="M92" s="9"/>
    </row>
    <row r="93" spans="11:13" ht="15.75">
      <c r="K93" s="8"/>
      <c r="L93" s="8"/>
      <c r="M93" s="9"/>
    </row>
    <row r="94" spans="11:13" ht="15.75">
      <c r="K94" s="8"/>
      <c r="L94" s="8"/>
      <c r="M94" s="9"/>
    </row>
    <row r="95" spans="11:13" ht="15.75">
      <c r="K95" s="8"/>
      <c r="L95" s="8"/>
      <c r="M95" s="9"/>
    </row>
    <row r="96" spans="11:13" ht="15.75">
      <c r="K96" s="8"/>
      <c r="L96" s="8"/>
      <c r="M96" s="9"/>
    </row>
    <row r="97" ht="15.75">
      <c r="M97" s="9"/>
    </row>
    <row r="98" ht="15.75">
      <c r="M98" s="9"/>
    </row>
  </sheetData>
  <mergeCells count="54">
    <mergeCell ref="A34:D34"/>
    <mergeCell ref="A35:D35"/>
    <mergeCell ref="A36:D36"/>
    <mergeCell ref="B53:J53"/>
    <mergeCell ref="A37:D37"/>
    <mergeCell ref="A41:D41"/>
    <mergeCell ref="A38:D38"/>
    <mergeCell ref="A39:D39"/>
    <mergeCell ref="A40:D40"/>
    <mergeCell ref="A29:D29"/>
    <mergeCell ref="A30:D30"/>
    <mergeCell ref="A31:D31"/>
    <mergeCell ref="A33:D33"/>
    <mergeCell ref="A18:D18"/>
    <mergeCell ref="A26:D26"/>
    <mergeCell ref="A27:D27"/>
    <mergeCell ref="A28:D28"/>
    <mergeCell ref="A19:D19"/>
    <mergeCell ref="A5:L5"/>
    <mergeCell ref="A8:D9"/>
    <mergeCell ref="A10:D10"/>
    <mergeCell ref="A11:D11"/>
    <mergeCell ref="A6:L6"/>
    <mergeCell ref="K8:L8"/>
    <mergeCell ref="I8:J8"/>
    <mergeCell ref="G8:H8"/>
    <mergeCell ref="A1:L1"/>
    <mergeCell ref="A2:L2"/>
    <mergeCell ref="A3:L3"/>
    <mergeCell ref="A4:L4"/>
    <mergeCell ref="A12:D12"/>
    <mergeCell ref="A13:D13"/>
    <mergeCell ref="A14:D14"/>
    <mergeCell ref="A15:D15"/>
    <mergeCell ref="A16:D16"/>
    <mergeCell ref="A45:J45"/>
    <mergeCell ref="E8:F8"/>
    <mergeCell ref="A20:D20"/>
    <mergeCell ref="A21:D21"/>
    <mergeCell ref="A22:D22"/>
    <mergeCell ref="A43:P43"/>
    <mergeCell ref="A23:D23"/>
    <mergeCell ref="A24:D24"/>
    <mergeCell ref="A25:D25"/>
    <mergeCell ref="A17:D17"/>
    <mergeCell ref="B59:L59"/>
    <mergeCell ref="B63:L63"/>
    <mergeCell ref="A47:J47"/>
    <mergeCell ref="A49:J49"/>
    <mergeCell ref="A51:J51"/>
    <mergeCell ref="A56:J56"/>
    <mergeCell ref="A52:J52"/>
    <mergeCell ref="A57:J57"/>
    <mergeCell ref="A55:J55"/>
  </mergeCells>
  <printOptions horizontalCentered="1"/>
  <pageMargins left="0.5" right="0.5" top="0.5" bottom="0.25" header="0.5" footer="0.5"/>
  <pageSetup horizontalDpi="600" verticalDpi="600" orientation="landscape" scale="70" r:id="rId1"/>
  <headerFooter alignWithMargins="0">
    <oddHeader>&amp;R&amp;"Times New Roman,Regular"&amp;7DEPARTMENT OF JUSTICE
OFFICE OF THE INSPECTOR GENERAL
FY 2009 PRESIDENT'S BUDGET REQUEST</oddHeader>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8"/>
  <dimension ref="A3:A16"/>
  <sheetViews>
    <sheetView zoomScale="75" zoomScaleNormal="75" workbookViewId="0" topLeftCell="A1">
      <selection activeCell="K18" sqref="A1:K18"/>
    </sheetView>
  </sheetViews>
  <sheetFormatPr defaultColWidth="8.88671875" defaultRowHeight="15"/>
  <cols>
    <col min="1" max="16384" width="8.88671875" style="742" customWidth="1"/>
  </cols>
  <sheetData>
    <row r="3" s="741" customFormat="1" ht="18" customHeight="1">
      <c r="A3" s="739" t="s">
        <v>372</v>
      </c>
    </row>
    <row r="4" ht="18" customHeight="1">
      <c r="A4" s="743"/>
    </row>
    <row r="5" ht="12.75" customHeight="1">
      <c r="A5" s="742" t="s">
        <v>453</v>
      </c>
    </row>
    <row r="6" ht="12.75" customHeight="1">
      <c r="A6" s="742" t="s">
        <v>451</v>
      </c>
    </row>
    <row r="7" ht="12.75" customHeight="1">
      <c r="A7" s="742" t="s">
        <v>452</v>
      </c>
    </row>
    <row r="8" ht="12.75" customHeight="1"/>
    <row r="9" ht="12.75" customHeight="1">
      <c r="A9" s="744" t="s">
        <v>454</v>
      </c>
    </row>
    <row r="10" ht="14.25" customHeight="1">
      <c r="A10" s="745" t="s">
        <v>455</v>
      </c>
    </row>
    <row r="11" ht="14.25" customHeight="1">
      <c r="A11" s="742" t="s">
        <v>456</v>
      </c>
    </row>
    <row r="12" ht="15" customHeight="1">
      <c r="A12" s="742" t="s">
        <v>457</v>
      </c>
    </row>
    <row r="13" ht="18" customHeight="1">
      <c r="A13" s="743"/>
    </row>
    <row r="14" ht="12.75" customHeight="1">
      <c r="A14" s="746" t="s">
        <v>458</v>
      </c>
    </row>
    <row r="15" ht="15.75" customHeight="1">
      <c r="A15" s="742" t="s">
        <v>459</v>
      </c>
    </row>
    <row r="16" ht="12.75">
      <c r="A16" s="742" t="s">
        <v>460</v>
      </c>
    </row>
  </sheetData>
  <printOptions/>
  <pageMargins left="0.75" right="0.75" top="1" bottom="1" header="0.5" footer="0.5"/>
  <pageSetup horizontalDpi="600" verticalDpi="600" orientation="landscape" r:id="rId1"/>
  <headerFooter alignWithMargins="0">
    <oddHeader>&amp;R&amp;"Times New Roman,Regular"&amp;6DEPARTMENT OF JUSTICE
OFFI CE OF THE INSPECTOR GENERAL
FY 2009 PRESIDENT'S BUDGET REQUEST</oddHeader>
    <oddFooter>&amp;C&amp;10Exhibit M - Status of Congressionally Requested Studies, Reports, and Evaluations</oddFooter>
  </headerFooter>
</worksheet>
</file>

<file path=xl/worksheets/sheet14.xml><?xml version="1.0" encoding="utf-8"?>
<worksheet xmlns="http://schemas.openxmlformats.org/spreadsheetml/2006/main" xmlns:r="http://schemas.openxmlformats.org/officeDocument/2006/relationships">
  <sheetPr codeName="Sheet5"/>
  <dimension ref="A1:R60"/>
  <sheetViews>
    <sheetView zoomScaleSheetLayoutView="75" workbookViewId="0" topLeftCell="E40">
      <selection activeCell="F59" sqref="F59"/>
    </sheetView>
  </sheetViews>
  <sheetFormatPr defaultColWidth="8.88671875" defaultRowHeight="15"/>
  <cols>
    <col min="1" max="1" width="10.6640625" style="348" customWidth="1"/>
    <col min="2" max="2" width="37.99609375" style="348" customWidth="1"/>
    <col min="3" max="8" width="9.88671875" style="352" customWidth="1"/>
    <col min="9" max="9" width="0.44140625" style="467" customWidth="1"/>
    <col min="10" max="16384" width="8.88671875" style="348" customWidth="1"/>
  </cols>
  <sheetData>
    <row r="1" spans="1:10" ht="15.75">
      <c r="A1" s="1134" t="s">
        <v>371</v>
      </c>
      <c r="B1" s="782"/>
      <c r="C1" s="782"/>
      <c r="D1" s="782"/>
      <c r="E1" s="782"/>
      <c r="F1" s="782"/>
      <c r="G1" s="782"/>
      <c r="H1" s="782"/>
      <c r="I1" s="461" t="s">
        <v>6</v>
      </c>
      <c r="J1" s="347"/>
    </row>
    <row r="2" spans="1:10" ht="15.75">
      <c r="A2" s="349"/>
      <c r="B2" s="346"/>
      <c r="C2" s="347"/>
      <c r="D2" s="347"/>
      <c r="E2" s="347"/>
      <c r="F2" s="347"/>
      <c r="G2" s="347"/>
      <c r="H2" s="347"/>
      <c r="I2" s="461" t="s">
        <v>6</v>
      </c>
      <c r="J2" s="347"/>
    </row>
    <row r="3" spans="1:10" ht="15.75">
      <c r="A3" s="1135" t="s">
        <v>240</v>
      </c>
      <c r="B3" s="840"/>
      <c r="C3" s="840"/>
      <c r="D3" s="840"/>
      <c r="E3" s="840"/>
      <c r="F3" s="840"/>
      <c r="G3" s="840"/>
      <c r="H3" s="840"/>
      <c r="I3" s="461" t="s">
        <v>6</v>
      </c>
      <c r="J3" s="350"/>
    </row>
    <row r="4" spans="1:10" ht="15.75">
      <c r="A4" s="1135" t="str">
        <f>+'B. Summary of Requirements '!A4</f>
        <v>Salaries and Expenses</v>
      </c>
      <c r="B4" s="841"/>
      <c r="C4" s="841"/>
      <c r="D4" s="841"/>
      <c r="E4" s="841"/>
      <c r="F4" s="841"/>
      <c r="G4" s="841"/>
      <c r="H4" s="841"/>
      <c r="I4" s="461" t="s">
        <v>6</v>
      </c>
      <c r="J4" s="350"/>
    </row>
    <row r="5" spans="1:10" ht="15.75">
      <c r="A5" s="1136" t="str">
        <f>+'B. Summary of Requirements '!A5</f>
        <v>(Dollars in Thousands)</v>
      </c>
      <c r="B5" s="840"/>
      <c r="C5" s="840"/>
      <c r="D5" s="840"/>
      <c r="E5" s="840"/>
      <c r="F5" s="840"/>
      <c r="G5" s="840"/>
      <c r="H5" s="840"/>
      <c r="I5" s="461" t="s">
        <v>6</v>
      </c>
      <c r="J5" s="350"/>
    </row>
    <row r="6" spans="1:9" ht="15.75">
      <c r="A6" s="347"/>
      <c r="B6" s="347"/>
      <c r="C6" s="347"/>
      <c r="D6" s="347"/>
      <c r="E6" s="347"/>
      <c r="F6" s="347"/>
      <c r="G6" s="347"/>
      <c r="H6" s="347"/>
      <c r="I6" s="461" t="s">
        <v>6</v>
      </c>
    </row>
    <row r="7" spans="1:9" ht="12.75">
      <c r="A7" s="351"/>
      <c r="E7" s="351"/>
      <c r="I7" s="461" t="s">
        <v>6</v>
      </c>
    </row>
    <row r="8" spans="1:9" ht="12.75">
      <c r="A8" s="353" t="s">
        <v>47</v>
      </c>
      <c r="B8" s="580" t="s">
        <v>17</v>
      </c>
      <c r="E8" s="351"/>
      <c r="I8" s="461" t="s">
        <v>6</v>
      </c>
    </row>
    <row r="9" spans="1:9" ht="12.75">
      <c r="A9" s="353" t="s">
        <v>48</v>
      </c>
      <c r="B9" s="354" t="s">
        <v>88</v>
      </c>
      <c r="I9" s="461" t="s">
        <v>6</v>
      </c>
    </row>
    <row r="10" spans="1:9" ht="12.75">
      <c r="A10" s="353" t="s">
        <v>49</v>
      </c>
      <c r="B10" s="354" t="s">
        <v>89</v>
      </c>
      <c r="I10" s="461" t="s">
        <v>6</v>
      </c>
    </row>
    <row r="11" spans="1:9" ht="12.75">
      <c r="A11" s="365"/>
      <c r="B11" s="366"/>
      <c r="I11" s="461" t="s">
        <v>6</v>
      </c>
    </row>
    <row r="12" spans="1:9" ht="12.75" customHeight="1">
      <c r="A12" s="1119" t="s">
        <v>166</v>
      </c>
      <c r="B12" s="1120"/>
      <c r="C12" s="1126" t="s">
        <v>179</v>
      </c>
      <c r="D12" s="1113" t="s">
        <v>170</v>
      </c>
      <c r="E12" s="1113" t="s">
        <v>50</v>
      </c>
      <c r="F12" s="1113" t="s">
        <v>51</v>
      </c>
      <c r="G12" s="1113" t="s">
        <v>172</v>
      </c>
      <c r="H12" s="1128" t="s">
        <v>174</v>
      </c>
      <c r="I12" s="461" t="s">
        <v>6</v>
      </c>
    </row>
    <row r="13" spans="1:9" ht="12.75" customHeight="1">
      <c r="A13" s="1121"/>
      <c r="B13" s="1122"/>
      <c r="C13" s="1127"/>
      <c r="D13" s="1114"/>
      <c r="E13" s="1114"/>
      <c r="F13" s="1114"/>
      <c r="G13" s="1114"/>
      <c r="H13" s="1129"/>
      <c r="I13" s="461" t="s">
        <v>6</v>
      </c>
    </row>
    <row r="14" spans="1:9" ht="15">
      <c r="A14" s="1130" t="s">
        <v>52</v>
      </c>
      <c r="B14" s="1131"/>
      <c r="C14" s="581"/>
      <c r="D14" s="581"/>
      <c r="E14" s="581"/>
      <c r="F14" s="581"/>
      <c r="G14" s="581"/>
      <c r="H14" s="582"/>
      <c r="I14" s="461"/>
    </row>
    <row r="15" spans="1:9" ht="12.75">
      <c r="A15" s="368" t="s">
        <v>53</v>
      </c>
      <c r="B15" s="356" t="s">
        <v>54</v>
      </c>
      <c r="C15" s="583">
        <v>117084</v>
      </c>
      <c r="D15" s="583">
        <v>58542</v>
      </c>
      <c r="E15" s="583">
        <v>74153</v>
      </c>
      <c r="F15" s="583"/>
      <c r="G15" s="583">
        <v>74153</v>
      </c>
      <c r="H15" s="584">
        <v>132695</v>
      </c>
      <c r="I15" s="461" t="s">
        <v>6</v>
      </c>
    </row>
    <row r="16" spans="1:9" ht="12.75">
      <c r="A16" s="369" t="s">
        <v>55</v>
      </c>
      <c r="B16" s="360" t="s">
        <v>90</v>
      </c>
      <c r="C16" s="585"/>
      <c r="D16" s="585"/>
      <c r="E16" s="585"/>
      <c r="F16" s="585"/>
      <c r="G16" s="585"/>
      <c r="H16" s="586"/>
      <c r="I16" s="461"/>
    </row>
    <row r="17" spans="1:9" ht="12.75">
      <c r="A17" s="369" t="s">
        <v>55</v>
      </c>
      <c r="B17" s="360" t="s">
        <v>56</v>
      </c>
      <c r="C17" s="585"/>
      <c r="D17" s="585"/>
      <c r="E17" s="585"/>
      <c r="F17" s="585"/>
      <c r="G17" s="585"/>
      <c r="H17" s="586"/>
      <c r="I17" s="461"/>
    </row>
    <row r="18" spans="1:9" ht="12.75">
      <c r="A18" s="369" t="s">
        <v>58</v>
      </c>
      <c r="B18" s="358" t="s">
        <v>57</v>
      </c>
      <c r="C18" s="585">
        <v>33908</v>
      </c>
      <c r="D18" s="585">
        <v>16954</v>
      </c>
      <c r="E18" s="585">
        <v>21475</v>
      </c>
      <c r="F18" s="585"/>
      <c r="G18" s="585">
        <v>21475</v>
      </c>
      <c r="H18" s="586">
        <v>38429</v>
      </c>
      <c r="I18" s="461" t="s">
        <v>6</v>
      </c>
    </row>
    <row r="19" spans="1:9" ht="12.75">
      <c r="A19" s="369" t="s">
        <v>58</v>
      </c>
      <c r="B19" s="360" t="s">
        <v>91</v>
      </c>
      <c r="C19" s="585">
        <v>609</v>
      </c>
      <c r="D19" s="585">
        <v>305</v>
      </c>
      <c r="E19" s="585">
        <v>305</v>
      </c>
      <c r="F19" s="585"/>
      <c r="G19" s="585">
        <v>305</v>
      </c>
      <c r="H19" s="586">
        <v>610</v>
      </c>
      <c r="I19" s="461" t="s">
        <v>6</v>
      </c>
    </row>
    <row r="20" spans="1:9" ht="15">
      <c r="A20" s="1130" t="s">
        <v>59</v>
      </c>
      <c r="B20" s="1131"/>
      <c r="C20" s="581"/>
      <c r="D20" s="581"/>
      <c r="E20" s="581"/>
      <c r="F20" s="581"/>
      <c r="G20" s="581"/>
      <c r="H20" s="582"/>
      <c r="I20" s="461"/>
    </row>
    <row r="21" spans="1:9" ht="12.75">
      <c r="A21" s="369" t="s">
        <v>60</v>
      </c>
      <c r="B21" s="360" t="s">
        <v>61</v>
      </c>
      <c r="C21" s="585">
        <v>8360</v>
      </c>
      <c r="D21" s="585">
        <v>4180</v>
      </c>
      <c r="E21" s="585">
        <v>4180</v>
      </c>
      <c r="F21" s="585"/>
      <c r="G21" s="585">
        <v>4180</v>
      </c>
      <c r="H21" s="586">
        <v>8360</v>
      </c>
      <c r="I21" s="461" t="s">
        <v>6</v>
      </c>
    </row>
    <row r="22" spans="1:9" ht="12.75">
      <c r="A22" s="369" t="s">
        <v>92</v>
      </c>
      <c r="B22" s="360" t="s">
        <v>62</v>
      </c>
      <c r="C22" s="585"/>
      <c r="D22" s="585"/>
      <c r="E22" s="585"/>
      <c r="F22" s="585"/>
      <c r="G22" s="585"/>
      <c r="H22" s="586"/>
      <c r="I22" s="461"/>
    </row>
    <row r="23" spans="1:9" ht="12.75">
      <c r="A23" s="369" t="s">
        <v>93</v>
      </c>
      <c r="B23" s="360" t="s">
        <v>94</v>
      </c>
      <c r="C23" s="585"/>
      <c r="D23" s="585"/>
      <c r="E23" s="585"/>
      <c r="F23" s="585"/>
      <c r="G23" s="585"/>
      <c r="H23" s="586"/>
      <c r="I23" s="461"/>
    </row>
    <row r="24" spans="1:9" ht="12.75">
      <c r="A24" s="357">
        <v>23.2</v>
      </c>
      <c r="B24" s="358" t="s">
        <v>167</v>
      </c>
      <c r="C24" s="585"/>
      <c r="D24" s="585"/>
      <c r="E24" s="585"/>
      <c r="F24" s="585"/>
      <c r="G24" s="585"/>
      <c r="H24" s="586"/>
      <c r="I24" s="461"/>
    </row>
    <row r="25" spans="1:9" ht="12.75">
      <c r="A25" s="369" t="s">
        <v>63</v>
      </c>
      <c r="B25" s="360" t="s">
        <v>64</v>
      </c>
      <c r="C25" s="585"/>
      <c r="D25" s="585"/>
      <c r="E25" s="585"/>
      <c r="F25" s="585"/>
      <c r="G25" s="585"/>
      <c r="H25" s="586"/>
      <c r="I25" s="461"/>
    </row>
    <row r="26" spans="1:9" ht="12.75">
      <c r="A26" s="369" t="s">
        <v>63</v>
      </c>
      <c r="B26" s="360" t="s">
        <v>65</v>
      </c>
      <c r="C26" s="585">
        <v>2970</v>
      </c>
      <c r="D26" s="585">
        <v>1485</v>
      </c>
      <c r="E26" s="585">
        <v>1485</v>
      </c>
      <c r="F26" s="585"/>
      <c r="G26" s="585">
        <v>1485</v>
      </c>
      <c r="H26" s="586">
        <v>2970</v>
      </c>
      <c r="I26" s="461" t="s">
        <v>6</v>
      </c>
    </row>
    <row r="27" spans="1:9" ht="12.75">
      <c r="A27" s="369" t="s">
        <v>63</v>
      </c>
      <c r="B27" s="360" t="s">
        <v>66</v>
      </c>
      <c r="C27" s="585"/>
      <c r="D27" s="585"/>
      <c r="E27" s="585"/>
      <c r="F27" s="585"/>
      <c r="G27" s="585"/>
      <c r="H27" s="586"/>
      <c r="I27" s="461"/>
    </row>
    <row r="28" spans="1:9" ht="12.75">
      <c r="A28" s="369" t="s">
        <v>63</v>
      </c>
      <c r="B28" s="358" t="s">
        <v>95</v>
      </c>
      <c r="C28" s="585"/>
      <c r="D28" s="585"/>
      <c r="E28" s="585"/>
      <c r="F28" s="585"/>
      <c r="G28" s="585"/>
      <c r="H28" s="586"/>
      <c r="I28" s="461"/>
    </row>
    <row r="29" spans="1:9" ht="12.75">
      <c r="A29" s="369" t="s">
        <v>63</v>
      </c>
      <c r="B29" s="358" t="s">
        <v>96</v>
      </c>
      <c r="C29" s="585"/>
      <c r="D29" s="585"/>
      <c r="E29" s="585"/>
      <c r="F29" s="585"/>
      <c r="G29" s="585"/>
      <c r="H29" s="586"/>
      <c r="I29" s="461"/>
    </row>
    <row r="30" spans="1:9" ht="12.75">
      <c r="A30" s="369" t="s">
        <v>97</v>
      </c>
      <c r="B30" s="360" t="s">
        <v>98</v>
      </c>
      <c r="C30" s="585">
        <v>176</v>
      </c>
      <c r="D30" s="585">
        <v>88</v>
      </c>
      <c r="E30" s="585">
        <v>88</v>
      </c>
      <c r="F30" s="585"/>
      <c r="G30" s="585">
        <v>88</v>
      </c>
      <c r="H30" s="586">
        <v>176</v>
      </c>
      <c r="I30" s="461" t="s">
        <v>6</v>
      </c>
    </row>
    <row r="31" spans="1:9" ht="12.75">
      <c r="A31" s="357">
        <v>25.3</v>
      </c>
      <c r="B31" s="358" t="s">
        <v>177</v>
      </c>
      <c r="C31" s="585">
        <v>4500</v>
      </c>
      <c r="D31" s="585">
        <v>2250</v>
      </c>
      <c r="E31" s="585">
        <v>2250</v>
      </c>
      <c r="F31" s="585"/>
      <c r="G31" s="585">
        <v>2250</v>
      </c>
      <c r="H31" s="586">
        <v>4500</v>
      </c>
      <c r="I31" s="461" t="s">
        <v>6</v>
      </c>
    </row>
    <row r="32" spans="1:9" ht="12.75">
      <c r="A32" s="369" t="s">
        <v>72</v>
      </c>
      <c r="B32" s="360" t="s">
        <v>99</v>
      </c>
      <c r="C32" s="585">
        <v>325</v>
      </c>
      <c r="D32" s="585">
        <v>163</v>
      </c>
      <c r="E32" s="585">
        <v>163</v>
      </c>
      <c r="F32" s="585"/>
      <c r="G32" s="585">
        <v>163</v>
      </c>
      <c r="H32" s="586">
        <v>326</v>
      </c>
      <c r="I32" s="461" t="s">
        <v>6</v>
      </c>
    </row>
    <row r="33" spans="1:9" ht="12.75">
      <c r="A33" s="357">
        <v>25.3</v>
      </c>
      <c r="B33" s="358" t="s">
        <v>67</v>
      </c>
      <c r="C33" s="585"/>
      <c r="D33" s="585"/>
      <c r="E33" s="585"/>
      <c r="F33" s="585"/>
      <c r="G33" s="585"/>
      <c r="H33" s="586"/>
      <c r="I33" s="461"/>
    </row>
    <row r="34" spans="1:9" ht="12.75">
      <c r="A34" s="357">
        <v>25.3</v>
      </c>
      <c r="B34" s="358" t="s">
        <v>68</v>
      </c>
      <c r="C34" s="585"/>
      <c r="D34" s="585"/>
      <c r="E34" s="585"/>
      <c r="F34" s="585"/>
      <c r="G34" s="585"/>
      <c r="H34" s="586"/>
      <c r="I34" s="461"/>
    </row>
    <row r="35" spans="1:9" ht="12.75">
      <c r="A35" s="357">
        <v>25.3</v>
      </c>
      <c r="B35" s="358" t="s">
        <v>69</v>
      </c>
      <c r="C35" s="585"/>
      <c r="D35" s="585"/>
      <c r="E35" s="585"/>
      <c r="F35" s="585"/>
      <c r="G35" s="585"/>
      <c r="H35" s="586"/>
      <c r="I35" s="461"/>
    </row>
    <row r="36" spans="1:9" ht="12.75">
      <c r="A36" s="357">
        <v>25.3</v>
      </c>
      <c r="B36" s="358" t="s">
        <v>70</v>
      </c>
      <c r="C36" s="585">
        <v>5390</v>
      </c>
      <c r="D36" s="585">
        <v>5390</v>
      </c>
      <c r="E36" s="585"/>
      <c r="F36" s="591">
        <v>-4400</v>
      </c>
      <c r="G36" s="591">
        <v>-4400</v>
      </c>
      <c r="H36" s="586">
        <v>990</v>
      </c>
      <c r="I36" s="461" t="s">
        <v>6</v>
      </c>
    </row>
    <row r="37" spans="1:9" ht="12.75">
      <c r="A37" s="369" t="s">
        <v>72</v>
      </c>
      <c r="B37" s="358" t="s">
        <v>73</v>
      </c>
      <c r="C37" s="585"/>
      <c r="D37" s="585"/>
      <c r="E37" s="585"/>
      <c r="F37" s="585"/>
      <c r="G37" s="585"/>
      <c r="H37" s="586"/>
      <c r="I37" s="461"/>
    </row>
    <row r="38" spans="1:9" ht="12.75">
      <c r="A38" s="357">
        <v>25.3</v>
      </c>
      <c r="B38" s="358" t="s">
        <v>100</v>
      </c>
      <c r="C38" s="585">
        <v>482</v>
      </c>
      <c r="D38" s="585">
        <v>241</v>
      </c>
      <c r="E38" s="585">
        <v>241</v>
      </c>
      <c r="F38" s="585"/>
      <c r="G38" s="585">
        <v>241</v>
      </c>
      <c r="H38" s="586">
        <v>482</v>
      </c>
      <c r="I38" s="461" t="s">
        <v>6</v>
      </c>
    </row>
    <row r="39" spans="1:9" ht="12.75">
      <c r="A39" s="359">
        <v>25.6</v>
      </c>
      <c r="B39" s="360" t="s">
        <v>74</v>
      </c>
      <c r="C39" s="585"/>
      <c r="D39" s="585"/>
      <c r="E39" s="585"/>
      <c r="F39" s="585"/>
      <c r="G39" s="585"/>
      <c r="H39" s="586"/>
      <c r="I39" s="461"/>
    </row>
    <row r="40" spans="1:9" ht="12.75">
      <c r="A40" s="369" t="s">
        <v>75</v>
      </c>
      <c r="B40" s="358" t="s">
        <v>183</v>
      </c>
      <c r="C40" s="585">
        <v>5610</v>
      </c>
      <c r="D40" s="585">
        <v>2805</v>
      </c>
      <c r="E40" s="585">
        <v>1430</v>
      </c>
      <c r="F40" s="591">
        <v>-625</v>
      </c>
      <c r="G40" s="585">
        <v>805</v>
      </c>
      <c r="H40" s="586">
        <v>4985</v>
      </c>
      <c r="I40" s="461" t="s">
        <v>6</v>
      </c>
    </row>
    <row r="41" spans="1:9" ht="15">
      <c r="A41" s="1130" t="s">
        <v>76</v>
      </c>
      <c r="B41" s="1131"/>
      <c r="C41" s="581"/>
      <c r="D41" s="581"/>
      <c r="E41" s="581"/>
      <c r="F41" s="581"/>
      <c r="G41" s="581"/>
      <c r="H41" s="582"/>
      <c r="I41" s="461"/>
    </row>
    <row r="42" spans="1:9" ht="12.75">
      <c r="A42" s="369" t="s">
        <v>77</v>
      </c>
      <c r="B42" s="360" t="s">
        <v>101</v>
      </c>
      <c r="C42" s="585">
        <v>2750</v>
      </c>
      <c r="D42" s="585">
        <v>2750</v>
      </c>
      <c r="E42" s="585"/>
      <c r="F42" s="591">
        <v>-2475</v>
      </c>
      <c r="G42" s="591">
        <v>-2475</v>
      </c>
      <c r="H42" s="586">
        <v>275</v>
      </c>
      <c r="I42" s="461" t="s">
        <v>6</v>
      </c>
    </row>
    <row r="43" spans="1:9" ht="12.75">
      <c r="A43" s="363" t="s">
        <v>77</v>
      </c>
      <c r="B43" s="362" t="s">
        <v>78</v>
      </c>
      <c r="C43" s="585">
        <v>3300</v>
      </c>
      <c r="D43" s="585">
        <v>3300</v>
      </c>
      <c r="E43" s="585"/>
      <c r="F43" s="591">
        <v>-2475</v>
      </c>
      <c r="G43" s="591">
        <v>-2475</v>
      </c>
      <c r="H43" s="586">
        <v>825</v>
      </c>
      <c r="I43" s="461" t="s">
        <v>6</v>
      </c>
    </row>
    <row r="44" spans="1:9" ht="12.75">
      <c r="A44" s="363" t="s">
        <v>77</v>
      </c>
      <c r="B44" s="362" t="s">
        <v>79</v>
      </c>
      <c r="C44" s="585"/>
      <c r="D44" s="585"/>
      <c r="E44" s="585"/>
      <c r="F44" s="585"/>
      <c r="G44" s="585"/>
      <c r="H44" s="586"/>
      <c r="I44" s="461"/>
    </row>
    <row r="45" spans="1:9" ht="12.75">
      <c r="A45" s="363" t="s">
        <v>77</v>
      </c>
      <c r="B45" s="362" t="s">
        <v>80</v>
      </c>
      <c r="C45" s="585"/>
      <c r="D45" s="585"/>
      <c r="E45" s="585"/>
      <c r="F45" s="585"/>
      <c r="G45" s="585"/>
      <c r="H45" s="586"/>
      <c r="I45" s="461"/>
    </row>
    <row r="46" spans="1:9" ht="12.75">
      <c r="A46" s="363" t="s">
        <v>77</v>
      </c>
      <c r="B46" s="362" t="s">
        <v>81</v>
      </c>
      <c r="C46" s="585"/>
      <c r="D46" s="585"/>
      <c r="E46" s="585"/>
      <c r="F46" s="585"/>
      <c r="G46" s="585"/>
      <c r="H46" s="586"/>
      <c r="I46" s="461"/>
    </row>
    <row r="47" spans="1:9" ht="12.75">
      <c r="A47" s="363" t="s">
        <v>77</v>
      </c>
      <c r="B47" s="362" t="s">
        <v>82</v>
      </c>
      <c r="C47" s="585"/>
      <c r="D47" s="585"/>
      <c r="E47" s="585"/>
      <c r="F47" s="585"/>
      <c r="G47" s="585"/>
      <c r="H47" s="586"/>
      <c r="I47" s="461"/>
    </row>
    <row r="48" spans="1:9" ht="12.75">
      <c r="A48" s="369" t="s">
        <v>77</v>
      </c>
      <c r="B48" s="360" t="s">
        <v>102</v>
      </c>
      <c r="C48" s="585"/>
      <c r="D48" s="585"/>
      <c r="E48" s="585"/>
      <c r="F48" s="585"/>
      <c r="G48" s="585"/>
      <c r="H48" s="586"/>
      <c r="I48" s="461"/>
    </row>
    <row r="49" spans="1:9" ht="12.75">
      <c r="A49" s="369" t="s">
        <v>103</v>
      </c>
      <c r="B49" s="360" t="s">
        <v>104</v>
      </c>
      <c r="C49" s="585"/>
      <c r="D49" s="585"/>
      <c r="E49" s="587"/>
      <c r="F49" s="587"/>
      <c r="G49" s="585"/>
      <c r="H49" s="586"/>
      <c r="I49" s="461"/>
    </row>
    <row r="50" spans="1:9" ht="15">
      <c r="A50" s="1130" t="s">
        <v>84</v>
      </c>
      <c r="B50" s="1131"/>
      <c r="C50" s="581"/>
      <c r="D50" s="581"/>
      <c r="E50" s="581"/>
      <c r="F50" s="581"/>
      <c r="G50" s="581"/>
      <c r="H50" s="582"/>
      <c r="I50" s="461"/>
    </row>
    <row r="51" spans="1:9" ht="12.75">
      <c r="A51" s="370" t="s">
        <v>85</v>
      </c>
      <c r="B51" s="364" t="s">
        <v>105</v>
      </c>
      <c r="C51" s="587">
        <v>2200</v>
      </c>
      <c r="D51" s="587">
        <v>2200</v>
      </c>
      <c r="E51" s="587"/>
      <c r="F51" s="587"/>
      <c r="G51" s="587"/>
      <c r="H51" s="588">
        <v>2200</v>
      </c>
      <c r="I51" s="461"/>
    </row>
    <row r="52" spans="1:9" ht="12.75">
      <c r="A52" s="371" t="s">
        <v>85</v>
      </c>
      <c r="B52" s="372" t="s">
        <v>86</v>
      </c>
      <c r="C52" s="589"/>
      <c r="D52" s="589"/>
      <c r="E52" s="589"/>
      <c r="F52" s="589"/>
      <c r="G52" s="589"/>
      <c r="H52" s="590"/>
      <c r="I52" s="461"/>
    </row>
    <row r="53" spans="1:9" ht="12.75">
      <c r="A53" s="367"/>
      <c r="B53" s="355" t="s">
        <v>87</v>
      </c>
      <c r="C53" s="581">
        <f aca="true" t="shared" si="0" ref="C53:H53">SUM(C14:C52)</f>
        <v>187664</v>
      </c>
      <c r="D53" s="581">
        <f t="shared" si="0"/>
        <v>100653</v>
      </c>
      <c r="E53" s="581">
        <f t="shared" si="0"/>
        <v>105770</v>
      </c>
      <c r="F53" s="581">
        <f t="shared" si="0"/>
        <v>-9975</v>
      </c>
      <c r="G53" s="581">
        <f t="shared" si="0"/>
        <v>95795</v>
      </c>
      <c r="H53" s="582">
        <f t="shared" si="0"/>
        <v>197823</v>
      </c>
      <c r="I53" s="461" t="s">
        <v>6</v>
      </c>
    </row>
    <row r="54" spans="1:9" ht="12.75">
      <c r="A54" s="1132" t="s">
        <v>205</v>
      </c>
      <c r="B54" s="1132"/>
      <c r="C54" s="1133"/>
      <c r="D54" s="1133"/>
      <c r="E54" s="1133"/>
      <c r="F54" s="1133"/>
      <c r="G54" s="1133"/>
      <c r="H54" s="1133"/>
      <c r="I54" s="1132"/>
    </row>
    <row r="55" spans="1:18" s="378" customFormat="1" ht="15.75">
      <c r="A55" s="1123"/>
      <c r="B55" s="1124"/>
      <c r="C55" s="1124"/>
      <c r="D55" s="1124"/>
      <c r="E55" s="1124"/>
      <c r="F55" s="1124"/>
      <c r="G55" s="1124"/>
      <c r="H55" s="1125"/>
      <c r="I55" s="462"/>
      <c r="J55" s="377"/>
      <c r="K55" s="377"/>
      <c r="L55" s="377"/>
      <c r="M55" s="377"/>
      <c r="N55" s="377"/>
      <c r="O55" s="377"/>
      <c r="P55" s="377"/>
      <c r="Q55" s="377"/>
      <c r="R55" s="377"/>
    </row>
    <row r="56" spans="1:18" s="378" customFormat="1" ht="15">
      <c r="A56" s="1115"/>
      <c r="B56" s="1116"/>
      <c r="C56" s="1116"/>
      <c r="D56" s="1116"/>
      <c r="E56" s="1116"/>
      <c r="F56" s="1116"/>
      <c r="G56" s="1116"/>
      <c r="H56" s="1116"/>
      <c r="I56" s="463"/>
      <c r="J56" s="261"/>
      <c r="K56" s="261"/>
      <c r="L56" s="261"/>
      <c r="M56" s="261"/>
      <c r="N56" s="261"/>
      <c r="O56" s="261"/>
      <c r="P56" s="261"/>
      <c r="Q56" s="261"/>
      <c r="R56" s="261"/>
    </row>
    <row r="57" spans="1:18" s="378" customFormat="1" ht="13.5">
      <c r="A57" s="724"/>
      <c r="B57" s="725"/>
      <c r="C57" s="725"/>
      <c r="D57" s="725"/>
      <c r="E57" s="725"/>
      <c r="F57" s="725"/>
      <c r="G57" s="725"/>
      <c r="H57" s="725"/>
      <c r="I57" s="464"/>
      <c r="J57" s="379"/>
      <c r="K57" s="379"/>
      <c r="L57" s="379"/>
      <c r="M57" s="379"/>
      <c r="N57" s="379"/>
      <c r="O57" s="379"/>
      <c r="P57" s="379"/>
      <c r="Q57" s="379"/>
      <c r="R57" s="379"/>
    </row>
    <row r="58" spans="1:18" s="378" customFormat="1" ht="30.75" customHeight="1">
      <c r="A58" s="1117"/>
      <c r="B58" s="1116"/>
      <c r="C58" s="1116"/>
      <c r="D58" s="1116"/>
      <c r="E58" s="1116"/>
      <c r="F58" s="1116"/>
      <c r="G58" s="1116"/>
      <c r="H58" s="1116"/>
      <c r="I58" s="463"/>
      <c r="J58" s="261"/>
      <c r="K58" s="261"/>
      <c r="L58" s="261"/>
      <c r="M58" s="261"/>
      <c r="N58" s="261"/>
      <c r="O58" s="261"/>
      <c r="P58" s="261"/>
      <c r="Q58" s="261"/>
      <c r="R58" s="261"/>
    </row>
    <row r="59" spans="1:18" s="378" customFormat="1" ht="12.75">
      <c r="A59" s="726"/>
      <c r="B59" s="727"/>
      <c r="C59" s="727"/>
      <c r="D59" s="727"/>
      <c r="E59" s="727"/>
      <c r="F59" s="727"/>
      <c r="G59" s="727"/>
      <c r="H59" s="727"/>
      <c r="I59" s="465"/>
      <c r="J59" s="380"/>
      <c r="K59" s="380"/>
      <c r="L59" s="380"/>
      <c r="M59" s="380"/>
      <c r="N59" s="380"/>
      <c r="O59" s="380"/>
      <c r="P59" s="380"/>
      <c r="Q59" s="380"/>
      <c r="R59" s="380"/>
    </row>
    <row r="60" spans="1:18" s="378" customFormat="1" ht="26.25" customHeight="1">
      <c r="A60" s="1118"/>
      <c r="B60" s="824"/>
      <c r="C60" s="824"/>
      <c r="D60" s="824"/>
      <c r="E60" s="824"/>
      <c r="F60" s="824"/>
      <c r="G60" s="824"/>
      <c r="H60" s="825"/>
      <c r="I60" s="466"/>
      <c r="J60" s="381"/>
      <c r="K60" s="381"/>
      <c r="L60" s="381"/>
      <c r="M60" s="381"/>
      <c r="N60" s="381"/>
      <c r="O60" s="381"/>
      <c r="P60" s="381"/>
      <c r="Q60" s="381"/>
      <c r="R60" s="381"/>
    </row>
  </sheetData>
  <mergeCells count="20">
    <mergeCell ref="A50:B50"/>
    <mergeCell ref="A54:I54"/>
    <mergeCell ref="A1:H1"/>
    <mergeCell ref="A14:B14"/>
    <mergeCell ref="A20:B20"/>
    <mergeCell ref="A41:B41"/>
    <mergeCell ref="E12:E13"/>
    <mergeCell ref="A3:H3"/>
    <mergeCell ref="A4:H4"/>
    <mergeCell ref="A5:H5"/>
    <mergeCell ref="G12:G13"/>
    <mergeCell ref="A56:H56"/>
    <mergeCell ref="A58:H58"/>
    <mergeCell ref="A60:H60"/>
    <mergeCell ref="A12:B13"/>
    <mergeCell ref="A55:H55"/>
    <mergeCell ref="D12:D13"/>
    <mergeCell ref="C12:C13"/>
    <mergeCell ref="H12:H13"/>
    <mergeCell ref="F12:F13"/>
  </mergeCells>
  <printOptions horizontalCentered="1"/>
  <pageMargins left="0.75" right="0.75" top="1" bottom="1" header="0.4" footer="0.5"/>
  <pageSetup cellComments="asDisplayed" fitToHeight="2" horizontalDpi="600" verticalDpi="600" orientation="landscape" scale="67" r:id="rId3"/>
  <headerFooter alignWithMargins="0">
    <oddHeader>&amp;R&amp;"Times New Roman,Regular"&amp;6DEPARTMENT OF JUSTICE
OFFICE OF THE INSPECTOR GENERAL
FY 2009 PRESIDENT'S BUDGET REQUEST</oddHeader>
    <oddFooter>&amp;C&amp;11Exhibit N:  Modular Cost for New Positions</oddFooter>
  </headerFooter>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zoomScaleSheetLayoutView="75" workbookViewId="0" topLeftCell="A1">
      <selection activeCell="G61" sqref="G61"/>
    </sheetView>
  </sheetViews>
  <sheetFormatPr defaultColWidth="8.88671875" defaultRowHeight="15"/>
  <cols>
    <col min="1" max="1" width="10.6640625" style="348" customWidth="1"/>
    <col min="2" max="2" width="38.5546875" style="348" customWidth="1"/>
    <col min="3" max="10" width="9.88671875" style="352" customWidth="1"/>
    <col min="11" max="11" width="0.78125" style="453" customWidth="1"/>
    <col min="12" max="16384" width="8.88671875" style="348" customWidth="1"/>
  </cols>
  <sheetData>
    <row r="1" spans="1:11" ht="15.75">
      <c r="A1" s="1134" t="s">
        <v>371</v>
      </c>
      <c r="B1" s="782"/>
      <c r="C1" s="782"/>
      <c r="D1" s="782"/>
      <c r="E1" s="782"/>
      <c r="F1" s="782"/>
      <c r="G1" s="782"/>
      <c r="H1" s="782"/>
      <c r="I1" s="782"/>
      <c r="J1" s="782"/>
      <c r="K1" s="449" t="s">
        <v>6</v>
      </c>
    </row>
    <row r="2" spans="1:11" ht="15.75">
      <c r="A2" s="349"/>
      <c r="B2" s="346"/>
      <c r="C2" s="347"/>
      <c r="D2" s="347"/>
      <c r="E2" s="347"/>
      <c r="F2" s="347"/>
      <c r="G2" s="347"/>
      <c r="H2" s="347"/>
      <c r="I2" s="347"/>
      <c r="J2" s="347"/>
      <c r="K2" s="449" t="s">
        <v>6</v>
      </c>
    </row>
    <row r="3" spans="1:11" ht="15.75">
      <c r="A3" s="1135" t="s">
        <v>240</v>
      </c>
      <c r="B3" s="840"/>
      <c r="C3" s="840"/>
      <c r="D3" s="840"/>
      <c r="E3" s="840"/>
      <c r="F3" s="840"/>
      <c r="G3" s="840"/>
      <c r="H3" s="840"/>
      <c r="I3" s="840"/>
      <c r="J3" s="840"/>
      <c r="K3" s="449" t="s">
        <v>6</v>
      </c>
    </row>
    <row r="4" spans="1:11" ht="15.75">
      <c r="A4" s="1135" t="str">
        <f>+'B. Summary of Requirements '!A4</f>
        <v>Salaries and Expenses</v>
      </c>
      <c r="B4" s="841"/>
      <c r="C4" s="841"/>
      <c r="D4" s="841"/>
      <c r="E4" s="841"/>
      <c r="F4" s="841"/>
      <c r="G4" s="841"/>
      <c r="H4" s="841"/>
      <c r="I4" s="841"/>
      <c r="J4" s="841"/>
      <c r="K4" s="449" t="s">
        <v>6</v>
      </c>
    </row>
    <row r="5" spans="1:11" ht="15">
      <c r="A5" s="1136" t="str">
        <f>+'B. Summary of Requirements '!A5</f>
        <v>(Dollars in Thousands)</v>
      </c>
      <c r="B5" s="840"/>
      <c r="C5" s="840"/>
      <c r="D5" s="840"/>
      <c r="E5" s="840"/>
      <c r="F5" s="840"/>
      <c r="G5" s="840"/>
      <c r="H5" s="840"/>
      <c r="I5" s="840"/>
      <c r="J5" s="840"/>
      <c r="K5" s="449" t="s">
        <v>6</v>
      </c>
    </row>
    <row r="6" spans="1:11" ht="15.75">
      <c r="A6" s="347"/>
      <c r="B6" s="347"/>
      <c r="C6" s="347"/>
      <c r="D6" s="347"/>
      <c r="E6" s="347"/>
      <c r="F6" s="347"/>
      <c r="G6" s="347"/>
      <c r="H6" s="347"/>
      <c r="I6" s="347"/>
      <c r="J6" s="347"/>
      <c r="K6" s="449" t="s">
        <v>6</v>
      </c>
    </row>
    <row r="7" spans="1:11" ht="12.75">
      <c r="A7" s="351"/>
      <c r="E7" s="351"/>
      <c r="K7" s="449" t="s">
        <v>6</v>
      </c>
    </row>
    <row r="8" spans="1:11" ht="12.75">
      <c r="A8" s="353" t="s">
        <v>47</v>
      </c>
      <c r="B8" s="580" t="s">
        <v>17</v>
      </c>
      <c r="E8" s="351"/>
      <c r="K8" s="449" t="s">
        <v>6</v>
      </c>
    </row>
    <row r="9" spans="1:11" ht="12.75">
      <c r="A9" s="353" t="s">
        <v>48</v>
      </c>
      <c r="B9" s="354" t="s">
        <v>88</v>
      </c>
      <c r="K9" s="449" t="s">
        <v>6</v>
      </c>
    </row>
    <row r="10" spans="1:11" ht="12.75">
      <c r="A10" s="353" t="s">
        <v>49</v>
      </c>
      <c r="B10" s="354" t="s">
        <v>178</v>
      </c>
      <c r="K10" s="449" t="s">
        <v>6</v>
      </c>
    </row>
    <row r="11" spans="1:11" ht="12.75">
      <c r="A11" s="365"/>
      <c r="B11" s="366"/>
      <c r="K11" s="449" t="s">
        <v>6</v>
      </c>
    </row>
    <row r="12" spans="1:11" ht="12.75" customHeight="1">
      <c r="A12" s="1119" t="s">
        <v>166</v>
      </c>
      <c r="B12" s="1120"/>
      <c r="C12" s="1126" t="s">
        <v>180</v>
      </c>
      <c r="D12" s="1113" t="s">
        <v>170</v>
      </c>
      <c r="E12" s="1113" t="s">
        <v>50</v>
      </c>
      <c r="F12" s="1113" t="s">
        <v>51</v>
      </c>
      <c r="G12" s="1113" t="s">
        <v>172</v>
      </c>
      <c r="H12" s="1113" t="s">
        <v>181</v>
      </c>
      <c r="I12" s="1113" t="s">
        <v>20</v>
      </c>
      <c r="J12" s="1128" t="s">
        <v>182</v>
      </c>
      <c r="K12" s="449" t="s">
        <v>6</v>
      </c>
    </row>
    <row r="13" spans="1:11" ht="12.75" customHeight="1">
      <c r="A13" s="1121"/>
      <c r="B13" s="1122"/>
      <c r="C13" s="1127"/>
      <c r="D13" s="1114"/>
      <c r="E13" s="1114"/>
      <c r="F13" s="1114"/>
      <c r="G13" s="1114"/>
      <c r="H13" s="1114"/>
      <c r="I13" s="1114"/>
      <c r="J13" s="1129"/>
      <c r="K13" s="449" t="s">
        <v>6</v>
      </c>
    </row>
    <row r="14" spans="1:11" ht="15">
      <c r="A14" s="1130" t="s">
        <v>52</v>
      </c>
      <c r="B14" s="1131"/>
      <c r="C14" s="592"/>
      <c r="D14" s="592"/>
      <c r="E14" s="592"/>
      <c r="F14" s="592"/>
      <c r="G14" s="592"/>
      <c r="H14" s="592"/>
      <c r="I14" s="592"/>
      <c r="J14" s="593"/>
      <c r="K14" s="449" t="s">
        <v>6</v>
      </c>
    </row>
    <row r="15" spans="1:11" ht="12.75">
      <c r="A15" s="368" t="s">
        <v>53</v>
      </c>
      <c r="B15" s="356" t="s">
        <v>54</v>
      </c>
      <c r="C15" s="594">
        <v>99536</v>
      </c>
      <c r="D15" s="594">
        <v>49768</v>
      </c>
      <c r="E15" s="594">
        <v>53086</v>
      </c>
      <c r="F15" s="594"/>
      <c r="G15" s="594">
        <v>53086</v>
      </c>
      <c r="H15" s="594">
        <v>102854</v>
      </c>
      <c r="I15" s="594">
        <v>9952</v>
      </c>
      <c r="J15" s="595">
        <v>112806</v>
      </c>
      <c r="K15" s="449" t="s">
        <v>6</v>
      </c>
    </row>
    <row r="16" spans="1:11" ht="12.75">
      <c r="A16" s="369" t="s">
        <v>55</v>
      </c>
      <c r="B16" s="360" t="s">
        <v>90</v>
      </c>
      <c r="C16" s="591"/>
      <c r="D16" s="591"/>
      <c r="E16" s="591"/>
      <c r="F16" s="591"/>
      <c r="G16" s="591"/>
      <c r="H16" s="591"/>
      <c r="I16" s="591"/>
      <c r="J16" s="596"/>
      <c r="K16" s="449" t="s">
        <v>6</v>
      </c>
    </row>
    <row r="17" spans="1:11" ht="12.75">
      <c r="A17" s="369" t="s">
        <v>55</v>
      </c>
      <c r="B17" s="360" t="s">
        <v>56</v>
      </c>
      <c r="C17" s="591"/>
      <c r="D17" s="591"/>
      <c r="E17" s="591"/>
      <c r="F17" s="591"/>
      <c r="G17" s="591"/>
      <c r="H17" s="591"/>
      <c r="I17" s="591"/>
      <c r="J17" s="596"/>
      <c r="K17" s="449" t="s">
        <v>6</v>
      </c>
    </row>
    <row r="18" spans="1:11" ht="12.75">
      <c r="A18" s="369" t="s">
        <v>58</v>
      </c>
      <c r="B18" s="358" t="s">
        <v>57</v>
      </c>
      <c r="C18" s="591">
        <v>28826</v>
      </c>
      <c r="D18" s="591">
        <v>14413</v>
      </c>
      <c r="E18" s="591">
        <v>15374</v>
      </c>
      <c r="F18" s="591"/>
      <c r="G18" s="591">
        <v>15374</v>
      </c>
      <c r="H18" s="591">
        <v>29787</v>
      </c>
      <c r="I18" s="591">
        <v>2882</v>
      </c>
      <c r="J18" s="596">
        <v>32669</v>
      </c>
      <c r="K18" s="449" t="s">
        <v>6</v>
      </c>
    </row>
    <row r="19" spans="1:11" ht="12.75">
      <c r="A19" s="369" t="s">
        <v>58</v>
      </c>
      <c r="B19" s="360" t="s">
        <v>91</v>
      </c>
      <c r="C19" s="591">
        <v>609</v>
      </c>
      <c r="D19" s="591">
        <v>305</v>
      </c>
      <c r="E19" s="591">
        <v>305</v>
      </c>
      <c r="F19" s="591"/>
      <c r="G19" s="591">
        <v>305</v>
      </c>
      <c r="H19" s="591">
        <v>610</v>
      </c>
      <c r="I19" s="591"/>
      <c r="J19" s="596">
        <v>610</v>
      </c>
      <c r="K19" s="449" t="s">
        <v>6</v>
      </c>
    </row>
    <row r="20" spans="1:11" ht="15">
      <c r="A20" s="1130" t="s">
        <v>59</v>
      </c>
      <c r="B20" s="1131"/>
      <c r="C20" s="597"/>
      <c r="D20" s="597"/>
      <c r="E20" s="597"/>
      <c r="F20" s="597"/>
      <c r="G20" s="597"/>
      <c r="H20" s="597"/>
      <c r="I20" s="597"/>
      <c r="J20" s="598"/>
      <c r="K20" s="449" t="s">
        <v>6</v>
      </c>
    </row>
    <row r="21" spans="1:11" ht="12.75">
      <c r="A21" s="369" t="s">
        <v>60</v>
      </c>
      <c r="B21" s="360" t="s">
        <v>61</v>
      </c>
      <c r="C21" s="591">
        <v>8360</v>
      </c>
      <c r="D21" s="591">
        <v>4180</v>
      </c>
      <c r="E21" s="591">
        <v>4180</v>
      </c>
      <c r="F21" s="591"/>
      <c r="G21" s="591">
        <v>4180</v>
      </c>
      <c r="H21" s="591">
        <v>8360</v>
      </c>
      <c r="I21" s="591"/>
      <c r="J21" s="596">
        <v>8360</v>
      </c>
      <c r="K21" s="449" t="s">
        <v>6</v>
      </c>
    </row>
    <row r="22" spans="1:11" ht="12.75">
      <c r="A22" s="369" t="s">
        <v>92</v>
      </c>
      <c r="B22" s="360" t="s">
        <v>62</v>
      </c>
      <c r="C22" s="591"/>
      <c r="D22" s="591"/>
      <c r="E22" s="591"/>
      <c r="F22" s="591"/>
      <c r="G22" s="591"/>
      <c r="H22" s="591"/>
      <c r="I22" s="591"/>
      <c r="J22" s="596"/>
      <c r="K22" s="449" t="s">
        <v>6</v>
      </c>
    </row>
    <row r="23" spans="1:11" ht="12.75">
      <c r="A23" s="369" t="s">
        <v>93</v>
      </c>
      <c r="B23" s="360" t="s">
        <v>94</v>
      </c>
      <c r="C23" s="591"/>
      <c r="D23" s="591"/>
      <c r="E23" s="591"/>
      <c r="F23" s="591"/>
      <c r="G23" s="591"/>
      <c r="H23" s="591"/>
      <c r="I23" s="591"/>
      <c r="J23" s="596"/>
      <c r="K23" s="449" t="s">
        <v>6</v>
      </c>
    </row>
    <row r="24" spans="1:11" ht="12.75">
      <c r="A24" s="357">
        <v>23.2</v>
      </c>
      <c r="B24" s="358" t="s">
        <v>167</v>
      </c>
      <c r="C24" s="591"/>
      <c r="D24" s="591"/>
      <c r="E24" s="591"/>
      <c r="F24" s="591"/>
      <c r="G24" s="591"/>
      <c r="H24" s="591"/>
      <c r="I24" s="591"/>
      <c r="J24" s="596"/>
      <c r="K24" s="449" t="s">
        <v>6</v>
      </c>
    </row>
    <row r="25" spans="1:11" ht="12.75">
      <c r="A25" s="369" t="s">
        <v>63</v>
      </c>
      <c r="B25" s="360" t="s">
        <v>64</v>
      </c>
      <c r="C25" s="591"/>
      <c r="D25" s="591"/>
      <c r="E25" s="591"/>
      <c r="F25" s="591"/>
      <c r="G25" s="591"/>
      <c r="H25" s="591"/>
      <c r="I25" s="591"/>
      <c r="J25" s="596"/>
      <c r="K25" s="449" t="s">
        <v>6</v>
      </c>
    </row>
    <row r="26" spans="1:11" ht="12.75">
      <c r="A26" s="369" t="s">
        <v>63</v>
      </c>
      <c r="B26" s="360" t="s">
        <v>65</v>
      </c>
      <c r="C26" s="591">
        <v>2970</v>
      </c>
      <c r="D26" s="591">
        <v>1485</v>
      </c>
      <c r="E26" s="591">
        <v>1485</v>
      </c>
      <c r="F26" s="591"/>
      <c r="G26" s="591">
        <v>1485</v>
      </c>
      <c r="H26" s="591">
        <v>2970</v>
      </c>
      <c r="I26" s="591"/>
      <c r="J26" s="596">
        <v>2970</v>
      </c>
      <c r="K26" s="449" t="s">
        <v>6</v>
      </c>
    </row>
    <row r="27" spans="1:11" ht="12.75">
      <c r="A27" s="369" t="s">
        <v>63</v>
      </c>
      <c r="B27" s="360" t="s">
        <v>66</v>
      </c>
      <c r="C27" s="591"/>
      <c r="D27" s="591"/>
      <c r="E27" s="591"/>
      <c r="F27" s="591"/>
      <c r="G27" s="591"/>
      <c r="H27" s="591"/>
      <c r="I27" s="591"/>
      <c r="J27" s="596"/>
      <c r="K27" s="449" t="s">
        <v>6</v>
      </c>
    </row>
    <row r="28" spans="1:11" ht="12.75">
      <c r="A28" s="369" t="s">
        <v>63</v>
      </c>
      <c r="B28" s="358" t="s">
        <v>95</v>
      </c>
      <c r="C28" s="591"/>
      <c r="D28" s="591"/>
      <c r="E28" s="591"/>
      <c r="F28" s="591"/>
      <c r="G28" s="591"/>
      <c r="H28" s="591"/>
      <c r="I28" s="599"/>
      <c r="J28" s="596"/>
      <c r="K28" s="449" t="s">
        <v>6</v>
      </c>
    </row>
    <row r="29" spans="1:11" ht="12.75">
      <c r="A29" s="369" t="s">
        <v>63</v>
      </c>
      <c r="B29" s="358" t="s">
        <v>96</v>
      </c>
      <c r="C29" s="591"/>
      <c r="D29" s="591"/>
      <c r="E29" s="591"/>
      <c r="F29" s="591"/>
      <c r="G29" s="591"/>
      <c r="H29" s="591"/>
      <c r="I29" s="599"/>
      <c r="J29" s="596"/>
      <c r="K29" s="449" t="s">
        <v>6</v>
      </c>
    </row>
    <row r="30" spans="1:11" ht="12.75">
      <c r="A30" s="369" t="s">
        <v>97</v>
      </c>
      <c r="B30" s="360" t="s">
        <v>98</v>
      </c>
      <c r="C30" s="591">
        <v>176</v>
      </c>
      <c r="D30" s="591">
        <v>88</v>
      </c>
      <c r="E30" s="591">
        <v>88</v>
      </c>
      <c r="F30" s="591"/>
      <c r="G30" s="591">
        <v>88</v>
      </c>
      <c r="H30" s="591">
        <v>176</v>
      </c>
      <c r="I30" s="591"/>
      <c r="J30" s="596">
        <v>176</v>
      </c>
      <c r="K30" s="449" t="s">
        <v>6</v>
      </c>
    </row>
    <row r="31" spans="1:11" ht="12.75">
      <c r="A31" s="357">
        <v>25.3</v>
      </c>
      <c r="B31" s="358" t="s">
        <v>177</v>
      </c>
      <c r="C31" s="591">
        <v>4500</v>
      </c>
      <c r="D31" s="591">
        <v>2250</v>
      </c>
      <c r="E31" s="591">
        <v>2250</v>
      </c>
      <c r="F31" s="591"/>
      <c r="G31" s="591">
        <v>2250</v>
      </c>
      <c r="H31" s="591">
        <v>4500</v>
      </c>
      <c r="I31" s="591"/>
      <c r="J31" s="596">
        <v>4500</v>
      </c>
      <c r="K31" s="449" t="s">
        <v>6</v>
      </c>
    </row>
    <row r="32" spans="1:11" ht="12.75">
      <c r="A32" s="357">
        <v>25.3</v>
      </c>
      <c r="B32" s="358" t="s">
        <v>67</v>
      </c>
      <c r="C32" s="591"/>
      <c r="D32" s="591"/>
      <c r="E32" s="591"/>
      <c r="F32" s="591"/>
      <c r="G32" s="591"/>
      <c r="H32" s="591"/>
      <c r="I32" s="591"/>
      <c r="J32" s="596"/>
      <c r="K32" s="449" t="s">
        <v>6</v>
      </c>
    </row>
    <row r="33" spans="1:11" ht="12.75">
      <c r="A33" s="357">
        <v>25.3</v>
      </c>
      <c r="B33" s="358" t="s">
        <v>68</v>
      </c>
      <c r="C33" s="591"/>
      <c r="D33" s="591"/>
      <c r="E33" s="591"/>
      <c r="F33" s="591"/>
      <c r="G33" s="591"/>
      <c r="H33" s="591"/>
      <c r="I33" s="591"/>
      <c r="J33" s="596"/>
      <c r="K33" s="449" t="s">
        <v>6</v>
      </c>
    </row>
    <row r="34" spans="1:11" ht="12.75">
      <c r="A34" s="357">
        <v>25.3</v>
      </c>
      <c r="B34" s="358" t="s">
        <v>69</v>
      </c>
      <c r="C34" s="591"/>
      <c r="D34" s="591"/>
      <c r="E34" s="591"/>
      <c r="F34" s="591"/>
      <c r="G34" s="591"/>
      <c r="H34" s="591"/>
      <c r="I34" s="591"/>
      <c r="J34" s="596"/>
      <c r="K34" s="449" t="s">
        <v>6</v>
      </c>
    </row>
    <row r="35" spans="1:11" ht="12.75">
      <c r="A35" s="357">
        <v>25.3</v>
      </c>
      <c r="B35" s="358" t="s">
        <v>70</v>
      </c>
      <c r="C35" s="591">
        <v>5390</v>
      </c>
      <c r="D35" s="591">
        <v>5390</v>
      </c>
      <c r="E35" s="591"/>
      <c r="F35" s="591">
        <v>-4400</v>
      </c>
      <c r="G35" s="591">
        <v>-4400</v>
      </c>
      <c r="H35" s="591">
        <v>990</v>
      </c>
      <c r="I35" s="591"/>
      <c r="J35" s="596">
        <v>990</v>
      </c>
      <c r="K35" s="449" t="s">
        <v>6</v>
      </c>
    </row>
    <row r="36" spans="1:11" ht="12.75">
      <c r="A36" s="369" t="s">
        <v>72</v>
      </c>
      <c r="B36" s="358" t="s">
        <v>73</v>
      </c>
      <c r="C36" s="591"/>
      <c r="D36" s="591"/>
      <c r="E36" s="591"/>
      <c r="F36" s="591"/>
      <c r="G36" s="591"/>
      <c r="H36" s="591"/>
      <c r="I36" s="591"/>
      <c r="J36" s="596"/>
      <c r="K36" s="449" t="s">
        <v>6</v>
      </c>
    </row>
    <row r="37" spans="1:11" ht="12.75">
      <c r="A37" s="357">
        <v>25.3</v>
      </c>
      <c r="B37" s="358" t="s">
        <v>100</v>
      </c>
      <c r="C37" s="591">
        <v>482</v>
      </c>
      <c r="D37" s="591">
        <v>241</v>
      </c>
      <c r="E37" s="591">
        <v>241</v>
      </c>
      <c r="F37" s="591"/>
      <c r="G37" s="591">
        <v>241</v>
      </c>
      <c r="H37" s="591">
        <v>482</v>
      </c>
      <c r="I37" s="591"/>
      <c r="J37" s="596">
        <v>482</v>
      </c>
      <c r="K37" s="449" t="s">
        <v>6</v>
      </c>
    </row>
    <row r="38" spans="1:11" ht="12.75">
      <c r="A38" s="369" t="s">
        <v>71</v>
      </c>
      <c r="B38" s="360" t="s">
        <v>74</v>
      </c>
      <c r="C38" s="591"/>
      <c r="D38" s="591"/>
      <c r="E38" s="591"/>
      <c r="F38" s="591"/>
      <c r="G38" s="591"/>
      <c r="H38" s="591"/>
      <c r="I38" s="591"/>
      <c r="J38" s="596"/>
      <c r="K38" s="449" t="s">
        <v>6</v>
      </c>
    </row>
    <row r="39" spans="1:11" ht="12.75">
      <c r="A39" s="369" t="s">
        <v>75</v>
      </c>
      <c r="B39" s="358" t="s">
        <v>183</v>
      </c>
      <c r="C39" s="591">
        <v>5610</v>
      </c>
      <c r="D39" s="591">
        <v>2805</v>
      </c>
      <c r="E39" s="591">
        <v>1430</v>
      </c>
      <c r="F39" s="591">
        <v>-625</v>
      </c>
      <c r="G39" s="591">
        <v>805</v>
      </c>
      <c r="H39" s="591">
        <v>4985</v>
      </c>
      <c r="I39" s="591"/>
      <c r="J39" s="596">
        <v>4985</v>
      </c>
      <c r="K39" s="449" t="s">
        <v>6</v>
      </c>
    </row>
    <row r="40" spans="1:11" ht="15">
      <c r="A40" s="1130" t="s">
        <v>76</v>
      </c>
      <c r="B40" s="1131"/>
      <c r="C40" s="597"/>
      <c r="D40" s="597"/>
      <c r="E40" s="597"/>
      <c r="F40" s="597"/>
      <c r="G40" s="597"/>
      <c r="H40" s="597"/>
      <c r="I40" s="597"/>
      <c r="J40" s="598"/>
      <c r="K40" s="449" t="s">
        <v>6</v>
      </c>
    </row>
    <row r="41" spans="1:11" ht="12.75">
      <c r="A41" s="369" t="s">
        <v>77</v>
      </c>
      <c r="B41" s="360" t="s">
        <v>101</v>
      </c>
      <c r="C41" s="591">
        <v>2750</v>
      </c>
      <c r="D41" s="591">
        <v>2750</v>
      </c>
      <c r="E41" s="591"/>
      <c r="F41" s="591">
        <v>-2475</v>
      </c>
      <c r="G41" s="591">
        <v>-2475</v>
      </c>
      <c r="H41" s="591">
        <v>275</v>
      </c>
      <c r="I41" s="591"/>
      <c r="J41" s="596">
        <v>275</v>
      </c>
      <c r="K41" s="449" t="s">
        <v>6</v>
      </c>
    </row>
    <row r="42" spans="1:11" ht="12.75">
      <c r="A42" s="363" t="s">
        <v>77</v>
      </c>
      <c r="B42" s="362" t="s">
        <v>78</v>
      </c>
      <c r="C42" s="591">
        <v>3300</v>
      </c>
      <c r="D42" s="591">
        <v>3300</v>
      </c>
      <c r="E42" s="591"/>
      <c r="F42" s="591">
        <v>-2475</v>
      </c>
      <c r="G42" s="591">
        <v>-2475</v>
      </c>
      <c r="H42" s="591">
        <v>825</v>
      </c>
      <c r="I42" s="591"/>
      <c r="J42" s="596">
        <v>825</v>
      </c>
      <c r="K42" s="449" t="s">
        <v>6</v>
      </c>
    </row>
    <row r="43" spans="1:11" ht="12.75">
      <c r="A43" s="363" t="s">
        <v>77</v>
      </c>
      <c r="B43" s="362" t="s">
        <v>79</v>
      </c>
      <c r="C43" s="591"/>
      <c r="D43" s="591"/>
      <c r="E43" s="591"/>
      <c r="F43" s="591"/>
      <c r="G43" s="591"/>
      <c r="H43" s="591"/>
      <c r="I43" s="591"/>
      <c r="J43" s="596"/>
      <c r="K43" s="449" t="s">
        <v>6</v>
      </c>
    </row>
    <row r="44" spans="1:11" ht="12.75">
      <c r="A44" s="363" t="s">
        <v>77</v>
      </c>
      <c r="B44" s="362" t="s">
        <v>80</v>
      </c>
      <c r="C44" s="591"/>
      <c r="D44" s="591"/>
      <c r="E44" s="591"/>
      <c r="F44" s="591"/>
      <c r="G44" s="591"/>
      <c r="H44" s="591"/>
      <c r="I44" s="591"/>
      <c r="J44" s="596"/>
      <c r="K44" s="449" t="s">
        <v>6</v>
      </c>
    </row>
    <row r="45" spans="1:11" ht="12.75">
      <c r="A45" s="363" t="s">
        <v>77</v>
      </c>
      <c r="B45" s="362" t="s">
        <v>81</v>
      </c>
      <c r="C45" s="591"/>
      <c r="D45" s="591"/>
      <c r="E45" s="591"/>
      <c r="F45" s="591"/>
      <c r="G45" s="591"/>
      <c r="H45" s="591"/>
      <c r="I45" s="591"/>
      <c r="J45" s="596"/>
      <c r="K45" s="449" t="s">
        <v>6</v>
      </c>
    </row>
    <row r="46" spans="1:11" ht="12.75">
      <c r="A46" s="363" t="s">
        <v>77</v>
      </c>
      <c r="B46" s="362" t="s">
        <v>82</v>
      </c>
      <c r="C46" s="591"/>
      <c r="D46" s="591"/>
      <c r="E46" s="591"/>
      <c r="F46" s="591"/>
      <c r="G46" s="591"/>
      <c r="H46" s="591"/>
      <c r="I46" s="591"/>
      <c r="J46" s="596"/>
      <c r="K46" s="449" t="s">
        <v>6</v>
      </c>
    </row>
    <row r="47" spans="1:11" ht="12.75">
      <c r="A47" s="361">
        <v>31</v>
      </c>
      <c r="B47" s="358" t="s">
        <v>83</v>
      </c>
      <c r="C47" s="591"/>
      <c r="D47" s="591"/>
      <c r="E47" s="600"/>
      <c r="F47" s="600"/>
      <c r="G47" s="591"/>
      <c r="H47" s="591"/>
      <c r="I47" s="591"/>
      <c r="J47" s="596"/>
      <c r="K47" s="449" t="s">
        <v>6</v>
      </c>
    </row>
    <row r="48" spans="1:11" ht="12.75">
      <c r="A48" s="369" t="s">
        <v>103</v>
      </c>
      <c r="B48" s="360" t="s">
        <v>104</v>
      </c>
      <c r="C48" s="591"/>
      <c r="D48" s="591"/>
      <c r="E48" s="600"/>
      <c r="F48" s="600"/>
      <c r="G48" s="591"/>
      <c r="H48" s="591"/>
      <c r="I48" s="591"/>
      <c r="J48" s="596"/>
      <c r="K48" s="449" t="s">
        <v>6</v>
      </c>
    </row>
    <row r="49" spans="1:11" ht="15">
      <c r="A49" s="1130" t="s">
        <v>84</v>
      </c>
      <c r="B49" s="1131"/>
      <c r="C49" s="597"/>
      <c r="D49" s="597"/>
      <c r="E49" s="597"/>
      <c r="F49" s="597"/>
      <c r="G49" s="597"/>
      <c r="H49" s="597"/>
      <c r="I49" s="597"/>
      <c r="J49" s="598"/>
      <c r="K49" s="449" t="s">
        <v>6</v>
      </c>
    </row>
    <row r="50" spans="1:11" ht="12.75">
      <c r="A50" s="373" t="s">
        <v>85</v>
      </c>
      <c r="B50" s="364" t="s">
        <v>168</v>
      </c>
      <c r="C50" s="600">
        <v>2200</v>
      </c>
      <c r="D50" s="600">
        <v>2200</v>
      </c>
      <c r="E50" s="600"/>
      <c r="F50" s="600"/>
      <c r="G50" s="600"/>
      <c r="H50" s="600">
        <v>2200</v>
      </c>
      <c r="I50" s="600"/>
      <c r="J50" s="601">
        <v>2200</v>
      </c>
      <c r="K50" s="449" t="s">
        <v>6</v>
      </c>
    </row>
    <row r="51" spans="1:11" s="374" customFormat="1" ht="12.75">
      <c r="A51" s="371" t="s">
        <v>85</v>
      </c>
      <c r="B51" s="372" t="s">
        <v>86</v>
      </c>
      <c r="C51" s="602"/>
      <c r="D51" s="602"/>
      <c r="E51" s="602"/>
      <c r="F51" s="602"/>
      <c r="G51" s="602"/>
      <c r="H51" s="602"/>
      <c r="I51" s="602"/>
      <c r="J51" s="603"/>
      <c r="K51" s="449" t="s">
        <v>6</v>
      </c>
    </row>
    <row r="52" spans="1:11" ht="12.75">
      <c r="A52" s="375"/>
      <c r="B52" s="376" t="s">
        <v>87</v>
      </c>
      <c r="C52" s="604">
        <f>SUM(C14:C50)</f>
        <v>164709</v>
      </c>
      <c r="D52" s="604">
        <f aca="true" t="shared" si="0" ref="D52:J52">SUM(D14:D50)</f>
        <v>89175</v>
      </c>
      <c r="E52" s="604">
        <f t="shared" si="0"/>
        <v>78439</v>
      </c>
      <c r="F52" s="604">
        <f t="shared" si="0"/>
        <v>-9975</v>
      </c>
      <c r="G52" s="604">
        <f t="shared" si="0"/>
        <v>68464</v>
      </c>
      <c r="H52" s="604">
        <f t="shared" si="0"/>
        <v>159014</v>
      </c>
      <c r="I52" s="604">
        <f t="shared" si="0"/>
        <v>12834</v>
      </c>
      <c r="J52" s="598">
        <f t="shared" si="0"/>
        <v>171848</v>
      </c>
      <c r="K52" s="449" t="s">
        <v>6</v>
      </c>
    </row>
    <row r="53" spans="1:11" ht="15">
      <c r="A53" s="1142" t="s">
        <v>205</v>
      </c>
      <c r="B53" s="1143"/>
      <c r="C53" s="1143"/>
      <c r="D53" s="1143"/>
      <c r="E53" s="1143"/>
      <c r="F53" s="1143"/>
      <c r="G53" s="1143"/>
      <c r="H53" s="1143"/>
      <c r="I53" s="1143"/>
      <c r="J53" s="1143"/>
      <c r="K53" s="449"/>
    </row>
    <row r="55" spans="1:18" ht="18.75">
      <c r="A55" s="1123"/>
      <c r="B55" s="1139"/>
      <c r="C55" s="1139"/>
      <c r="D55" s="1139"/>
      <c r="E55" s="1139"/>
      <c r="F55" s="1139"/>
      <c r="G55" s="1139"/>
      <c r="H55" s="1139"/>
      <c r="I55" s="1139"/>
      <c r="J55" s="1140"/>
      <c r="K55" s="450"/>
      <c r="L55" s="318"/>
      <c r="M55" s="318"/>
      <c r="N55" s="318"/>
      <c r="O55" s="318"/>
      <c r="P55" s="318"/>
      <c r="Q55" s="318"/>
      <c r="R55" s="318"/>
    </row>
    <row r="56" spans="1:18" ht="9.75" customHeight="1">
      <c r="A56" s="1115"/>
      <c r="B56" s="1141"/>
      <c r="C56" s="1141"/>
      <c r="D56" s="1141"/>
      <c r="E56" s="1141"/>
      <c r="F56" s="1141"/>
      <c r="G56" s="1141"/>
      <c r="H56" s="1141"/>
      <c r="I56" s="1141"/>
      <c r="J56" s="1141"/>
      <c r="K56" s="455"/>
      <c r="L56" s="261"/>
      <c r="M56" s="261"/>
      <c r="N56" s="261"/>
      <c r="O56" s="261"/>
      <c r="P56" s="261"/>
      <c r="Q56" s="261"/>
      <c r="R56" s="261"/>
    </row>
    <row r="57" spans="1:18" ht="11.25" customHeight="1">
      <c r="A57" s="728"/>
      <c r="B57" s="729"/>
      <c r="C57" s="729"/>
      <c r="D57" s="729"/>
      <c r="E57" s="729"/>
      <c r="F57" s="729"/>
      <c r="G57" s="729"/>
      <c r="H57" s="729"/>
      <c r="I57" s="729"/>
      <c r="J57" s="729"/>
      <c r="K57" s="450"/>
      <c r="L57" s="318"/>
      <c r="M57" s="318"/>
      <c r="N57" s="318"/>
      <c r="O57" s="318"/>
      <c r="P57" s="318"/>
      <c r="Q57" s="318"/>
      <c r="R57" s="318"/>
    </row>
    <row r="58" spans="1:18" ht="14.25" customHeight="1">
      <c r="A58" s="1117"/>
      <c r="B58" s="792"/>
      <c r="C58" s="792"/>
      <c r="D58" s="792"/>
      <c r="E58" s="792"/>
      <c r="F58" s="792"/>
      <c r="G58" s="792"/>
      <c r="H58" s="792"/>
      <c r="I58" s="792"/>
      <c r="J58" s="792"/>
      <c r="K58" s="451"/>
      <c r="L58" s="344"/>
      <c r="M58" s="344"/>
      <c r="N58" s="344"/>
      <c r="O58" s="344"/>
      <c r="P58" s="344"/>
      <c r="Q58" s="344"/>
      <c r="R58" s="344"/>
    </row>
    <row r="59" spans="1:18" ht="16.5" customHeight="1">
      <c r="A59" s="730"/>
      <c r="B59" s="731"/>
      <c r="C59" s="731"/>
      <c r="D59" s="731"/>
      <c r="E59" s="731"/>
      <c r="F59" s="731"/>
      <c r="G59" s="731"/>
      <c r="H59" s="731"/>
      <c r="I59" s="731"/>
      <c r="J59" s="731"/>
      <c r="K59" s="452"/>
      <c r="L59" s="319"/>
      <c r="M59" s="319"/>
      <c r="N59" s="319"/>
      <c r="O59" s="319"/>
      <c r="P59" s="319"/>
      <c r="Q59" s="319"/>
      <c r="R59" s="319"/>
    </row>
    <row r="60" spans="1:18" ht="16.5" customHeight="1">
      <c r="A60" s="1118"/>
      <c r="B60" s="1137"/>
      <c r="C60" s="1137"/>
      <c r="D60" s="1137"/>
      <c r="E60" s="1137"/>
      <c r="F60" s="1137"/>
      <c r="G60" s="1137"/>
      <c r="H60" s="1137"/>
      <c r="I60" s="1137"/>
      <c r="J60" s="1138"/>
      <c r="K60" s="454"/>
      <c r="L60" s="345"/>
      <c r="M60" s="345"/>
      <c r="N60" s="345"/>
      <c r="O60" s="345"/>
      <c r="P60" s="345"/>
      <c r="Q60" s="345"/>
      <c r="R60" s="345"/>
    </row>
    <row r="61" ht="26.25" customHeight="1">
      <c r="K61" s="449"/>
    </row>
  </sheetData>
  <mergeCells count="22">
    <mergeCell ref="A14:B14"/>
    <mergeCell ref="A20:B20"/>
    <mergeCell ref="A53:J53"/>
    <mergeCell ref="A40:B40"/>
    <mergeCell ref="A49:B49"/>
    <mergeCell ref="A3:J3"/>
    <mergeCell ref="A4:J4"/>
    <mergeCell ref="A5:J5"/>
    <mergeCell ref="F12:F13"/>
    <mergeCell ref="G12:G13"/>
    <mergeCell ref="H12:H13"/>
    <mergeCell ref="I12:I13"/>
    <mergeCell ref="A1:J1"/>
    <mergeCell ref="J12:J13"/>
    <mergeCell ref="A60:J60"/>
    <mergeCell ref="A12:B13"/>
    <mergeCell ref="A55:J55"/>
    <mergeCell ref="A56:J56"/>
    <mergeCell ref="A58:J58"/>
    <mergeCell ref="C12:C13"/>
    <mergeCell ref="D12:D13"/>
    <mergeCell ref="E12:E13"/>
  </mergeCells>
  <printOptions horizontalCentered="1"/>
  <pageMargins left="0.75" right="0.75" top="1" bottom="1" header="0.5" footer="0.5"/>
  <pageSetup cellComments="asDisplayed" fitToHeight="2" horizontalDpi="600" verticalDpi="600" orientation="landscape" scale="65" r:id="rId3"/>
  <headerFooter alignWithMargins="0">
    <oddHeader>&amp;R&amp;"Times New Roman,Regular"&amp;6DEPARTMENT OF JUSTICE
OFFICE OF THE INPSECTOR GENERAL
FY 2009 PRESIDENT'S BUDGET REQUEST</oddHeader>
    <oddFooter>&amp;C&amp;11Exhibit N:  Modular Cost for New Positions</oddFooter>
  </headerFooter>
  <legacyDrawing r:id="rId2"/>
</worksheet>
</file>

<file path=xl/worksheets/sheet16.xml><?xml version="1.0" encoding="utf-8"?>
<worksheet xmlns="http://schemas.openxmlformats.org/spreadsheetml/2006/main" xmlns:r="http://schemas.openxmlformats.org/officeDocument/2006/relationships">
  <dimension ref="A1:R61"/>
  <sheetViews>
    <sheetView workbookViewId="0" topLeftCell="A1">
      <selection activeCell="H7" sqref="H7"/>
    </sheetView>
  </sheetViews>
  <sheetFormatPr defaultColWidth="8.88671875" defaultRowHeight="15"/>
  <cols>
    <col min="1" max="1" width="10.6640625" style="348" customWidth="1"/>
    <col min="2" max="2" width="38.5546875" style="348" customWidth="1"/>
    <col min="3" max="10" width="9.88671875" style="352" customWidth="1"/>
    <col min="11" max="11" width="0.78125" style="453" customWidth="1"/>
    <col min="12" max="16384" width="8.88671875" style="348" customWidth="1"/>
  </cols>
  <sheetData>
    <row r="1" spans="1:11" ht="15.75">
      <c r="A1" s="1134" t="s">
        <v>371</v>
      </c>
      <c r="B1" s="782"/>
      <c r="C1" s="782"/>
      <c r="D1" s="782"/>
      <c r="E1" s="782"/>
      <c r="F1" s="782"/>
      <c r="G1" s="782"/>
      <c r="H1" s="782"/>
      <c r="I1" s="782"/>
      <c r="J1" s="782"/>
      <c r="K1" s="449" t="s">
        <v>6</v>
      </c>
    </row>
    <row r="2" spans="1:11" ht="15.75">
      <c r="A2" s="349"/>
      <c r="B2" s="346"/>
      <c r="C2" s="347"/>
      <c r="D2" s="347"/>
      <c r="E2" s="347"/>
      <c r="F2" s="347"/>
      <c r="G2" s="347"/>
      <c r="H2" s="347"/>
      <c r="I2" s="347"/>
      <c r="J2" s="347"/>
      <c r="K2" s="449" t="s">
        <v>6</v>
      </c>
    </row>
    <row r="3" spans="1:11" ht="15.75">
      <c r="A3" s="1135" t="s">
        <v>240</v>
      </c>
      <c r="B3" s="840"/>
      <c r="C3" s="840"/>
      <c r="D3" s="840"/>
      <c r="E3" s="840"/>
      <c r="F3" s="840"/>
      <c r="G3" s="840"/>
      <c r="H3" s="840"/>
      <c r="I3" s="840"/>
      <c r="J3" s="840"/>
      <c r="K3" s="449" t="s">
        <v>6</v>
      </c>
    </row>
    <row r="4" spans="1:11" ht="15.75">
      <c r="A4" s="1135" t="str">
        <f>+'B. Summary of Requirements '!A4</f>
        <v>Salaries and Expenses</v>
      </c>
      <c r="B4" s="841"/>
      <c r="C4" s="841"/>
      <c r="D4" s="841"/>
      <c r="E4" s="841"/>
      <c r="F4" s="841"/>
      <c r="G4" s="841"/>
      <c r="H4" s="841"/>
      <c r="I4" s="841"/>
      <c r="J4" s="841"/>
      <c r="K4" s="449" t="s">
        <v>6</v>
      </c>
    </row>
    <row r="5" spans="1:11" ht="15">
      <c r="A5" s="1136" t="str">
        <f>+'B. Summary of Requirements '!A5</f>
        <v>(Dollars in Thousands)</v>
      </c>
      <c r="B5" s="840"/>
      <c r="C5" s="840"/>
      <c r="D5" s="840"/>
      <c r="E5" s="840"/>
      <c r="F5" s="840"/>
      <c r="G5" s="840"/>
      <c r="H5" s="840"/>
      <c r="I5" s="840"/>
      <c r="J5" s="840"/>
      <c r="K5" s="449" t="s">
        <v>6</v>
      </c>
    </row>
    <row r="6" spans="1:11" ht="15.75">
      <c r="A6" s="347"/>
      <c r="B6" s="347"/>
      <c r="C6" s="347"/>
      <c r="D6" s="347"/>
      <c r="E6" s="347"/>
      <c r="F6" s="347"/>
      <c r="G6" s="347"/>
      <c r="H6" s="347"/>
      <c r="I6" s="347"/>
      <c r="J6" s="347"/>
      <c r="K6" s="449" t="s">
        <v>6</v>
      </c>
    </row>
    <row r="7" spans="1:11" ht="12.75">
      <c r="A7" s="351"/>
      <c r="E7" s="351"/>
      <c r="K7" s="449" t="s">
        <v>6</v>
      </c>
    </row>
    <row r="8" spans="1:11" ht="12.75">
      <c r="A8" s="353" t="s">
        <v>47</v>
      </c>
      <c r="B8" s="580" t="s">
        <v>17</v>
      </c>
      <c r="E8" s="351"/>
      <c r="K8" s="449" t="s">
        <v>6</v>
      </c>
    </row>
    <row r="9" spans="1:11" ht="12.75">
      <c r="A9" s="353" t="s">
        <v>48</v>
      </c>
      <c r="B9" s="354" t="s">
        <v>88</v>
      </c>
      <c r="K9" s="449" t="s">
        <v>6</v>
      </c>
    </row>
    <row r="10" spans="1:11" ht="12.75">
      <c r="A10" s="353" t="s">
        <v>49</v>
      </c>
      <c r="B10" s="354" t="s">
        <v>184</v>
      </c>
      <c r="K10" s="449" t="s">
        <v>6</v>
      </c>
    </row>
    <row r="11" spans="1:11" ht="12.75">
      <c r="A11" s="365"/>
      <c r="B11" s="366"/>
      <c r="K11" s="449" t="s">
        <v>6</v>
      </c>
    </row>
    <row r="12" spans="1:11" ht="12.75" customHeight="1">
      <c r="A12" s="1119" t="s">
        <v>166</v>
      </c>
      <c r="B12" s="1120"/>
      <c r="C12" s="1126" t="s">
        <v>185</v>
      </c>
      <c r="D12" s="1113" t="s">
        <v>170</v>
      </c>
      <c r="E12" s="1113" t="s">
        <v>50</v>
      </c>
      <c r="F12" s="1113" t="s">
        <v>51</v>
      </c>
      <c r="G12" s="1113" t="s">
        <v>172</v>
      </c>
      <c r="H12" s="1113" t="s">
        <v>186</v>
      </c>
      <c r="I12" s="1113" t="s">
        <v>20</v>
      </c>
      <c r="J12" s="1128" t="s">
        <v>19</v>
      </c>
      <c r="K12" s="449" t="s">
        <v>6</v>
      </c>
    </row>
    <row r="13" spans="1:11" ht="12.75" customHeight="1">
      <c r="A13" s="1121"/>
      <c r="B13" s="1122"/>
      <c r="C13" s="1127"/>
      <c r="D13" s="1114"/>
      <c r="E13" s="1114"/>
      <c r="F13" s="1114"/>
      <c r="G13" s="1114"/>
      <c r="H13" s="1114"/>
      <c r="I13" s="1114"/>
      <c r="J13" s="1129"/>
      <c r="K13" s="449" t="s">
        <v>6</v>
      </c>
    </row>
    <row r="14" spans="1:11" ht="12.75">
      <c r="A14" s="1130" t="s">
        <v>52</v>
      </c>
      <c r="B14" s="1131"/>
      <c r="C14" s="592"/>
      <c r="D14" s="592"/>
      <c r="E14" s="592"/>
      <c r="F14" s="592"/>
      <c r="G14" s="592"/>
      <c r="H14" s="592"/>
      <c r="I14" s="592"/>
      <c r="J14" s="593"/>
      <c r="K14" s="449" t="s">
        <v>6</v>
      </c>
    </row>
    <row r="15" spans="1:11" ht="12.75">
      <c r="A15" s="368" t="s">
        <v>53</v>
      </c>
      <c r="B15" s="356" t="s">
        <v>54</v>
      </c>
      <c r="C15" s="594">
        <v>84232</v>
      </c>
      <c r="D15" s="594">
        <v>42116</v>
      </c>
      <c r="E15" s="594">
        <v>44924</v>
      </c>
      <c r="F15" s="594"/>
      <c r="G15" s="594">
        <v>44924</v>
      </c>
      <c r="H15" s="594">
        <v>87040</v>
      </c>
      <c r="I15" s="594">
        <v>8425</v>
      </c>
      <c r="J15" s="595">
        <v>95465</v>
      </c>
      <c r="K15" s="449" t="s">
        <v>6</v>
      </c>
    </row>
    <row r="16" spans="1:11" ht="12.75">
      <c r="A16" s="369" t="s">
        <v>55</v>
      </c>
      <c r="B16" s="360" t="s">
        <v>90</v>
      </c>
      <c r="C16" s="591"/>
      <c r="D16" s="591"/>
      <c r="E16" s="591"/>
      <c r="F16" s="591"/>
      <c r="G16" s="591"/>
      <c r="H16" s="591"/>
      <c r="I16" s="591"/>
      <c r="J16" s="596"/>
      <c r="K16" s="449" t="s">
        <v>6</v>
      </c>
    </row>
    <row r="17" spans="1:11" ht="12.75">
      <c r="A17" s="369" t="s">
        <v>55</v>
      </c>
      <c r="B17" s="360" t="s">
        <v>56</v>
      </c>
      <c r="C17" s="591"/>
      <c r="D17" s="591"/>
      <c r="E17" s="591"/>
      <c r="F17" s="591"/>
      <c r="G17" s="591"/>
      <c r="H17" s="591"/>
      <c r="I17" s="591"/>
      <c r="J17" s="596"/>
      <c r="K17" s="449" t="s">
        <v>6</v>
      </c>
    </row>
    <row r="18" spans="1:11" ht="12.75">
      <c r="A18" s="369" t="s">
        <v>58</v>
      </c>
      <c r="B18" s="358" t="s">
        <v>57</v>
      </c>
      <c r="C18" s="591">
        <v>24394</v>
      </c>
      <c r="D18" s="591">
        <v>12197</v>
      </c>
      <c r="E18" s="591">
        <v>13010</v>
      </c>
      <c r="F18" s="591"/>
      <c r="G18" s="591">
        <v>13010</v>
      </c>
      <c r="H18" s="591">
        <v>25207</v>
      </c>
      <c r="I18" s="591">
        <v>2440</v>
      </c>
      <c r="J18" s="596">
        <v>27647</v>
      </c>
      <c r="K18" s="449" t="s">
        <v>6</v>
      </c>
    </row>
    <row r="19" spans="1:11" ht="12.75">
      <c r="A19" s="369" t="s">
        <v>58</v>
      </c>
      <c r="B19" s="360" t="s">
        <v>91</v>
      </c>
      <c r="C19" s="591">
        <v>609</v>
      </c>
      <c r="D19" s="591">
        <v>305</v>
      </c>
      <c r="E19" s="591">
        <v>305</v>
      </c>
      <c r="F19" s="591"/>
      <c r="G19" s="591">
        <v>305</v>
      </c>
      <c r="H19" s="591">
        <v>610</v>
      </c>
      <c r="I19" s="591"/>
      <c r="J19" s="596">
        <v>610</v>
      </c>
      <c r="K19" s="449" t="s">
        <v>6</v>
      </c>
    </row>
    <row r="20" spans="1:11" ht="15">
      <c r="A20" s="1130" t="s">
        <v>59</v>
      </c>
      <c r="B20" s="1131"/>
      <c r="C20" s="597"/>
      <c r="D20" s="597"/>
      <c r="E20" s="597"/>
      <c r="F20" s="597"/>
      <c r="G20" s="597"/>
      <c r="H20" s="597"/>
      <c r="I20" s="597"/>
      <c r="J20" s="598"/>
      <c r="K20" s="449" t="s">
        <v>6</v>
      </c>
    </row>
    <row r="21" spans="1:11" ht="12.75">
      <c r="A21" s="369" t="s">
        <v>60</v>
      </c>
      <c r="B21" s="360" t="s">
        <v>61</v>
      </c>
      <c r="C21" s="591">
        <v>8360</v>
      </c>
      <c r="D21" s="591">
        <v>4180</v>
      </c>
      <c r="E21" s="591">
        <v>4180</v>
      </c>
      <c r="F21" s="591"/>
      <c r="G21" s="591">
        <v>4180</v>
      </c>
      <c r="H21" s="591">
        <v>8360</v>
      </c>
      <c r="I21" s="591"/>
      <c r="J21" s="596">
        <v>8360</v>
      </c>
      <c r="K21" s="449" t="s">
        <v>6</v>
      </c>
    </row>
    <row r="22" spans="1:11" ht="12.75">
      <c r="A22" s="369" t="s">
        <v>92</v>
      </c>
      <c r="B22" s="360" t="s">
        <v>62</v>
      </c>
      <c r="C22" s="591"/>
      <c r="D22" s="591"/>
      <c r="E22" s="591"/>
      <c r="F22" s="591"/>
      <c r="G22" s="591"/>
      <c r="H22" s="591"/>
      <c r="I22" s="591"/>
      <c r="J22" s="596"/>
      <c r="K22" s="449" t="s">
        <v>6</v>
      </c>
    </row>
    <row r="23" spans="1:11" ht="12.75">
      <c r="A23" s="369" t="s">
        <v>93</v>
      </c>
      <c r="B23" s="360" t="s">
        <v>94</v>
      </c>
      <c r="C23" s="591"/>
      <c r="D23" s="591"/>
      <c r="E23" s="591"/>
      <c r="F23" s="591"/>
      <c r="G23" s="591"/>
      <c r="H23" s="591"/>
      <c r="I23" s="591"/>
      <c r="J23" s="596"/>
      <c r="K23" s="449" t="s">
        <v>6</v>
      </c>
    </row>
    <row r="24" spans="1:11" ht="12.75">
      <c r="A24" s="357">
        <v>23.2</v>
      </c>
      <c r="B24" s="358" t="s">
        <v>167</v>
      </c>
      <c r="C24" s="591"/>
      <c r="D24" s="591"/>
      <c r="E24" s="591"/>
      <c r="F24" s="591"/>
      <c r="G24" s="591"/>
      <c r="H24" s="591"/>
      <c r="I24" s="591"/>
      <c r="J24" s="596"/>
      <c r="K24" s="449" t="s">
        <v>6</v>
      </c>
    </row>
    <row r="25" spans="1:11" ht="12.75">
      <c r="A25" s="369" t="s">
        <v>63</v>
      </c>
      <c r="B25" s="360" t="s">
        <v>64</v>
      </c>
      <c r="C25" s="591"/>
      <c r="D25" s="591"/>
      <c r="E25" s="591"/>
      <c r="F25" s="591"/>
      <c r="G25" s="591"/>
      <c r="H25" s="591"/>
      <c r="I25" s="591"/>
      <c r="J25" s="596"/>
      <c r="K25" s="449" t="s">
        <v>6</v>
      </c>
    </row>
    <row r="26" spans="1:11" ht="12.75">
      <c r="A26" s="369" t="s">
        <v>63</v>
      </c>
      <c r="B26" s="360" t="s">
        <v>65</v>
      </c>
      <c r="C26" s="591">
        <v>2970</v>
      </c>
      <c r="D26" s="591">
        <v>1485</v>
      </c>
      <c r="E26" s="591">
        <v>1485</v>
      </c>
      <c r="F26" s="591"/>
      <c r="G26" s="591">
        <v>1485</v>
      </c>
      <c r="H26" s="591">
        <v>2970</v>
      </c>
      <c r="I26" s="591"/>
      <c r="J26" s="596">
        <v>2970</v>
      </c>
      <c r="K26" s="449" t="s">
        <v>6</v>
      </c>
    </row>
    <row r="27" spans="1:11" ht="12.75">
      <c r="A27" s="369" t="s">
        <v>63</v>
      </c>
      <c r="B27" s="360" t="s">
        <v>66</v>
      </c>
      <c r="C27" s="591"/>
      <c r="D27" s="591"/>
      <c r="E27" s="591"/>
      <c r="F27" s="591"/>
      <c r="G27" s="591"/>
      <c r="H27" s="591"/>
      <c r="I27" s="591"/>
      <c r="J27" s="596"/>
      <c r="K27" s="449" t="s">
        <v>6</v>
      </c>
    </row>
    <row r="28" spans="1:11" ht="12.75">
      <c r="A28" s="369" t="s">
        <v>63</v>
      </c>
      <c r="B28" s="358" t="s">
        <v>95</v>
      </c>
      <c r="C28" s="591"/>
      <c r="D28" s="591"/>
      <c r="E28" s="591"/>
      <c r="F28" s="591"/>
      <c r="G28" s="591"/>
      <c r="H28" s="591"/>
      <c r="I28" s="599"/>
      <c r="J28" s="596"/>
      <c r="K28" s="449" t="s">
        <v>6</v>
      </c>
    </row>
    <row r="29" spans="1:11" ht="12.75">
      <c r="A29" s="369" t="s">
        <v>63</v>
      </c>
      <c r="B29" s="358" t="s">
        <v>96</v>
      </c>
      <c r="C29" s="591"/>
      <c r="D29" s="591"/>
      <c r="E29" s="591"/>
      <c r="F29" s="591"/>
      <c r="G29" s="591"/>
      <c r="H29" s="591"/>
      <c r="I29" s="599"/>
      <c r="J29" s="596"/>
      <c r="K29" s="449" t="s">
        <v>6</v>
      </c>
    </row>
    <row r="30" spans="1:11" ht="12.75">
      <c r="A30" s="369" t="s">
        <v>97</v>
      </c>
      <c r="B30" s="360" t="s">
        <v>98</v>
      </c>
      <c r="C30" s="591">
        <v>176</v>
      </c>
      <c r="D30" s="591">
        <v>88</v>
      </c>
      <c r="E30" s="591">
        <v>88</v>
      </c>
      <c r="F30" s="591"/>
      <c r="G30" s="591">
        <v>88</v>
      </c>
      <c r="H30" s="591">
        <v>176</v>
      </c>
      <c r="I30" s="591"/>
      <c r="J30" s="596">
        <v>176</v>
      </c>
      <c r="K30" s="449" t="s">
        <v>6</v>
      </c>
    </row>
    <row r="31" spans="1:11" ht="12.75">
      <c r="A31" s="357">
        <v>25.3</v>
      </c>
      <c r="B31" s="358" t="s">
        <v>177</v>
      </c>
      <c r="C31" s="591">
        <v>4500</v>
      </c>
      <c r="D31" s="591">
        <v>2250</v>
      </c>
      <c r="E31" s="591">
        <v>2250</v>
      </c>
      <c r="F31" s="591"/>
      <c r="G31" s="591">
        <v>2250</v>
      </c>
      <c r="H31" s="591">
        <v>4500</v>
      </c>
      <c r="I31" s="591"/>
      <c r="J31" s="596">
        <v>4500</v>
      </c>
      <c r="K31" s="449" t="s">
        <v>6</v>
      </c>
    </row>
    <row r="32" spans="1:11" ht="12.75">
      <c r="A32" s="357">
        <v>25.3</v>
      </c>
      <c r="B32" s="358" t="s">
        <v>67</v>
      </c>
      <c r="C32" s="591"/>
      <c r="D32" s="591"/>
      <c r="E32" s="591"/>
      <c r="F32" s="591"/>
      <c r="G32" s="591"/>
      <c r="H32" s="591"/>
      <c r="I32" s="591"/>
      <c r="J32" s="596"/>
      <c r="K32" s="449" t="s">
        <v>6</v>
      </c>
    </row>
    <row r="33" spans="1:11" ht="12.75">
      <c r="A33" s="357">
        <v>25.3</v>
      </c>
      <c r="B33" s="358" t="s">
        <v>68</v>
      </c>
      <c r="C33" s="591"/>
      <c r="D33" s="591"/>
      <c r="E33" s="591"/>
      <c r="F33" s="591"/>
      <c r="G33" s="591"/>
      <c r="H33" s="591"/>
      <c r="I33" s="591"/>
      <c r="J33" s="596"/>
      <c r="K33" s="449" t="s">
        <v>6</v>
      </c>
    </row>
    <row r="34" spans="1:11" ht="12.75">
      <c r="A34" s="357">
        <v>25.3</v>
      </c>
      <c r="B34" s="358" t="s">
        <v>69</v>
      </c>
      <c r="C34" s="591"/>
      <c r="D34" s="591"/>
      <c r="E34" s="591"/>
      <c r="F34" s="591"/>
      <c r="G34" s="591"/>
      <c r="H34" s="591"/>
      <c r="I34" s="591"/>
      <c r="J34" s="596"/>
      <c r="K34" s="449" t="s">
        <v>6</v>
      </c>
    </row>
    <row r="35" spans="1:11" ht="12.75">
      <c r="A35" s="357">
        <v>25.3</v>
      </c>
      <c r="B35" s="358" t="s">
        <v>70</v>
      </c>
      <c r="C35" s="591">
        <v>5390</v>
      </c>
      <c r="D35" s="591">
        <v>5390</v>
      </c>
      <c r="E35" s="591"/>
      <c r="F35" s="591">
        <v>-4400</v>
      </c>
      <c r="G35" s="591">
        <v>-4400</v>
      </c>
      <c r="H35" s="591">
        <v>990</v>
      </c>
      <c r="I35" s="591"/>
      <c r="J35" s="596">
        <v>990</v>
      </c>
      <c r="K35" s="449" t="s">
        <v>6</v>
      </c>
    </row>
    <row r="36" spans="1:11" ht="12.75">
      <c r="A36" s="369" t="s">
        <v>72</v>
      </c>
      <c r="B36" s="358" t="s">
        <v>73</v>
      </c>
      <c r="C36" s="591"/>
      <c r="D36" s="591"/>
      <c r="E36" s="591"/>
      <c r="F36" s="591"/>
      <c r="G36" s="591"/>
      <c r="H36" s="591"/>
      <c r="I36" s="591"/>
      <c r="J36" s="596"/>
      <c r="K36" s="449" t="s">
        <v>6</v>
      </c>
    </row>
    <row r="37" spans="1:11" ht="12.75">
      <c r="A37" s="357">
        <v>25.3</v>
      </c>
      <c r="B37" s="358" t="s">
        <v>100</v>
      </c>
      <c r="C37" s="591">
        <v>482</v>
      </c>
      <c r="D37" s="591">
        <v>241</v>
      </c>
      <c r="E37" s="591">
        <v>241</v>
      </c>
      <c r="F37" s="591"/>
      <c r="G37" s="591">
        <v>241</v>
      </c>
      <c r="H37" s="591">
        <v>482</v>
      </c>
      <c r="I37" s="591"/>
      <c r="J37" s="596">
        <v>482</v>
      </c>
      <c r="K37" s="449" t="s">
        <v>6</v>
      </c>
    </row>
    <row r="38" spans="1:11" ht="12.75">
      <c r="A38" s="369" t="s">
        <v>71</v>
      </c>
      <c r="B38" s="360" t="s">
        <v>74</v>
      </c>
      <c r="C38" s="591"/>
      <c r="D38" s="591"/>
      <c r="E38" s="591"/>
      <c r="F38" s="591"/>
      <c r="G38" s="591"/>
      <c r="H38" s="591"/>
      <c r="I38" s="591"/>
      <c r="J38" s="596"/>
      <c r="K38" s="449" t="s">
        <v>6</v>
      </c>
    </row>
    <row r="39" spans="1:11" ht="12.75">
      <c r="A39" s="369" t="s">
        <v>75</v>
      </c>
      <c r="B39" s="358" t="s">
        <v>183</v>
      </c>
      <c r="C39" s="591">
        <v>5610</v>
      </c>
      <c r="D39" s="591">
        <v>2805</v>
      </c>
      <c r="E39" s="591">
        <v>1430</v>
      </c>
      <c r="F39" s="591">
        <v>-625</v>
      </c>
      <c r="G39" s="591">
        <v>805</v>
      </c>
      <c r="H39" s="591">
        <v>4985</v>
      </c>
      <c r="I39" s="591"/>
      <c r="J39" s="596">
        <v>4985</v>
      </c>
      <c r="K39" s="449" t="s">
        <v>6</v>
      </c>
    </row>
    <row r="40" spans="1:11" ht="15">
      <c r="A40" s="1130" t="s">
        <v>76</v>
      </c>
      <c r="B40" s="1131"/>
      <c r="C40" s="597"/>
      <c r="D40" s="597"/>
      <c r="E40" s="597"/>
      <c r="F40" s="597"/>
      <c r="G40" s="597"/>
      <c r="H40" s="597"/>
      <c r="I40" s="597"/>
      <c r="J40" s="598"/>
      <c r="K40" s="449" t="s">
        <v>6</v>
      </c>
    </row>
    <row r="41" spans="1:11" ht="12.75">
      <c r="A41" s="369" t="s">
        <v>77</v>
      </c>
      <c r="B41" s="360" t="s">
        <v>101</v>
      </c>
      <c r="C41" s="591">
        <v>2750</v>
      </c>
      <c r="D41" s="591">
        <v>2750</v>
      </c>
      <c r="E41" s="591"/>
      <c r="F41" s="591">
        <v>-2475</v>
      </c>
      <c r="G41" s="591">
        <v>-2475</v>
      </c>
      <c r="H41" s="591">
        <v>275</v>
      </c>
      <c r="I41" s="591"/>
      <c r="J41" s="596">
        <v>275</v>
      </c>
      <c r="K41" s="449" t="s">
        <v>6</v>
      </c>
    </row>
    <row r="42" spans="1:11" ht="12.75">
      <c r="A42" s="363" t="s">
        <v>77</v>
      </c>
      <c r="B42" s="362" t="s">
        <v>78</v>
      </c>
      <c r="C42" s="591">
        <v>3300</v>
      </c>
      <c r="D42" s="591">
        <v>3300</v>
      </c>
      <c r="E42" s="591"/>
      <c r="F42" s="591">
        <v>-2475</v>
      </c>
      <c r="G42" s="591">
        <v>-2475</v>
      </c>
      <c r="H42" s="591">
        <v>825</v>
      </c>
      <c r="I42" s="591"/>
      <c r="J42" s="596">
        <v>825</v>
      </c>
      <c r="K42" s="449" t="s">
        <v>6</v>
      </c>
    </row>
    <row r="43" spans="1:11" ht="12.75">
      <c r="A43" s="363" t="s">
        <v>77</v>
      </c>
      <c r="B43" s="362" t="s">
        <v>79</v>
      </c>
      <c r="C43" s="591"/>
      <c r="D43" s="591"/>
      <c r="E43" s="591"/>
      <c r="F43" s="591"/>
      <c r="G43" s="591"/>
      <c r="H43" s="591"/>
      <c r="I43" s="591"/>
      <c r="J43" s="596"/>
      <c r="K43" s="449" t="s">
        <v>6</v>
      </c>
    </row>
    <row r="44" spans="1:11" ht="12.75">
      <c r="A44" s="363" t="s">
        <v>77</v>
      </c>
      <c r="B44" s="362" t="s">
        <v>80</v>
      </c>
      <c r="C44" s="591"/>
      <c r="D44" s="591"/>
      <c r="E44" s="591"/>
      <c r="F44" s="591"/>
      <c r="G44" s="591"/>
      <c r="H44" s="591"/>
      <c r="I44" s="591"/>
      <c r="J44" s="596"/>
      <c r="K44" s="449" t="s">
        <v>6</v>
      </c>
    </row>
    <row r="45" spans="1:11" ht="12.75">
      <c r="A45" s="363" t="s">
        <v>77</v>
      </c>
      <c r="B45" s="362" t="s">
        <v>81</v>
      </c>
      <c r="C45" s="591"/>
      <c r="D45" s="591"/>
      <c r="E45" s="591"/>
      <c r="F45" s="591"/>
      <c r="G45" s="591"/>
      <c r="H45" s="591"/>
      <c r="I45" s="591"/>
      <c r="J45" s="596"/>
      <c r="K45" s="449" t="s">
        <v>6</v>
      </c>
    </row>
    <row r="46" spans="1:11" ht="12.75">
      <c r="A46" s="363" t="s">
        <v>77</v>
      </c>
      <c r="B46" s="362" t="s">
        <v>82</v>
      </c>
      <c r="C46" s="591"/>
      <c r="D46" s="591"/>
      <c r="E46" s="591"/>
      <c r="F46" s="591"/>
      <c r="G46" s="591"/>
      <c r="H46" s="591"/>
      <c r="I46" s="591"/>
      <c r="J46" s="596"/>
      <c r="K46" s="449" t="s">
        <v>6</v>
      </c>
    </row>
    <row r="47" spans="1:11" ht="12.75">
      <c r="A47" s="361">
        <v>31</v>
      </c>
      <c r="B47" s="358" t="s">
        <v>83</v>
      </c>
      <c r="C47" s="591"/>
      <c r="D47" s="591"/>
      <c r="E47" s="600"/>
      <c r="F47" s="600"/>
      <c r="G47" s="591"/>
      <c r="H47" s="591"/>
      <c r="I47" s="591"/>
      <c r="J47" s="596"/>
      <c r="K47" s="449" t="s">
        <v>6</v>
      </c>
    </row>
    <row r="48" spans="1:11" ht="12.75">
      <c r="A48" s="369" t="s">
        <v>103</v>
      </c>
      <c r="B48" s="360" t="s">
        <v>104</v>
      </c>
      <c r="C48" s="591"/>
      <c r="D48" s="591"/>
      <c r="E48" s="600"/>
      <c r="F48" s="600"/>
      <c r="G48" s="591"/>
      <c r="H48" s="591"/>
      <c r="I48" s="591"/>
      <c r="J48" s="596"/>
      <c r="K48" s="449" t="s">
        <v>6</v>
      </c>
    </row>
    <row r="49" spans="1:11" ht="15">
      <c r="A49" s="1130" t="s">
        <v>84</v>
      </c>
      <c r="B49" s="1131"/>
      <c r="C49" s="597"/>
      <c r="D49" s="597"/>
      <c r="E49" s="597"/>
      <c r="F49" s="597"/>
      <c r="G49" s="597"/>
      <c r="H49" s="597"/>
      <c r="I49" s="597"/>
      <c r="J49" s="598"/>
      <c r="K49" s="449" t="s">
        <v>6</v>
      </c>
    </row>
    <row r="50" spans="1:11" ht="12.75">
      <c r="A50" s="373" t="s">
        <v>85</v>
      </c>
      <c r="B50" s="364" t="s">
        <v>168</v>
      </c>
      <c r="C50" s="600">
        <v>2200</v>
      </c>
      <c r="D50" s="600">
        <v>2200</v>
      </c>
      <c r="E50" s="600"/>
      <c r="F50" s="600"/>
      <c r="G50" s="600"/>
      <c r="H50" s="600">
        <v>2200</v>
      </c>
      <c r="I50" s="600"/>
      <c r="J50" s="601">
        <v>2200</v>
      </c>
      <c r="K50" s="449" t="s">
        <v>6</v>
      </c>
    </row>
    <row r="51" spans="1:11" s="374" customFormat="1" ht="12.75">
      <c r="A51" s="371" t="s">
        <v>85</v>
      </c>
      <c r="B51" s="372" t="s">
        <v>86</v>
      </c>
      <c r="C51" s="602"/>
      <c r="D51" s="602"/>
      <c r="E51" s="602"/>
      <c r="F51" s="602"/>
      <c r="G51" s="602"/>
      <c r="H51" s="602"/>
      <c r="I51" s="602"/>
      <c r="J51" s="603"/>
      <c r="K51" s="449" t="s">
        <v>6</v>
      </c>
    </row>
    <row r="52" spans="1:11" ht="12.75">
      <c r="A52" s="375"/>
      <c r="B52" s="376" t="s">
        <v>87</v>
      </c>
      <c r="C52" s="604">
        <f>SUM(C14:C50)</f>
        <v>144973</v>
      </c>
      <c r="D52" s="604">
        <f aca="true" t="shared" si="0" ref="D52:J52">SUM(D14:D50)</f>
        <v>79307</v>
      </c>
      <c r="E52" s="604">
        <f t="shared" si="0"/>
        <v>67913</v>
      </c>
      <c r="F52" s="604">
        <f t="shared" si="0"/>
        <v>-9975</v>
      </c>
      <c r="G52" s="604">
        <f t="shared" si="0"/>
        <v>57938</v>
      </c>
      <c r="H52" s="604">
        <f t="shared" si="0"/>
        <v>138620</v>
      </c>
      <c r="I52" s="604">
        <f t="shared" si="0"/>
        <v>10865</v>
      </c>
      <c r="J52" s="598">
        <f t="shared" si="0"/>
        <v>149485</v>
      </c>
      <c r="K52" s="449" t="s">
        <v>6</v>
      </c>
    </row>
    <row r="53" spans="1:11" ht="15">
      <c r="A53" s="1142" t="s">
        <v>205</v>
      </c>
      <c r="B53" s="1143"/>
      <c r="C53" s="1143"/>
      <c r="D53" s="1143"/>
      <c r="E53" s="1143"/>
      <c r="F53" s="1143"/>
      <c r="G53" s="1143"/>
      <c r="H53" s="1143"/>
      <c r="I53" s="1143"/>
      <c r="J53" s="1143"/>
      <c r="K53" s="449"/>
    </row>
    <row r="55" spans="1:18" ht="18.75">
      <c r="A55" s="1123"/>
      <c r="B55" s="1139"/>
      <c r="C55" s="1139"/>
      <c r="D55" s="1139"/>
      <c r="E55" s="1139"/>
      <c r="F55" s="1139"/>
      <c r="G55" s="1139"/>
      <c r="H55" s="1139"/>
      <c r="I55" s="1139"/>
      <c r="J55" s="1140"/>
      <c r="K55" s="450"/>
      <c r="L55" s="318"/>
      <c r="M55" s="318"/>
      <c r="N55" s="318"/>
      <c r="O55" s="318"/>
      <c r="P55" s="318"/>
      <c r="Q55" s="318"/>
      <c r="R55" s="318"/>
    </row>
    <row r="56" spans="1:18" ht="9.75" customHeight="1">
      <c r="A56" s="1115"/>
      <c r="B56" s="1141"/>
      <c r="C56" s="1141"/>
      <c r="D56" s="1141"/>
      <c r="E56" s="1141"/>
      <c r="F56" s="1141"/>
      <c r="G56" s="1141"/>
      <c r="H56" s="1141"/>
      <c r="I56" s="1141"/>
      <c r="J56" s="1141"/>
      <c r="K56" s="455"/>
      <c r="L56" s="261"/>
      <c r="M56" s="261"/>
      <c r="N56" s="261"/>
      <c r="O56" s="261"/>
      <c r="P56" s="261"/>
      <c r="Q56" s="261"/>
      <c r="R56" s="261"/>
    </row>
    <row r="57" spans="1:18" ht="11.25" customHeight="1">
      <c r="A57" s="728"/>
      <c r="B57" s="729"/>
      <c r="C57" s="729"/>
      <c r="D57" s="729"/>
      <c r="E57" s="729"/>
      <c r="F57" s="729"/>
      <c r="G57" s="729"/>
      <c r="H57" s="729"/>
      <c r="I57" s="729"/>
      <c r="J57" s="729"/>
      <c r="K57" s="450"/>
      <c r="L57" s="318"/>
      <c r="M57" s="318"/>
      <c r="N57" s="318"/>
      <c r="O57" s="318"/>
      <c r="P57" s="318"/>
      <c r="Q57" s="318"/>
      <c r="R57" s="318"/>
    </row>
    <row r="58" spans="1:18" ht="14.25" customHeight="1">
      <c r="A58" s="1117"/>
      <c r="B58" s="792"/>
      <c r="C58" s="792"/>
      <c r="D58" s="792"/>
      <c r="E58" s="792"/>
      <c r="F58" s="792"/>
      <c r="G58" s="792"/>
      <c r="H58" s="792"/>
      <c r="I58" s="792"/>
      <c r="J58" s="792"/>
      <c r="K58" s="451"/>
      <c r="L58" s="344"/>
      <c r="M58" s="344"/>
      <c r="N58" s="344"/>
      <c r="O58" s="344"/>
      <c r="P58" s="344"/>
      <c r="Q58" s="344"/>
      <c r="R58" s="344"/>
    </row>
    <row r="59" spans="1:18" ht="16.5" customHeight="1">
      <c r="A59" s="730"/>
      <c r="B59" s="731"/>
      <c r="C59" s="731"/>
      <c r="D59" s="731"/>
      <c r="E59" s="731"/>
      <c r="F59" s="731"/>
      <c r="G59" s="731"/>
      <c r="H59" s="731"/>
      <c r="I59" s="731"/>
      <c r="J59" s="731"/>
      <c r="K59" s="452"/>
      <c r="L59" s="319"/>
      <c r="M59" s="319"/>
      <c r="N59" s="319"/>
      <c r="O59" s="319"/>
      <c r="P59" s="319"/>
      <c r="Q59" s="319"/>
      <c r="R59" s="319"/>
    </row>
    <row r="60" spans="1:18" ht="16.5" customHeight="1">
      <c r="A60" s="1118"/>
      <c r="B60" s="1137"/>
      <c r="C60" s="1137"/>
      <c r="D60" s="1137"/>
      <c r="E60" s="1137"/>
      <c r="F60" s="1137"/>
      <c r="G60" s="1137"/>
      <c r="H60" s="1137"/>
      <c r="I60" s="1137"/>
      <c r="J60" s="1138"/>
      <c r="K60" s="454"/>
      <c r="L60" s="345"/>
      <c r="M60" s="345"/>
      <c r="N60" s="345"/>
      <c r="O60" s="345"/>
      <c r="P60" s="345"/>
      <c r="Q60" s="345"/>
      <c r="R60" s="345"/>
    </row>
    <row r="61" ht="26.25" customHeight="1">
      <c r="K61" s="449"/>
    </row>
  </sheetData>
  <mergeCells count="22">
    <mergeCell ref="J12:J13"/>
    <mergeCell ref="G12:G13"/>
    <mergeCell ref="H12:H13"/>
    <mergeCell ref="I12:I13"/>
    <mergeCell ref="A1:J1"/>
    <mergeCell ref="A3:J3"/>
    <mergeCell ref="A4:J4"/>
    <mergeCell ref="A5:J5"/>
    <mergeCell ref="A14:B14"/>
    <mergeCell ref="A20:B20"/>
    <mergeCell ref="A40:B40"/>
    <mergeCell ref="F12:F13"/>
    <mergeCell ref="A12:B13"/>
    <mergeCell ref="C12:C13"/>
    <mergeCell ref="D12:D13"/>
    <mergeCell ref="E12:E13"/>
    <mergeCell ref="A58:J58"/>
    <mergeCell ref="A60:J60"/>
    <mergeCell ref="A49:B49"/>
    <mergeCell ref="A53:J53"/>
    <mergeCell ref="A55:J55"/>
    <mergeCell ref="A56:J56"/>
  </mergeCells>
  <printOptions/>
  <pageMargins left="1.25" right="1" top="1" bottom="1" header="0.5" footer="0.5"/>
  <pageSetup horizontalDpi="600" verticalDpi="600" orientation="landscape" scale="68" r:id="rId3"/>
  <headerFooter alignWithMargins="0">
    <oddHeader>&amp;R&amp;"Times New Roman,Regular"&amp;6DEPARTMENT OF JUSTICE 
OFFICE OF THE INSPECTOR GENERAL
FY 2009 PRESIDENT'S BUDGET REQUEST</oddHeader>
    <oddFooter>&amp;C&amp;11Exhibit N:  Modular Costs for New Positions</oddFooter>
  </headerFooter>
  <legacyDrawing r:id="rId2"/>
</worksheet>
</file>

<file path=xl/worksheets/sheet17.xml><?xml version="1.0" encoding="utf-8"?>
<worksheet xmlns="http://schemas.openxmlformats.org/spreadsheetml/2006/main" xmlns:r="http://schemas.openxmlformats.org/officeDocument/2006/relationships">
  <dimension ref="A1:R61"/>
  <sheetViews>
    <sheetView workbookViewId="0" topLeftCell="A1">
      <selection activeCell="A5" sqref="A5:J5"/>
    </sheetView>
  </sheetViews>
  <sheetFormatPr defaultColWidth="8.88671875" defaultRowHeight="15"/>
  <cols>
    <col min="1" max="1" width="10.6640625" style="348" customWidth="1"/>
    <col min="2" max="2" width="38.5546875" style="348" customWidth="1"/>
    <col min="3" max="10" width="9.88671875" style="352" customWidth="1"/>
    <col min="11" max="11" width="0.78125" style="453" customWidth="1"/>
    <col min="12" max="16384" width="8.88671875" style="348" customWidth="1"/>
  </cols>
  <sheetData>
    <row r="1" spans="1:11" ht="15.75">
      <c r="A1" s="1134" t="s">
        <v>371</v>
      </c>
      <c r="B1" s="782"/>
      <c r="C1" s="782"/>
      <c r="D1" s="782"/>
      <c r="E1" s="782"/>
      <c r="F1" s="782"/>
      <c r="G1" s="782"/>
      <c r="H1" s="782"/>
      <c r="I1" s="782"/>
      <c r="J1" s="782"/>
      <c r="K1" s="449" t="s">
        <v>6</v>
      </c>
    </row>
    <row r="2" spans="1:11" ht="15.75">
      <c r="A2" s="349"/>
      <c r="B2" s="346"/>
      <c r="C2" s="347"/>
      <c r="D2" s="347"/>
      <c r="E2" s="347"/>
      <c r="F2" s="347"/>
      <c r="G2" s="347"/>
      <c r="H2" s="347"/>
      <c r="I2" s="347"/>
      <c r="J2" s="347"/>
      <c r="K2" s="449" t="s">
        <v>6</v>
      </c>
    </row>
    <row r="3" spans="1:11" ht="15.75">
      <c r="A3" s="1135" t="s">
        <v>240</v>
      </c>
      <c r="B3" s="840"/>
      <c r="C3" s="840"/>
      <c r="D3" s="840"/>
      <c r="E3" s="840"/>
      <c r="F3" s="840"/>
      <c r="G3" s="840"/>
      <c r="H3" s="840"/>
      <c r="I3" s="840"/>
      <c r="J3" s="840"/>
      <c r="K3" s="449" t="s">
        <v>6</v>
      </c>
    </row>
    <row r="4" spans="1:11" ht="15.75">
      <c r="A4" s="1135" t="str">
        <f>+'B. Summary of Requirements '!A4</f>
        <v>Salaries and Expenses</v>
      </c>
      <c r="B4" s="841"/>
      <c r="C4" s="841"/>
      <c r="D4" s="841"/>
      <c r="E4" s="841"/>
      <c r="F4" s="841"/>
      <c r="G4" s="841"/>
      <c r="H4" s="841"/>
      <c r="I4" s="841"/>
      <c r="J4" s="841"/>
      <c r="K4" s="449" t="s">
        <v>6</v>
      </c>
    </row>
    <row r="5" spans="1:11" ht="15">
      <c r="A5" s="1136" t="str">
        <f>+'B. Summary of Requirements '!A5</f>
        <v>(Dollars in Thousands)</v>
      </c>
      <c r="B5" s="840"/>
      <c r="C5" s="840"/>
      <c r="D5" s="840"/>
      <c r="E5" s="840"/>
      <c r="F5" s="840"/>
      <c r="G5" s="840"/>
      <c r="H5" s="840"/>
      <c r="I5" s="840"/>
      <c r="J5" s="840"/>
      <c r="K5" s="449" t="s">
        <v>6</v>
      </c>
    </row>
    <row r="6" spans="1:11" ht="15.75">
      <c r="A6" s="347"/>
      <c r="B6" s="347"/>
      <c r="C6" s="347"/>
      <c r="D6" s="347"/>
      <c r="E6" s="347"/>
      <c r="F6" s="347"/>
      <c r="G6" s="347"/>
      <c r="H6" s="347"/>
      <c r="I6" s="347"/>
      <c r="J6" s="347"/>
      <c r="K6" s="449" t="s">
        <v>6</v>
      </c>
    </row>
    <row r="7" spans="1:11" ht="12.75">
      <c r="A7" s="351"/>
      <c r="E7" s="351"/>
      <c r="K7" s="449" t="s">
        <v>6</v>
      </c>
    </row>
    <row r="8" spans="1:11" ht="12.75">
      <c r="A8" s="353" t="s">
        <v>47</v>
      </c>
      <c r="B8" s="580" t="s">
        <v>17</v>
      </c>
      <c r="E8" s="351"/>
      <c r="K8" s="449" t="s">
        <v>6</v>
      </c>
    </row>
    <row r="9" spans="1:11" ht="12.75">
      <c r="A9" s="353" t="s">
        <v>48</v>
      </c>
      <c r="B9" s="354" t="s">
        <v>88</v>
      </c>
      <c r="K9" s="449" t="s">
        <v>6</v>
      </c>
    </row>
    <row r="10" spans="1:11" ht="12.75">
      <c r="A10" s="353" t="s">
        <v>49</v>
      </c>
      <c r="B10" s="354" t="s">
        <v>187</v>
      </c>
      <c r="K10" s="449" t="s">
        <v>6</v>
      </c>
    </row>
    <row r="11" spans="1:11" ht="12.75">
      <c r="A11" s="365"/>
      <c r="B11" s="366"/>
      <c r="K11" s="449" t="s">
        <v>6</v>
      </c>
    </row>
    <row r="12" spans="1:11" ht="12.75" customHeight="1">
      <c r="A12" s="1119" t="s">
        <v>166</v>
      </c>
      <c r="B12" s="1120"/>
      <c r="C12" s="1126" t="s">
        <v>188</v>
      </c>
      <c r="D12" s="1113" t="s">
        <v>170</v>
      </c>
      <c r="E12" s="1113" t="s">
        <v>50</v>
      </c>
      <c r="F12" s="1113" t="s">
        <v>51</v>
      </c>
      <c r="G12" s="1113" t="s">
        <v>172</v>
      </c>
      <c r="H12" s="1113" t="s">
        <v>189</v>
      </c>
      <c r="I12" s="1113" t="s">
        <v>20</v>
      </c>
      <c r="J12" s="1128" t="s">
        <v>19</v>
      </c>
      <c r="K12" s="449" t="s">
        <v>6</v>
      </c>
    </row>
    <row r="13" spans="1:11" ht="12.75" customHeight="1">
      <c r="A13" s="1121"/>
      <c r="B13" s="1122"/>
      <c r="C13" s="1127"/>
      <c r="D13" s="1114"/>
      <c r="E13" s="1114"/>
      <c r="F13" s="1114"/>
      <c r="G13" s="1114"/>
      <c r="H13" s="1114"/>
      <c r="I13" s="1114"/>
      <c r="J13" s="1129"/>
      <c r="K13" s="449" t="s">
        <v>6</v>
      </c>
    </row>
    <row r="14" spans="1:11" ht="12.75">
      <c r="A14" s="1130" t="s">
        <v>52</v>
      </c>
      <c r="B14" s="1131"/>
      <c r="C14" s="592"/>
      <c r="D14" s="592"/>
      <c r="E14" s="592"/>
      <c r="F14" s="592"/>
      <c r="G14" s="592"/>
      <c r="H14" s="592"/>
      <c r="I14" s="592"/>
      <c r="J14" s="593"/>
      <c r="K14" s="449" t="s">
        <v>6</v>
      </c>
    </row>
    <row r="15" spans="1:11" ht="12.75">
      <c r="A15" s="368" t="s">
        <v>53</v>
      </c>
      <c r="B15" s="356" t="s">
        <v>54</v>
      </c>
      <c r="C15" s="594">
        <v>70833</v>
      </c>
      <c r="D15" s="594">
        <v>35417</v>
      </c>
      <c r="E15" s="594">
        <v>48816</v>
      </c>
      <c r="F15" s="594"/>
      <c r="G15" s="594">
        <v>48816</v>
      </c>
      <c r="H15" s="594">
        <v>84233</v>
      </c>
      <c r="I15" s="594">
        <v>11233</v>
      </c>
      <c r="J15" s="595">
        <v>95465</v>
      </c>
      <c r="K15" s="449" t="s">
        <v>6</v>
      </c>
    </row>
    <row r="16" spans="1:11" ht="12.75">
      <c r="A16" s="369" t="s">
        <v>55</v>
      </c>
      <c r="B16" s="360" t="s">
        <v>90</v>
      </c>
      <c r="C16" s="591"/>
      <c r="D16" s="591"/>
      <c r="E16" s="591"/>
      <c r="F16" s="591"/>
      <c r="G16" s="591"/>
      <c r="H16" s="591"/>
      <c r="I16" s="591"/>
      <c r="J16" s="596"/>
      <c r="K16" s="449" t="s">
        <v>6</v>
      </c>
    </row>
    <row r="17" spans="1:11" ht="12.75">
      <c r="A17" s="369" t="s">
        <v>55</v>
      </c>
      <c r="B17" s="360" t="s">
        <v>56</v>
      </c>
      <c r="C17" s="591"/>
      <c r="D17" s="591"/>
      <c r="E17" s="591"/>
      <c r="F17" s="591"/>
      <c r="G17" s="591"/>
      <c r="H17" s="591"/>
      <c r="I17" s="591"/>
      <c r="J17" s="596"/>
      <c r="K17" s="449" t="s">
        <v>6</v>
      </c>
    </row>
    <row r="18" spans="1:11" ht="12.75">
      <c r="A18" s="369" t="s">
        <v>58</v>
      </c>
      <c r="B18" s="358" t="s">
        <v>57</v>
      </c>
      <c r="C18" s="591">
        <v>20513</v>
      </c>
      <c r="D18" s="591">
        <v>10257</v>
      </c>
      <c r="E18" s="591">
        <v>14137</v>
      </c>
      <c r="F18" s="591"/>
      <c r="G18" s="591">
        <v>14137</v>
      </c>
      <c r="H18" s="591">
        <v>24394</v>
      </c>
      <c r="I18" s="591">
        <v>3253</v>
      </c>
      <c r="J18" s="596">
        <v>27647</v>
      </c>
      <c r="K18" s="449" t="s">
        <v>6</v>
      </c>
    </row>
    <row r="19" spans="1:11" ht="12.75">
      <c r="A19" s="369" t="s">
        <v>58</v>
      </c>
      <c r="B19" s="360" t="s">
        <v>91</v>
      </c>
      <c r="C19" s="591">
        <v>609</v>
      </c>
      <c r="D19" s="591">
        <v>305</v>
      </c>
      <c r="E19" s="591">
        <v>305</v>
      </c>
      <c r="F19" s="591"/>
      <c r="G19" s="591">
        <v>305</v>
      </c>
      <c r="H19" s="591">
        <v>610</v>
      </c>
      <c r="I19" s="591"/>
      <c r="J19" s="596">
        <v>610</v>
      </c>
      <c r="K19" s="449" t="s">
        <v>6</v>
      </c>
    </row>
    <row r="20" spans="1:11" ht="15">
      <c r="A20" s="1130" t="s">
        <v>59</v>
      </c>
      <c r="B20" s="1131"/>
      <c r="C20" s="597"/>
      <c r="D20" s="597"/>
      <c r="E20" s="597"/>
      <c r="F20" s="597"/>
      <c r="G20" s="597"/>
      <c r="H20" s="597"/>
      <c r="I20" s="597"/>
      <c r="J20" s="598"/>
      <c r="K20" s="449" t="s">
        <v>6</v>
      </c>
    </row>
    <row r="21" spans="1:11" ht="12.75">
      <c r="A21" s="369" t="s">
        <v>60</v>
      </c>
      <c r="B21" s="360" t="s">
        <v>61</v>
      </c>
      <c r="C21" s="591">
        <v>8360</v>
      </c>
      <c r="D21" s="591">
        <v>4180</v>
      </c>
      <c r="E21" s="591">
        <v>4180</v>
      </c>
      <c r="F21" s="591"/>
      <c r="G21" s="591">
        <v>4180</v>
      </c>
      <c r="H21" s="591">
        <v>8360</v>
      </c>
      <c r="I21" s="591"/>
      <c r="J21" s="596">
        <v>8360</v>
      </c>
      <c r="K21" s="449" t="s">
        <v>6</v>
      </c>
    </row>
    <row r="22" spans="1:11" ht="12.75">
      <c r="A22" s="369" t="s">
        <v>92</v>
      </c>
      <c r="B22" s="360" t="s">
        <v>62</v>
      </c>
      <c r="C22" s="591"/>
      <c r="D22" s="591"/>
      <c r="E22" s="591"/>
      <c r="F22" s="591"/>
      <c r="G22" s="591"/>
      <c r="H22" s="591"/>
      <c r="I22" s="591"/>
      <c r="J22" s="596"/>
      <c r="K22" s="449" t="s">
        <v>6</v>
      </c>
    </row>
    <row r="23" spans="1:11" ht="12.75">
      <c r="A23" s="369" t="s">
        <v>93</v>
      </c>
      <c r="B23" s="360" t="s">
        <v>94</v>
      </c>
      <c r="C23" s="591"/>
      <c r="D23" s="591"/>
      <c r="E23" s="591"/>
      <c r="F23" s="591"/>
      <c r="G23" s="591"/>
      <c r="H23" s="591"/>
      <c r="I23" s="591"/>
      <c r="J23" s="596"/>
      <c r="K23" s="449" t="s">
        <v>6</v>
      </c>
    </row>
    <row r="24" spans="1:11" ht="12.75">
      <c r="A24" s="357">
        <v>23.2</v>
      </c>
      <c r="B24" s="358" t="s">
        <v>167</v>
      </c>
      <c r="C24" s="591"/>
      <c r="D24" s="591"/>
      <c r="E24" s="591"/>
      <c r="F24" s="591"/>
      <c r="G24" s="591"/>
      <c r="H24" s="591"/>
      <c r="I24" s="591"/>
      <c r="J24" s="596"/>
      <c r="K24" s="449" t="s">
        <v>6</v>
      </c>
    </row>
    <row r="25" spans="1:11" ht="12.75">
      <c r="A25" s="369" t="s">
        <v>63</v>
      </c>
      <c r="B25" s="360" t="s">
        <v>64</v>
      </c>
      <c r="C25" s="591"/>
      <c r="D25" s="591"/>
      <c r="E25" s="591"/>
      <c r="F25" s="591"/>
      <c r="G25" s="591"/>
      <c r="H25" s="591"/>
      <c r="I25" s="591"/>
      <c r="J25" s="596"/>
      <c r="K25" s="449" t="s">
        <v>6</v>
      </c>
    </row>
    <row r="26" spans="1:11" ht="12.75">
      <c r="A26" s="369" t="s">
        <v>63</v>
      </c>
      <c r="B26" s="360" t="s">
        <v>65</v>
      </c>
      <c r="C26" s="591">
        <v>2970</v>
      </c>
      <c r="D26" s="591">
        <v>1485</v>
      </c>
      <c r="E26" s="591">
        <v>1485</v>
      </c>
      <c r="F26" s="591"/>
      <c r="G26" s="591">
        <v>1485</v>
      </c>
      <c r="H26" s="591">
        <v>2970</v>
      </c>
      <c r="I26" s="591"/>
      <c r="J26" s="596">
        <v>2970</v>
      </c>
      <c r="K26" s="449" t="s">
        <v>6</v>
      </c>
    </row>
    <row r="27" spans="1:11" ht="12.75">
      <c r="A27" s="369" t="s">
        <v>63</v>
      </c>
      <c r="B27" s="360" t="s">
        <v>66</v>
      </c>
      <c r="C27" s="591"/>
      <c r="D27" s="591"/>
      <c r="E27" s="591"/>
      <c r="F27" s="591"/>
      <c r="G27" s="591"/>
      <c r="H27" s="591"/>
      <c r="I27" s="591"/>
      <c r="J27" s="596"/>
      <c r="K27" s="449" t="s">
        <v>6</v>
      </c>
    </row>
    <row r="28" spans="1:11" ht="12.75">
      <c r="A28" s="369" t="s">
        <v>63</v>
      </c>
      <c r="B28" s="358" t="s">
        <v>95</v>
      </c>
      <c r="C28" s="591"/>
      <c r="D28" s="591"/>
      <c r="E28" s="591"/>
      <c r="F28" s="591"/>
      <c r="G28" s="591"/>
      <c r="H28" s="591"/>
      <c r="I28" s="599"/>
      <c r="J28" s="596"/>
      <c r="K28" s="449" t="s">
        <v>6</v>
      </c>
    </row>
    <row r="29" spans="1:11" ht="12.75">
      <c r="A29" s="369" t="s">
        <v>63</v>
      </c>
      <c r="B29" s="358" t="s">
        <v>96</v>
      </c>
      <c r="C29" s="591"/>
      <c r="D29" s="591"/>
      <c r="E29" s="591"/>
      <c r="F29" s="591"/>
      <c r="G29" s="591"/>
      <c r="H29" s="591"/>
      <c r="I29" s="599"/>
      <c r="J29" s="596"/>
      <c r="K29" s="449" t="s">
        <v>6</v>
      </c>
    </row>
    <row r="30" spans="1:11" ht="12.75">
      <c r="A30" s="369" t="s">
        <v>97</v>
      </c>
      <c r="B30" s="360" t="s">
        <v>98</v>
      </c>
      <c r="C30" s="591">
        <v>176</v>
      </c>
      <c r="D30" s="591">
        <v>88</v>
      </c>
      <c r="E30" s="591">
        <v>88</v>
      </c>
      <c r="F30" s="591"/>
      <c r="G30" s="591">
        <v>88</v>
      </c>
      <c r="H30" s="591">
        <v>176</v>
      </c>
      <c r="I30" s="591"/>
      <c r="J30" s="596">
        <v>176</v>
      </c>
      <c r="K30" s="449" t="s">
        <v>6</v>
      </c>
    </row>
    <row r="31" spans="1:11" ht="12.75">
      <c r="A31" s="357">
        <v>25.3</v>
      </c>
      <c r="B31" s="358" t="s">
        <v>177</v>
      </c>
      <c r="C31" s="591">
        <v>4500</v>
      </c>
      <c r="D31" s="591">
        <v>2250</v>
      </c>
      <c r="E31" s="591">
        <v>2250</v>
      </c>
      <c r="F31" s="591"/>
      <c r="G31" s="591">
        <v>2250</v>
      </c>
      <c r="H31" s="591">
        <v>4500</v>
      </c>
      <c r="I31" s="591"/>
      <c r="J31" s="596">
        <v>4500</v>
      </c>
      <c r="K31" s="449" t="s">
        <v>6</v>
      </c>
    </row>
    <row r="32" spans="1:11" ht="12.75">
      <c r="A32" s="357">
        <v>25.3</v>
      </c>
      <c r="B32" s="358" t="s">
        <v>67</v>
      </c>
      <c r="C32" s="591"/>
      <c r="D32" s="591"/>
      <c r="E32" s="591"/>
      <c r="F32" s="591"/>
      <c r="G32" s="591"/>
      <c r="H32" s="591"/>
      <c r="I32" s="591"/>
      <c r="J32" s="596"/>
      <c r="K32" s="449" t="s">
        <v>6</v>
      </c>
    </row>
    <row r="33" spans="1:11" ht="12.75">
      <c r="A33" s="357">
        <v>25.3</v>
      </c>
      <c r="B33" s="358" t="s">
        <v>68</v>
      </c>
      <c r="C33" s="591"/>
      <c r="D33" s="591"/>
      <c r="E33" s="591"/>
      <c r="F33" s="591"/>
      <c r="G33" s="591"/>
      <c r="H33" s="591"/>
      <c r="I33" s="591"/>
      <c r="J33" s="596"/>
      <c r="K33" s="449" t="s">
        <v>6</v>
      </c>
    </row>
    <row r="34" spans="1:11" ht="12.75">
      <c r="A34" s="357">
        <v>25.3</v>
      </c>
      <c r="B34" s="358" t="s">
        <v>69</v>
      </c>
      <c r="C34" s="591"/>
      <c r="D34" s="591"/>
      <c r="E34" s="591"/>
      <c r="F34" s="591"/>
      <c r="G34" s="591"/>
      <c r="H34" s="591"/>
      <c r="I34" s="591"/>
      <c r="J34" s="596"/>
      <c r="K34" s="449" t="s">
        <v>6</v>
      </c>
    </row>
    <row r="35" spans="1:11" ht="12.75">
      <c r="A35" s="357">
        <v>25.3</v>
      </c>
      <c r="B35" s="358" t="s">
        <v>70</v>
      </c>
      <c r="C35" s="591">
        <v>5390</v>
      </c>
      <c r="D35" s="591">
        <v>5390</v>
      </c>
      <c r="E35" s="591"/>
      <c r="F35" s="591">
        <v>-4400</v>
      </c>
      <c r="G35" s="591">
        <v>-4400</v>
      </c>
      <c r="H35" s="591">
        <v>990</v>
      </c>
      <c r="I35" s="591"/>
      <c r="J35" s="596">
        <v>990</v>
      </c>
      <c r="K35" s="449" t="s">
        <v>6</v>
      </c>
    </row>
    <row r="36" spans="1:11" ht="12.75">
      <c r="A36" s="369" t="s">
        <v>72</v>
      </c>
      <c r="B36" s="358" t="s">
        <v>73</v>
      </c>
      <c r="C36" s="591"/>
      <c r="D36" s="591"/>
      <c r="E36" s="591"/>
      <c r="F36" s="591"/>
      <c r="G36" s="591"/>
      <c r="H36" s="591"/>
      <c r="I36" s="591"/>
      <c r="J36" s="596"/>
      <c r="K36" s="449" t="s">
        <v>6</v>
      </c>
    </row>
    <row r="37" spans="1:11" ht="12.75">
      <c r="A37" s="357">
        <v>25.3</v>
      </c>
      <c r="B37" s="358" t="s">
        <v>100</v>
      </c>
      <c r="C37" s="591">
        <v>482</v>
      </c>
      <c r="D37" s="591">
        <v>241</v>
      </c>
      <c r="E37" s="591">
        <v>241</v>
      </c>
      <c r="F37" s="591"/>
      <c r="G37" s="591">
        <v>241</v>
      </c>
      <c r="H37" s="591">
        <v>482</v>
      </c>
      <c r="I37" s="591"/>
      <c r="J37" s="596">
        <v>482</v>
      </c>
      <c r="K37" s="449" t="s">
        <v>6</v>
      </c>
    </row>
    <row r="38" spans="1:11" ht="12.75">
      <c r="A38" s="369" t="s">
        <v>71</v>
      </c>
      <c r="B38" s="360" t="s">
        <v>74</v>
      </c>
      <c r="C38" s="591"/>
      <c r="D38" s="591"/>
      <c r="E38" s="591"/>
      <c r="F38" s="591"/>
      <c r="G38" s="591"/>
      <c r="H38" s="591"/>
      <c r="I38" s="591"/>
      <c r="J38" s="596"/>
      <c r="K38" s="449" t="s">
        <v>6</v>
      </c>
    </row>
    <row r="39" spans="1:11" ht="12.75">
      <c r="A39" s="369" t="s">
        <v>75</v>
      </c>
      <c r="B39" s="358" t="s">
        <v>183</v>
      </c>
      <c r="C39" s="591">
        <v>5610</v>
      </c>
      <c r="D39" s="591">
        <v>2805</v>
      </c>
      <c r="E39" s="591">
        <v>1430</v>
      </c>
      <c r="F39" s="591">
        <v>-625</v>
      </c>
      <c r="G39" s="591">
        <v>805</v>
      </c>
      <c r="H39" s="591">
        <v>4985</v>
      </c>
      <c r="I39" s="591"/>
      <c r="J39" s="596">
        <v>4985</v>
      </c>
      <c r="K39" s="449" t="s">
        <v>6</v>
      </c>
    </row>
    <row r="40" spans="1:11" ht="15">
      <c r="A40" s="1130" t="s">
        <v>76</v>
      </c>
      <c r="B40" s="1131"/>
      <c r="C40" s="597"/>
      <c r="D40" s="597"/>
      <c r="E40" s="597"/>
      <c r="F40" s="597"/>
      <c r="G40" s="597"/>
      <c r="H40" s="597"/>
      <c r="I40" s="597"/>
      <c r="J40" s="598"/>
      <c r="K40" s="449" t="s">
        <v>6</v>
      </c>
    </row>
    <row r="41" spans="1:11" ht="12.75">
      <c r="A41" s="369" t="s">
        <v>77</v>
      </c>
      <c r="B41" s="360" t="s">
        <v>101</v>
      </c>
      <c r="C41" s="591">
        <v>2750</v>
      </c>
      <c r="D41" s="591">
        <v>2750</v>
      </c>
      <c r="E41" s="591"/>
      <c r="F41" s="591">
        <v>-2475</v>
      </c>
      <c r="G41" s="591">
        <v>-2475</v>
      </c>
      <c r="H41" s="591">
        <v>275</v>
      </c>
      <c r="I41" s="591"/>
      <c r="J41" s="596">
        <v>275</v>
      </c>
      <c r="K41" s="449" t="s">
        <v>6</v>
      </c>
    </row>
    <row r="42" spans="1:11" ht="12.75">
      <c r="A42" s="363" t="s">
        <v>77</v>
      </c>
      <c r="B42" s="362" t="s">
        <v>78</v>
      </c>
      <c r="C42" s="591">
        <v>3300</v>
      </c>
      <c r="D42" s="591">
        <v>3300</v>
      </c>
      <c r="E42" s="591"/>
      <c r="F42" s="591">
        <v>-2475</v>
      </c>
      <c r="G42" s="591">
        <v>-2475</v>
      </c>
      <c r="H42" s="591">
        <v>825</v>
      </c>
      <c r="I42" s="591"/>
      <c r="J42" s="596">
        <v>825</v>
      </c>
      <c r="K42" s="449" t="s">
        <v>6</v>
      </c>
    </row>
    <row r="43" spans="1:11" ht="12.75">
      <c r="A43" s="363" t="s">
        <v>77</v>
      </c>
      <c r="B43" s="362" t="s">
        <v>79</v>
      </c>
      <c r="C43" s="591"/>
      <c r="D43" s="591"/>
      <c r="E43" s="591"/>
      <c r="F43" s="591"/>
      <c r="G43" s="591"/>
      <c r="H43" s="591"/>
      <c r="I43" s="591"/>
      <c r="J43" s="596"/>
      <c r="K43" s="449" t="s">
        <v>6</v>
      </c>
    </row>
    <row r="44" spans="1:11" ht="12.75">
      <c r="A44" s="363" t="s">
        <v>77</v>
      </c>
      <c r="B44" s="362" t="s">
        <v>80</v>
      </c>
      <c r="C44" s="591"/>
      <c r="D44" s="591"/>
      <c r="E44" s="591"/>
      <c r="F44" s="591"/>
      <c r="G44" s="591"/>
      <c r="H44" s="591"/>
      <c r="I44" s="591"/>
      <c r="J44" s="596"/>
      <c r="K44" s="449" t="s">
        <v>6</v>
      </c>
    </row>
    <row r="45" spans="1:11" ht="12.75">
      <c r="A45" s="363" t="s">
        <v>77</v>
      </c>
      <c r="B45" s="362" t="s">
        <v>81</v>
      </c>
      <c r="C45" s="591"/>
      <c r="D45" s="591"/>
      <c r="E45" s="591"/>
      <c r="F45" s="591"/>
      <c r="G45" s="591"/>
      <c r="H45" s="591"/>
      <c r="I45" s="591"/>
      <c r="J45" s="596"/>
      <c r="K45" s="449" t="s">
        <v>6</v>
      </c>
    </row>
    <row r="46" spans="1:11" ht="12.75">
      <c r="A46" s="363" t="s">
        <v>77</v>
      </c>
      <c r="B46" s="362" t="s">
        <v>82</v>
      </c>
      <c r="C46" s="591"/>
      <c r="D46" s="591"/>
      <c r="E46" s="591"/>
      <c r="F46" s="591"/>
      <c r="G46" s="591"/>
      <c r="H46" s="591"/>
      <c r="I46" s="591"/>
      <c r="J46" s="596"/>
      <c r="K46" s="449" t="s">
        <v>6</v>
      </c>
    </row>
    <row r="47" spans="1:11" ht="12.75">
      <c r="A47" s="361">
        <v>31</v>
      </c>
      <c r="B47" s="358" t="s">
        <v>83</v>
      </c>
      <c r="C47" s="591"/>
      <c r="D47" s="591"/>
      <c r="E47" s="600"/>
      <c r="F47" s="600"/>
      <c r="G47" s="591"/>
      <c r="H47" s="591"/>
      <c r="I47" s="591"/>
      <c r="J47" s="596"/>
      <c r="K47" s="449" t="s">
        <v>6</v>
      </c>
    </row>
    <row r="48" spans="1:11" ht="12.75">
      <c r="A48" s="369" t="s">
        <v>103</v>
      </c>
      <c r="B48" s="360" t="s">
        <v>104</v>
      </c>
      <c r="C48" s="591"/>
      <c r="D48" s="591"/>
      <c r="E48" s="600"/>
      <c r="F48" s="600"/>
      <c r="G48" s="591"/>
      <c r="H48" s="591"/>
      <c r="I48" s="591"/>
      <c r="J48" s="596"/>
      <c r="K48" s="449" t="s">
        <v>6</v>
      </c>
    </row>
    <row r="49" spans="1:11" ht="15">
      <c r="A49" s="1130" t="s">
        <v>84</v>
      </c>
      <c r="B49" s="1131"/>
      <c r="C49" s="597"/>
      <c r="D49" s="597"/>
      <c r="E49" s="597"/>
      <c r="F49" s="597"/>
      <c r="G49" s="597"/>
      <c r="H49" s="597"/>
      <c r="I49" s="597"/>
      <c r="J49" s="598"/>
      <c r="K49" s="449" t="s">
        <v>6</v>
      </c>
    </row>
    <row r="50" spans="1:11" ht="12.75">
      <c r="A50" s="373" t="s">
        <v>85</v>
      </c>
      <c r="B50" s="364" t="s">
        <v>168</v>
      </c>
      <c r="C50" s="600">
        <v>2200</v>
      </c>
      <c r="D50" s="600">
        <v>2200</v>
      </c>
      <c r="E50" s="600"/>
      <c r="F50" s="600"/>
      <c r="G50" s="600"/>
      <c r="H50" s="600">
        <v>2200</v>
      </c>
      <c r="I50" s="600"/>
      <c r="J50" s="601">
        <v>2200</v>
      </c>
      <c r="K50" s="449" t="s">
        <v>6</v>
      </c>
    </row>
    <row r="51" spans="1:11" s="374" customFormat="1" ht="12.75">
      <c r="A51" s="371" t="s">
        <v>85</v>
      </c>
      <c r="B51" s="372" t="s">
        <v>86</v>
      </c>
      <c r="C51" s="602"/>
      <c r="D51" s="602"/>
      <c r="E51" s="602"/>
      <c r="F51" s="602"/>
      <c r="G51" s="602"/>
      <c r="H51" s="602"/>
      <c r="I51" s="602"/>
      <c r="J51" s="603"/>
      <c r="K51" s="449" t="s">
        <v>6</v>
      </c>
    </row>
    <row r="52" spans="1:11" ht="12.75">
      <c r="A52" s="375"/>
      <c r="B52" s="376" t="s">
        <v>87</v>
      </c>
      <c r="C52" s="604">
        <f>SUM(C14:C50)</f>
        <v>127693</v>
      </c>
      <c r="D52" s="604">
        <f aca="true" t="shared" si="0" ref="D52:J52">SUM(D14:D50)</f>
        <v>70668</v>
      </c>
      <c r="E52" s="604">
        <f t="shared" si="0"/>
        <v>72932</v>
      </c>
      <c r="F52" s="604">
        <f t="shared" si="0"/>
        <v>-9975</v>
      </c>
      <c r="G52" s="604">
        <f t="shared" si="0"/>
        <v>62957</v>
      </c>
      <c r="H52" s="604">
        <f t="shared" si="0"/>
        <v>135000</v>
      </c>
      <c r="I52" s="604">
        <f t="shared" si="0"/>
        <v>14486</v>
      </c>
      <c r="J52" s="598">
        <f t="shared" si="0"/>
        <v>149485</v>
      </c>
      <c r="K52" s="449" t="s">
        <v>6</v>
      </c>
    </row>
    <row r="53" spans="1:11" ht="15">
      <c r="A53" s="1142" t="s">
        <v>205</v>
      </c>
      <c r="B53" s="1143"/>
      <c r="C53" s="1143"/>
      <c r="D53" s="1143"/>
      <c r="E53" s="1143"/>
      <c r="F53" s="1143"/>
      <c r="G53" s="1143"/>
      <c r="H53" s="1143"/>
      <c r="I53" s="1143"/>
      <c r="J53" s="1143"/>
      <c r="K53" s="449"/>
    </row>
    <row r="55" spans="1:18" ht="18.75">
      <c r="A55" s="1123"/>
      <c r="B55" s="1139"/>
      <c r="C55" s="1139"/>
      <c r="D55" s="1139"/>
      <c r="E55" s="1139"/>
      <c r="F55" s="1139"/>
      <c r="G55" s="1139"/>
      <c r="H55" s="1139"/>
      <c r="I55" s="1139"/>
      <c r="J55" s="1140"/>
      <c r="K55" s="450"/>
      <c r="L55" s="318"/>
      <c r="M55" s="318"/>
      <c r="N55" s="318"/>
      <c r="O55" s="318"/>
      <c r="P55" s="318"/>
      <c r="Q55" s="318"/>
      <c r="R55" s="318"/>
    </row>
    <row r="56" spans="1:18" ht="9.75" customHeight="1">
      <c r="A56" s="1115"/>
      <c r="B56" s="1141"/>
      <c r="C56" s="1141"/>
      <c r="D56" s="1141"/>
      <c r="E56" s="1141"/>
      <c r="F56" s="1141"/>
      <c r="G56" s="1141"/>
      <c r="H56" s="1141"/>
      <c r="I56" s="1141"/>
      <c r="J56" s="1141"/>
      <c r="K56" s="455"/>
      <c r="L56" s="261"/>
      <c r="M56" s="261"/>
      <c r="N56" s="261"/>
      <c r="O56" s="261"/>
      <c r="P56" s="261"/>
      <c r="Q56" s="261"/>
      <c r="R56" s="261"/>
    </row>
    <row r="57" spans="1:18" ht="11.25" customHeight="1">
      <c r="A57" s="728"/>
      <c r="B57" s="729"/>
      <c r="C57" s="729"/>
      <c r="D57" s="729"/>
      <c r="E57" s="729"/>
      <c r="F57" s="729"/>
      <c r="G57" s="729"/>
      <c r="H57" s="729"/>
      <c r="I57" s="729"/>
      <c r="J57" s="729"/>
      <c r="K57" s="450"/>
      <c r="L57" s="318"/>
      <c r="M57" s="318"/>
      <c r="N57" s="318"/>
      <c r="O57" s="318"/>
      <c r="P57" s="318"/>
      <c r="Q57" s="318"/>
      <c r="R57" s="318"/>
    </row>
    <row r="58" spans="1:18" ht="14.25" customHeight="1">
      <c r="A58" s="1117"/>
      <c r="B58" s="792"/>
      <c r="C58" s="792"/>
      <c r="D58" s="792"/>
      <c r="E58" s="792"/>
      <c r="F58" s="792"/>
      <c r="G58" s="792"/>
      <c r="H58" s="792"/>
      <c r="I58" s="792"/>
      <c r="J58" s="792"/>
      <c r="K58" s="451"/>
      <c r="L58" s="344"/>
      <c r="M58" s="344"/>
      <c r="N58" s="344"/>
      <c r="O58" s="344"/>
      <c r="P58" s="344"/>
      <c r="Q58" s="344"/>
      <c r="R58" s="344"/>
    </row>
    <row r="59" spans="1:18" ht="16.5" customHeight="1">
      <c r="A59" s="730"/>
      <c r="B59" s="731"/>
      <c r="C59" s="731"/>
      <c r="D59" s="731"/>
      <c r="E59" s="731"/>
      <c r="F59" s="731"/>
      <c r="G59" s="731"/>
      <c r="H59" s="731"/>
      <c r="I59" s="731"/>
      <c r="J59" s="731"/>
      <c r="K59" s="452"/>
      <c r="L59" s="319"/>
      <c r="M59" s="319"/>
      <c r="N59" s="319"/>
      <c r="O59" s="319"/>
      <c r="P59" s="319"/>
      <c r="Q59" s="319"/>
      <c r="R59" s="319"/>
    </row>
    <row r="60" spans="1:18" ht="16.5" customHeight="1">
      <c r="A60" s="1118"/>
      <c r="B60" s="1137"/>
      <c r="C60" s="1137"/>
      <c r="D60" s="1137"/>
      <c r="E60" s="1137"/>
      <c r="F60" s="1137"/>
      <c r="G60" s="1137"/>
      <c r="H60" s="1137"/>
      <c r="I60" s="1137"/>
      <c r="J60" s="1138"/>
      <c r="K60" s="454"/>
      <c r="L60" s="345"/>
      <c r="M60" s="345"/>
      <c r="N60" s="345"/>
      <c r="O60" s="345"/>
      <c r="P60" s="345"/>
      <c r="Q60" s="345"/>
      <c r="R60" s="345"/>
    </row>
    <row r="61" ht="26.25" customHeight="1">
      <c r="K61" s="449"/>
    </row>
  </sheetData>
  <mergeCells count="22">
    <mergeCell ref="J12:J13"/>
    <mergeCell ref="G12:G13"/>
    <mergeCell ref="H12:H13"/>
    <mergeCell ref="I12:I13"/>
    <mergeCell ref="A1:J1"/>
    <mergeCell ref="A3:J3"/>
    <mergeCell ref="A4:J4"/>
    <mergeCell ref="A5:J5"/>
    <mergeCell ref="A14:B14"/>
    <mergeCell ref="A20:B20"/>
    <mergeCell ref="A40:B40"/>
    <mergeCell ref="F12:F13"/>
    <mergeCell ref="A12:B13"/>
    <mergeCell ref="C12:C13"/>
    <mergeCell ref="D12:D13"/>
    <mergeCell ref="E12:E13"/>
    <mergeCell ref="A58:J58"/>
    <mergeCell ref="A60:J60"/>
    <mergeCell ref="A49:B49"/>
    <mergeCell ref="A53:J53"/>
    <mergeCell ref="A55:J55"/>
    <mergeCell ref="A56:J56"/>
  </mergeCells>
  <printOptions/>
  <pageMargins left="1.25" right="0.75" top="1" bottom="1" header="0.5" footer="0.5"/>
  <pageSetup horizontalDpi="600" verticalDpi="600" orientation="landscape" scale="66" r:id="rId3"/>
  <headerFooter alignWithMargins="0">
    <oddHeader>&amp;R&amp;"Times New Roman,Regular"&amp;6DEPARTMENT OF JUSTICE
OFFICE OF THE INPSECTOR GENERAL
FY 2009 PRESIDENT'S BUDGET REQUEST</oddHeader>
    <oddFooter>&amp;C&amp;11Exhibit N:  Modular Cost for New Positions</oddFooter>
  </headerFooter>
  <legacyDrawing r:id="rId2"/>
</worksheet>
</file>

<file path=xl/worksheets/sheet18.xml><?xml version="1.0" encoding="utf-8"?>
<worksheet xmlns="http://schemas.openxmlformats.org/spreadsheetml/2006/main" xmlns:r="http://schemas.openxmlformats.org/officeDocument/2006/relationships">
  <dimension ref="A1:R61"/>
  <sheetViews>
    <sheetView workbookViewId="0" topLeftCell="A1">
      <selection activeCell="H6" sqref="H6"/>
    </sheetView>
  </sheetViews>
  <sheetFormatPr defaultColWidth="8.88671875" defaultRowHeight="15"/>
  <cols>
    <col min="1" max="1" width="10.6640625" style="348" customWidth="1"/>
    <col min="2" max="2" width="38.5546875" style="348" customWidth="1"/>
    <col min="3" max="10" width="9.88671875" style="352" customWidth="1"/>
    <col min="11" max="11" width="0.78125" style="453" customWidth="1"/>
    <col min="12" max="16384" width="8.88671875" style="348" customWidth="1"/>
  </cols>
  <sheetData>
    <row r="1" spans="1:11" ht="15.75">
      <c r="A1" s="1134" t="s">
        <v>371</v>
      </c>
      <c r="B1" s="782"/>
      <c r="C1" s="782"/>
      <c r="D1" s="782"/>
      <c r="E1" s="782"/>
      <c r="F1" s="782"/>
      <c r="G1" s="782"/>
      <c r="H1" s="782"/>
      <c r="I1" s="782"/>
      <c r="J1" s="782"/>
      <c r="K1" s="449" t="s">
        <v>6</v>
      </c>
    </row>
    <row r="2" spans="1:11" ht="15.75">
      <c r="A2" s="349"/>
      <c r="B2" s="346"/>
      <c r="C2" s="347"/>
      <c r="D2" s="347"/>
      <c r="E2" s="347"/>
      <c r="F2" s="347"/>
      <c r="G2" s="347"/>
      <c r="H2" s="347"/>
      <c r="I2" s="347"/>
      <c r="J2" s="347"/>
      <c r="K2" s="449" t="s">
        <v>6</v>
      </c>
    </row>
    <row r="3" spans="1:11" ht="15.75">
      <c r="A3" s="1135" t="s">
        <v>240</v>
      </c>
      <c r="B3" s="840"/>
      <c r="C3" s="840"/>
      <c r="D3" s="840"/>
      <c r="E3" s="840"/>
      <c r="F3" s="840"/>
      <c r="G3" s="840"/>
      <c r="H3" s="840"/>
      <c r="I3" s="840"/>
      <c r="J3" s="840"/>
      <c r="K3" s="449" t="s">
        <v>6</v>
      </c>
    </row>
    <row r="4" spans="1:11" ht="15.75">
      <c r="A4" s="1135" t="str">
        <f>+'B. Summary of Requirements '!A4</f>
        <v>Salaries and Expenses</v>
      </c>
      <c r="B4" s="841"/>
      <c r="C4" s="841"/>
      <c r="D4" s="841"/>
      <c r="E4" s="841"/>
      <c r="F4" s="841"/>
      <c r="G4" s="841"/>
      <c r="H4" s="841"/>
      <c r="I4" s="841"/>
      <c r="J4" s="841"/>
      <c r="K4" s="449" t="s">
        <v>6</v>
      </c>
    </row>
    <row r="5" spans="1:11" ht="15">
      <c r="A5" s="1136" t="str">
        <f>+'B. Summary of Requirements '!A5</f>
        <v>(Dollars in Thousands)</v>
      </c>
      <c r="B5" s="840"/>
      <c r="C5" s="840"/>
      <c r="D5" s="840"/>
      <c r="E5" s="840"/>
      <c r="F5" s="840"/>
      <c r="G5" s="840"/>
      <c r="H5" s="840"/>
      <c r="I5" s="840"/>
      <c r="J5" s="840"/>
      <c r="K5" s="449" t="s">
        <v>6</v>
      </c>
    </row>
    <row r="6" spans="1:11" ht="15.75">
      <c r="A6" s="347"/>
      <c r="B6" s="347"/>
      <c r="C6" s="347"/>
      <c r="D6" s="347"/>
      <c r="E6" s="347"/>
      <c r="F6" s="347"/>
      <c r="G6" s="347"/>
      <c r="H6" s="347"/>
      <c r="I6" s="347"/>
      <c r="J6" s="347"/>
      <c r="K6" s="449" t="s">
        <v>6</v>
      </c>
    </row>
    <row r="7" spans="1:11" ht="12.75">
      <c r="A7" s="351"/>
      <c r="E7" s="351"/>
      <c r="K7" s="449" t="s">
        <v>6</v>
      </c>
    </row>
    <row r="8" spans="1:11" ht="12.75">
      <c r="A8" s="353" t="s">
        <v>47</v>
      </c>
      <c r="B8" s="580" t="s">
        <v>17</v>
      </c>
      <c r="E8" s="351"/>
      <c r="K8" s="449" t="s">
        <v>6</v>
      </c>
    </row>
    <row r="9" spans="1:11" ht="12.75">
      <c r="A9" s="353" t="s">
        <v>48</v>
      </c>
      <c r="B9" s="354" t="s">
        <v>88</v>
      </c>
      <c r="K9" s="449" t="s">
        <v>6</v>
      </c>
    </row>
    <row r="10" spans="1:11" ht="12.75">
      <c r="A10" s="353" t="s">
        <v>49</v>
      </c>
      <c r="B10" s="354" t="s">
        <v>187</v>
      </c>
      <c r="K10" s="449" t="s">
        <v>6</v>
      </c>
    </row>
    <row r="11" spans="1:11" ht="12.75">
      <c r="A11" s="365"/>
      <c r="B11" s="366"/>
      <c r="K11" s="449" t="s">
        <v>6</v>
      </c>
    </row>
    <row r="12" spans="1:11" ht="12.75" customHeight="1">
      <c r="A12" s="1119" t="s">
        <v>166</v>
      </c>
      <c r="B12" s="1120"/>
      <c r="C12" s="1126" t="s">
        <v>171</v>
      </c>
      <c r="D12" s="1113" t="s">
        <v>170</v>
      </c>
      <c r="E12" s="1113" t="s">
        <v>50</v>
      </c>
      <c r="F12" s="1113" t="s">
        <v>51</v>
      </c>
      <c r="G12" s="1113" t="s">
        <v>172</v>
      </c>
      <c r="H12" s="1113" t="s">
        <v>173</v>
      </c>
      <c r="I12" s="1113" t="s">
        <v>20</v>
      </c>
      <c r="J12" s="1128" t="s">
        <v>190</v>
      </c>
      <c r="K12" s="449" t="s">
        <v>6</v>
      </c>
    </row>
    <row r="13" spans="1:11" ht="12.75" customHeight="1">
      <c r="A13" s="1121"/>
      <c r="B13" s="1122"/>
      <c r="C13" s="1127"/>
      <c r="D13" s="1114"/>
      <c r="E13" s="1114"/>
      <c r="F13" s="1114"/>
      <c r="G13" s="1114"/>
      <c r="H13" s="1114"/>
      <c r="I13" s="1114"/>
      <c r="J13" s="1129"/>
      <c r="K13" s="449" t="s">
        <v>6</v>
      </c>
    </row>
    <row r="14" spans="1:11" ht="12.75">
      <c r="A14" s="1130" t="s">
        <v>52</v>
      </c>
      <c r="B14" s="1131"/>
      <c r="C14" s="592"/>
      <c r="D14" s="592"/>
      <c r="E14" s="592"/>
      <c r="F14" s="592"/>
      <c r="G14" s="592"/>
      <c r="H14" s="592"/>
      <c r="I14" s="592"/>
      <c r="J14" s="593"/>
      <c r="K14" s="449" t="s">
        <v>6</v>
      </c>
    </row>
    <row r="15" spans="1:11" ht="12.75">
      <c r="A15" s="368" t="s">
        <v>53</v>
      </c>
      <c r="B15" s="356" t="s">
        <v>54</v>
      </c>
      <c r="C15" s="594">
        <v>48845</v>
      </c>
      <c r="D15" s="594">
        <v>24422</v>
      </c>
      <c r="E15" s="594">
        <v>34676</v>
      </c>
      <c r="F15" s="594"/>
      <c r="G15" s="594">
        <v>34676</v>
      </c>
      <c r="H15" s="594">
        <v>59098</v>
      </c>
      <c r="I15" s="594">
        <v>9446</v>
      </c>
      <c r="J15" s="595">
        <v>68544</v>
      </c>
      <c r="K15" s="449" t="s">
        <v>6</v>
      </c>
    </row>
    <row r="16" spans="1:11" ht="12.75">
      <c r="A16" s="369" t="s">
        <v>55</v>
      </c>
      <c r="B16" s="360" t="s">
        <v>90</v>
      </c>
      <c r="C16" s="591"/>
      <c r="D16" s="591"/>
      <c r="E16" s="591"/>
      <c r="F16" s="591"/>
      <c r="G16" s="591"/>
      <c r="H16" s="591"/>
      <c r="I16" s="591"/>
      <c r="J16" s="596"/>
      <c r="K16" s="449" t="s">
        <v>6</v>
      </c>
    </row>
    <row r="17" spans="1:11" ht="12.75">
      <c r="A17" s="369" t="s">
        <v>55</v>
      </c>
      <c r="B17" s="360" t="s">
        <v>56</v>
      </c>
      <c r="C17" s="591"/>
      <c r="D17" s="591"/>
      <c r="E17" s="591"/>
      <c r="F17" s="591"/>
      <c r="G17" s="591"/>
      <c r="H17" s="591"/>
      <c r="I17" s="591"/>
      <c r="J17" s="596"/>
      <c r="K17" s="449" t="s">
        <v>6</v>
      </c>
    </row>
    <row r="18" spans="1:11" ht="12.75">
      <c r="A18" s="369" t="s">
        <v>58</v>
      </c>
      <c r="B18" s="358" t="s">
        <v>57</v>
      </c>
      <c r="C18" s="591">
        <v>14145</v>
      </c>
      <c r="D18" s="591">
        <v>7073</v>
      </c>
      <c r="E18" s="591">
        <v>10042</v>
      </c>
      <c r="F18" s="591"/>
      <c r="G18" s="591">
        <v>10042</v>
      </c>
      <c r="H18" s="591">
        <v>17115</v>
      </c>
      <c r="I18" s="591">
        <v>2736</v>
      </c>
      <c r="J18" s="596">
        <v>19851</v>
      </c>
      <c r="K18" s="449" t="s">
        <v>6</v>
      </c>
    </row>
    <row r="19" spans="1:11" ht="12.75">
      <c r="A19" s="369" t="s">
        <v>58</v>
      </c>
      <c r="B19" s="360" t="s">
        <v>91</v>
      </c>
      <c r="C19" s="591">
        <v>609</v>
      </c>
      <c r="D19" s="591">
        <v>305</v>
      </c>
      <c r="E19" s="591">
        <v>305</v>
      </c>
      <c r="F19" s="591"/>
      <c r="G19" s="591">
        <v>305</v>
      </c>
      <c r="H19" s="591">
        <v>610</v>
      </c>
      <c r="I19" s="591"/>
      <c r="J19" s="596">
        <v>610</v>
      </c>
      <c r="K19" s="449" t="s">
        <v>6</v>
      </c>
    </row>
    <row r="20" spans="1:11" ht="15">
      <c r="A20" s="1130" t="s">
        <v>59</v>
      </c>
      <c r="B20" s="1131"/>
      <c r="C20" s="597"/>
      <c r="D20" s="597"/>
      <c r="E20" s="597"/>
      <c r="F20" s="597"/>
      <c r="G20" s="597"/>
      <c r="H20" s="597"/>
      <c r="I20" s="597"/>
      <c r="J20" s="598"/>
      <c r="K20" s="449" t="s">
        <v>6</v>
      </c>
    </row>
    <row r="21" spans="1:11" ht="12.75">
      <c r="A21" s="369" t="s">
        <v>60</v>
      </c>
      <c r="B21" s="360" t="s">
        <v>61</v>
      </c>
      <c r="C21" s="591">
        <v>8360</v>
      </c>
      <c r="D21" s="591">
        <v>4180</v>
      </c>
      <c r="E21" s="591">
        <v>4180</v>
      </c>
      <c r="F21" s="591"/>
      <c r="G21" s="591">
        <v>4180</v>
      </c>
      <c r="H21" s="591">
        <v>8360</v>
      </c>
      <c r="I21" s="591"/>
      <c r="J21" s="596">
        <v>8360</v>
      </c>
      <c r="K21" s="449" t="s">
        <v>6</v>
      </c>
    </row>
    <row r="22" spans="1:11" ht="12.75">
      <c r="A22" s="369" t="s">
        <v>92</v>
      </c>
      <c r="B22" s="360" t="s">
        <v>62</v>
      </c>
      <c r="C22" s="591"/>
      <c r="D22" s="591"/>
      <c r="E22" s="591"/>
      <c r="F22" s="591"/>
      <c r="G22" s="591"/>
      <c r="H22" s="591"/>
      <c r="I22" s="591"/>
      <c r="J22" s="596"/>
      <c r="K22" s="449" t="s">
        <v>6</v>
      </c>
    </row>
    <row r="23" spans="1:11" ht="12.75">
      <c r="A23" s="369" t="s">
        <v>93</v>
      </c>
      <c r="B23" s="360" t="s">
        <v>94</v>
      </c>
      <c r="C23" s="591"/>
      <c r="D23" s="591"/>
      <c r="E23" s="591"/>
      <c r="F23" s="591"/>
      <c r="G23" s="591"/>
      <c r="H23" s="591"/>
      <c r="I23" s="591"/>
      <c r="J23" s="596"/>
      <c r="K23" s="449" t="s">
        <v>6</v>
      </c>
    </row>
    <row r="24" spans="1:11" ht="12.75">
      <c r="A24" s="357">
        <v>23.2</v>
      </c>
      <c r="B24" s="358" t="s">
        <v>167</v>
      </c>
      <c r="C24" s="591"/>
      <c r="D24" s="591"/>
      <c r="E24" s="591"/>
      <c r="F24" s="591"/>
      <c r="G24" s="591"/>
      <c r="H24" s="591"/>
      <c r="I24" s="591"/>
      <c r="J24" s="596"/>
      <c r="K24" s="449" t="s">
        <v>6</v>
      </c>
    </row>
    <row r="25" spans="1:11" ht="12.75">
      <c r="A25" s="369" t="s">
        <v>63</v>
      </c>
      <c r="B25" s="360" t="s">
        <v>64</v>
      </c>
      <c r="C25" s="591"/>
      <c r="D25" s="591"/>
      <c r="E25" s="591"/>
      <c r="F25" s="591"/>
      <c r="G25" s="591"/>
      <c r="H25" s="591"/>
      <c r="I25" s="591"/>
      <c r="J25" s="596"/>
      <c r="K25" s="449" t="s">
        <v>6</v>
      </c>
    </row>
    <row r="26" spans="1:11" ht="12.75">
      <c r="A26" s="369" t="s">
        <v>63</v>
      </c>
      <c r="B26" s="360" t="s">
        <v>65</v>
      </c>
      <c r="C26" s="591">
        <v>2970</v>
      </c>
      <c r="D26" s="591">
        <v>1485</v>
      </c>
      <c r="E26" s="591">
        <v>1485</v>
      </c>
      <c r="F26" s="591"/>
      <c r="G26" s="591">
        <v>1485</v>
      </c>
      <c r="H26" s="591">
        <v>2970</v>
      </c>
      <c r="I26" s="591"/>
      <c r="J26" s="596">
        <v>2970</v>
      </c>
      <c r="K26" s="449" t="s">
        <v>6</v>
      </c>
    </row>
    <row r="27" spans="1:11" ht="12.75">
      <c r="A27" s="369" t="s">
        <v>63</v>
      </c>
      <c r="B27" s="360" t="s">
        <v>66</v>
      </c>
      <c r="C27" s="591"/>
      <c r="D27" s="591"/>
      <c r="E27" s="591"/>
      <c r="F27" s="591"/>
      <c r="G27" s="591"/>
      <c r="H27" s="591"/>
      <c r="I27" s="591"/>
      <c r="J27" s="596"/>
      <c r="K27" s="449" t="s">
        <v>6</v>
      </c>
    </row>
    <row r="28" spans="1:11" ht="12.75">
      <c r="A28" s="369" t="s">
        <v>63</v>
      </c>
      <c r="B28" s="358" t="s">
        <v>95</v>
      </c>
      <c r="C28" s="591"/>
      <c r="D28" s="591"/>
      <c r="E28" s="591"/>
      <c r="F28" s="591"/>
      <c r="G28" s="591"/>
      <c r="H28" s="591"/>
      <c r="I28" s="599"/>
      <c r="J28" s="596"/>
      <c r="K28" s="449" t="s">
        <v>6</v>
      </c>
    </row>
    <row r="29" spans="1:11" ht="12.75">
      <c r="A29" s="369" t="s">
        <v>63</v>
      </c>
      <c r="B29" s="358" t="s">
        <v>96</v>
      </c>
      <c r="C29" s="591"/>
      <c r="D29" s="591"/>
      <c r="E29" s="591"/>
      <c r="F29" s="591"/>
      <c r="G29" s="591"/>
      <c r="H29" s="591"/>
      <c r="I29" s="599"/>
      <c r="J29" s="596"/>
      <c r="K29" s="449" t="s">
        <v>6</v>
      </c>
    </row>
    <row r="30" spans="1:11" ht="12.75">
      <c r="A30" s="369" t="s">
        <v>97</v>
      </c>
      <c r="B30" s="360" t="s">
        <v>98</v>
      </c>
      <c r="C30" s="591">
        <v>176</v>
      </c>
      <c r="D30" s="591">
        <v>88</v>
      </c>
      <c r="E30" s="591">
        <v>88</v>
      </c>
      <c r="F30" s="591"/>
      <c r="G30" s="591">
        <v>88</v>
      </c>
      <c r="H30" s="591">
        <v>176</v>
      </c>
      <c r="I30" s="591"/>
      <c r="J30" s="596">
        <v>176</v>
      </c>
      <c r="K30" s="449" t="s">
        <v>6</v>
      </c>
    </row>
    <row r="31" spans="1:11" ht="12.75">
      <c r="A31" s="357">
        <v>25.3</v>
      </c>
      <c r="B31" s="358" t="s">
        <v>177</v>
      </c>
      <c r="C31" s="591">
        <v>4500</v>
      </c>
      <c r="D31" s="591">
        <v>2250</v>
      </c>
      <c r="E31" s="591">
        <v>2250</v>
      </c>
      <c r="F31" s="591"/>
      <c r="G31" s="591">
        <v>2250</v>
      </c>
      <c r="H31" s="591">
        <v>4500</v>
      </c>
      <c r="I31" s="591"/>
      <c r="J31" s="596">
        <v>4500</v>
      </c>
      <c r="K31" s="449" t="s">
        <v>6</v>
      </c>
    </row>
    <row r="32" spans="1:11" ht="12.75">
      <c r="A32" s="357">
        <v>25.3</v>
      </c>
      <c r="B32" s="358" t="s">
        <v>67</v>
      </c>
      <c r="C32" s="591"/>
      <c r="D32" s="591"/>
      <c r="E32" s="591"/>
      <c r="F32" s="591"/>
      <c r="G32" s="591"/>
      <c r="H32" s="591"/>
      <c r="I32" s="591"/>
      <c r="J32" s="596"/>
      <c r="K32" s="449" t="s">
        <v>6</v>
      </c>
    </row>
    <row r="33" spans="1:11" ht="12.75">
      <c r="A33" s="357">
        <v>25.3</v>
      </c>
      <c r="B33" s="358" t="s">
        <v>68</v>
      </c>
      <c r="C33" s="591"/>
      <c r="D33" s="591"/>
      <c r="E33" s="591"/>
      <c r="F33" s="591"/>
      <c r="G33" s="591"/>
      <c r="H33" s="591"/>
      <c r="I33" s="591"/>
      <c r="J33" s="596"/>
      <c r="K33" s="449" t="s">
        <v>6</v>
      </c>
    </row>
    <row r="34" spans="1:11" ht="12.75">
      <c r="A34" s="357">
        <v>25.3</v>
      </c>
      <c r="B34" s="358" t="s">
        <v>69</v>
      </c>
      <c r="C34" s="591"/>
      <c r="D34" s="591"/>
      <c r="E34" s="591"/>
      <c r="F34" s="591"/>
      <c r="G34" s="591"/>
      <c r="H34" s="591"/>
      <c r="I34" s="591"/>
      <c r="J34" s="596"/>
      <c r="K34" s="449" t="s">
        <v>6</v>
      </c>
    </row>
    <row r="35" spans="1:11" ht="12.75">
      <c r="A35" s="357">
        <v>25.3</v>
      </c>
      <c r="B35" s="358" t="s">
        <v>70</v>
      </c>
      <c r="C35" s="591">
        <v>5390</v>
      </c>
      <c r="D35" s="591">
        <v>5390</v>
      </c>
      <c r="E35" s="591"/>
      <c r="F35" s="591">
        <v>-4400</v>
      </c>
      <c r="G35" s="591">
        <v>-4400</v>
      </c>
      <c r="H35" s="591">
        <v>990</v>
      </c>
      <c r="I35" s="591"/>
      <c r="J35" s="596">
        <v>990</v>
      </c>
      <c r="K35" s="449" t="s">
        <v>6</v>
      </c>
    </row>
    <row r="36" spans="1:11" ht="12.75">
      <c r="A36" s="369" t="s">
        <v>72</v>
      </c>
      <c r="B36" s="358" t="s">
        <v>73</v>
      </c>
      <c r="C36" s="591"/>
      <c r="D36" s="591"/>
      <c r="E36" s="591"/>
      <c r="F36" s="591"/>
      <c r="G36" s="591"/>
      <c r="H36" s="591"/>
      <c r="I36" s="591"/>
      <c r="J36" s="596"/>
      <c r="K36" s="449" t="s">
        <v>6</v>
      </c>
    </row>
    <row r="37" spans="1:11" ht="12.75">
      <c r="A37" s="357">
        <v>25.3</v>
      </c>
      <c r="B37" s="358" t="s">
        <v>100</v>
      </c>
      <c r="C37" s="591">
        <v>482</v>
      </c>
      <c r="D37" s="591">
        <v>241</v>
      </c>
      <c r="E37" s="591">
        <v>241</v>
      </c>
      <c r="F37" s="591"/>
      <c r="G37" s="591">
        <v>241</v>
      </c>
      <c r="H37" s="591">
        <v>482</v>
      </c>
      <c r="I37" s="591"/>
      <c r="J37" s="596">
        <v>482</v>
      </c>
      <c r="K37" s="449" t="s">
        <v>6</v>
      </c>
    </row>
    <row r="38" spans="1:11" ht="12.75">
      <c r="A38" s="369" t="s">
        <v>71</v>
      </c>
      <c r="B38" s="360" t="s">
        <v>74</v>
      </c>
      <c r="C38" s="591"/>
      <c r="D38" s="591"/>
      <c r="E38" s="591"/>
      <c r="F38" s="591"/>
      <c r="G38" s="591"/>
      <c r="H38" s="591"/>
      <c r="I38" s="591"/>
      <c r="J38" s="596"/>
      <c r="K38" s="449" t="s">
        <v>6</v>
      </c>
    </row>
    <row r="39" spans="1:11" ht="12.75">
      <c r="A39" s="369" t="s">
        <v>75</v>
      </c>
      <c r="B39" s="358" t="s">
        <v>183</v>
      </c>
      <c r="C39" s="591">
        <v>5610</v>
      </c>
      <c r="D39" s="591">
        <v>2805</v>
      </c>
      <c r="E39" s="591">
        <v>1430</v>
      </c>
      <c r="F39" s="591">
        <v>-625</v>
      </c>
      <c r="G39" s="591">
        <v>805</v>
      </c>
      <c r="H39" s="591">
        <v>4985</v>
      </c>
      <c r="I39" s="591"/>
      <c r="J39" s="596">
        <v>4985</v>
      </c>
      <c r="K39" s="449" t="s">
        <v>6</v>
      </c>
    </row>
    <row r="40" spans="1:11" ht="15">
      <c r="A40" s="1130" t="s">
        <v>76</v>
      </c>
      <c r="B40" s="1131"/>
      <c r="C40" s="597"/>
      <c r="D40" s="597"/>
      <c r="E40" s="597"/>
      <c r="F40" s="597"/>
      <c r="G40" s="597"/>
      <c r="H40" s="597"/>
      <c r="I40" s="597"/>
      <c r="J40" s="598"/>
      <c r="K40" s="449" t="s">
        <v>6</v>
      </c>
    </row>
    <row r="41" spans="1:11" ht="12.75">
      <c r="A41" s="369" t="s">
        <v>77</v>
      </c>
      <c r="B41" s="360" t="s">
        <v>101</v>
      </c>
      <c r="C41" s="591">
        <v>2750</v>
      </c>
      <c r="D41" s="591">
        <v>2750</v>
      </c>
      <c r="E41" s="591"/>
      <c r="F41" s="591">
        <v>-2475</v>
      </c>
      <c r="G41" s="591">
        <v>-2475</v>
      </c>
      <c r="H41" s="591">
        <v>275</v>
      </c>
      <c r="I41" s="591"/>
      <c r="J41" s="596">
        <v>275</v>
      </c>
      <c r="K41" s="449" t="s">
        <v>6</v>
      </c>
    </row>
    <row r="42" spans="1:11" ht="12.75">
      <c r="A42" s="363" t="s">
        <v>77</v>
      </c>
      <c r="B42" s="362" t="s">
        <v>78</v>
      </c>
      <c r="C42" s="591">
        <v>3300</v>
      </c>
      <c r="D42" s="591">
        <v>3300</v>
      </c>
      <c r="E42" s="591"/>
      <c r="F42" s="591">
        <v>-2475</v>
      </c>
      <c r="G42" s="591">
        <v>-2475</v>
      </c>
      <c r="H42" s="591">
        <v>825</v>
      </c>
      <c r="I42" s="591"/>
      <c r="J42" s="596">
        <v>825</v>
      </c>
      <c r="K42" s="449" t="s">
        <v>6</v>
      </c>
    </row>
    <row r="43" spans="1:11" ht="12.75">
      <c r="A43" s="363" t="s">
        <v>77</v>
      </c>
      <c r="B43" s="362" t="s">
        <v>79</v>
      </c>
      <c r="C43" s="591"/>
      <c r="D43" s="591"/>
      <c r="E43" s="591"/>
      <c r="F43" s="591"/>
      <c r="G43" s="591"/>
      <c r="H43" s="591"/>
      <c r="I43" s="591"/>
      <c r="J43" s="596"/>
      <c r="K43" s="449" t="s">
        <v>6</v>
      </c>
    </row>
    <row r="44" spans="1:11" ht="12.75">
      <c r="A44" s="363" t="s">
        <v>77</v>
      </c>
      <c r="B44" s="362" t="s">
        <v>80</v>
      </c>
      <c r="C44" s="591"/>
      <c r="D44" s="591"/>
      <c r="E44" s="591"/>
      <c r="F44" s="591"/>
      <c r="G44" s="591"/>
      <c r="H44" s="591"/>
      <c r="I44" s="591"/>
      <c r="J44" s="596"/>
      <c r="K44" s="449" t="s">
        <v>6</v>
      </c>
    </row>
    <row r="45" spans="1:11" ht="12.75">
      <c r="A45" s="363" t="s">
        <v>77</v>
      </c>
      <c r="B45" s="362" t="s">
        <v>81</v>
      </c>
      <c r="C45" s="591"/>
      <c r="D45" s="591"/>
      <c r="E45" s="591"/>
      <c r="F45" s="591"/>
      <c r="G45" s="591"/>
      <c r="H45" s="591"/>
      <c r="I45" s="591"/>
      <c r="J45" s="596"/>
      <c r="K45" s="449" t="s">
        <v>6</v>
      </c>
    </row>
    <row r="46" spans="1:11" ht="12.75">
      <c r="A46" s="363" t="s">
        <v>77</v>
      </c>
      <c r="B46" s="362" t="s">
        <v>82</v>
      </c>
      <c r="C46" s="591"/>
      <c r="D46" s="591"/>
      <c r="E46" s="591"/>
      <c r="F46" s="591"/>
      <c r="G46" s="591"/>
      <c r="H46" s="591"/>
      <c r="I46" s="591"/>
      <c r="J46" s="596"/>
      <c r="K46" s="449" t="s">
        <v>6</v>
      </c>
    </row>
    <row r="47" spans="1:11" ht="12.75">
      <c r="A47" s="361">
        <v>31</v>
      </c>
      <c r="B47" s="358" t="s">
        <v>83</v>
      </c>
      <c r="C47" s="591"/>
      <c r="D47" s="591"/>
      <c r="E47" s="600"/>
      <c r="F47" s="600"/>
      <c r="G47" s="591"/>
      <c r="H47" s="591"/>
      <c r="I47" s="591"/>
      <c r="J47" s="596"/>
      <c r="K47" s="449" t="s">
        <v>6</v>
      </c>
    </row>
    <row r="48" spans="1:11" ht="12.75">
      <c r="A48" s="369" t="s">
        <v>103</v>
      </c>
      <c r="B48" s="360" t="s">
        <v>104</v>
      </c>
      <c r="C48" s="591"/>
      <c r="D48" s="591"/>
      <c r="E48" s="600"/>
      <c r="F48" s="600"/>
      <c r="G48" s="591"/>
      <c r="H48" s="591"/>
      <c r="I48" s="591"/>
      <c r="J48" s="596"/>
      <c r="K48" s="449" t="s">
        <v>6</v>
      </c>
    </row>
    <row r="49" spans="1:11" ht="15">
      <c r="A49" s="1130" t="s">
        <v>84</v>
      </c>
      <c r="B49" s="1131"/>
      <c r="C49" s="597"/>
      <c r="D49" s="597"/>
      <c r="E49" s="597"/>
      <c r="F49" s="597"/>
      <c r="G49" s="597"/>
      <c r="H49" s="597"/>
      <c r="I49" s="597"/>
      <c r="J49" s="598"/>
      <c r="K49" s="449" t="s">
        <v>6</v>
      </c>
    </row>
    <row r="50" spans="1:11" ht="12.75">
      <c r="A50" s="373" t="s">
        <v>85</v>
      </c>
      <c r="B50" s="364" t="s">
        <v>168</v>
      </c>
      <c r="C50" s="600">
        <v>2200</v>
      </c>
      <c r="D50" s="600">
        <v>2200</v>
      </c>
      <c r="E50" s="600"/>
      <c r="F50" s="600"/>
      <c r="G50" s="600"/>
      <c r="H50" s="600">
        <v>2200</v>
      </c>
      <c r="I50" s="600"/>
      <c r="J50" s="601">
        <v>2200</v>
      </c>
      <c r="K50" s="449" t="s">
        <v>6</v>
      </c>
    </row>
    <row r="51" spans="1:11" s="374" customFormat="1" ht="12.75">
      <c r="A51" s="371" t="s">
        <v>85</v>
      </c>
      <c r="B51" s="372" t="s">
        <v>86</v>
      </c>
      <c r="C51" s="602"/>
      <c r="D51" s="602"/>
      <c r="E51" s="602"/>
      <c r="F51" s="602"/>
      <c r="G51" s="602"/>
      <c r="H51" s="602"/>
      <c r="I51" s="602"/>
      <c r="J51" s="603"/>
      <c r="K51" s="449" t="s">
        <v>6</v>
      </c>
    </row>
    <row r="52" spans="1:11" ht="12.75">
      <c r="A52" s="375"/>
      <c r="B52" s="376" t="s">
        <v>87</v>
      </c>
      <c r="C52" s="604">
        <f>SUM(C14:C50)</f>
        <v>99337</v>
      </c>
      <c r="D52" s="604">
        <f aca="true" t="shared" si="0" ref="D52:J52">SUM(D14:D50)</f>
        <v>56489</v>
      </c>
      <c r="E52" s="604">
        <f t="shared" si="0"/>
        <v>54697</v>
      </c>
      <c r="F52" s="604">
        <f t="shared" si="0"/>
        <v>-9975</v>
      </c>
      <c r="G52" s="604">
        <f t="shared" si="0"/>
        <v>44722</v>
      </c>
      <c r="H52" s="604">
        <f t="shared" si="0"/>
        <v>102586</v>
      </c>
      <c r="I52" s="604">
        <f t="shared" si="0"/>
        <v>12182</v>
      </c>
      <c r="J52" s="598">
        <f t="shared" si="0"/>
        <v>114768</v>
      </c>
      <c r="K52" s="449" t="s">
        <v>6</v>
      </c>
    </row>
    <row r="53" spans="1:11" ht="15">
      <c r="A53" s="1142" t="s">
        <v>205</v>
      </c>
      <c r="B53" s="1143"/>
      <c r="C53" s="1143"/>
      <c r="D53" s="1143"/>
      <c r="E53" s="1143"/>
      <c r="F53" s="1143"/>
      <c r="G53" s="1143"/>
      <c r="H53" s="1143"/>
      <c r="I53" s="1143"/>
      <c r="J53" s="1143"/>
      <c r="K53" s="449"/>
    </row>
    <row r="55" spans="1:18" ht="18.75">
      <c r="A55" s="1123"/>
      <c r="B55" s="1139"/>
      <c r="C55" s="1139"/>
      <c r="D55" s="1139"/>
      <c r="E55" s="1139"/>
      <c r="F55" s="1139"/>
      <c r="G55" s="1139"/>
      <c r="H55" s="1139"/>
      <c r="I55" s="1139"/>
      <c r="J55" s="1140"/>
      <c r="K55" s="450"/>
      <c r="L55" s="318"/>
      <c r="M55" s="318"/>
      <c r="N55" s="318"/>
      <c r="O55" s="318"/>
      <c r="P55" s="318"/>
      <c r="Q55" s="318"/>
      <c r="R55" s="318"/>
    </row>
    <row r="56" spans="1:18" ht="9.75" customHeight="1">
      <c r="A56" s="1115"/>
      <c r="B56" s="1141"/>
      <c r="C56" s="1141"/>
      <c r="D56" s="1141"/>
      <c r="E56" s="1141"/>
      <c r="F56" s="1141"/>
      <c r="G56" s="1141"/>
      <c r="H56" s="1141"/>
      <c r="I56" s="1141"/>
      <c r="J56" s="1141"/>
      <c r="K56" s="455"/>
      <c r="L56" s="261"/>
      <c r="M56" s="261"/>
      <c r="N56" s="261"/>
      <c r="O56" s="261"/>
      <c r="P56" s="261"/>
      <c r="Q56" s="261"/>
      <c r="R56" s="261"/>
    </row>
    <row r="57" spans="1:18" ht="11.25" customHeight="1">
      <c r="A57" s="728"/>
      <c r="B57" s="729"/>
      <c r="C57" s="729"/>
      <c r="D57" s="729"/>
      <c r="E57" s="729"/>
      <c r="F57" s="729"/>
      <c r="G57" s="729"/>
      <c r="H57" s="729"/>
      <c r="I57" s="729"/>
      <c r="J57" s="729"/>
      <c r="K57" s="450"/>
      <c r="L57" s="318"/>
      <c r="M57" s="318"/>
      <c r="N57" s="318"/>
      <c r="O57" s="318"/>
      <c r="P57" s="318"/>
      <c r="Q57" s="318"/>
      <c r="R57" s="318"/>
    </row>
    <row r="58" spans="1:18" ht="14.25" customHeight="1">
      <c r="A58" s="1117"/>
      <c r="B58" s="792"/>
      <c r="C58" s="792"/>
      <c r="D58" s="792"/>
      <c r="E58" s="792"/>
      <c r="F58" s="792"/>
      <c r="G58" s="792"/>
      <c r="H58" s="792"/>
      <c r="I58" s="792"/>
      <c r="J58" s="792"/>
      <c r="K58" s="451"/>
      <c r="L58" s="344"/>
      <c r="M58" s="344"/>
      <c r="N58" s="344"/>
      <c r="O58" s="344"/>
      <c r="P58" s="344"/>
      <c r="Q58" s="344"/>
      <c r="R58" s="344"/>
    </row>
    <row r="59" spans="1:18" ht="16.5" customHeight="1">
      <c r="A59" s="730"/>
      <c r="B59" s="731"/>
      <c r="C59" s="731"/>
      <c r="D59" s="731"/>
      <c r="E59" s="731"/>
      <c r="F59" s="731"/>
      <c r="G59" s="731"/>
      <c r="H59" s="731"/>
      <c r="I59" s="731"/>
      <c r="J59" s="731"/>
      <c r="K59" s="452"/>
      <c r="L59" s="319"/>
      <c r="M59" s="319"/>
      <c r="N59" s="319"/>
      <c r="O59" s="319"/>
      <c r="P59" s="319"/>
      <c r="Q59" s="319"/>
      <c r="R59" s="319"/>
    </row>
    <row r="60" spans="1:18" ht="16.5" customHeight="1">
      <c r="A60" s="1118"/>
      <c r="B60" s="1137"/>
      <c r="C60" s="1137"/>
      <c r="D60" s="1137"/>
      <c r="E60" s="1137"/>
      <c r="F60" s="1137"/>
      <c r="G60" s="1137"/>
      <c r="H60" s="1137"/>
      <c r="I60" s="1137"/>
      <c r="J60" s="1138"/>
      <c r="K60" s="454"/>
      <c r="L60" s="345"/>
      <c r="M60" s="345"/>
      <c r="N60" s="345"/>
      <c r="O60" s="345"/>
      <c r="P60" s="345"/>
      <c r="Q60" s="345"/>
      <c r="R60" s="345"/>
    </row>
    <row r="61" ht="26.25" customHeight="1">
      <c r="K61" s="449"/>
    </row>
  </sheetData>
  <mergeCells count="22">
    <mergeCell ref="J12:J13"/>
    <mergeCell ref="G12:G13"/>
    <mergeCell ref="H12:H13"/>
    <mergeCell ref="I12:I13"/>
    <mergeCell ref="A1:J1"/>
    <mergeCell ref="A3:J3"/>
    <mergeCell ref="A4:J4"/>
    <mergeCell ref="A5:J5"/>
    <mergeCell ref="A14:B14"/>
    <mergeCell ref="A20:B20"/>
    <mergeCell ref="A40:B40"/>
    <mergeCell ref="F12:F13"/>
    <mergeCell ref="A12:B13"/>
    <mergeCell ref="C12:C13"/>
    <mergeCell ref="D12:D13"/>
    <mergeCell ref="E12:E13"/>
    <mergeCell ref="A58:J58"/>
    <mergeCell ref="A60:J60"/>
    <mergeCell ref="A49:B49"/>
    <mergeCell ref="A53:J53"/>
    <mergeCell ref="A55:J55"/>
    <mergeCell ref="A56:J56"/>
  </mergeCells>
  <printOptions/>
  <pageMargins left="1.25" right="0.75" top="1" bottom="1" header="0.5" footer="0.5"/>
  <pageSetup horizontalDpi="600" verticalDpi="600" orientation="landscape" scale="65" r:id="rId3"/>
  <headerFooter alignWithMargins="0">
    <oddHeader>&amp;R&amp;"Times New Roman,Regular"&amp;6DEPARTMENT OF JUSTICE
OFFICE OF THE INSPECTOR GENERAL
FY 2009 PRESIDENT'S BUDGET REQUEST</oddHeader>
    <oddFooter>&amp;C&amp;11Exhibit N:  Modular Costs for New Positions</oddFooter>
  </headerFooter>
  <legacyDrawing r:id="rId2"/>
</worksheet>
</file>

<file path=xl/worksheets/sheet19.xml><?xml version="1.0" encoding="utf-8"?>
<worksheet xmlns="http://schemas.openxmlformats.org/spreadsheetml/2006/main" xmlns:r="http://schemas.openxmlformats.org/officeDocument/2006/relationships">
  <dimension ref="A1:I94"/>
  <sheetViews>
    <sheetView workbookViewId="0" topLeftCell="A1">
      <selection activeCell="C17" sqref="C17"/>
    </sheetView>
  </sheetViews>
  <sheetFormatPr defaultColWidth="8.88671875" defaultRowHeight="15"/>
  <cols>
    <col min="1" max="1" width="3.3359375" style="0" customWidth="1"/>
    <col min="2" max="2" width="2.3359375" style="0" customWidth="1"/>
    <col min="3" max="3" width="50.77734375" style="0" customWidth="1"/>
    <col min="4" max="4" width="4.77734375" style="0" customWidth="1"/>
  </cols>
  <sheetData>
    <row r="1" spans="1:9" ht="15.75">
      <c r="A1" s="1144" t="s">
        <v>218</v>
      </c>
      <c r="B1" s="1145"/>
      <c r="C1" s="1145"/>
      <c r="D1" s="1145"/>
      <c r="E1" s="1145"/>
      <c r="F1" s="635"/>
      <c r="G1" s="635"/>
      <c r="H1" s="635"/>
      <c r="I1" s="636"/>
    </row>
    <row r="2" spans="1:9" ht="15.75">
      <c r="A2" s="1144" t="s">
        <v>17</v>
      </c>
      <c r="B2" s="1145"/>
      <c r="C2" s="1145"/>
      <c r="D2" s="1145"/>
      <c r="E2" s="1145"/>
      <c r="F2" s="632"/>
      <c r="G2" s="632"/>
      <c r="H2" s="632"/>
      <c r="I2" s="633"/>
    </row>
    <row r="3" spans="1:9" ht="15.75">
      <c r="A3" s="1144" t="s">
        <v>461</v>
      </c>
      <c r="B3" s="1145"/>
      <c r="C3" s="1145"/>
      <c r="D3" s="1145"/>
      <c r="E3" s="1145"/>
      <c r="F3" s="632"/>
      <c r="G3" s="632"/>
      <c r="H3" s="632"/>
      <c r="I3" s="633"/>
    </row>
    <row r="4" spans="1:9" ht="15.75">
      <c r="A4" s="1144" t="s">
        <v>219</v>
      </c>
      <c r="B4" s="1145"/>
      <c r="C4" s="1145"/>
      <c r="D4" s="1145"/>
      <c r="E4" s="1145"/>
      <c r="F4" s="632"/>
      <c r="G4" s="632"/>
      <c r="H4" s="632"/>
      <c r="I4" s="633"/>
    </row>
    <row r="5" spans="1:9" ht="15.75">
      <c r="A5" s="631"/>
      <c r="B5" s="632"/>
      <c r="C5" s="632"/>
      <c r="D5" s="632"/>
      <c r="E5" s="632"/>
      <c r="F5" s="632"/>
      <c r="G5" s="632"/>
      <c r="H5" s="632"/>
      <c r="I5" s="633"/>
    </row>
    <row r="6" spans="1:9" ht="15.75">
      <c r="A6" s="335"/>
      <c r="B6" s="335"/>
      <c r="C6" s="335"/>
      <c r="D6" s="335"/>
      <c r="E6" s="335"/>
      <c r="F6" s="335"/>
      <c r="G6" s="335"/>
      <c r="H6" s="335"/>
      <c r="I6" s="335"/>
    </row>
    <row r="7" spans="1:9" ht="15.75">
      <c r="A7" s="335"/>
      <c r="B7" s="335"/>
      <c r="C7" s="335"/>
      <c r="D7" s="335"/>
      <c r="E7" s="634" t="s">
        <v>146</v>
      </c>
      <c r="F7" s="335"/>
      <c r="G7" s="335"/>
      <c r="H7" s="335"/>
      <c r="I7" s="335"/>
    </row>
    <row r="8" spans="1:9" ht="6.75" customHeight="1">
      <c r="A8" s="335"/>
      <c r="B8" s="335"/>
      <c r="C8" s="335"/>
      <c r="D8" s="335"/>
      <c r="E8" s="634"/>
      <c r="F8" s="335"/>
      <c r="G8" s="335"/>
      <c r="H8" s="335"/>
      <c r="I8" s="335"/>
    </row>
    <row r="9" spans="1:9" ht="15.75">
      <c r="A9" s="336" t="s">
        <v>220</v>
      </c>
      <c r="B9" s="336"/>
      <c r="C9" s="336" t="s">
        <v>221</v>
      </c>
      <c r="D9" s="335"/>
      <c r="E9" s="335">
        <v>1</v>
      </c>
      <c r="F9" s="335"/>
      <c r="G9" s="335"/>
      <c r="H9" s="335"/>
      <c r="I9" s="335"/>
    </row>
    <row r="10" spans="1:9" ht="6.75" customHeight="1">
      <c r="A10" s="335"/>
      <c r="B10" s="335"/>
      <c r="C10" s="335"/>
      <c r="D10" s="335"/>
      <c r="E10" s="335"/>
      <c r="F10" s="335"/>
      <c r="G10" s="335"/>
      <c r="H10" s="335"/>
      <c r="I10" s="335"/>
    </row>
    <row r="11" spans="1:9" ht="15.75">
      <c r="A11" s="336" t="s">
        <v>222</v>
      </c>
      <c r="B11" s="336"/>
      <c r="C11" s="336" t="s">
        <v>223</v>
      </c>
      <c r="D11" s="335"/>
      <c r="E11" s="335">
        <v>3</v>
      </c>
      <c r="F11" s="335"/>
      <c r="G11" s="335"/>
      <c r="H11" s="335"/>
      <c r="I11" s="335"/>
    </row>
    <row r="12" spans="1:9" ht="6.75" customHeight="1">
      <c r="A12" s="335"/>
      <c r="B12" s="335"/>
      <c r="C12" s="335"/>
      <c r="D12" s="335"/>
      <c r="E12" s="335"/>
      <c r="F12" s="335"/>
      <c r="G12" s="335"/>
      <c r="H12" s="335"/>
      <c r="I12" s="335"/>
    </row>
    <row r="13" spans="1:9" ht="15.75">
      <c r="A13" s="336" t="s">
        <v>224</v>
      </c>
      <c r="B13" s="336"/>
      <c r="C13" s="336" t="s">
        <v>225</v>
      </c>
      <c r="D13" s="335"/>
      <c r="E13" s="335">
        <v>4</v>
      </c>
      <c r="F13" s="335"/>
      <c r="G13" s="335"/>
      <c r="H13" s="335"/>
      <c r="I13" s="335"/>
    </row>
    <row r="14" spans="1:9" ht="6.75" customHeight="1">
      <c r="A14" s="335"/>
      <c r="B14" s="335"/>
      <c r="C14" s="335"/>
      <c r="D14" s="335"/>
      <c r="E14" s="335"/>
      <c r="F14" s="335"/>
      <c r="G14" s="335"/>
      <c r="H14" s="335"/>
      <c r="I14" s="335"/>
    </row>
    <row r="15" spans="1:9" ht="15.75">
      <c r="A15" s="336" t="s">
        <v>226</v>
      </c>
      <c r="B15" s="336"/>
      <c r="C15" s="336" t="s">
        <v>227</v>
      </c>
      <c r="D15" s="335"/>
      <c r="E15" s="335">
        <v>5</v>
      </c>
      <c r="F15" s="335"/>
      <c r="G15" s="335"/>
      <c r="H15" s="335"/>
      <c r="I15" s="335"/>
    </row>
    <row r="16" spans="1:9" ht="15.75">
      <c r="A16" s="335"/>
      <c r="B16" s="335"/>
      <c r="C16" s="335" t="s">
        <v>119</v>
      </c>
      <c r="D16" s="335"/>
      <c r="E16" s="335">
        <v>5</v>
      </c>
      <c r="F16" s="335"/>
      <c r="G16" s="335"/>
      <c r="H16" s="335"/>
      <c r="I16" s="335"/>
    </row>
    <row r="17" spans="1:9" ht="15.75">
      <c r="A17" s="335"/>
      <c r="B17" s="335"/>
      <c r="C17" s="335" t="s">
        <v>120</v>
      </c>
      <c r="D17" s="335"/>
      <c r="E17" s="335">
        <v>5</v>
      </c>
      <c r="F17" s="335"/>
      <c r="G17" s="335"/>
      <c r="H17" s="335"/>
      <c r="I17" s="335"/>
    </row>
    <row r="18" spans="1:9" ht="15.75">
      <c r="A18" s="335"/>
      <c r="B18" s="335"/>
      <c r="C18" s="335" t="s">
        <v>121</v>
      </c>
      <c r="D18" s="335"/>
      <c r="E18" s="335">
        <v>6</v>
      </c>
      <c r="F18" s="335"/>
      <c r="G18" s="335"/>
      <c r="H18" s="335"/>
      <c r="I18" s="335"/>
    </row>
    <row r="19" spans="1:9" ht="15.75">
      <c r="A19" s="335"/>
      <c r="B19" s="335"/>
      <c r="C19" s="335" t="s">
        <v>147</v>
      </c>
      <c r="D19" s="335"/>
      <c r="E19" s="335">
        <v>21</v>
      </c>
      <c r="F19" s="335"/>
      <c r="G19" s="335"/>
      <c r="H19" s="335"/>
      <c r="I19" s="335"/>
    </row>
    <row r="20" spans="1:9" ht="15.75">
      <c r="A20" s="335"/>
      <c r="B20" s="335"/>
      <c r="C20" s="335" t="s">
        <v>122</v>
      </c>
      <c r="D20" s="335"/>
      <c r="E20" s="335">
        <v>29</v>
      </c>
      <c r="F20" s="335"/>
      <c r="G20" s="335"/>
      <c r="H20" s="335"/>
      <c r="I20" s="335"/>
    </row>
    <row r="21" spans="1:9" ht="6.75" customHeight="1">
      <c r="A21" s="335"/>
      <c r="B21" s="335"/>
      <c r="C21" s="335"/>
      <c r="D21" s="335"/>
      <c r="E21" s="335"/>
      <c r="F21" s="335"/>
      <c r="G21" s="335"/>
      <c r="H21" s="335"/>
      <c r="I21" s="335"/>
    </row>
    <row r="22" spans="1:9" ht="15.75">
      <c r="A22" s="336" t="s">
        <v>123</v>
      </c>
      <c r="B22" s="336"/>
      <c r="C22" s="336" t="s">
        <v>124</v>
      </c>
      <c r="D22" s="335"/>
      <c r="E22" s="335"/>
      <c r="F22" s="335"/>
      <c r="G22" s="335"/>
      <c r="H22" s="335"/>
      <c r="I22" s="335"/>
    </row>
    <row r="23" spans="1:9" ht="15.75">
      <c r="A23" s="335"/>
      <c r="B23" s="335"/>
      <c r="C23" s="335" t="s">
        <v>439</v>
      </c>
      <c r="D23" s="335"/>
      <c r="E23" s="335">
        <v>30</v>
      </c>
      <c r="F23" s="335"/>
      <c r="G23" s="335"/>
      <c r="H23" s="335"/>
      <c r="I23" s="335"/>
    </row>
    <row r="24" spans="1:9" ht="6.75" customHeight="1">
      <c r="A24" s="335"/>
      <c r="B24" s="335"/>
      <c r="C24" s="335"/>
      <c r="D24" s="335"/>
      <c r="E24" s="335"/>
      <c r="F24" s="335"/>
      <c r="G24" s="335"/>
      <c r="H24" s="335"/>
      <c r="I24" s="335"/>
    </row>
    <row r="25" spans="1:9" ht="15.75" customHeight="1">
      <c r="A25" s="336" t="s">
        <v>125</v>
      </c>
      <c r="B25" s="336"/>
      <c r="C25" s="335" t="s">
        <v>145</v>
      </c>
      <c r="D25" s="335"/>
      <c r="E25" s="335"/>
      <c r="F25" s="335"/>
      <c r="G25" s="335"/>
      <c r="H25" s="335"/>
      <c r="I25" s="335"/>
    </row>
    <row r="26" spans="1:9" ht="6.75" customHeight="1">
      <c r="A26" s="335"/>
      <c r="B26" s="335"/>
      <c r="C26" s="335"/>
      <c r="D26" s="335"/>
      <c r="E26" s="335"/>
      <c r="F26" s="335"/>
      <c r="G26" s="335"/>
      <c r="H26" s="335"/>
      <c r="I26" s="335"/>
    </row>
    <row r="27" spans="1:9" ht="15.75">
      <c r="A27" s="336" t="s">
        <v>126</v>
      </c>
      <c r="B27" s="336"/>
      <c r="C27" s="336" t="s">
        <v>127</v>
      </c>
      <c r="D27" s="335"/>
      <c r="E27" s="335"/>
      <c r="F27" s="335"/>
      <c r="G27" s="335"/>
      <c r="H27" s="335"/>
      <c r="I27" s="335"/>
    </row>
    <row r="28" spans="1:9" ht="6.75" customHeight="1">
      <c r="A28" s="335"/>
      <c r="B28" s="335"/>
      <c r="C28" s="335"/>
      <c r="D28" s="335"/>
      <c r="E28" s="335"/>
      <c r="F28" s="335"/>
      <c r="G28" s="335"/>
      <c r="H28" s="335"/>
      <c r="I28" s="335"/>
    </row>
    <row r="29" spans="1:9" ht="15.75">
      <c r="A29" s="335"/>
      <c r="B29" s="335" t="s">
        <v>128</v>
      </c>
      <c r="C29" s="335" t="s">
        <v>148</v>
      </c>
      <c r="D29" s="335"/>
      <c r="E29" s="335"/>
      <c r="F29" s="335"/>
      <c r="G29" s="335"/>
      <c r="H29" s="335"/>
      <c r="I29" s="335"/>
    </row>
    <row r="30" spans="1:9" ht="15.75">
      <c r="A30" s="335"/>
      <c r="B30" s="335" t="s">
        <v>129</v>
      </c>
      <c r="C30" s="335" t="s">
        <v>399</v>
      </c>
      <c r="D30" s="335"/>
      <c r="E30" s="335"/>
      <c r="F30" s="335"/>
      <c r="G30" s="335"/>
      <c r="H30" s="335"/>
      <c r="I30" s="335"/>
    </row>
    <row r="31" spans="1:9" ht="15.75">
      <c r="A31" s="335"/>
      <c r="B31" s="335" t="s">
        <v>130</v>
      </c>
      <c r="C31" s="335" t="s">
        <v>149</v>
      </c>
      <c r="D31" s="335"/>
      <c r="E31" s="335"/>
      <c r="F31" s="335"/>
      <c r="G31" s="335"/>
      <c r="H31" s="335"/>
      <c r="I31" s="335"/>
    </row>
    <row r="32" spans="1:9" ht="15.75">
      <c r="A32" s="335"/>
      <c r="B32" s="335" t="s">
        <v>131</v>
      </c>
      <c r="C32" s="335" t="s">
        <v>150</v>
      </c>
      <c r="D32" s="335"/>
      <c r="E32" s="335"/>
      <c r="F32" s="335"/>
      <c r="G32" s="335"/>
      <c r="H32" s="335"/>
      <c r="I32" s="335"/>
    </row>
    <row r="33" spans="1:9" ht="15.75">
      <c r="A33" s="335"/>
      <c r="B33" s="335" t="s">
        <v>132</v>
      </c>
      <c r="C33" s="335" t="s">
        <v>381</v>
      </c>
      <c r="D33" s="335"/>
      <c r="E33" s="335"/>
      <c r="F33" s="335"/>
      <c r="G33" s="335"/>
      <c r="H33" s="335"/>
      <c r="I33" s="335"/>
    </row>
    <row r="34" spans="1:9" ht="15.75">
      <c r="A34" s="335"/>
      <c r="B34" s="335" t="s">
        <v>133</v>
      </c>
      <c r="C34" s="335" t="s">
        <v>236</v>
      </c>
      <c r="D34" s="335"/>
      <c r="E34" s="335"/>
      <c r="F34" s="335"/>
      <c r="G34" s="335"/>
      <c r="H34" s="335"/>
      <c r="I34" s="335"/>
    </row>
    <row r="35" spans="1:9" ht="15.75">
      <c r="A35" s="335"/>
      <c r="B35" s="335" t="s">
        <v>134</v>
      </c>
      <c r="C35" s="335" t="s">
        <v>135</v>
      </c>
      <c r="D35" s="335"/>
      <c r="E35" s="335"/>
      <c r="F35" s="335"/>
      <c r="G35" s="335"/>
      <c r="H35" s="335"/>
      <c r="I35" s="335"/>
    </row>
    <row r="36" spans="1:9" ht="15.75">
      <c r="A36" s="335"/>
      <c r="B36" s="335" t="s">
        <v>136</v>
      </c>
      <c r="C36" s="335" t="s">
        <v>312</v>
      </c>
      <c r="D36" s="335"/>
      <c r="E36" s="335"/>
      <c r="F36" s="335"/>
      <c r="G36" s="335"/>
      <c r="H36" s="335"/>
      <c r="I36" s="335"/>
    </row>
    <row r="37" spans="1:9" ht="15.75">
      <c r="A37" s="335"/>
      <c r="B37" s="335" t="s">
        <v>220</v>
      </c>
      <c r="C37" s="335" t="s">
        <v>262</v>
      </c>
      <c r="D37" s="335"/>
      <c r="E37" s="335"/>
      <c r="F37" s="335"/>
      <c r="G37" s="335"/>
      <c r="H37" s="335"/>
      <c r="I37" s="335"/>
    </row>
    <row r="38" spans="1:9" ht="15.75">
      <c r="A38" s="335"/>
      <c r="B38" s="335" t="s">
        <v>137</v>
      </c>
      <c r="C38" s="335" t="s">
        <v>21</v>
      </c>
      <c r="D38" s="335"/>
      <c r="E38" s="335"/>
      <c r="F38" s="335"/>
      <c r="G38" s="335"/>
      <c r="H38" s="335"/>
      <c r="I38" s="335"/>
    </row>
    <row r="39" spans="1:9" ht="15.75">
      <c r="A39" s="335"/>
      <c r="B39" s="335" t="s">
        <v>138</v>
      </c>
      <c r="C39" s="335" t="s">
        <v>433</v>
      </c>
      <c r="D39" s="335"/>
      <c r="E39" s="335"/>
      <c r="F39" s="335"/>
      <c r="G39" s="335"/>
      <c r="H39" s="335"/>
      <c r="I39" s="335"/>
    </row>
    <row r="40" spans="1:9" ht="15.75">
      <c r="A40" s="335"/>
      <c r="B40" s="335" t="s">
        <v>139</v>
      </c>
      <c r="C40" s="335" t="s">
        <v>325</v>
      </c>
      <c r="D40" s="335"/>
      <c r="E40" s="335"/>
      <c r="F40" s="335"/>
      <c r="G40" s="335"/>
      <c r="H40" s="335"/>
      <c r="I40" s="335"/>
    </row>
    <row r="41" spans="1:9" ht="15.75">
      <c r="A41" s="335"/>
      <c r="B41" s="335" t="s">
        <v>140</v>
      </c>
      <c r="C41" s="335" t="s">
        <v>141</v>
      </c>
      <c r="D41" s="335"/>
      <c r="E41" s="335"/>
      <c r="F41" s="335"/>
      <c r="G41" s="335"/>
      <c r="H41" s="335"/>
      <c r="I41" s="335"/>
    </row>
    <row r="42" spans="1:9" ht="15.75">
      <c r="A42" s="335"/>
      <c r="B42" s="335" t="s">
        <v>142</v>
      </c>
      <c r="C42" s="335" t="s">
        <v>143</v>
      </c>
      <c r="D42" s="335"/>
      <c r="E42" s="335"/>
      <c r="F42" s="335"/>
      <c r="G42" s="335"/>
      <c r="H42" s="335"/>
      <c r="I42" s="335"/>
    </row>
    <row r="43" spans="1:9" ht="15.75">
      <c r="A43" s="335"/>
      <c r="B43" s="335" t="s">
        <v>144</v>
      </c>
      <c r="C43" s="335" t="s">
        <v>151</v>
      </c>
      <c r="D43" s="335"/>
      <c r="E43" s="335"/>
      <c r="F43" s="335"/>
      <c r="G43" s="335"/>
      <c r="H43" s="335"/>
      <c r="I43" s="335"/>
    </row>
    <row r="44" spans="1:9" ht="15.75">
      <c r="A44" s="335"/>
      <c r="B44" s="335"/>
      <c r="C44" s="335"/>
      <c r="D44" s="335"/>
      <c r="E44" s="335"/>
      <c r="F44" s="335"/>
      <c r="G44" s="335"/>
      <c r="H44" s="335"/>
      <c r="I44" s="335"/>
    </row>
    <row r="45" spans="1:9" ht="15.75">
      <c r="A45" s="335"/>
      <c r="B45" s="335"/>
      <c r="C45" s="335"/>
      <c r="D45" s="335"/>
      <c r="E45" s="335"/>
      <c r="F45" s="335"/>
      <c r="G45" s="335"/>
      <c r="H45" s="335"/>
      <c r="I45" s="335"/>
    </row>
    <row r="46" spans="1:9" ht="15.75">
      <c r="A46" s="335"/>
      <c r="B46" s="335"/>
      <c r="C46" s="335"/>
      <c r="D46" s="335"/>
      <c r="E46" s="335"/>
      <c r="F46" s="335"/>
      <c r="G46" s="335"/>
      <c r="H46" s="335"/>
      <c r="I46" s="335"/>
    </row>
    <row r="47" spans="1:9" ht="15.75">
      <c r="A47" s="335"/>
      <c r="B47" s="335"/>
      <c r="C47" s="335"/>
      <c r="D47" s="335"/>
      <c r="E47" s="335"/>
      <c r="F47" s="335"/>
      <c r="G47" s="335"/>
      <c r="H47" s="335"/>
      <c r="I47" s="335"/>
    </row>
    <row r="48" spans="1:9" ht="15.75">
      <c r="A48" s="335"/>
      <c r="B48" s="335"/>
      <c r="C48" s="335"/>
      <c r="D48" s="335"/>
      <c r="E48" s="335"/>
      <c r="F48" s="335"/>
      <c r="G48" s="335"/>
      <c r="H48" s="335"/>
      <c r="I48" s="335"/>
    </row>
    <row r="49" spans="1:9" ht="15.75">
      <c r="A49" s="335"/>
      <c r="B49" s="335"/>
      <c r="C49" s="335"/>
      <c r="D49" s="335"/>
      <c r="E49" s="335"/>
      <c r="F49" s="335"/>
      <c r="G49" s="335"/>
      <c r="H49" s="335"/>
      <c r="I49" s="335"/>
    </row>
    <row r="50" spans="1:9" ht="15.75">
      <c r="A50" s="335"/>
      <c r="B50" s="335"/>
      <c r="C50" s="335"/>
      <c r="D50" s="335"/>
      <c r="E50" s="335"/>
      <c r="F50" s="335"/>
      <c r="G50" s="335"/>
      <c r="H50" s="335"/>
      <c r="I50" s="335"/>
    </row>
    <row r="51" spans="1:9" ht="15.75">
      <c r="A51" s="335"/>
      <c r="B51" s="335"/>
      <c r="C51" s="335"/>
      <c r="D51" s="335"/>
      <c r="E51" s="335"/>
      <c r="F51" s="335"/>
      <c r="G51" s="335"/>
      <c r="H51" s="335"/>
      <c r="I51" s="335"/>
    </row>
    <row r="52" spans="1:9" ht="15.75">
      <c r="A52" s="335"/>
      <c r="B52" s="335"/>
      <c r="C52" s="335"/>
      <c r="D52" s="335"/>
      <c r="E52" s="335"/>
      <c r="F52" s="335"/>
      <c r="G52" s="335"/>
      <c r="H52" s="335"/>
      <c r="I52" s="335"/>
    </row>
    <row r="53" spans="1:9" ht="15.75">
      <c r="A53" s="335"/>
      <c r="B53" s="335"/>
      <c r="C53" s="335"/>
      <c r="D53" s="335"/>
      <c r="E53" s="335"/>
      <c r="F53" s="335"/>
      <c r="G53" s="335"/>
      <c r="H53" s="335"/>
      <c r="I53" s="335"/>
    </row>
    <row r="54" spans="1:9" ht="15.75">
      <c r="A54" s="335"/>
      <c r="B54" s="335"/>
      <c r="C54" s="335"/>
      <c r="D54" s="335"/>
      <c r="E54" s="335"/>
      <c r="F54" s="335"/>
      <c r="G54" s="335"/>
      <c r="H54" s="335"/>
      <c r="I54" s="335"/>
    </row>
    <row r="55" spans="1:9" ht="15.75">
      <c r="A55" s="335"/>
      <c r="B55" s="335"/>
      <c r="C55" s="335"/>
      <c r="D55" s="335"/>
      <c r="E55" s="335"/>
      <c r="F55" s="335"/>
      <c r="G55" s="335"/>
      <c r="H55" s="335"/>
      <c r="I55" s="335"/>
    </row>
    <row r="56" spans="1:9" ht="15.75">
      <c r="A56" s="335"/>
      <c r="B56" s="335"/>
      <c r="C56" s="335"/>
      <c r="D56" s="335"/>
      <c r="E56" s="335"/>
      <c r="F56" s="335"/>
      <c r="G56" s="335"/>
      <c r="H56" s="335"/>
      <c r="I56" s="335"/>
    </row>
    <row r="57" spans="1:9" ht="15.75">
      <c r="A57" s="335"/>
      <c r="B57" s="335"/>
      <c r="C57" s="335"/>
      <c r="D57" s="335"/>
      <c r="E57" s="335"/>
      <c r="F57" s="335"/>
      <c r="G57" s="335"/>
      <c r="H57" s="335"/>
      <c r="I57" s="335"/>
    </row>
    <row r="58" spans="1:9" ht="15.75">
      <c r="A58" s="335"/>
      <c r="B58" s="335"/>
      <c r="C58" s="335"/>
      <c r="D58" s="335"/>
      <c r="E58" s="335"/>
      <c r="F58" s="335"/>
      <c r="G58" s="335"/>
      <c r="H58" s="335"/>
      <c r="I58" s="335"/>
    </row>
    <row r="59" spans="1:9" ht="15.75">
      <c r="A59" s="335"/>
      <c r="B59" s="335"/>
      <c r="C59" s="335"/>
      <c r="D59" s="335"/>
      <c r="E59" s="335"/>
      <c r="F59" s="335"/>
      <c r="G59" s="335"/>
      <c r="H59" s="335"/>
      <c r="I59" s="335"/>
    </row>
    <row r="60" spans="1:9" ht="15.75">
      <c r="A60" s="335"/>
      <c r="B60" s="335"/>
      <c r="C60" s="335"/>
      <c r="D60" s="335"/>
      <c r="E60" s="335"/>
      <c r="F60" s="335"/>
      <c r="G60" s="335"/>
      <c r="H60" s="335"/>
      <c r="I60" s="335"/>
    </row>
    <row r="61" spans="1:9" ht="15.75">
      <c r="A61" s="335"/>
      <c r="B61" s="335"/>
      <c r="C61" s="335"/>
      <c r="D61" s="335"/>
      <c r="E61" s="335"/>
      <c r="F61" s="335"/>
      <c r="G61" s="335"/>
      <c r="H61" s="335"/>
      <c r="I61" s="335"/>
    </row>
    <row r="62" spans="1:9" ht="15.75">
      <c r="A62" s="335"/>
      <c r="B62" s="335"/>
      <c r="C62" s="335"/>
      <c r="D62" s="335"/>
      <c r="E62" s="335"/>
      <c r="F62" s="335"/>
      <c r="G62" s="335"/>
      <c r="H62" s="335"/>
      <c r="I62" s="335"/>
    </row>
    <row r="63" spans="1:9" ht="15.75">
      <c r="A63" s="335"/>
      <c r="B63" s="335"/>
      <c r="C63" s="335"/>
      <c r="D63" s="335"/>
      <c r="E63" s="335"/>
      <c r="F63" s="335"/>
      <c r="G63" s="335"/>
      <c r="H63" s="335"/>
      <c r="I63" s="335"/>
    </row>
    <row r="64" spans="1:9" ht="15.75">
      <c r="A64" s="335"/>
      <c r="B64" s="335"/>
      <c r="C64" s="335"/>
      <c r="D64" s="335"/>
      <c r="E64" s="335"/>
      <c r="F64" s="335"/>
      <c r="G64" s="335"/>
      <c r="H64" s="335"/>
      <c r="I64" s="335"/>
    </row>
    <row r="65" spans="1:9" ht="15.75">
      <c r="A65" s="335"/>
      <c r="B65" s="335"/>
      <c r="C65" s="335"/>
      <c r="D65" s="335"/>
      <c r="E65" s="335"/>
      <c r="F65" s="335"/>
      <c r="G65" s="335"/>
      <c r="H65" s="335"/>
      <c r="I65" s="335"/>
    </row>
    <row r="66" spans="1:9" ht="15.75">
      <c r="A66" s="335"/>
      <c r="B66" s="335"/>
      <c r="C66" s="335"/>
      <c r="D66" s="335"/>
      <c r="E66" s="335"/>
      <c r="F66" s="335"/>
      <c r="G66" s="335"/>
      <c r="H66" s="335"/>
      <c r="I66" s="335"/>
    </row>
    <row r="67" spans="1:9" ht="15.75">
      <c r="A67" s="335"/>
      <c r="B67" s="335"/>
      <c r="C67" s="335"/>
      <c r="D67" s="335"/>
      <c r="E67" s="335"/>
      <c r="F67" s="335"/>
      <c r="G67" s="335"/>
      <c r="H67" s="335"/>
      <c r="I67" s="335"/>
    </row>
    <row r="68" spans="1:9" ht="15.75">
      <c r="A68" s="335"/>
      <c r="B68" s="335"/>
      <c r="C68" s="335"/>
      <c r="D68" s="335"/>
      <c r="E68" s="335"/>
      <c r="F68" s="335"/>
      <c r="G68" s="335"/>
      <c r="H68" s="335"/>
      <c r="I68" s="335"/>
    </row>
    <row r="69" spans="1:9" ht="15.75">
      <c r="A69" s="335"/>
      <c r="B69" s="335"/>
      <c r="C69" s="335"/>
      <c r="D69" s="335"/>
      <c r="E69" s="335"/>
      <c r="F69" s="335"/>
      <c r="G69" s="335"/>
      <c r="H69" s="335"/>
      <c r="I69" s="335"/>
    </row>
    <row r="70" spans="1:9" ht="15.75">
      <c r="A70" s="335"/>
      <c r="B70" s="335"/>
      <c r="C70" s="335"/>
      <c r="D70" s="335"/>
      <c r="E70" s="335"/>
      <c r="F70" s="335"/>
      <c r="G70" s="335"/>
      <c r="H70" s="335"/>
      <c r="I70" s="335"/>
    </row>
    <row r="71" spans="1:9" ht="15.75">
      <c r="A71" s="335"/>
      <c r="B71" s="335"/>
      <c r="C71" s="335"/>
      <c r="D71" s="335"/>
      <c r="E71" s="335"/>
      <c r="F71" s="335"/>
      <c r="G71" s="335"/>
      <c r="H71" s="335"/>
      <c r="I71" s="335"/>
    </row>
    <row r="72" spans="1:9" ht="15.75">
      <c r="A72" s="335"/>
      <c r="B72" s="335"/>
      <c r="C72" s="335"/>
      <c r="D72" s="335"/>
      <c r="E72" s="335"/>
      <c r="F72" s="335"/>
      <c r="G72" s="335"/>
      <c r="H72" s="335"/>
      <c r="I72" s="335"/>
    </row>
    <row r="73" spans="1:9" ht="15.75">
      <c r="A73" s="335"/>
      <c r="B73" s="335"/>
      <c r="C73" s="335"/>
      <c r="D73" s="335"/>
      <c r="E73" s="335"/>
      <c r="F73" s="335"/>
      <c r="G73" s="335"/>
      <c r="H73" s="335"/>
      <c r="I73" s="335"/>
    </row>
    <row r="74" spans="1:9" ht="15.75">
      <c r="A74" s="335"/>
      <c r="B74" s="335"/>
      <c r="C74" s="335"/>
      <c r="D74" s="335"/>
      <c r="E74" s="335"/>
      <c r="F74" s="335"/>
      <c r="G74" s="335"/>
      <c r="H74" s="335"/>
      <c r="I74" s="335"/>
    </row>
    <row r="75" spans="1:9" ht="15.75">
      <c r="A75" s="335"/>
      <c r="B75" s="335"/>
      <c r="C75" s="335"/>
      <c r="D75" s="335"/>
      <c r="E75" s="335"/>
      <c r="F75" s="335"/>
      <c r="G75" s="335"/>
      <c r="H75" s="335"/>
      <c r="I75" s="335"/>
    </row>
    <row r="76" spans="1:9" ht="15.75">
      <c r="A76" s="335"/>
      <c r="B76" s="335"/>
      <c r="C76" s="335"/>
      <c r="D76" s="335"/>
      <c r="E76" s="335"/>
      <c r="F76" s="335"/>
      <c r="G76" s="335"/>
      <c r="H76" s="335"/>
      <c r="I76" s="335"/>
    </row>
    <row r="77" spans="1:9" ht="15.75">
      <c r="A77" s="335"/>
      <c r="B77" s="335"/>
      <c r="C77" s="335"/>
      <c r="D77" s="335"/>
      <c r="E77" s="335"/>
      <c r="F77" s="335"/>
      <c r="G77" s="335"/>
      <c r="H77" s="335"/>
      <c r="I77" s="335"/>
    </row>
    <row r="78" spans="1:9" ht="15.75">
      <c r="A78" s="335"/>
      <c r="B78" s="335"/>
      <c r="C78" s="335"/>
      <c r="D78" s="335"/>
      <c r="E78" s="335"/>
      <c r="F78" s="335"/>
      <c r="G78" s="335"/>
      <c r="H78" s="335"/>
      <c r="I78" s="335"/>
    </row>
    <row r="79" spans="1:9" ht="15.75">
      <c r="A79" s="335"/>
      <c r="B79" s="335"/>
      <c r="C79" s="335"/>
      <c r="D79" s="335"/>
      <c r="E79" s="335"/>
      <c r="F79" s="335"/>
      <c r="G79" s="335"/>
      <c r="H79" s="335"/>
      <c r="I79" s="335"/>
    </row>
    <row r="80" spans="1:9" ht="15.75">
      <c r="A80" s="335"/>
      <c r="B80" s="335"/>
      <c r="C80" s="335"/>
      <c r="D80" s="335"/>
      <c r="E80" s="335"/>
      <c r="F80" s="335"/>
      <c r="G80" s="335"/>
      <c r="H80" s="335"/>
      <c r="I80" s="335"/>
    </row>
    <row r="81" spans="1:9" ht="15.75">
      <c r="A81" s="335"/>
      <c r="B81" s="335"/>
      <c r="C81" s="335"/>
      <c r="D81" s="335"/>
      <c r="E81" s="335"/>
      <c r="F81" s="335"/>
      <c r="G81" s="335"/>
      <c r="H81" s="335"/>
      <c r="I81" s="335"/>
    </row>
    <row r="82" spans="1:9" ht="15.75">
      <c r="A82" s="335"/>
      <c r="B82" s="335"/>
      <c r="C82" s="335"/>
      <c r="D82" s="335"/>
      <c r="E82" s="335"/>
      <c r="F82" s="335"/>
      <c r="G82" s="335"/>
      <c r="H82" s="335"/>
      <c r="I82" s="335"/>
    </row>
    <row r="83" spans="1:9" ht="15.75">
      <c r="A83" s="335"/>
      <c r="B83" s="335"/>
      <c r="C83" s="335"/>
      <c r="D83" s="335"/>
      <c r="E83" s="335"/>
      <c r="F83" s="335"/>
      <c r="G83" s="335"/>
      <c r="H83" s="335"/>
      <c r="I83" s="335"/>
    </row>
    <row r="84" spans="1:9" ht="15.75">
      <c r="A84" s="335"/>
      <c r="B84" s="335"/>
      <c r="C84" s="335"/>
      <c r="D84" s="335"/>
      <c r="E84" s="335"/>
      <c r="F84" s="335"/>
      <c r="G84" s="335"/>
      <c r="H84" s="335"/>
      <c r="I84" s="335"/>
    </row>
    <row r="85" spans="1:9" ht="15.75">
      <c r="A85" s="335"/>
      <c r="B85" s="335"/>
      <c r="C85" s="335"/>
      <c r="D85" s="335"/>
      <c r="E85" s="335"/>
      <c r="F85" s="335"/>
      <c r="G85" s="335"/>
      <c r="H85" s="335"/>
      <c r="I85" s="335"/>
    </row>
    <row r="86" spans="1:9" ht="15.75">
      <c r="A86" s="335"/>
      <c r="B86" s="335"/>
      <c r="C86" s="335"/>
      <c r="D86" s="335"/>
      <c r="E86" s="335"/>
      <c r="F86" s="335"/>
      <c r="G86" s="335"/>
      <c r="H86" s="335"/>
      <c r="I86" s="335"/>
    </row>
    <row r="87" spans="1:9" ht="15.75">
      <c r="A87" s="335"/>
      <c r="B87" s="335"/>
      <c r="C87" s="335"/>
      <c r="D87" s="335"/>
      <c r="E87" s="335"/>
      <c r="F87" s="335"/>
      <c r="G87" s="335"/>
      <c r="H87" s="335"/>
      <c r="I87" s="335"/>
    </row>
    <row r="88" spans="1:9" ht="15.75">
      <c r="A88" s="335"/>
      <c r="B88" s="335"/>
      <c r="C88" s="335"/>
      <c r="D88" s="335"/>
      <c r="E88" s="335"/>
      <c r="F88" s="335"/>
      <c r="G88" s="335"/>
      <c r="H88" s="335"/>
      <c r="I88" s="335"/>
    </row>
    <row r="89" spans="1:9" ht="15.75">
      <c r="A89" s="335"/>
      <c r="B89" s="335"/>
      <c r="C89" s="335"/>
      <c r="D89" s="335"/>
      <c r="E89" s="335"/>
      <c r="F89" s="335"/>
      <c r="G89" s="335"/>
      <c r="H89" s="335"/>
      <c r="I89" s="335"/>
    </row>
    <row r="90" spans="1:9" ht="15.75">
      <c r="A90" s="335"/>
      <c r="B90" s="335"/>
      <c r="C90" s="335"/>
      <c r="D90" s="335"/>
      <c r="E90" s="335"/>
      <c r="F90" s="335"/>
      <c r="G90" s="335"/>
      <c r="H90" s="335"/>
      <c r="I90" s="335"/>
    </row>
    <row r="91" spans="1:9" ht="15.75">
      <c r="A91" s="335"/>
      <c r="B91" s="335"/>
      <c r="C91" s="335"/>
      <c r="D91" s="335"/>
      <c r="E91" s="335"/>
      <c r="F91" s="335"/>
      <c r="G91" s="335"/>
      <c r="H91" s="335"/>
      <c r="I91" s="335"/>
    </row>
    <row r="92" spans="1:9" ht="15.75">
      <c r="A92" s="335"/>
      <c r="B92" s="335"/>
      <c r="C92" s="335"/>
      <c r="D92" s="335"/>
      <c r="E92" s="335"/>
      <c r="F92" s="335"/>
      <c r="G92" s="335"/>
      <c r="H92" s="335"/>
      <c r="I92" s="335"/>
    </row>
    <row r="93" spans="1:9" ht="15.75">
      <c r="A93" s="335"/>
      <c r="B93" s="335"/>
      <c r="C93" s="335"/>
      <c r="D93" s="335"/>
      <c r="E93" s="335"/>
      <c r="F93" s="335"/>
      <c r="G93" s="335"/>
      <c r="H93" s="335"/>
      <c r="I93" s="335"/>
    </row>
    <row r="94" spans="1:9" ht="15.75">
      <c r="A94" s="335"/>
      <c r="B94" s="335"/>
      <c r="C94" s="335"/>
      <c r="D94" s="335"/>
      <c r="E94" s="335"/>
      <c r="F94" s="335"/>
      <c r="G94" s="335"/>
      <c r="H94" s="335"/>
      <c r="I94" s="335"/>
    </row>
  </sheetData>
  <mergeCells count="4">
    <mergeCell ref="A1:E1"/>
    <mergeCell ref="A2:E2"/>
    <mergeCell ref="A3:E3"/>
    <mergeCell ref="A4:E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I168"/>
  <sheetViews>
    <sheetView showGridLines="0" showOutlineSymbols="0" zoomScale="75" zoomScaleNormal="75" zoomScaleSheetLayoutView="75" workbookViewId="0" topLeftCell="A59">
      <selection activeCell="J73" sqref="J73"/>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9" customWidth="1"/>
    <col min="9" max="9" width="6.21484375" style="9" customWidth="1"/>
    <col min="10" max="10" width="10.21484375" style="9" customWidth="1"/>
    <col min="11" max="11" width="5.6640625" style="9" customWidth="1"/>
    <col min="12" max="12" width="6.21484375" style="9" customWidth="1"/>
    <col min="13" max="13" width="9.77734375" style="9" customWidth="1"/>
    <col min="14" max="15" width="5.6640625" style="9" customWidth="1"/>
    <col min="16" max="16" width="7.6640625" style="9" customWidth="1"/>
    <col min="17" max="17" width="5.6640625" style="9" customWidth="1"/>
    <col min="18" max="18" width="6.10546875" style="9" customWidth="1"/>
    <col min="19" max="19" width="9.77734375" style="9" customWidth="1"/>
    <col min="20" max="21" width="5.6640625" style="9" customWidth="1"/>
    <col min="22" max="22" width="8.5546875" style="9" customWidth="1"/>
    <col min="23" max="23" width="6.10546875" style="9" customWidth="1"/>
    <col min="24" max="24" width="5.6640625" style="9" customWidth="1"/>
    <col min="25" max="25" width="6.99609375" style="9" customWidth="1"/>
    <col min="26" max="26" width="1.66796875" style="9" hidden="1" customWidth="1"/>
    <col min="27" max="27" width="9.5546875" style="9" customWidth="1"/>
    <col min="28" max="28" width="6.21484375" style="9" customWidth="1"/>
    <col min="29" max="29" width="11.88671875" style="9" customWidth="1"/>
    <col min="30" max="30" width="3.3359375" style="9" hidden="1" customWidth="1"/>
    <col min="31" max="31" width="0.23046875" style="9" hidden="1" customWidth="1"/>
    <col min="32" max="32" width="8.4453125" style="9" hidden="1" customWidth="1"/>
    <col min="33" max="33" width="7.99609375" style="9" hidden="1" customWidth="1"/>
    <col min="34" max="34" width="0.9921875" style="481" customWidth="1"/>
    <col min="35" max="35" width="5.6640625" style="5" customWidth="1"/>
    <col min="36" max="36" width="7.6640625" style="5" customWidth="1"/>
    <col min="37" max="16384" width="9.6640625" style="5" customWidth="1"/>
  </cols>
  <sheetData>
    <row r="1" spans="1:34" ht="22.5">
      <c r="A1" s="781" t="s">
        <v>217</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H1" s="478" t="s">
        <v>6</v>
      </c>
    </row>
    <row r="2" spans="1:34" ht="22.5">
      <c r="A2" s="839" t="s">
        <v>399</v>
      </c>
      <c r="B2" s="840"/>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11"/>
      <c r="AE2" s="11"/>
      <c r="AF2" s="11"/>
      <c r="AG2" s="11"/>
      <c r="AH2" s="478" t="s">
        <v>6</v>
      </c>
    </row>
    <row r="3" spans="1:34" ht="22.5">
      <c r="A3" s="839" t="s">
        <v>17</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11"/>
      <c r="AE3" s="11"/>
      <c r="AF3" s="11"/>
      <c r="AG3" s="11"/>
      <c r="AH3" s="478" t="s">
        <v>6</v>
      </c>
    </row>
    <row r="4" spans="1:34" ht="23.25">
      <c r="A4" s="842" t="s">
        <v>387</v>
      </c>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B4" s="840"/>
      <c r="AC4" s="840"/>
      <c r="AD4" s="11"/>
      <c r="AE4" s="11"/>
      <c r="AF4" s="11"/>
      <c r="AG4" s="11"/>
      <c r="AH4" s="478" t="s">
        <v>6</v>
      </c>
    </row>
    <row r="5" spans="1:34" ht="23.25">
      <c r="A5" s="842" t="s">
        <v>386</v>
      </c>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11"/>
      <c r="AE5" s="11"/>
      <c r="AF5" s="11"/>
      <c r="AG5" s="11"/>
      <c r="AH5" s="478" t="s">
        <v>6</v>
      </c>
    </row>
    <row r="6" spans="1:34" ht="16.5" thickBot="1">
      <c r="A6" s="337"/>
      <c r="B6" s="146"/>
      <c r="C6" s="146"/>
      <c r="D6" s="146"/>
      <c r="E6" s="146"/>
      <c r="F6" s="146"/>
      <c r="G6" s="146"/>
      <c r="H6" s="147"/>
      <c r="I6" s="147"/>
      <c r="J6" s="147"/>
      <c r="K6" s="147"/>
      <c r="L6" s="147"/>
      <c r="M6" s="147"/>
      <c r="N6" s="147"/>
      <c r="O6" s="147"/>
      <c r="P6" s="147"/>
      <c r="Q6" s="147"/>
      <c r="R6" s="147"/>
      <c r="S6" s="147"/>
      <c r="T6" s="147"/>
      <c r="U6" s="147"/>
      <c r="V6" s="147"/>
      <c r="W6" s="147"/>
      <c r="X6" s="147"/>
      <c r="Y6" s="147"/>
      <c r="Z6" s="147"/>
      <c r="AA6" s="748"/>
      <c r="AB6" s="747"/>
      <c r="AC6" s="747"/>
      <c r="AD6" s="148"/>
      <c r="AE6" s="150" t="s">
        <v>419</v>
      </c>
      <c r="AF6" s="150" t="s">
        <v>260</v>
      </c>
      <c r="AG6" s="149" t="s">
        <v>422</v>
      </c>
      <c r="AH6" s="478" t="s">
        <v>6</v>
      </c>
    </row>
    <row r="7" spans="1:34" ht="15.75">
      <c r="A7" s="865" t="s">
        <v>228</v>
      </c>
      <c r="B7" s="866"/>
      <c r="C7" s="866"/>
      <c r="D7" s="866"/>
      <c r="E7" s="866"/>
      <c r="F7" s="866"/>
      <c r="G7" s="866"/>
      <c r="H7" s="866"/>
      <c r="I7" s="866"/>
      <c r="J7" s="866"/>
      <c r="K7" s="866"/>
      <c r="L7" s="866"/>
      <c r="M7" s="866"/>
      <c r="N7" s="866"/>
      <c r="O7" s="866"/>
      <c r="P7" s="866"/>
      <c r="Q7" s="866"/>
      <c r="R7" s="866"/>
      <c r="S7" s="866"/>
      <c r="T7" s="866"/>
      <c r="U7" s="866"/>
      <c r="V7" s="866"/>
      <c r="W7" s="866"/>
      <c r="X7" s="866"/>
      <c r="Y7" s="866"/>
      <c r="Z7" s="322"/>
      <c r="AA7" s="397">
        <v>449</v>
      </c>
      <c r="AB7" s="397">
        <v>437</v>
      </c>
      <c r="AC7" s="496">
        <v>70603</v>
      </c>
      <c r="AD7" s="157"/>
      <c r="AE7" s="158"/>
      <c r="AF7" s="158"/>
      <c r="AG7" s="159">
        <v>0</v>
      </c>
      <c r="AH7" s="478" t="s">
        <v>6</v>
      </c>
    </row>
    <row r="8" spans="1:34" ht="20.25" customHeight="1">
      <c r="A8" s="863" t="s">
        <v>18</v>
      </c>
      <c r="B8" s="864"/>
      <c r="C8" s="864"/>
      <c r="D8" s="864"/>
      <c r="E8" s="864"/>
      <c r="F8" s="864"/>
      <c r="G8" s="864"/>
      <c r="H8" s="864"/>
      <c r="I8" s="864"/>
      <c r="J8" s="864"/>
      <c r="K8" s="864"/>
      <c r="L8" s="864"/>
      <c r="M8" s="864"/>
      <c r="N8" s="864"/>
      <c r="O8" s="864"/>
      <c r="P8" s="864"/>
      <c r="Q8" s="864"/>
      <c r="R8" s="864"/>
      <c r="S8" s="864"/>
      <c r="T8" s="864"/>
      <c r="U8" s="864"/>
      <c r="V8" s="864"/>
      <c r="W8" s="864"/>
      <c r="X8" s="864"/>
      <c r="Y8" s="864"/>
      <c r="Z8" s="143"/>
      <c r="AA8" s="398">
        <v>0</v>
      </c>
      <c r="AB8" s="398">
        <v>0</v>
      </c>
      <c r="AC8" s="497">
        <v>500</v>
      </c>
      <c r="AD8" s="143"/>
      <c r="AE8" s="152"/>
      <c r="AF8" s="152"/>
      <c r="AG8" s="145"/>
      <c r="AH8" s="478" t="s">
        <v>6</v>
      </c>
    </row>
    <row r="9" spans="1:34" ht="15.75" hidden="1">
      <c r="A9" s="140" t="s">
        <v>310</v>
      </c>
      <c r="B9" s="7"/>
      <c r="C9" s="6"/>
      <c r="D9" s="6"/>
      <c r="E9" s="6"/>
      <c r="F9" s="6"/>
      <c r="G9" s="6"/>
      <c r="H9" s="14"/>
      <c r="I9" s="14"/>
      <c r="J9" s="14"/>
      <c r="K9" s="14"/>
      <c r="L9" s="14"/>
      <c r="M9" s="14"/>
      <c r="N9" s="14"/>
      <c r="O9" s="14"/>
      <c r="P9" s="14"/>
      <c r="Q9" s="14"/>
      <c r="R9" s="14"/>
      <c r="S9" s="14"/>
      <c r="T9" s="14"/>
      <c r="U9" s="14"/>
      <c r="V9" s="14"/>
      <c r="W9" s="14"/>
      <c r="X9" s="14"/>
      <c r="Y9" s="14"/>
      <c r="Z9" s="14"/>
      <c r="AA9" s="399" t="e">
        <f>+#REF!+#REF!+#REF!+#REF!</f>
        <v>#REF!</v>
      </c>
      <c r="AB9" s="399" t="e">
        <f>+#REF!+#REF!+#REF!+#REF!</f>
        <v>#REF!</v>
      </c>
      <c r="AC9" s="498" t="e">
        <f>+#REF!+#REF!+#REF!+#REF!-2</f>
        <v>#REF!</v>
      </c>
      <c r="AD9" s="14" t="s">
        <v>420</v>
      </c>
      <c r="AE9" s="151" t="e">
        <f>+#REF!+#REF!+#REF!+#REF!</f>
        <v>#REF!</v>
      </c>
      <c r="AF9" s="151" t="e">
        <f>+#REF!+#REF!+#REF!+#REF!</f>
        <v>#REF!</v>
      </c>
      <c r="AG9" s="136" t="e">
        <f>+#REF!+#REF!+#REF!+#REF!-2</f>
        <v>#REF!</v>
      </c>
      <c r="AH9" s="478" t="s">
        <v>6</v>
      </c>
    </row>
    <row r="10" spans="1:34" ht="15.75" hidden="1">
      <c r="A10" s="140"/>
      <c r="B10" s="7" t="s">
        <v>41</v>
      </c>
      <c r="C10" s="6"/>
      <c r="D10" s="6"/>
      <c r="E10" s="6"/>
      <c r="F10" s="6"/>
      <c r="G10" s="6"/>
      <c r="H10" s="14"/>
      <c r="I10" s="14"/>
      <c r="J10" s="14"/>
      <c r="K10" s="14"/>
      <c r="L10" s="14"/>
      <c r="M10" s="14"/>
      <c r="N10" s="14"/>
      <c r="O10" s="14"/>
      <c r="P10" s="14"/>
      <c r="Q10" s="14"/>
      <c r="R10" s="14"/>
      <c r="S10" s="14"/>
      <c r="T10" s="14"/>
      <c r="U10" s="14"/>
      <c r="V10" s="14"/>
      <c r="W10" s="14"/>
      <c r="X10" s="14"/>
      <c r="Y10" s="14"/>
      <c r="Z10" s="14"/>
      <c r="AA10" s="399">
        <v>0</v>
      </c>
      <c r="AB10" s="399">
        <v>0</v>
      </c>
      <c r="AC10" s="498">
        <v>-496</v>
      </c>
      <c r="AD10" s="14"/>
      <c r="AE10" s="151">
        <v>0</v>
      </c>
      <c r="AF10" s="151">
        <v>0</v>
      </c>
      <c r="AG10" s="136">
        <v>-496</v>
      </c>
      <c r="AH10" s="478" t="s">
        <v>6</v>
      </c>
    </row>
    <row r="11" spans="1:34" ht="18" hidden="1">
      <c r="A11" s="140"/>
      <c r="B11" s="7" t="s">
        <v>4</v>
      </c>
      <c r="C11" s="6"/>
      <c r="D11" s="6"/>
      <c r="E11" s="6"/>
      <c r="F11" s="6"/>
      <c r="G11" s="6"/>
      <c r="H11" s="14"/>
      <c r="I11" s="14"/>
      <c r="J11" s="14"/>
      <c r="K11" s="14"/>
      <c r="L11" s="14"/>
      <c r="M11" s="14"/>
      <c r="N11" s="14"/>
      <c r="O11" s="14"/>
      <c r="P11" s="14"/>
      <c r="Q11" s="14"/>
      <c r="R11" s="14"/>
      <c r="S11" s="14"/>
      <c r="T11" s="14"/>
      <c r="U11" s="14"/>
      <c r="V11" s="14"/>
      <c r="W11" s="14"/>
      <c r="X11" s="14"/>
      <c r="Y11" s="14"/>
      <c r="Z11" s="14"/>
      <c r="AA11" s="400">
        <v>0</v>
      </c>
      <c r="AB11" s="400">
        <v>0</v>
      </c>
      <c r="AC11" s="499">
        <v>-627</v>
      </c>
      <c r="AD11" s="14"/>
      <c r="AE11" s="153">
        <v>0</v>
      </c>
      <c r="AF11" s="153">
        <v>0</v>
      </c>
      <c r="AG11" s="137">
        <v>-627</v>
      </c>
      <c r="AH11" s="478" t="s">
        <v>6</v>
      </c>
    </row>
    <row r="12" spans="1:34" ht="18">
      <c r="A12" s="857" t="s">
        <v>229</v>
      </c>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323"/>
      <c r="AA12" s="401">
        <f>+AA8+AA7</f>
        <v>449</v>
      </c>
      <c r="AB12" s="401">
        <f>+AB8+AB7</f>
        <v>437</v>
      </c>
      <c r="AC12" s="500">
        <f>+AC8+AC7</f>
        <v>71103</v>
      </c>
      <c r="AD12" s="14"/>
      <c r="AE12" s="153"/>
      <c r="AF12" s="153"/>
      <c r="AG12" s="137"/>
      <c r="AH12" s="478" t="s">
        <v>6</v>
      </c>
    </row>
    <row r="13" spans="1:34" ht="15.75">
      <c r="A13" s="865" t="s">
        <v>375</v>
      </c>
      <c r="B13" s="866"/>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322"/>
      <c r="AA13" s="402">
        <v>434</v>
      </c>
      <c r="AB13" s="402">
        <v>422</v>
      </c>
      <c r="AC13" s="501">
        <v>70603</v>
      </c>
      <c r="AD13" s="157" t="s">
        <v>420</v>
      </c>
      <c r="AE13" s="158"/>
      <c r="AF13" s="158"/>
      <c r="AG13" s="156"/>
      <c r="AH13" s="478" t="s">
        <v>6</v>
      </c>
    </row>
    <row r="14" spans="1:34" ht="18.75" customHeight="1">
      <c r="A14" s="859" t="s">
        <v>230</v>
      </c>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324"/>
      <c r="AA14" s="494">
        <v>0</v>
      </c>
      <c r="AB14" s="494">
        <v>0</v>
      </c>
      <c r="AC14" s="502">
        <v>0</v>
      </c>
      <c r="AD14" s="320"/>
      <c r="AE14" s="321"/>
      <c r="AF14" s="321"/>
      <c r="AG14" s="325"/>
      <c r="AH14" s="478" t="s">
        <v>6</v>
      </c>
    </row>
    <row r="15" spans="1:34" ht="15.75">
      <c r="A15" s="861" t="s">
        <v>377</v>
      </c>
      <c r="B15" s="862"/>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320"/>
      <c r="AA15" s="403">
        <f>+AA14+AA13</f>
        <v>434</v>
      </c>
      <c r="AB15" s="403">
        <f>+AB14+AB13</f>
        <v>422</v>
      </c>
      <c r="AC15" s="503">
        <f>+AC14+AC13</f>
        <v>70603</v>
      </c>
      <c r="AD15" s="320"/>
      <c r="AE15" s="321"/>
      <c r="AF15" s="321"/>
      <c r="AG15" s="325"/>
      <c r="AH15" s="478" t="s">
        <v>6</v>
      </c>
    </row>
    <row r="16" spans="1:34" ht="15.75">
      <c r="A16" s="863" t="s">
        <v>327</v>
      </c>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143"/>
      <c r="AA16" s="398">
        <v>0</v>
      </c>
      <c r="AB16" s="398">
        <v>0</v>
      </c>
      <c r="AC16" s="497">
        <v>1409</v>
      </c>
      <c r="AD16" s="143"/>
      <c r="AE16" s="152"/>
      <c r="AF16" s="152"/>
      <c r="AG16" s="145"/>
      <c r="AH16" s="478" t="s">
        <v>6</v>
      </c>
    </row>
    <row r="17" spans="1:34" ht="15.75">
      <c r="A17" s="814" t="s">
        <v>441</v>
      </c>
      <c r="B17" s="808"/>
      <c r="C17" s="808"/>
      <c r="D17" s="808"/>
      <c r="E17" s="808"/>
      <c r="F17" s="808"/>
      <c r="G17" s="808"/>
      <c r="H17" s="808"/>
      <c r="I17" s="808"/>
      <c r="J17" s="808"/>
      <c r="K17" s="808"/>
      <c r="L17" s="808"/>
      <c r="M17" s="808"/>
      <c r="N17" s="808"/>
      <c r="O17" s="808"/>
      <c r="P17" s="808"/>
      <c r="Q17" s="808"/>
      <c r="R17" s="808"/>
      <c r="S17" s="808"/>
      <c r="T17" s="808"/>
      <c r="U17" s="808"/>
      <c r="V17" s="808"/>
      <c r="W17" s="808"/>
      <c r="X17" s="808"/>
      <c r="Y17" s="808"/>
      <c r="Z17" s="143"/>
      <c r="AA17" s="398">
        <v>0</v>
      </c>
      <c r="AB17" s="398">
        <v>0</v>
      </c>
      <c r="AC17" s="497">
        <v>0</v>
      </c>
      <c r="AD17" s="143"/>
      <c r="AE17" s="152"/>
      <c r="AF17" s="152"/>
      <c r="AG17" s="145"/>
      <c r="AH17" s="478" t="s">
        <v>6</v>
      </c>
    </row>
    <row r="18" spans="1:34" ht="15.75">
      <c r="A18" s="819" t="s">
        <v>42</v>
      </c>
      <c r="B18" s="820"/>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143"/>
      <c r="AA18" s="398"/>
      <c r="AB18" s="398"/>
      <c r="AC18" s="497"/>
      <c r="AD18" s="143"/>
      <c r="AE18" s="152"/>
      <c r="AF18" s="152"/>
      <c r="AG18" s="145"/>
      <c r="AH18" s="478" t="s">
        <v>6</v>
      </c>
    </row>
    <row r="19" spans="1:34" ht="15.75">
      <c r="A19" s="809" t="s">
        <v>253</v>
      </c>
      <c r="B19" s="810"/>
      <c r="C19" s="810"/>
      <c r="D19" s="810"/>
      <c r="E19" s="810"/>
      <c r="F19" s="810"/>
      <c r="G19" s="810"/>
      <c r="H19" s="810"/>
      <c r="I19" s="810"/>
      <c r="J19" s="810"/>
      <c r="K19" s="810"/>
      <c r="L19" s="810"/>
      <c r="M19" s="810"/>
      <c r="N19" s="810"/>
      <c r="O19" s="810"/>
      <c r="P19" s="810"/>
      <c r="Q19" s="810"/>
      <c r="R19" s="810"/>
      <c r="S19" s="810"/>
      <c r="T19" s="810"/>
      <c r="U19" s="810"/>
      <c r="V19" s="810"/>
      <c r="W19" s="810"/>
      <c r="X19" s="810"/>
      <c r="Y19" s="810"/>
      <c r="Z19" s="143"/>
      <c r="AA19" s="398"/>
      <c r="AB19" s="398"/>
      <c r="AC19" s="497"/>
      <c r="AD19" s="143"/>
      <c r="AE19" s="152"/>
      <c r="AF19" s="152"/>
      <c r="AG19" s="145"/>
      <c r="AH19" s="478" t="s">
        <v>6</v>
      </c>
    </row>
    <row r="20" spans="1:34" ht="15.75">
      <c r="A20" s="811" t="s">
        <v>442</v>
      </c>
      <c r="B20" s="808"/>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143"/>
      <c r="AA20" s="398">
        <v>0</v>
      </c>
      <c r="AB20" s="398">
        <v>0</v>
      </c>
      <c r="AC20" s="497">
        <v>985</v>
      </c>
      <c r="AD20" s="143"/>
      <c r="AE20" s="152"/>
      <c r="AF20" s="152"/>
      <c r="AG20" s="145"/>
      <c r="AH20" s="478" t="s">
        <v>6</v>
      </c>
    </row>
    <row r="21" spans="1:34" ht="15.75" hidden="1">
      <c r="A21" s="140"/>
      <c r="B21" s="7"/>
      <c r="C21" s="5" t="s">
        <v>40</v>
      </c>
      <c r="D21" s="6"/>
      <c r="E21" s="6"/>
      <c r="F21" s="6"/>
      <c r="G21" s="6"/>
      <c r="H21" s="14"/>
      <c r="I21" s="14"/>
      <c r="J21" s="14"/>
      <c r="K21" s="14"/>
      <c r="L21" s="14"/>
      <c r="M21" s="14"/>
      <c r="N21" s="14"/>
      <c r="O21" s="14"/>
      <c r="P21" s="14"/>
      <c r="Q21" s="14"/>
      <c r="R21" s="14"/>
      <c r="S21" s="14"/>
      <c r="T21" s="14"/>
      <c r="U21" s="14"/>
      <c r="V21" s="14"/>
      <c r="W21" s="14"/>
      <c r="X21" s="14"/>
      <c r="Y21" s="14"/>
      <c r="Z21" s="14"/>
      <c r="AA21" s="399"/>
      <c r="AB21" s="399"/>
      <c r="AC21" s="498"/>
      <c r="AD21" s="14"/>
      <c r="AE21" s="151"/>
      <c r="AF21" s="151"/>
      <c r="AG21" s="136"/>
      <c r="AH21" s="478" t="s">
        <v>6</v>
      </c>
    </row>
    <row r="22" spans="1:34" ht="15.75" hidden="1">
      <c r="A22" s="140"/>
      <c r="B22" s="7"/>
      <c r="C22" s="5" t="s">
        <v>434</v>
      </c>
      <c r="D22" s="6"/>
      <c r="E22" s="6"/>
      <c r="F22" s="6"/>
      <c r="G22" s="6"/>
      <c r="H22" s="14"/>
      <c r="I22" s="14"/>
      <c r="J22" s="14"/>
      <c r="K22" s="14"/>
      <c r="L22" s="14"/>
      <c r="M22" s="14"/>
      <c r="N22" s="14"/>
      <c r="O22" s="14"/>
      <c r="P22" s="14"/>
      <c r="Q22" s="14"/>
      <c r="R22" s="14"/>
      <c r="S22" s="14"/>
      <c r="T22" s="14"/>
      <c r="U22" s="14"/>
      <c r="V22" s="14"/>
      <c r="W22" s="14"/>
      <c r="X22" s="14"/>
      <c r="Y22" s="14"/>
      <c r="Z22" s="14"/>
      <c r="AA22" s="399"/>
      <c r="AB22" s="399"/>
      <c r="AC22" s="498"/>
      <c r="AD22" s="14"/>
      <c r="AE22" s="151"/>
      <c r="AF22" s="151"/>
      <c r="AG22" s="136"/>
      <c r="AH22" s="478" t="s">
        <v>6</v>
      </c>
    </row>
    <row r="23" spans="1:34" ht="15.75">
      <c r="A23" s="821" t="s">
        <v>443</v>
      </c>
      <c r="B23" s="822"/>
      <c r="C23" s="822"/>
      <c r="D23" s="822"/>
      <c r="E23" s="822"/>
      <c r="F23" s="822"/>
      <c r="G23" s="822"/>
      <c r="H23" s="822"/>
      <c r="I23" s="822"/>
      <c r="J23" s="822"/>
      <c r="K23" s="822"/>
      <c r="L23" s="822"/>
      <c r="M23" s="822"/>
      <c r="N23" s="822"/>
      <c r="O23" s="822"/>
      <c r="P23" s="822"/>
      <c r="Q23" s="822"/>
      <c r="R23" s="822"/>
      <c r="S23" s="822"/>
      <c r="T23" s="822"/>
      <c r="U23" s="822"/>
      <c r="V23" s="822"/>
      <c r="W23" s="822"/>
      <c r="X23" s="822"/>
      <c r="Y23" s="822"/>
      <c r="Z23" s="143"/>
      <c r="AA23" s="398">
        <v>0</v>
      </c>
      <c r="AB23" s="398">
        <v>0</v>
      </c>
      <c r="AC23" s="497">
        <v>401</v>
      </c>
      <c r="AD23" s="143"/>
      <c r="AE23" s="152"/>
      <c r="AF23" s="152"/>
      <c r="AG23" s="145"/>
      <c r="AH23" s="478" t="s">
        <v>6</v>
      </c>
    </row>
    <row r="24" spans="1:34" ht="15.75">
      <c r="A24" s="491" t="s">
        <v>444</v>
      </c>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143"/>
      <c r="AA24" s="398">
        <v>0</v>
      </c>
      <c r="AB24" s="398">
        <v>0</v>
      </c>
      <c r="AC24" s="497">
        <v>144</v>
      </c>
      <c r="AD24" s="143"/>
      <c r="AE24" s="152"/>
      <c r="AF24" s="152"/>
      <c r="AG24" s="145"/>
      <c r="AH24" s="478"/>
    </row>
    <row r="25" spans="1:34" ht="15.75">
      <c r="A25" s="807" t="s">
        <v>445</v>
      </c>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143"/>
      <c r="AA25" s="398">
        <v>0</v>
      </c>
      <c r="AB25" s="398">
        <v>0</v>
      </c>
      <c r="AC25" s="497">
        <v>53</v>
      </c>
      <c r="AD25" s="143"/>
      <c r="AE25" s="152"/>
      <c r="AF25" s="152"/>
      <c r="AG25" s="145"/>
      <c r="AH25" s="478" t="s">
        <v>6</v>
      </c>
    </row>
    <row r="26" spans="1:34" ht="15.75">
      <c r="A26" s="807" t="s">
        <v>333</v>
      </c>
      <c r="B26" s="808"/>
      <c r="C26" s="808"/>
      <c r="D26" s="808"/>
      <c r="E26" s="808"/>
      <c r="F26" s="808"/>
      <c r="G26" s="808"/>
      <c r="H26" s="808"/>
      <c r="I26" s="808"/>
      <c r="J26" s="808"/>
      <c r="K26" s="808"/>
      <c r="L26" s="808"/>
      <c r="M26" s="808"/>
      <c r="N26" s="808"/>
      <c r="O26" s="808"/>
      <c r="P26" s="808"/>
      <c r="Q26" s="808"/>
      <c r="R26" s="808"/>
      <c r="S26" s="808"/>
      <c r="T26" s="808"/>
      <c r="U26" s="808"/>
      <c r="V26" s="808"/>
      <c r="W26" s="808"/>
      <c r="X26" s="808"/>
      <c r="Y26" s="808"/>
      <c r="Z26" s="143"/>
      <c r="AA26" s="398">
        <v>0</v>
      </c>
      <c r="AB26" s="398">
        <v>0</v>
      </c>
      <c r="AC26" s="497">
        <v>102</v>
      </c>
      <c r="AD26" s="143"/>
      <c r="AE26" s="152"/>
      <c r="AF26" s="152"/>
      <c r="AG26" s="145"/>
      <c r="AH26" s="478"/>
    </row>
    <row r="27" spans="1:34" ht="15.75">
      <c r="A27" s="493" t="s">
        <v>446</v>
      </c>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143"/>
      <c r="AA27" s="398">
        <v>0</v>
      </c>
      <c r="AB27" s="398">
        <v>0</v>
      </c>
      <c r="AC27" s="497">
        <v>777</v>
      </c>
      <c r="AD27" s="143"/>
      <c r="AE27" s="152"/>
      <c r="AF27" s="152"/>
      <c r="AG27" s="145"/>
      <c r="AH27" s="478"/>
    </row>
    <row r="28" spans="1:34" ht="15.75">
      <c r="A28" s="493" t="s">
        <v>447</v>
      </c>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143"/>
      <c r="AA28" s="398">
        <v>0</v>
      </c>
      <c r="AB28" s="398">
        <v>0</v>
      </c>
      <c r="AC28" s="497">
        <v>8</v>
      </c>
      <c r="AD28" s="143"/>
      <c r="AE28" s="152"/>
      <c r="AF28" s="152"/>
      <c r="AG28" s="145"/>
      <c r="AH28" s="478"/>
    </row>
    <row r="29" spans="1:34" ht="15.75">
      <c r="A29" s="493" t="s">
        <v>334</v>
      </c>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143"/>
      <c r="AA29" s="398">
        <v>0</v>
      </c>
      <c r="AB29" s="398">
        <v>0</v>
      </c>
      <c r="AC29" s="497">
        <v>2</v>
      </c>
      <c r="AD29" s="143"/>
      <c r="AE29" s="152"/>
      <c r="AF29" s="152"/>
      <c r="AG29" s="145"/>
      <c r="AH29" s="478"/>
    </row>
    <row r="30" spans="1:34" ht="15.75">
      <c r="A30" s="493" t="s">
        <v>335</v>
      </c>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143"/>
      <c r="AA30" s="398">
        <v>0</v>
      </c>
      <c r="AB30" s="398">
        <v>0</v>
      </c>
      <c r="AC30" s="497">
        <v>1</v>
      </c>
      <c r="AD30" s="143"/>
      <c r="AE30" s="152"/>
      <c r="AF30" s="152"/>
      <c r="AG30" s="145"/>
      <c r="AH30" s="478"/>
    </row>
    <row r="31" spans="1:34" ht="15.75">
      <c r="A31" s="493" t="s">
        <v>448</v>
      </c>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143"/>
      <c r="AA31" s="398">
        <v>0</v>
      </c>
      <c r="AB31" s="398">
        <v>0</v>
      </c>
      <c r="AC31" s="497">
        <v>182</v>
      </c>
      <c r="AD31" s="143"/>
      <c r="AE31" s="152"/>
      <c r="AF31" s="152"/>
      <c r="AG31" s="145"/>
      <c r="AH31" s="478"/>
    </row>
    <row r="32" spans="1:34" ht="15.75" hidden="1">
      <c r="A32" s="140"/>
      <c r="B32" s="7"/>
      <c r="C32" s="5" t="s">
        <v>424</v>
      </c>
      <c r="D32" s="6"/>
      <c r="E32" s="6"/>
      <c r="F32" s="6"/>
      <c r="G32" s="6"/>
      <c r="H32" s="14"/>
      <c r="I32" s="14"/>
      <c r="J32" s="14"/>
      <c r="K32" s="14"/>
      <c r="L32" s="14"/>
      <c r="M32" s="14"/>
      <c r="N32" s="14"/>
      <c r="O32" s="14"/>
      <c r="P32" s="14"/>
      <c r="Q32" s="14"/>
      <c r="R32" s="14"/>
      <c r="S32" s="14"/>
      <c r="T32" s="14"/>
      <c r="U32" s="14"/>
      <c r="V32" s="14"/>
      <c r="W32" s="14"/>
      <c r="X32" s="14"/>
      <c r="Y32" s="14"/>
      <c r="Z32" s="14"/>
      <c r="AA32" s="399"/>
      <c r="AB32" s="399"/>
      <c r="AC32" s="498"/>
      <c r="AD32" s="14"/>
      <c r="AE32" s="151"/>
      <c r="AF32" s="151"/>
      <c r="AG32" s="136"/>
      <c r="AH32" s="478" t="s">
        <v>6</v>
      </c>
    </row>
    <row r="33" spans="1:34" ht="15.75" hidden="1">
      <c r="A33" s="140"/>
      <c r="B33" s="7"/>
      <c r="C33" s="5" t="s">
        <v>0</v>
      </c>
      <c r="D33" s="6"/>
      <c r="E33" s="6"/>
      <c r="F33" s="6"/>
      <c r="G33" s="6"/>
      <c r="H33" s="14"/>
      <c r="I33" s="14"/>
      <c r="J33" s="14"/>
      <c r="K33" s="14"/>
      <c r="L33" s="14"/>
      <c r="M33" s="14"/>
      <c r="N33" s="14"/>
      <c r="O33" s="14"/>
      <c r="P33" s="14"/>
      <c r="Q33" s="14"/>
      <c r="R33" s="14"/>
      <c r="S33" s="14"/>
      <c r="T33" s="14"/>
      <c r="U33" s="14"/>
      <c r="V33" s="14"/>
      <c r="W33" s="14"/>
      <c r="X33" s="14"/>
      <c r="Y33" s="14"/>
      <c r="Z33" s="14"/>
      <c r="AA33" s="399"/>
      <c r="AB33" s="404"/>
      <c r="AC33" s="498"/>
      <c r="AD33" s="14"/>
      <c r="AE33" s="151"/>
      <c r="AF33" s="155"/>
      <c r="AG33" s="136"/>
      <c r="AH33" s="478" t="s">
        <v>6</v>
      </c>
    </row>
    <row r="34" spans="1:34" ht="15.75" hidden="1">
      <c r="A34" s="140"/>
      <c r="B34" s="7"/>
      <c r="C34" s="5" t="s">
        <v>385</v>
      </c>
      <c r="D34" s="6"/>
      <c r="E34" s="6"/>
      <c r="F34" s="6"/>
      <c r="G34" s="6"/>
      <c r="H34" s="14"/>
      <c r="I34" s="14"/>
      <c r="J34" s="14"/>
      <c r="K34" s="14"/>
      <c r="L34" s="14"/>
      <c r="M34" s="14"/>
      <c r="N34" s="14"/>
      <c r="O34" s="14"/>
      <c r="P34" s="14"/>
      <c r="Q34" s="14"/>
      <c r="R34" s="14"/>
      <c r="S34" s="14"/>
      <c r="T34" s="14"/>
      <c r="U34" s="14"/>
      <c r="V34" s="14"/>
      <c r="W34" s="14"/>
      <c r="X34" s="14"/>
      <c r="Y34" s="14"/>
      <c r="Z34" s="14"/>
      <c r="AA34" s="399"/>
      <c r="AB34" s="399"/>
      <c r="AC34" s="498"/>
      <c r="AD34" s="14"/>
      <c r="AE34" s="151"/>
      <c r="AF34" s="151"/>
      <c r="AG34" s="136"/>
      <c r="AH34" s="478" t="s">
        <v>6</v>
      </c>
    </row>
    <row r="35" spans="1:34" ht="15.75" hidden="1">
      <c r="A35" s="140"/>
      <c r="B35" s="7"/>
      <c r="C35" s="5" t="s">
        <v>1</v>
      </c>
      <c r="D35" s="6"/>
      <c r="E35" s="6"/>
      <c r="F35" s="6"/>
      <c r="G35" s="6"/>
      <c r="H35" s="14"/>
      <c r="I35" s="14"/>
      <c r="J35" s="14"/>
      <c r="K35" s="14"/>
      <c r="L35" s="14"/>
      <c r="M35" s="14"/>
      <c r="N35" s="14"/>
      <c r="O35" s="14"/>
      <c r="P35" s="14"/>
      <c r="Q35" s="14"/>
      <c r="R35" s="14"/>
      <c r="S35" s="14"/>
      <c r="T35" s="14"/>
      <c r="U35" s="14"/>
      <c r="V35" s="14"/>
      <c r="W35" s="14"/>
      <c r="X35" s="14"/>
      <c r="Y35" s="14"/>
      <c r="Z35" s="14"/>
      <c r="AA35" s="399"/>
      <c r="AB35" s="399"/>
      <c r="AC35" s="498"/>
      <c r="AD35" s="14"/>
      <c r="AE35" s="151"/>
      <c r="AF35" s="151"/>
      <c r="AG35" s="136"/>
      <c r="AH35" s="478" t="s">
        <v>6</v>
      </c>
    </row>
    <row r="36" spans="1:34" ht="15.75" hidden="1">
      <c r="A36" s="140"/>
      <c r="B36" s="7"/>
      <c r="C36" s="5" t="s">
        <v>3</v>
      </c>
      <c r="D36" s="6"/>
      <c r="E36" s="6"/>
      <c r="F36" s="6"/>
      <c r="G36" s="6"/>
      <c r="H36" s="14"/>
      <c r="I36" s="14"/>
      <c r="J36" s="14"/>
      <c r="K36" s="14"/>
      <c r="L36" s="14"/>
      <c r="M36" s="14"/>
      <c r="N36" s="14"/>
      <c r="O36" s="14"/>
      <c r="P36" s="14"/>
      <c r="Q36" s="14"/>
      <c r="R36" s="14"/>
      <c r="S36" s="14"/>
      <c r="T36" s="14"/>
      <c r="U36" s="14"/>
      <c r="V36" s="14"/>
      <c r="W36" s="14"/>
      <c r="X36" s="14"/>
      <c r="Y36" s="14"/>
      <c r="Z36" s="14"/>
      <c r="AA36" s="405"/>
      <c r="AB36" s="405"/>
      <c r="AC36" s="504"/>
      <c r="AD36" s="14"/>
      <c r="AE36" s="154"/>
      <c r="AF36" s="154"/>
      <c r="AG36" s="138"/>
      <c r="AH36" s="478" t="s">
        <v>6</v>
      </c>
    </row>
    <row r="37" spans="1:34" ht="0.75" customHeight="1">
      <c r="A37" s="812"/>
      <c r="B37" s="813"/>
      <c r="C37" s="813"/>
      <c r="D37" s="813"/>
      <c r="E37" s="813"/>
      <c r="F37" s="813"/>
      <c r="G37" s="813"/>
      <c r="H37" s="813"/>
      <c r="I37" s="813"/>
      <c r="J37" s="813"/>
      <c r="K37" s="813"/>
      <c r="L37" s="813"/>
      <c r="M37" s="813"/>
      <c r="N37" s="813"/>
      <c r="O37" s="813"/>
      <c r="P37" s="813"/>
      <c r="Q37" s="813"/>
      <c r="R37" s="813"/>
      <c r="S37" s="813"/>
      <c r="T37" s="813"/>
      <c r="U37" s="813"/>
      <c r="V37" s="813"/>
      <c r="W37" s="813"/>
      <c r="X37" s="813"/>
      <c r="Y37" s="813"/>
      <c r="Z37" s="143"/>
      <c r="AA37" s="398"/>
      <c r="AB37" s="398"/>
      <c r="AC37" s="497"/>
      <c r="AD37" s="143"/>
      <c r="AE37" s="152"/>
      <c r="AF37" s="152"/>
      <c r="AG37" s="145"/>
      <c r="AH37" s="478" t="s">
        <v>6</v>
      </c>
    </row>
    <row r="38" spans="1:34" ht="15.75">
      <c r="A38" s="807" t="s">
        <v>410</v>
      </c>
      <c r="B38" s="808"/>
      <c r="C38" s="808"/>
      <c r="D38" s="808"/>
      <c r="E38" s="808"/>
      <c r="F38" s="808"/>
      <c r="G38" s="808"/>
      <c r="H38" s="808"/>
      <c r="I38" s="808"/>
      <c r="J38" s="808"/>
      <c r="K38" s="808"/>
      <c r="L38" s="808"/>
      <c r="M38" s="808"/>
      <c r="N38" s="808"/>
      <c r="O38" s="808"/>
      <c r="P38" s="808"/>
      <c r="Q38" s="808"/>
      <c r="R38" s="808"/>
      <c r="S38" s="808"/>
      <c r="T38" s="808"/>
      <c r="U38" s="808"/>
      <c r="V38" s="808"/>
      <c r="W38" s="808"/>
      <c r="X38" s="808"/>
      <c r="Y38" s="808"/>
      <c r="Z38" s="143"/>
      <c r="AA38" s="398">
        <f>SUM(AA20:AA37)</f>
        <v>0</v>
      </c>
      <c r="AB38" s="398">
        <f>SUM(AB20:AB37)</f>
        <v>0</v>
      </c>
      <c r="AC38" s="505">
        <f>SUM(AC20:AC37)</f>
        <v>2655</v>
      </c>
      <c r="AD38" s="143"/>
      <c r="AE38" s="152">
        <f>SUM(AE20:AE36)</f>
        <v>0</v>
      </c>
      <c r="AF38" s="152">
        <f>SUM(AF20:AF36)</f>
        <v>0</v>
      </c>
      <c r="AG38" s="145">
        <f>SUM(AG20:AG36)</f>
        <v>0</v>
      </c>
      <c r="AH38" s="478" t="s">
        <v>6</v>
      </c>
    </row>
    <row r="39" spans="1:34" ht="15.75">
      <c r="A39" s="809" t="s">
        <v>254</v>
      </c>
      <c r="B39" s="810"/>
      <c r="C39" s="810"/>
      <c r="D39" s="810"/>
      <c r="E39" s="810"/>
      <c r="F39" s="810"/>
      <c r="G39" s="810"/>
      <c r="H39" s="810"/>
      <c r="I39" s="810"/>
      <c r="J39" s="810"/>
      <c r="K39" s="810"/>
      <c r="L39" s="810"/>
      <c r="M39" s="810"/>
      <c r="N39" s="810"/>
      <c r="O39" s="810"/>
      <c r="P39" s="810"/>
      <c r="Q39" s="810"/>
      <c r="R39" s="810"/>
      <c r="S39" s="810"/>
      <c r="T39" s="810"/>
      <c r="U39" s="810"/>
      <c r="V39" s="810"/>
      <c r="W39" s="810"/>
      <c r="X39" s="810"/>
      <c r="Y39" s="810"/>
      <c r="Z39" s="143"/>
      <c r="AA39" s="398"/>
      <c r="AB39" s="398"/>
      <c r="AC39" s="497"/>
      <c r="AD39" s="143"/>
      <c r="AE39" s="152"/>
      <c r="AF39" s="152"/>
      <c r="AG39" s="145"/>
      <c r="AH39" s="478" t="s">
        <v>6</v>
      </c>
    </row>
    <row r="40" spans="1:34" ht="15.75">
      <c r="A40" s="814" t="s">
        <v>336</v>
      </c>
      <c r="B40" s="808"/>
      <c r="C40" s="808"/>
      <c r="D40" s="808"/>
      <c r="E40" s="808"/>
      <c r="F40" s="808"/>
      <c r="G40" s="808"/>
      <c r="H40" s="808"/>
      <c r="I40" s="808"/>
      <c r="J40" s="808"/>
      <c r="K40" s="808"/>
      <c r="L40" s="808"/>
      <c r="M40" s="808"/>
      <c r="N40" s="808"/>
      <c r="O40" s="808"/>
      <c r="P40" s="808"/>
      <c r="Q40" s="808"/>
      <c r="R40" s="808"/>
      <c r="S40" s="808"/>
      <c r="T40" s="808"/>
      <c r="U40" s="808"/>
      <c r="V40" s="808"/>
      <c r="W40" s="808"/>
      <c r="X40" s="808"/>
      <c r="Y40" s="808"/>
      <c r="Z40" s="143"/>
      <c r="AA40" s="398">
        <v>0</v>
      </c>
      <c r="AB40" s="398">
        <v>0</v>
      </c>
      <c r="AC40" s="497">
        <v>-181</v>
      </c>
      <c r="AD40" s="143"/>
      <c r="AE40" s="152"/>
      <c r="AF40" s="152"/>
      <c r="AG40" s="145"/>
      <c r="AH40" s="478" t="s">
        <v>6</v>
      </c>
    </row>
    <row r="41" spans="1:34" ht="15.75">
      <c r="A41" s="811" t="s">
        <v>337</v>
      </c>
      <c r="B41" s="808"/>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143"/>
      <c r="AA41" s="398">
        <v>0</v>
      </c>
      <c r="AB41" s="398">
        <v>0</v>
      </c>
      <c r="AC41" s="497">
        <v>-5</v>
      </c>
      <c r="AD41" s="143"/>
      <c r="AE41" s="152">
        <v>0</v>
      </c>
      <c r="AF41" s="152">
        <v>0</v>
      </c>
      <c r="AG41" s="145"/>
      <c r="AH41" s="478" t="s">
        <v>6</v>
      </c>
    </row>
    <row r="42" spans="1:34" ht="15.75">
      <c r="A42" s="807" t="s">
        <v>411</v>
      </c>
      <c r="B42" s="808"/>
      <c r="C42" s="808"/>
      <c r="D42" s="808"/>
      <c r="E42" s="808"/>
      <c r="F42" s="808"/>
      <c r="G42" s="808"/>
      <c r="H42" s="808"/>
      <c r="I42" s="808"/>
      <c r="J42" s="808"/>
      <c r="K42" s="808"/>
      <c r="L42" s="808"/>
      <c r="M42" s="808"/>
      <c r="N42" s="808"/>
      <c r="O42" s="808"/>
      <c r="P42" s="808"/>
      <c r="Q42" s="808"/>
      <c r="R42" s="808"/>
      <c r="S42" s="808"/>
      <c r="T42" s="808"/>
      <c r="U42" s="808"/>
      <c r="V42" s="808"/>
      <c r="W42" s="808"/>
      <c r="X42" s="808"/>
      <c r="Y42" s="808"/>
      <c r="Z42" s="143"/>
      <c r="AA42" s="398">
        <f>+AA40+AA41</f>
        <v>0</v>
      </c>
      <c r="AB42" s="398">
        <f>+AB40+AB41</f>
        <v>0</v>
      </c>
      <c r="AC42" s="505">
        <f>+AC40+AC41</f>
        <v>-186</v>
      </c>
      <c r="AD42" s="143"/>
      <c r="AE42" s="152">
        <f>AE41</f>
        <v>0</v>
      </c>
      <c r="AF42" s="152">
        <f>AF41</f>
        <v>0</v>
      </c>
      <c r="AG42" s="145">
        <f>AG41</f>
        <v>0</v>
      </c>
      <c r="AH42" s="478" t="s">
        <v>6</v>
      </c>
    </row>
    <row r="43" spans="1:34" ht="15.75">
      <c r="A43" s="818" t="s">
        <v>252</v>
      </c>
      <c r="B43" s="810"/>
      <c r="C43" s="810"/>
      <c r="D43" s="810"/>
      <c r="E43" s="810"/>
      <c r="F43" s="810"/>
      <c r="G43" s="810"/>
      <c r="H43" s="810"/>
      <c r="I43" s="810"/>
      <c r="J43" s="810"/>
      <c r="K43" s="810"/>
      <c r="L43" s="810"/>
      <c r="M43" s="810"/>
      <c r="N43" s="810"/>
      <c r="O43" s="810"/>
      <c r="P43" s="810"/>
      <c r="Q43" s="810"/>
      <c r="R43" s="810"/>
      <c r="S43" s="810"/>
      <c r="T43" s="810"/>
      <c r="U43" s="810"/>
      <c r="V43" s="810"/>
      <c r="W43" s="810"/>
      <c r="X43" s="810"/>
      <c r="Y43" s="810"/>
      <c r="Z43" s="143"/>
      <c r="AA43" s="398">
        <f>+AA38+AA42</f>
        <v>0</v>
      </c>
      <c r="AB43" s="398">
        <f>+AB38+AB42</f>
        <v>0</v>
      </c>
      <c r="AC43" s="505">
        <f>+AC38+AC42</f>
        <v>2469</v>
      </c>
      <c r="AD43" s="143"/>
      <c r="AE43" s="152" t="e">
        <f>AE42+AE38+#REF!</f>
        <v>#REF!</v>
      </c>
      <c r="AF43" s="152" t="e">
        <f>AF42+AF38+#REF!</f>
        <v>#REF!</v>
      </c>
      <c r="AG43" s="145" t="e">
        <f>AG42+AG38+#REF!</f>
        <v>#REF!</v>
      </c>
      <c r="AH43" s="478" t="s">
        <v>6</v>
      </c>
    </row>
    <row r="44" spans="1:34" ht="15.75">
      <c r="A44" s="818" t="s">
        <v>251</v>
      </c>
      <c r="B44" s="810"/>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143"/>
      <c r="AA44" s="398">
        <f>AA43+AA17</f>
        <v>0</v>
      </c>
      <c r="AB44" s="398">
        <f>AB43+AB17</f>
        <v>0</v>
      </c>
      <c r="AC44" s="505">
        <f>AC43+AC16</f>
        <v>3878</v>
      </c>
      <c r="AD44" s="143"/>
      <c r="AE44" s="152"/>
      <c r="AF44" s="152"/>
      <c r="AG44" s="145"/>
      <c r="AH44" s="478" t="s">
        <v>6</v>
      </c>
    </row>
    <row r="45" spans="1:34" ht="15.75">
      <c r="A45" s="387" t="s">
        <v>231</v>
      </c>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17"/>
      <c r="AA45" s="406">
        <f>AA44+AA13</f>
        <v>434</v>
      </c>
      <c r="AB45" s="406">
        <f>AB44+AB13</f>
        <v>422</v>
      </c>
      <c r="AC45" s="506">
        <f>AC44+AC13</f>
        <v>74481</v>
      </c>
      <c r="AD45" s="317"/>
      <c r="AE45" s="151"/>
      <c r="AF45" s="151"/>
      <c r="AG45" s="136"/>
      <c r="AH45" s="478" t="s">
        <v>6</v>
      </c>
    </row>
    <row r="46" spans="1:34" ht="15.75">
      <c r="A46" s="819" t="s">
        <v>328</v>
      </c>
      <c r="B46" s="820"/>
      <c r="C46" s="820"/>
      <c r="D46" s="820"/>
      <c r="E46" s="820"/>
      <c r="F46" s="820"/>
      <c r="G46" s="820"/>
      <c r="H46" s="820"/>
      <c r="I46" s="820"/>
      <c r="J46" s="820"/>
      <c r="K46" s="820"/>
      <c r="L46" s="820"/>
      <c r="M46" s="820"/>
      <c r="N46" s="820"/>
      <c r="O46" s="820"/>
      <c r="P46" s="820"/>
      <c r="Q46" s="820"/>
      <c r="R46" s="820"/>
      <c r="S46" s="820"/>
      <c r="T46" s="820"/>
      <c r="U46" s="820"/>
      <c r="V46" s="820"/>
      <c r="W46" s="820"/>
      <c r="X46" s="820"/>
      <c r="Y46" s="820"/>
      <c r="Z46" s="143"/>
      <c r="AA46" s="398"/>
      <c r="AB46" s="398"/>
      <c r="AC46" s="497"/>
      <c r="AD46" s="143"/>
      <c r="AE46" s="152"/>
      <c r="AF46" s="152"/>
      <c r="AG46" s="145"/>
      <c r="AH46" s="478" t="s">
        <v>6</v>
      </c>
    </row>
    <row r="47" spans="1:34" ht="15.75">
      <c r="A47" s="809" t="s">
        <v>338</v>
      </c>
      <c r="B47" s="810"/>
      <c r="C47" s="810"/>
      <c r="D47" s="810"/>
      <c r="E47" s="810"/>
      <c r="F47" s="810"/>
      <c r="G47" s="810"/>
      <c r="H47" s="810"/>
      <c r="I47" s="810"/>
      <c r="J47" s="810"/>
      <c r="K47" s="810"/>
      <c r="L47" s="810"/>
      <c r="M47" s="810"/>
      <c r="N47" s="810"/>
      <c r="O47" s="810"/>
      <c r="P47" s="810"/>
      <c r="Q47" s="810"/>
      <c r="R47" s="810"/>
      <c r="S47" s="810"/>
      <c r="T47" s="810"/>
      <c r="U47" s="810"/>
      <c r="V47" s="810"/>
      <c r="W47" s="810"/>
      <c r="X47" s="810"/>
      <c r="Y47" s="810"/>
      <c r="Z47" s="143"/>
      <c r="AA47" s="398" t="s">
        <v>420</v>
      </c>
      <c r="AB47" s="398"/>
      <c r="AC47" s="497"/>
      <c r="AD47" s="143" t="s">
        <v>420</v>
      </c>
      <c r="AE47" s="152" t="s">
        <v>420</v>
      </c>
      <c r="AF47" s="152"/>
      <c r="AG47" s="145"/>
      <c r="AH47" s="478" t="s">
        <v>6</v>
      </c>
    </row>
    <row r="48" spans="1:34" ht="15.75">
      <c r="A48" s="807" t="s">
        <v>339</v>
      </c>
      <c r="B48" s="808"/>
      <c r="C48" s="808"/>
      <c r="D48" s="808"/>
      <c r="E48" s="808"/>
      <c r="F48" s="808"/>
      <c r="G48" s="808"/>
      <c r="H48" s="808"/>
      <c r="I48" s="808"/>
      <c r="J48" s="808"/>
      <c r="K48" s="808"/>
      <c r="L48" s="808"/>
      <c r="M48" s="808"/>
      <c r="N48" s="808"/>
      <c r="O48" s="808"/>
      <c r="P48" s="808"/>
      <c r="Q48" s="808"/>
      <c r="R48" s="808"/>
      <c r="S48" s="808"/>
      <c r="T48" s="808"/>
      <c r="U48" s="808"/>
      <c r="V48" s="808"/>
      <c r="W48" s="808"/>
      <c r="X48" s="808"/>
      <c r="Y48" s="808"/>
      <c r="Z48" s="143"/>
      <c r="AA48" s="398">
        <v>16</v>
      </c>
      <c r="AB48" s="398">
        <v>8</v>
      </c>
      <c r="AC48" s="497">
        <v>1200</v>
      </c>
      <c r="AD48" s="143"/>
      <c r="AE48" s="152"/>
      <c r="AF48" s="152"/>
      <c r="AG48" s="145"/>
      <c r="AH48" s="478" t="s">
        <v>6</v>
      </c>
    </row>
    <row r="49" spans="1:34" ht="15.75" hidden="1">
      <c r="A49" s="141"/>
      <c r="B49" s="142"/>
      <c r="C49" s="142" t="s">
        <v>30</v>
      </c>
      <c r="D49" s="142"/>
      <c r="E49" s="142"/>
      <c r="F49" s="142"/>
      <c r="G49" s="142"/>
      <c r="H49" s="144"/>
      <c r="I49" s="144"/>
      <c r="J49" s="144"/>
      <c r="K49" s="143"/>
      <c r="L49" s="143"/>
      <c r="M49" s="143"/>
      <c r="N49" s="143"/>
      <c r="O49" s="143"/>
      <c r="P49" s="143"/>
      <c r="Q49" s="143"/>
      <c r="R49" s="143"/>
      <c r="S49" s="143"/>
      <c r="T49" s="143"/>
      <c r="U49" s="143"/>
      <c r="V49" s="143"/>
      <c r="W49" s="143"/>
      <c r="X49" s="143"/>
      <c r="Y49" s="143"/>
      <c r="Z49" s="143"/>
      <c r="AA49" s="398"/>
      <c r="AB49" s="398"/>
      <c r="AC49" s="497"/>
      <c r="AD49" s="143"/>
      <c r="AE49" s="152"/>
      <c r="AF49" s="152"/>
      <c r="AG49" s="145"/>
      <c r="AH49" s="478" t="s">
        <v>6</v>
      </c>
    </row>
    <row r="50" spans="1:34" ht="16.5" customHeight="1" hidden="1">
      <c r="A50" s="140"/>
      <c r="B50" s="7"/>
      <c r="C50" s="5" t="s">
        <v>5</v>
      </c>
      <c r="K50" s="14"/>
      <c r="L50" s="14"/>
      <c r="M50" s="14"/>
      <c r="N50" s="14"/>
      <c r="O50" s="14"/>
      <c r="P50" s="14"/>
      <c r="Q50" s="14"/>
      <c r="R50" s="14"/>
      <c r="S50" s="14"/>
      <c r="T50" s="14"/>
      <c r="U50" s="14"/>
      <c r="V50" s="14"/>
      <c r="W50" s="14"/>
      <c r="X50" s="14"/>
      <c r="Y50" s="14"/>
      <c r="Z50" s="14"/>
      <c r="AA50" s="399"/>
      <c r="AB50" s="399"/>
      <c r="AC50" s="498"/>
      <c r="AD50" s="14"/>
      <c r="AE50" s="151"/>
      <c r="AF50" s="151"/>
      <c r="AG50" s="136"/>
      <c r="AH50" s="478" t="s">
        <v>6</v>
      </c>
    </row>
    <row r="51" spans="1:34" ht="15.75" hidden="1">
      <c r="A51" s="140"/>
      <c r="B51" s="7"/>
      <c r="C51" s="5" t="s">
        <v>25</v>
      </c>
      <c r="K51" s="14"/>
      <c r="L51" s="14"/>
      <c r="M51" s="14"/>
      <c r="N51" s="14"/>
      <c r="O51" s="14"/>
      <c r="P51" s="14"/>
      <c r="Q51" s="14"/>
      <c r="R51" s="14"/>
      <c r="S51" s="14"/>
      <c r="T51" s="14"/>
      <c r="U51" s="14"/>
      <c r="V51" s="14"/>
      <c r="W51" s="14"/>
      <c r="X51" s="14"/>
      <c r="Y51" s="14"/>
      <c r="Z51" s="14"/>
      <c r="AA51" s="399"/>
      <c r="AB51" s="399"/>
      <c r="AC51" s="498"/>
      <c r="AD51" s="14"/>
      <c r="AE51" s="151"/>
      <c r="AF51" s="151"/>
      <c r="AG51" s="136"/>
      <c r="AH51" s="478" t="s">
        <v>6</v>
      </c>
    </row>
    <row r="52" spans="1:34" ht="15.75" hidden="1">
      <c r="A52" s="140"/>
      <c r="B52" s="7"/>
      <c r="C52" s="5" t="s">
        <v>26</v>
      </c>
      <c r="K52" s="14"/>
      <c r="L52" s="14"/>
      <c r="M52" s="14"/>
      <c r="N52" s="14"/>
      <c r="O52" s="14"/>
      <c r="P52" s="14"/>
      <c r="Q52" s="14"/>
      <c r="R52" s="14"/>
      <c r="S52" s="14"/>
      <c r="T52" s="14"/>
      <c r="U52" s="14"/>
      <c r="V52" s="14"/>
      <c r="W52" s="14"/>
      <c r="X52" s="14"/>
      <c r="Y52" s="14"/>
      <c r="Z52" s="14"/>
      <c r="AA52" s="405"/>
      <c r="AB52" s="405"/>
      <c r="AC52" s="504"/>
      <c r="AD52" s="14"/>
      <c r="AE52" s="154"/>
      <c r="AF52" s="154"/>
      <c r="AG52" s="138"/>
      <c r="AH52" s="478" t="s">
        <v>6</v>
      </c>
    </row>
    <row r="53" spans="1:34" ht="15.75">
      <c r="A53" s="821" t="s">
        <v>330</v>
      </c>
      <c r="B53" s="822"/>
      <c r="C53" s="822"/>
      <c r="D53" s="822"/>
      <c r="E53" s="822"/>
      <c r="F53" s="822"/>
      <c r="G53" s="822"/>
      <c r="H53" s="822"/>
      <c r="I53" s="822"/>
      <c r="J53" s="822"/>
      <c r="K53" s="822"/>
      <c r="L53" s="822"/>
      <c r="M53" s="822"/>
      <c r="N53" s="822"/>
      <c r="O53" s="822"/>
      <c r="P53" s="822"/>
      <c r="Q53" s="822"/>
      <c r="R53" s="822"/>
      <c r="S53" s="822"/>
      <c r="T53" s="822"/>
      <c r="U53" s="822"/>
      <c r="V53" s="822"/>
      <c r="W53" s="822"/>
      <c r="X53" s="822"/>
      <c r="Y53" s="822"/>
      <c r="Z53" s="143"/>
      <c r="AA53" s="398">
        <f>SUM(AA48:AA52)</f>
        <v>16</v>
      </c>
      <c r="AB53" s="398">
        <f>SUM(AB48:AB52)</f>
        <v>8</v>
      </c>
      <c r="AC53" s="497">
        <f>SUM(AC48:AC52)</f>
        <v>1200</v>
      </c>
      <c r="AD53" s="143"/>
      <c r="AE53" s="152">
        <f>SUM(AE48:AE52)</f>
        <v>0</v>
      </c>
      <c r="AF53" s="152">
        <f>SUM(AF48:AF52)</f>
        <v>0</v>
      </c>
      <c r="AG53" s="145">
        <f>SUM(AG48:AG52)</f>
        <v>0</v>
      </c>
      <c r="AH53" s="478" t="s">
        <v>6</v>
      </c>
    </row>
    <row r="54" spans="1:34" ht="15.75">
      <c r="A54" s="809" t="s">
        <v>431</v>
      </c>
      <c r="B54" s="810"/>
      <c r="C54" s="810"/>
      <c r="D54" s="810"/>
      <c r="E54" s="810"/>
      <c r="F54" s="810"/>
      <c r="G54" s="810"/>
      <c r="H54" s="810"/>
      <c r="I54" s="810"/>
      <c r="J54" s="810"/>
      <c r="K54" s="810"/>
      <c r="L54" s="810"/>
      <c r="M54" s="810"/>
      <c r="N54" s="810"/>
      <c r="O54" s="810"/>
      <c r="P54" s="810"/>
      <c r="Q54" s="810"/>
      <c r="R54" s="810"/>
      <c r="S54" s="810"/>
      <c r="T54" s="810"/>
      <c r="U54" s="810"/>
      <c r="V54" s="810"/>
      <c r="W54" s="810"/>
      <c r="X54" s="810"/>
      <c r="Y54" s="810"/>
      <c r="Z54" s="143"/>
      <c r="AA54" s="398">
        <v>0</v>
      </c>
      <c r="AB54" s="398">
        <v>0</v>
      </c>
      <c r="AC54" s="497">
        <v>0</v>
      </c>
      <c r="AD54" s="143"/>
      <c r="AE54" s="152"/>
      <c r="AF54" s="152"/>
      <c r="AG54" s="145"/>
      <c r="AH54" s="478" t="s">
        <v>6</v>
      </c>
    </row>
    <row r="55" spans="1:34" ht="15.75">
      <c r="A55" s="809" t="s">
        <v>329</v>
      </c>
      <c r="B55" s="810"/>
      <c r="C55" s="810"/>
      <c r="D55" s="810"/>
      <c r="E55" s="810"/>
      <c r="F55" s="810"/>
      <c r="G55" s="810"/>
      <c r="H55" s="810"/>
      <c r="I55" s="810"/>
      <c r="J55" s="810"/>
      <c r="K55" s="810"/>
      <c r="L55" s="810"/>
      <c r="M55" s="810"/>
      <c r="N55" s="810"/>
      <c r="O55" s="810"/>
      <c r="P55" s="810"/>
      <c r="Q55" s="810"/>
      <c r="R55" s="810"/>
      <c r="S55" s="810"/>
      <c r="T55" s="810"/>
      <c r="U55" s="810"/>
      <c r="V55" s="810"/>
      <c r="W55" s="810"/>
      <c r="X55" s="810"/>
      <c r="Y55" s="810"/>
      <c r="Z55" s="143"/>
      <c r="AA55" s="407">
        <f>SUM(AA53:AA54)</f>
        <v>16</v>
      </c>
      <c r="AB55" s="407">
        <f>SUM(AB53:AB54)</f>
        <v>8</v>
      </c>
      <c r="AC55" s="407">
        <f>SUM(AC53:AC54)</f>
        <v>1200</v>
      </c>
      <c r="AD55" s="143"/>
      <c r="AE55" s="152" t="e">
        <f>SUM(AE54+#REF!)</f>
        <v>#REF!</v>
      </c>
      <c r="AF55" s="152" t="e">
        <f>SUM(AF54+#REF!)</f>
        <v>#REF!</v>
      </c>
      <c r="AG55" s="152" t="e">
        <f>SUM(AG54+#REF!)</f>
        <v>#REF!</v>
      </c>
      <c r="AH55" s="478" t="s">
        <v>6</v>
      </c>
    </row>
    <row r="56" spans="1:34" ht="15.75">
      <c r="A56" s="817" t="s">
        <v>232</v>
      </c>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157"/>
      <c r="AA56" s="408">
        <f>AA45+AA55</f>
        <v>450</v>
      </c>
      <c r="AB56" s="408">
        <f>AB45+AB55</f>
        <v>430</v>
      </c>
      <c r="AC56" s="507">
        <f>AC45+AC55</f>
        <v>75681</v>
      </c>
      <c r="AD56" s="157"/>
      <c r="AE56" s="158"/>
      <c r="AF56" s="158"/>
      <c r="AG56" s="156"/>
      <c r="AH56" s="478" t="s">
        <v>6</v>
      </c>
    </row>
    <row r="57" spans="1:34" ht="15.75">
      <c r="A57" s="815" t="s">
        <v>233</v>
      </c>
      <c r="B57" s="81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139"/>
      <c r="AA57" s="405">
        <f>AA56-AA13</f>
        <v>16</v>
      </c>
      <c r="AB57" s="405">
        <f>AB56-AB13</f>
        <v>8</v>
      </c>
      <c r="AC57" s="504">
        <f>AC56-AC13</f>
        <v>5078</v>
      </c>
      <c r="AD57" s="139"/>
      <c r="AE57" s="154" t="e">
        <f>#REF!-AE13</f>
        <v>#REF!</v>
      </c>
      <c r="AF57" s="154" t="e">
        <f>#REF!-AF13</f>
        <v>#REF!</v>
      </c>
      <c r="AG57" s="138" t="e">
        <f>#REF!-AG13</f>
        <v>#REF!</v>
      </c>
      <c r="AH57" s="478" t="s">
        <v>6</v>
      </c>
    </row>
    <row r="58" ht="15.75">
      <c r="AH58" s="478" t="s">
        <v>6</v>
      </c>
    </row>
    <row r="59" spans="1:34" ht="22.5">
      <c r="A59" s="781"/>
      <c r="B59" s="782"/>
      <c r="C59" s="782"/>
      <c r="D59" s="782"/>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H59" s="478"/>
    </row>
    <row r="60" ht="15.75">
      <c r="AH60" s="478" t="s">
        <v>6</v>
      </c>
    </row>
    <row r="61" ht="15.75">
      <c r="AH61" s="478"/>
    </row>
    <row r="62" spans="1:34" ht="22.5">
      <c r="A62" s="781" t="s">
        <v>217</v>
      </c>
      <c r="B62" s="782"/>
      <c r="C62" s="782"/>
      <c r="D62" s="782"/>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H62" s="478"/>
    </row>
    <row r="63" spans="1:34" ht="22.5">
      <c r="A63" s="740"/>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H63" s="478"/>
    </row>
    <row r="64" spans="1:34" ht="22.5">
      <c r="A64" s="740"/>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H64" s="478"/>
    </row>
    <row r="65" spans="1:34" ht="22.5">
      <c r="A65" s="839" t="s">
        <v>399</v>
      </c>
      <c r="B65" s="840"/>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c r="AD65" s="11"/>
      <c r="AE65" s="11"/>
      <c r="AF65" s="11"/>
      <c r="AG65" s="11"/>
      <c r="AH65" s="478" t="s">
        <v>6</v>
      </c>
    </row>
    <row r="66" spans="1:34" ht="22.5">
      <c r="A66" s="839" t="s">
        <v>17</v>
      </c>
      <c r="B66" s="841"/>
      <c r="C66" s="841"/>
      <c r="D66" s="841"/>
      <c r="E66" s="841"/>
      <c r="F66" s="841"/>
      <c r="G66" s="841"/>
      <c r="H66" s="841"/>
      <c r="I66" s="841"/>
      <c r="J66" s="841"/>
      <c r="K66" s="841"/>
      <c r="L66" s="841"/>
      <c r="M66" s="841"/>
      <c r="N66" s="841"/>
      <c r="O66" s="841"/>
      <c r="P66" s="841"/>
      <c r="Q66" s="841"/>
      <c r="R66" s="841"/>
      <c r="S66" s="841"/>
      <c r="T66" s="841"/>
      <c r="U66" s="841"/>
      <c r="V66" s="841"/>
      <c r="W66" s="841"/>
      <c r="X66" s="841"/>
      <c r="Y66" s="841"/>
      <c r="Z66" s="841"/>
      <c r="AA66" s="841"/>
      <c r="AB66" s="841"/>
      <c r="AC66" s="841"/>
      <c r="AD66" s="11"/>
      <c r="AE66" s="11"/>
      <c r="AF66" s="11"/>
      <c r="AG66" s="11"/>
      <c r="AH66" s="478" t="s">
        <v>6</v>
      </c>
    </row>
    <row r="67" spans="1:34" ht="23.25">
      <c r="A67" s="842" t="s">
        <v>387</v>
      </c>
      <c r="B67" s="840"/>
      <c r="C67" s="840"/>
      <c r="D67" s="840"/>
      <c r="E67" s="840"/>
      <c r="F67" s="840"/>
      <c r="G67" s="840"/>
      <c r="H67" s="840"/>
      <c r="I67" s="840"/>
      <c r="J67" s="840"/>
      <c r="K67" s="840"/>
      <c r="L67" s="840"/>
      <c r="M67" s="840"/>
      <c r="N67" s="840"/>
      <c r="O67" s="840"/>
      <c r="P67" s="840"/>
      <c r="Q67" s="840"/>
      <c r="R67" s="840"/>
      <c r="S67" s="840"/>
      <c r="T67" s="840"/>
      <c r="U67" s="840"/>
      <c r="V67" s="840"/>
      <c r="W67" s="840"/>
      <c r="X67" s="840"/>
      <c r="Y67" s="840"/>
      <c r="Z67" s="840"/>
      <c r="AA67" s="840"/>
      <c r="AB67" s="840"/>
      <c r="AC67" s="840"/>
      <c r="AD67" s="11"/>
      <c r="AE67" s="11"/>
      <c r="AF67" s="11"/>
      <c r="AG67" s="11"/>
      <c r="AH67" s="478" t="s">
        <v>6</v>
      </c>
    </row>
    <row r="68" spans="1:34" ht="23.25">
      <c r="A68" s="842" t="s">
        <v>386</v>
      </c>
      <c r="B68" s="841"/>
      <c r="C68" s="841"/>
      <c r="D68" s="841"/>
      <c r="E68" s="841"/>
      <c r="F68" s="841"/>
      <c r="G68" s="841"/>
      <c r="H68" s="841"/>
      <c r="I68" s="841"/>
      <c r="J68" s="841"/>
      <c r="K68" s="841"/>
      <c r="L68" s="841"/>
      <c r="M68" s="841"/>
      <c r="N68" s="841"/>
      <c r="O68" s="841"/>
      <c r="P68" s="841"/>
      <c r="Q68" s="841"/>
      <c r="R68" s="841"/>
      <c r="S68" s="841"/>
      <c r="T68" s="841"/>
      <c r="U68" s="841"/>
      <c r="V68" s="841"/>
      <c r="W68" s="841"/>
      <c r="X68" s="841"/>
      <c r="Y68" s="841"/>
      <c r="Z68" s="841"/>
      <c r="AA68" s="841"/>
      <c r="AB68" s="841"/>
      <c r="AC68" s="841"/>
      <c r="AD68" s="11"/>
      <c r="AE68" s="11"/>
      <c r="AF68" s="11"/>
      <c r="AG68" s="11"/>
      <c r="AH68" s="478" t="s">
        <v>6</v>
      </c>
    </row>
    <row r="69" ht="15.75">
      <c r="AH69" s="478" t="s">
        <v>6</v>
      </c>
    </row>
    <row r="70" ht="15.75">
      <c r="AH70" s="478" t="s">
        <v>6</v>
      </c>
    </row>
    <row r="71" ht="15.75">
      <c r="AH71" s="478" t="s">
        <v>6</v>
      </c>
    </row>
    <row r="72" ht="18" customHeight="1">
      <c r="AH72" s="478" t="s">
        <v>6</v>
      </c>
    </row>
    <row r="73" spans="1:34" ht="18" customHeight="1">
      <c r="A73" s="284"/>
      <c r="B73" s="284"/>
      <c r="C73" s="284"/>
      <c r="D73" s="284"/>
      <c r="E73" s="284"/>
      <c r="F73" s="284"/>
      <c r="G73" s="284"/>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478" t="s">
        <v>6</v>
      </c>
    </row>
    <row r="74" spans="1:34" ht="18" customHeight="1">
      <c r="A74" s="771" t="s">
        <v>418</v>
      </c>
      <c r="B74" s="772"/>
      <c r="C74" s="772"/>
      <c r="D74" s="772"/>
      <c r="E74" s="772"/>
      <c r="F74" s="772"/>
      <c r="G74" s="773"/>
      <c r="H74" s="796" t="s">
        <v>197</v>
      </c>
      <c r="I74" s="797"/>
      <c r="J74" s="798"/>
      <c r="K74" s="785" t="s">
        <v>376</v>
      </c>
      <c r="L74" s="786"/>
      <c r="M74" s="787"/>
      <c r="N74" s="796" t="s">
        <v>198</v>
      </c>
      <c r="O74" s="797"/>
      <c r="P74" s="798"/>
      <c r="Q74" s="796" t="s">
        <v>231</v>
      </c>
      <c r="R74" s="797"/>
      <c r="S74" s="798"/>
      <c r="T74" s="796" t="s">
        <v>199</v>
      </c>
      <c r="U74" s="850"/>
      <c r="V74" s="850"/>
      <c r="W74" s="796" t="s">
        <v>200</v>
      </c>
      <c r="X74" s="797"/>
      <c r="Y74" s="797"/>
      <c r="Z74" s="389"/>
      <c r="AA74" s="796" t="s">
        <v>239</v>
      </c>
      <c r="AB74" s="797"/>
      <c r="AC74" s="798"/>
      <c r="AD74" s="211"/>
      <c r="AE74" s="209" t="s">
        <v>369</v>
      </c>
      <c r="AF74" s="210"/>
      <c r="AG74" s="214"/>
      <c r="AH74" s="478" t="s">
        <v>6</v>
      </c>
    </row>
    <row r="75" spans="1:34" ht="28.5" customHeight="1">
      <c r="A75" s="774"/>
      <c r="B75" s="775"/>
      <c r="C75" s="775"/>
      <c r="D75" s="775"/>
      <c r="E75" s="775"/>
      <c r="F75" s="775"/>
      <c r="G75" s="776"/>
      <c r="H75" s="799"/>
      <c r="I75" s="800"/>
      <c r="J75" s="801"/>
      <c r="K75" s="784"/>
      <c r="L75" s="779"/>
      <c r="M75" s="780"/>
      <c r="N75" s="799"/>
      <c r="O75" s="800"/>
      <c r="P75" s="801"/>
      <c r="Q75" s="799"/>
      <c r="R75" s="800"/>
      <c r="S75" s="801"/>
      <c r="T75" s="851"/>
      <c r="U75" s="852"/>
      <c r="V75" s="852"/>
      <c r="W75" s="799"/>
      <c r="X75" s="800"/>
      <c r="Y75" s="800"/>
      <c r="Z75" s="390"/>
      <c r="AA75" s="799"/>
      <c r="AB75" s="800"/>
      <c r="AC75" s="801"/>
      <c r="AD75" s="221"/>
      <c r="AE75" s="219" t="s">
        <v>423</v>
      </c>
      <c r="AF75" s="220"/>
      <c r="AG75" s="223"/>
      <c r="AH75" s="478" t="s">
        <v>6</v>
      </c>
    </row>
    <row r="76" spans="1:34" ht="18" customHeight="1" thickBot="1">
      <c r="A76" s="765"/>
      <c r="B76" s="766"/>
      <c r="C76" s="766"/>
      <c r="D76" s="766"/>
      <c r="E76" s="766"/>
      <c r="F76" s="766"/>
      <c r="G76" s="767"/>
      <c r="H76" s="226" t="s">
        <v>419</v>
      </c>
      <c r="I76" s="227" t="s">
        <v>260</v>
      </c>
      <c r="J76" s="228" t="s">
        <v>422</v>
      </c>
      <c r="K76" s="226" t="s">
        <v>419</v>
      </c>
      <c r="L76" s="227" t="s">
        <v>260</v>
      </c>
      <c r="M76" s="228" t="s">
        <v>422</v>
      </c>
      <c r="N76" s="226" t="s">
        <v>419</v>
      </c>
      <c r="O76" s="227" t="s">
        <v>260</v>
      </c>
      <c r="P76" s="228" t="s">
        <v>422</v>
      </c>
      <c r="Q76" s="226" t="s">
        <v>419</v>
      </c>
      <c r="R76" s="227" t="s">
        <v>260</v>
      </c>
      <c r="S76" s="228" t="s">
        <v>422</v>
      </c>
      <c r="T76" s="226" t="s">
        <v>419</v>
      </c>
      <c r="U76" s="227" t="s">
        <v>260</v>
      </c>
      <c r="V76" s="228" t="s">
        <v>422</v>
      </c>
      <c r="W76" s="226" t="s">
        <v>419</v>
      </c>
      <c r="X76" s="227" t="s">
        <v>260</v>
      </c>
      <c r="Y76" s="228" t="s">
        <v>422</v>
      </c>
      <c r="Z76" s="229"/>
      <c r="AA76" s="226" t="s">
        <v>419</v>
      </c>
      <c r="AB76" s="227" t="s">
        <v>260</v>
      </c>
      <c r="AC76" s="230" t="s">
        <v>422</v>
      </c>
      <c r="AD76" s="229"/>
      <c r="AE76" s="226" t="s">
        <v>419</v>
      </c>
      <c r="AF76" s="227" t="s">
        <v>260</v>
      </c>
      <c r="AG76" s="230" t="s">
        <v>422</v>
      </c>
      <c r="AH76" s="478" t="s">
        <v>6</v>
      </c>
    </row>
    <row r="77" spans="1:34" ht="18" customHeight="1">
      <c r="A77" s="751" t="s">
        <v>340</v>
      </c>
      <c r="B77" s="752"/>
      <c r="C77" s="752"/>
      <c r="D77" s="752"/>
      <c r="E77" s="752"/>
      <c r="F77" s="752"/>
      <c r="G77" s="753"/>
      <c r="H77" s="231">
        <v>449</v>
      </c>
      <c r="I77" s="232">
        <v>437</v>
      </c>
      <c r="J77" s="232">
        <v>71103</v>
      </c>
      <c r="K77" s="231">
        <v>434</v>
      </c>
      <c r="L77" s="232">
        <v>422</v>
      </c>
      <c r="M77" s="232">
        <v>70603</v>
      </c>
      <c r="N77" s="231">
        <v>0</v>
      </c>
      <c r="O77" s="232">
        <v>0</v>
      </c>
      <c r="P77" s="232">
        <f>1409+2655-186</f>
        <v>3878</v>
      </c>
      <c r="Q77" s="231">
        <f>N77+K77</f>
        <v>434</v>
      </c>
      <c r="R77" s="232">
        <f>+L77+O77</f>
        <v>422</v>
      </c>
      <c r="S77" s="232">
        <f>P77+M77</f>
        <v>74481</v>
      </c>
      <c r="T77" s="231">
        <v>16</v>
      </c>
      <c r="U77" s="232">
        <v>8</v>
      </c>
      <c r="V77" s="232">
        <v>1200</v>
      </c>
      <c r="W77" s="231">
        <v>0</v>
      </c>
      <c r="X77" s="232">
        <v>0</v>
      </c>
      <c r="Y77" s="232">
        <v>0</v>
      </c>
      <c r="Z77" s="232"/>
      <c r="AA77" s="231">
        <f>T77+Q77</f>
        <v>450</v>
      </c>
      <c r="AB77" s="232">
        <f>+R77+U77+X77</f>
        <v>430</v>
      </c>
      <c r="AC77" s="508">
        <f>V77+S77</f>
        <v>75681</v>
      </c>
      <c r="AD77" s="235"/>
      <c r="AE77" s="234">
        <f aca="true" t="shared" si="0" ref="AE77:AG78">AA77-K77</f>
        <v>16</v>
      </c>
      <c r="AF77" s="235">
        <f t="shared" si="0"/>
        <v>8</v>
      </c>
      <c r="AG77" s="237">
        <f t="shared" si="0"/>
        <v>5078</v>
      </c>
      <c r="AH77" s="478" t="s">
        <v>6</v>
      </c>
    </row>
    <row r="78" spans="1:34" ht="18" customHeight="1">
      <c r="A78" s="754"/>
      <c r="B78" s="755"/>
      <c r="C78" s="755"/>
      <c r="D78" s="755"/>
      <c r="E78" s="755"/>
      <c r="F78" s="755"/>
      <c r="G78" s="756"/>
      <c r="H78" s="231"/>
      <c r="I78" s="232"/>
      <c r="J78" s="232"/>
      <c r="K78" s="231"/>
      <c r="L78" s="232"/>
      <c r="M78" s="232"/>
      <c r="N78" s="231"/>
      <c r="O78" s="232"/>
      <c r="P78" s="232"/>
      <c r="Q78" s="231">
        <f>N78+K78</f>
        <v>0</v>
      </c>
      <c r="R78" s="232">
        <f>+L78+O78</f>
        <v>0</v>
      </c>
      <c r="S78" s="232">
        <f>P78+M78</f>
        <v>0</v>
      </c>
      <c r="T78" s="231"/>
      <c r="U78" s="232"/>
      <c r="V78" s="232"/>
      <c r="W78" s="231"/>
      <c r="X78" s="232"/>
      <c r="Y78" s="232"/>
      <c r="Z78" s="232"/>
      <c r="AA78" s="231">
        <f>T78+Q78</f>
        <v>0</v>
      </c>
      <c r="AB78" s="232">
        <f>+R78+U78+X78</f>
        <v>0</v>
      </c>
      <c r="AC78" s="508">
        <f>V78+S78</f>
        <v>0</v>
      </c>
      <c r="AD78" s="235"/>
      <c r="AE78" s="234">
        <f t="shared" si="0"/>
        <v>0</v>
      </c>
      <c r="AF78" s="235">
        <f t="shared" si="0"/>
        <v>0</v>
      </c>
      <c r="AG78" s="238">
        <f t="shared" si="0"/>
        <v>0</v>
      </c>
      <c r="AH78" s="478" t="s">
        <v>6</v>
      </c>
    </row>
    <row r="79" spans="1:34" ht="18" customHeight="1">
      <c r="A79" s="768" t="s">
        <v>261</v>
      </c>
      <c r="B79" s="769"/>
      <c r="C79" s="769"/>
      <c r="D79" s="769"/>
      <c r="E79" s="769"/>
      <c r="F79" s="769"/>
      <c r="G79" s="770"/>
      <c r="H79" s="510">
        <f aca="true" t="shared" si="1" ref="H79:Y79">SUM(H77)</f>
        <v>449</v>
      </c>
      <c r="I79" s="245">
        <f t="shared" si="1"/>
        <v>437</v>
      </c>
      <c r="J79" s="245">
        <f t="shared" si="1"/>
        <v>71103</v>
      </c>
      <c r="K79" s="510">
        <f t="shared" si="1"/>
        <v>434</v>
      </c>
      <c r="L79" s="245">
        <f t="shared" si="1"/>
        <v>422</v>
      </c>
      <c r="M79" s="245">
        <f t="shared" si="1"/>
        <v>70603</v>
      </c>
      <c r="N79" s="510">
        <f t="shared" si="1"/>
        <v>0</v>
      </c>
      <c r="O79" s="245">
        <f t="shared" si="1"/>
        <v>0</v>
      </c>
      <c r="P79" s="245">
        <f t="shared" si="1"/>
        <v>3878</v>
      </c>
      <c r="Q79" s="510">
        <f t="shared" si="1"/>
        <v>434</v>
      </c>
      <c r="R79" s="245">
        <f t="shared" si="1"/>
        <v>422</v>
      </c>
      <c r="S79" s="245">
        <f t="shared" si="1"/>
        <v>74481</v>
      </c>
      <c r="T79" s="510">
        <f t="shared" si="1"/>
        <v>16</v>
      </c>
      <c r="U79" s="245">
        <f t="shared" si="1"/>
        <v>8</v>
      </c>
      <c r="V79" s="245">
        <f t="shared" si="1"/>
        <v>1200</v>
      </c>
      <c r="W79" s="510">
        <f t="shared" si="1"/>
        <v>0</v>
      </c>
      <c r="X79" s="245">
        <f t="shared" si="1"/>
        <v>0</v>
      </c>
      <c r="Y79" s="245">
        <f t="shared" si="1"/>
        <v>0</v>
      </c>
      <c r="Z79" s="245"/>
      <c r="AA79" s="510">
        <f>SUM(AA77)</f>
        <v>450</v>
      </c>
      <c r="AB79" s="245">
        <f>SUM(AB77)</f>
        <v>430</v>
      </c>
      <c r="AC79" s="511">
        <f>SUM(AC77)</f>
        <v>75681</v>
      </c>
      <c r="AD79" s="248"/>
      <c r="AE79" s="247">
        <f>SUM(AE77:AE78)</f>
        <v>16</v>
      </c>
      <c r="AF79" s="248">
        <f>SUM(AF77:AF78)</f>
        <v>8</v>
      </c>
      <c r="AG79" s="249">
        <f>SUM(AG77:AG78)</f>
        <v>5078</v>
      </c>
      <c r="AH79" s="478" t="s">
        <v>6</v>
      </c>
    </row>
    <row r="80" spans="1:34" ht="18" customHeight="1">
      <c r="A80" s="749" t="s">
        <v>391</v>
      </c>
      <c r="B80" s="802"/>
      <c r="C80" s="802"/>
      <c r="D80" s="802"/>
      <c r="E80" s="802"/>
      <c r="F80" s="802"/>
      <c r="G80" s="803"/>
      <c r="H80" s="215"/>
      <c r="I80" s="218"/>
      <c r="J80" s="218"/>
      <c r="K80" s="215"/>
      <c r="L80" s="218"/>
      <c r="M80" s="218"/>
      <c r="N80" s="215"/>
      <c r="O80" s="218"/>
      <c r="P80" s="218"/>
      <c r="Q80" s="215"/>
      <c r="R80" s="218"/>
      <c r="S80" s="218"/>
      <c r="T80" s="215"/>
      <c r="U80" s="218"/>
      <c r="V80" s="218"/>
      <c r="W80" s="215"/>
      <c r="X80" s="218"/>
      <c r="Y80" s="218"/>
      <c r="Z80" s="218"/>
      <c r="AA80" s="215"/>
      <c r="AB80" s="512"/>
      <c r="AC80" s="513"/>
      <c r="AD80" s="251"/>
      <c r="AE80" s="250"/>
      <c r="AF80" s="251"/>
      <c r="AG80" s="252"/>
      <c r="AH80" s="478" t="s">
        <v>6</v>
      </c>
    </row>
    <row r="81" spans="1:34" ht="18" customHeight="1">
      <c r="A81" s="804"/>
      <c r="B81" s="805"/>
      <c r="C81" s="805"/>
      <c r="D81" s="805"/>
      <c r="E81" s="805"/>
      <c r="F81" s="805"/>
      <c r="G81" s="806"/>
      <c r="H81" s="244"/>
      <c r="I81" s="240">
        <v>23</v>
      </c>
      <c r="J81" s="240"/>
      <c r="K81" s="244"/>
      <c r="L81" s="240">
        <v>23</v>
      </c>
      <c r="M81" s="240"/>
      <c r="N81" s="244"/>
      <c r="O81" s="240"/>
      <c r="P81" s="240"/>
      <c r="Q81" s="244"/>
      <c r="R81" s="240">
        <f>+L81+O81</f>
        <v>23</v>
      </c>
      <c r="S81" s="240"/>
      <c r="T81" s="244"/>
      <c r="U81" s="240"/>
      <c r="V81" s="240"/>
      <c r="W81" s="244"/>
      <c r="X81" s="240"/>
      <c r="Y81" s="240"/>
      <c r="Z81" s="240"/>
      <c r="AA81" s="244"/>
      <c r="AB81" s="240">
        <f>U81+R81</f>
        <v>23</v>
      </c>
      <c r="AC81" s="509"/>
      <c r="AD81" s="221"/>
      <c r="AE81" s="242"/>
      <c r="AF81" s="221">
        <f>AB81-L81</f>
        <v>0</v>
      </c>
      <c r="AG81" s="243"/>
      <c r="AH81" s="478" t="s">
        <v>6</v>
      </c>
    </row>
    <row r="82" spans="1:34" ht="18" customHeight="1">
      <c r="A82" s="763" t="s">
        <v>394</v>
      </c>
      <c r="B82" s="764"/>
      <c r="C82" s="764"/>
      <c r="D82" s="764"/>
      <c r="E82" s="764"/>
      <c r="F82" s="764"/>
      <c r="G82" s="761"/>
      <c r="H82" s="231"/>
      <c r="I82" s="232">
        <f>+I79+I81</f>
        <v>460</v>
      </c>
      <c r="J82" s="232"/>
      <c r="K82" s="231"/>
      <c r="L82" s="232">
        <f>+L79+L81</f>
        <v>445</v>
      </c>
      <c r="M82" s="232"/>
      <c r="N82" s="231"/>
      <c r="O82" s="232">
        <f>+O79+O81</f>
        <v>0</v>
      </c>
      <c r="P82" s="232"/>
      <c r="Q82" s="231"/>
      <c r="R82" s="232">
        <f>+R79+R81</f>
        <v>445</v>
      </c>
      <c r="S82" s="232"/>
      <c r="T82" s="231"/>
      <c r="U82" s="232">
        <f>+U79+U81</f>
        <v>8</v>
      </c>
      <c r="V82" s="232"/>
      <c r="W82" s="231"/>
      <c r="X82" s="232">
        <f>+X79+X81</f>
        <v>0</v>
      </c>
      <c r="Y82" s="232"/>
      <c r="Z82" s="232"/>
      <c r="AA82" s="231"/>
      <c r="AB82" s="232">
        <f>+AB79+AB81</f>
        <v>453</v>
      </c>
      <c r="AC82" s="508"/>
      <c r="AD82" s="235"/>
      <c r="AE82" s="234"/>
      <c r="AF82" s="235">
        <f>+AF79+AF81</f>
        <v>8</v>
      </c>
      <c r="AG82" s="238"/>
      <c r="AH82" s="478" t="s">
        <v>6</v>
      </c>
    </row>
    <row r="83" spans="1:34" ht="18" customHeight="1">
      <c r="A83" s="762" t="s">
        <v>392</v>
      </c>
      <c r="B83" s="757"/>
      <c r="C83" s="757"/>
      <c r="D83" s="757"/>
      <c r="E83" s="757"/>
      <c r="F83" s="757"/>
      <c r="G83" s="758"/>
      <c r="H83" s="215"/>
      <c r="I83" s="218"/>
      <c r="J83" s="218"/>
      <c r="K83" s="215"/>
      <c r="L83" s="218"/>
      <c r="M83" s="218"/>
      <c r="N83" s="215"/>
      <c r="O83" s="218"/>
      <c r="P83" s="218"/>
      <c r="Q83" s="215"/>
      <c r="R83" s="218"/>
      <c r="S83" s="218"/>
      <c r="T83" s="215"/>
      <c r="U83" s="218"/>
      <c r="V83" s="218"/>
      <c r="W83" s="215"/>
      <c r="X83" s="218"/>
      <c r="Y83" s="218"/>
      <c r="Z83" s="218"/>
      <c r="AA83" s="215"/>
      <c r="AB83" s="512"/>
      <c r="AC83" s="513"/>
      <c r="AD83" s="251"/>
      <c r="AE83" s="250"/>
      <c r="AF83" s="251"/>
      <c r="AG83" s="252"/>
      <c r="AH83" s="478" t="s">
        <v>6</v>
      </c>
    </row>
    <row r="84" spans="1:34" ht="18" customHeight="1">
      <c r="A84" s="759"/>
      <c r="B84" s="760"/>
      <c r="C84" s="760"/>
      <c r="D84" s="760"/>
      <c r="E84" s="760"/>
      <c r="F84" s="760"/>
      <c r="G84" s="750"/>
      <c r="H84" s="231"/>
      <c r="I84" s="232"/>
      <c r="J84" s="232"/>
      <c r="K84" s="231"/>
      <c r="L84" s="232"/>
      <c r="M84" s="232"/>
      <c r="N84" s="231"/>
      <c r="O84" s="232"/>
      <c r="P84" s="232"/>
      <c r="Q84" s="231"/>
      <c r="R84" s="232"/>
      <c r="S84" s="232"/>
      <c r="T84" s="231"/>
      <c r="U84" s="232"/>
      <c r="V84" s="232"/>
      <c r="W84" s="231"/>
      <c r="X84" s="232"/>
      <c r="Y84" s="232"/>
      <c r="Z84" s="232"/>
      <c r="AA84" s="231"/>
      <c r="AB84" s="232"/>
      <c r="AC84" s="508"/>
      <c r="AD84" s="235"/>
      <c r="AE84" s="234"/>
      <c r="AF84" s="235"/>
      <c r="AG84" s="238"/>
      <c r="AH84" s="478" t="s">
        <v>6</v>
      </c>
    </row>
    <row r="85" spans="1:34" ht="18" customHeight="1">
      <c r="A85" s="783" t="s">
        <v>270</v>
      </c>
      <c r="B85" s="777"/>
      <c r="C85" s="777"/>
      <c r="D85" s="777"/>
      <c r="E85" s="777"/>
      <c r="F85" s="777"/>
      <c r="G85" s="778"/>
      <c r="H85" s="231"/>
      <c r="I85" s="625" t="s">
        <v>13</v>
      </c>
      <c r="J85" s="232"/>
      <c r="K85" s="627"/>
      <c r="L85" s="625" t="s">
        <v>13</v>
      </c>
      <c r="M85" s="232"/>
      <c r="N85" s="231"/>
      <c r="O85" s="232">
        <v>0</v>
      </c>
      <c r="P85" s="232"/>
      <c r="Q85" s="231"/>
      <c r="R85" s="625" t="s">
        <v>13</v>
      </c>
      <c r="S85" s="232"/>
      <c r="T85" s="231"/>
      <c r="U85" s="232">
        <v>0</v>
      </c>
      <c r="V85" s="232"/>
      <c r="W85" s="231"/>
      <c r="X85" s="232">
        <v>0</v>
      </c>
      <c r="Y85" s="232"/>
      <c r="Z85" s="232"/>
      <c r="AA85" s="231"/>
      <c r="AB85" s="625" t="s">
        <v>13</v>
      </c>
      <c r="AC85" s="508"/>
      <c r="AD85" s="235"/>
      <c r="AE85" s="234"/>
      <c r="AF85" s="235" t="e">
        <f>AB85-L85</f>
        <v>#VALUE!</v>
      </c>
      <c r="AG85" s="238"/>
      <c r="AH85" s="478" t="s">
        <v>6</v>
      </c>
    </row>
    <row r="86" spans="1:34" ht="18" customHeight="1">
      <c r="A86" s="844" t="s">
        <v>326</v>
      </c>
      <c r="B86" s="845"/>
      <c r="C86" s="845"/>
      <c r="D86" s="845"/>
      <c r="E86" s="845"/>
      <c r="F86" s="845"/>
      <c r="G86" s="846"/>
      <c r="H86" s="244"/>
      <c r="I86" s="626" t="s">
        <v>14</v>
      </c>
      <c r="J86" s="240"/>
      <c r="K86" s="628"/>
      <c r="L86" s="626" t="s">
        <v>14</v>
      </c>
      <c r="M86" s="240"/>
      <c r="N86" s="244"/>
      <c r="O86" s="240">
        <v>0</v>
      </c>
      <c r="P86" s="240"/>
      <c r="Q86" s="244"/>
      <c r="R86" s="626" t="s">
        <v>14</v>
      </c>
      <c r="S86" s="240"/>
      <c r="T86" s="244"/>
      <c r="U86" s="240">
        <v>0</v>
      </c>
      <c r="V86" s="240"/>
      <c r="W86" s="244"/>
      <c r="X86" s="240">
        <v>0</v>
      </c>
      <c r="Y86" s="240"/>
      <c r="Z86" s="240"/>
      <c r="AA86" s="244"/>
      <c r="AB86" s="626" t="s">
        <v>14</v>
      </c>
      <c r="AC86" s="509"/>
      <c r="AD86" s="221"/>
      <c r="AE86" s="242"/>
      <c r="AF86" s="221" t="e">
        <f>AB86-L86</f>
        <v>#VALUE!</v>
      </c>
      <c r="AG86" s="243"/>
      <c r="AH86" s="478" t="s">
        <v>6</v>
      </c>
    </row>
    <row r="87" spans="1:34" ht="18" customHeight="1">
      <c r="A87" s="847" t="s">
        <v>393</v>
      </c>
      <c r="B87" s="848"/>
      <c r="C87" s="848"/>
      <c r="D87" s="848"/>
      <c r="E87" s="848"/>
      <c r="F87" s="848"/>
      <c r="G87" s="849"/>
      <c r="H87" s="244"/>
      <c r="I87" s="240">
        <f>I82</f>
        <v>460</v>
      </c>
      <c r="J87" s="240"/>
      <c r="K87" s="244"/>
      <c r="L87" s="240">
        <f>L82</f>
        <v>445</v>
      </c>
      <c r="M87" s="240"/>
      <c r="N87" s="244"/>
      <c r="O87" s="240">
        <f>O86+O85+O82</f>
        <v>0</v>
      </c>
      <c r="P87" s="240"/>
      <c r="Q87" s="244"/>
      <c r="R87" s="240">
        <f>R82</f>
        <v>445</v>
      </c>
      <c r="S87" s="240"/>
      <c r="T87" s="244"/>
      <c r="U87" s="240">
        <f>U86+U85+U82</f>
        <v>8</v>
      </c>
      <c r="V87" s="240"/>
      <c r="W87" s="244"/>
      <c r="X87" s="240">
        <f>X86+X85+X82</f>
        <v>0</v>
      </c>
      <c r="Y87" s="240"/>
      <c r="Z87" s="240"/>
      <c r="AA87" s="244"/>
      <c r="AB87" s="240">
        <f>AB82</f>
        <v>453</v>
      </c>
      <c r="AC87" s="509"/>
      <c r="AD87" s="221"/>
      <c r="AE87" s="242"/>
      <c r="AF87" s="221" t="e">
        <f>AF86+AF85+AF82</f>
        <v>#VALUE!</v>
      </c>
      <c r="AG87" s="243"/>
      <c r="AH87" s="478" t="s">
        <v>6</v>
      </c>
    </row>
    <row r="88" spans="1:34" ht="18" customHeight="1">
      <c r="A88" s="853" t="s">
        <v>205</v>
      </c>
      <c r="B88" s="854"/>
      <c r="C88" s="854"/>
      <c r="D88" s="854"/>
      <c r="E88" s="854"/>
      <c r="F88" s="854"/>
      <c r="G88" s="854"/>
      <c r="H88" s="854"/>
      <c r="I88" s="854"/>
      <c r="J88" s="854"/>
      <c r="K88" s="854"/>
      <c r="L88" s="854"/>
      <c r="M88" s="854"/>
      <c r="N88" s="854"/>
      <c r="O88" s="854"/>
      <c r="P88" s="854"/>
      <c r="Q88" s="854"/>
      <c r="R88" s="854"/>
      <c r="S88" s="854"/>
      <c r="T88" s="854"/>
      <c r="U88" s="854"/>
      <c r="V88" s="854"/>
      <c r="W88" s="854"/>
      <c r="X88" s="854"/>
      <c r="Y88" s="854"/>
      <c r="Z88" s="854"/>
      <c r="AA88" s="854"/>
      <c r="AB88" s="854"/>
      <c r="AC88" s="855"/>
      <c r="AH88" s="478"/>
    </row>
    <row r="89" spans="1:34" ht="18" customHeight="1" hidden="1">
      <c r="A89" s="284" t="s">
        <v>401</v>
      </c>
      <c r="B89" s="284"/>
      <c r="C89" s="284"/>
      <c r="D89" s="284"/>
      <c r="E89" s="284"/>
      <c r="F89" s="284"/>
      <c r="G89" s="284"/>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479"/>
    </row>
    <row r="90" spans="1:34" ht="18" customHeight="1" hidden="1">
      <c r="A90" s="207"/>
      <c r="B90" s="208"/>
      <c r="C90" s="208"/>
      <c r="D90" s="208"/>
      <c r="E90" s="208"/>
      <c r="F90" s="208"/>
      <c r="G90" s="208"/>
      <c r="H90" s="209" t="s">
        <v>367</v>
      </c>
      <c r="I90" s="210"/>
      <c r="J90" s="210"/>
      <c r="K90" s="209" t="s">
        <v>368</v>
      </c>
      <c r="L90" s="210"/>
      <c r="M90" s="210"/>
      <c r="N90" s="212">
        <v>2007</v>
      </c>
      <c r="O90" s="213"/>
      <c r="P90" s="213"/>
      <c r="Q90" s="212">
        <v>2007</v>
      </c>
      <c r="R90" s="213"/>
      <c r="S90" s="213"/>
      <c r="T90" s="212">
        <v>2007</v>
      </c>
      <c r="U90" s="213"/>
      <c r="V90" s="213"/>
      <c r="W90" s="212">
        <v>2007</v>
      </c>
      <c r="X90" s="213"/>
      <c r="Y90" s="213"/>
      <c r="Z90" s="211"/>
      <c r="AA90" s="212">
        <v>2007</v>
      </c>
      <c r="AB90" s="213"/>
      <c r="AC90" s="213"/>
      <c r="AD90" s="211"/>
      <c r="AE90" s="209" t="s">
        <v>369</v>
      </c>
      <c r="AF90" s="210"/>
      <c r="AG90" s="214"/>
      <c r="AH90" s="478"/>
    </row>
    <row r="91" spans="1:34" ht="18" customHeight="1" hidden="1">
      <c r="A91" s="215"/>
      <c r="B91" s="216"/>
      <c r="C91" s="217"/>
      <c r="D91" s="217"/>
      <c r="E91" s="218"/>
      <c r="F91" s="216"/>
      <c r="G91" s="218"/>
      <c r="H91" s="219" t="s">
        <v>406</v>
      </c>
      <c r="I91" s="220"/>
      <c r="J91" s="220"/>
      <c r="K91" s="219" t="s">
        <v>404</v>
      </c>
      <c r="L91" s="220"/>
      <c r="M91" s="220"/>
      <c r="N91" s="219" t="s">
        <v>42</v>
      </c>
      <c r="O91" s="222"/>
      <c r="P91" s="222"/>
      <c r="Q91" s="219" t="s">
        <v>425</v>
      </c>
      <c r="R91" s="220"/>
      <c r="S91" s="220"/>
      <c r="T91" s="219" t="s">
        <v>426</v>
      </c>
      <c r="U91" s="222"/>
      <c r="V91" s="222"/>
      <c r="W91" s="219" t="s">
        <v>431</v>
      </c>
      <c r="X91" s="222"/>
      <c r="Y91" s="222"/>
      <c r="Z91" s="221"/>
      <c r="AA91" s="219" t="s">
        <v>417</v>
      </c>
      <c r="AB91" s="220"/>
      <c r="AC91" s="220"/>
      <c r="AD91" s="221"/>
      <c r="AE91" s="219" t="s">
        <v>423</v>
      </c>
      <c r="AF91" s="220"/>
      <c r="AG91" s="223"/>
      <c r="AH91" s="478"/>
    </row>
    <row r="92" spans="1:34" ht="18" customHeight="1" hidden="1" thickBot="1">
      <c r="A92" s="224" t="s">
        <v>418</v>
      </c>
      <c r="B92" s="225"/>
      <c r="C92" s="225"/>
      <c r="D92" s="225"/>
      <c r="E92" s="225"/>
      <c r="F92" s="225"/>
      <c r="G92" s="225"/>
      <c r="H92" s="226" t="s">
        <v>419</v>
      </c>
      <c r="I92" s="227" t="s">
        <v>260</v>
      </c>
      <c r="J92" s="228" t="s">
        <v>422</v>
      </c>
      <c r="K92" s="226" t="s">
        <v>419</v>
      </c>
      <c r="L92" s="227" t="s">
        <v>260</v>
      </c>
      <c r="M92" s="228" t="s">
        <v>422</v>
      </c>
      <c r="N92" s="226" t="s">
        <v>419</v>
      </c>
      <c r="O92" s="227" t="s">
        <v>260</v>
      </c>
      <c r="P92" s="228" t="s">
        <v>422</v>
      </c>
      <c r="Q92" s="226" t="s">
        <v>419</v>
      </c>
      <c r="R92" s="227" t="s">
        <v>260</v>
      </c>
      <c r="S92" s="228" t="s">
        <v>422</v>
      </c>
      <c r="T92" s="226" t="s">
        <v>419</v>
      </c>
      <c r="U92" s="227" t="s">
        <v>260</v>
      </c>
      <c r="V92" s="228" t="s">
        <v>422</v>
      </c>
      <c r="W92" s="226" t="s">
        <v>419</v>
      </c>
      <c r="X92" s="227" t="s">
        <v>260</v>
      </c>
      <c r="Y92" s="228" t="s">
        <v>422</v>
      </c>
      <c r="Z92" s="229"/>
      <c r="AA92" s="226" t="s">
        <v>419</v>
      </c>
      <c r="AB92" s="227" t="s">
        <v>260</v>
      </c>
      <c r="AC92" s="228" t="s">
        <v>422</v>
      </c>
      <c r="AD92" s="229"/>
      <c r="AE92" s="226" t="s">
        <v>419</v>
      </c>
      <c r="AF92" s="227" t="s">
        <v>260</v>
      </c>
      <c r="AG92" s="230" t="s">
        <v>422</v>
      </c>
      <c r="AH92" s="478"/>
    </row>
    <row r="93" spans="1:34" ht="18" customHeight="1" hidden="1">
      <c r="A93" s="231"/>
      <c r="B93" s="828" t="s">
        <v>321</v>
      </c>
      <c r="C93" s="828"/>
      <c r="D93" s="828"/>
      <c r="E93" s="828"/>
      <c r="F93" s="828"/>
      <c r="G93" s="829"/>
      <c r="H93" s="234"/>
      <c r="I93" s="235"/>
      <c r="J93" s="236">
        <v>0</v>
      </c>
      <c r="K93" s="234"/>
      <c r="L93" s="235"/>
      <c r="M93" s="236">
        <v>0</v>
      </c>
      <c r="N93" s="234"/>
      <c r="O93" s="235"/>
      <c r="P93" s="236">
        <v>0</v>
      </c>
      <c r="Q93" s="234">
        <f aca="true" t="shared" si="2" ref="Q93:S96">N93+K93</f>
        <v>0</v>
      </c>
      <c r="R93" s="235">
        <f t="shared" si="2"/>
        <v>0</v>
      </c>
      <c r="S93" s="235">
        <f t="shared" si="2"/>
        <v>0</v>
      </c>
      <c r="T93" s="234">
        <v>0</v>
      </c>
      <c r="U93" s="235">
        <v>0</v>
      </c>
      <c r="V93" s="236">
        <v>0</v>
      </c>
      <c r="W93" s="234">
        <v>0</v>
      </c>
      <c r="X93" s="235">
        <v>0</v>
      </c>
      <c r="Y93" s="236">
        <v>0</v>
      </c>
      <c r="Z93" s="235"/>
      <c r="AA93" s="234">
        <f aca="true" t="shared" si="3" ref="AA93:AC96">T93+Q93</f>
        <v>0</v>
      </c>
      <c r="AB93" s="235">
        <f t="shared" si="3"/>
        <v>0</v>
      </c>
      <c r="AC93" s="236">
        <f t="shared" si="3"/>
        <v>0</v>
      </c>
      <c r="AD93" s="235"/>
      <c r="AE93" s="234">
        <f aca="true" t="shared" si="4" ref="AE93:AG96">AA93-K93</f>
        <v>0</v>
      </c>
      <c r="AF93" s="235">
        <f t="shared" si="4"/>
        <v>0</v>
      </c>
      <c r="AG93" s="237">
        <f t="shared" si="4"/>
        <v>0</v>
      </c>
      <c r="AH93" s="478"/>
    </row>
    <row r="94" spans="1:34" ht="18" customHeight="1" hidden="1">
      <c r="A94" s="231"/>
      <c r="B94" s="832" t="s">
        <v>322</v>
      </c>
      <c r="C94" s="832"/>
      <c r="D94" s="832"/>
      <c r="E94" s="832"/>
      <c r="F94" s="832"/>
      <c r="G94" s="833"/>
      <c r="H94" s="234"/>
      <c r="I94" s="235"/>
      <c r="J94" s="235"/>
      <c r="K94" s="234"/>
      <c r="L94" s="235"/>
      <c r="M94" s="235"/>
      <c r="N94" s="234"/>
      <c r="O94" s="235"/>
      <c r="P94" s="235"/>
      <c r="Q94" s="234">
        <f t="shared" si="2"/>
        <v>0</v>
      </c>
      <c r="R94" s="235">
        <f t="shared" si="2"/>
        <v>0</v>
      </c>
      <c r="S94" s="235">
        <f t="shared" si="2"/>
        <v>0</v>
      </c>
      <c r="T94" s="234"/>
      <c r="U94" s="235"/>
      <c r="V94" s="235"/>
      <c r="W94" s="234"/>
      <c r="X94" s="235"/>
      <c r="Y94" s="235"/>
      <c r="Z94" s="235"/>
      <c r="AA94" s="234">
        <f t="shared" si="3"/>
        <v>0</v>
      </c>
      <c r="AB94" s="235">
        <f t="shared" si="3"/>
        <v>0</v>
      </c>
      <c r="AC94" s="235">
        <f t="shared" si="3"/>
        <v>0</v>
      </c>
      <c r="AD94" s="235"/>
      <c r="AE94" s="234">
        <f t="shared" si="4"/>
        <v>0</v>
      </c>
      <c r="AF94" s="235">
        <f t="shared" si="4"/>
        <v>0</v>
      </c>
      <c r="AG94" s="238">
        <f t="shared" si="4"/>
        <v>0</v>
      </c>
      <c r="AH94" s="478"/>
    </row>
    <row r="95" spans="1:34" ht="18" customHeight="1" hidden="1">
      <c r="A95" s="231"/>
      <c r="B95" s="832" t="s">
        <v>323</v>
      </c>
      <c r="C95" s="832"/>
      <c r="D95" s="832"/>
      <c r="E95" s="832"/>
      <c r="F95" s="832"/>
      <c r="G95" s="833"/>
      <c r="H95" s="234"/>
      <c r="I95" s="235"/>
      <c r="J95" s="235"/>
      <c r="K95" s="234"/>
      <c r="L95" s="235"/>
      <c r="M95" s="235"/>
      <c r="N95" s="234"/>
      <c r="O95" s="235"/>
      <c r="P95" s="235"/>
      <c r="Q95" s="234">
        <f t="shared" si="2"/>
        <v>0</v>
      </c>
      <c r="R95" s="235">
        <f t="shared" si="2"/>
        <v>0</v>
      </c>
      <c r="S95" s="235">
        <f t="shared" si="2"/>
        <v>0</v>
      </c>
      <c r="T95" s="234"/>
      <c r="U95" s="235"/>
      <c r="V95" s="235"/>
      <c r="W95" s="234"/>
      <c r="X95" s="235"/>
      <c r="Y95" s="235"/>
      <c r="Z95" s="235"/>
      <c r="AA95" s="234">
        <f t="shared" si="3"/>
        <v>0</v>
      </c>
      <c r="AB95" s="235">
        <f t="shared" si="3"/>
        <v>0</v>
      </c>
      <c r="AC95" s="235">
        <f t="shared" si="3"/>
        <v>0</v>
      </c>
      <c r="AD95" s="235"/>
      <c r="AE95" s="234">
        <f t="shared" si="4"/>
        <v>0</v>
      </c>
      <c r="AF95" s="235">
        <f t="shared" si="4"/>
        <v>0</v>
      </c>
      <c r="AG95" s="238">
        <f t="shared" si="4"/>
        <v>0</v>
      </c>
      <c r="AH95" s="478"/>
    </row>
    <row r="96" spans="1:34" ht="18" customHeight="1" hidden="1">
      <c r="A96" s="239"/>
      <c r="B96" s="830" t="s">
        <v>324</v>
      </c>
      <c r="C96" s="830"/>
      <c r="D96" s="830"/>
      <c r="E96" s="830"/>
      <c r="F96" s="830"/>
      <c r="G96" s="831"/>
      <c r="H96" s="242"/>
      <c r="I96" s="221"/>
      <c r="J96" s="221"/>
      <c r="K96" s="242"/>
      <c r="L96" s="221"/>
      <c r="M96" s="221"/>
      <c r="N96" s="242"/>
      <c r="O96" s="221"/>
      <c r="P96" s="221"/>
      <c r="Q96" s="242">
        <f t="shared" si="2"/>
        <v>0</v>
      </c>
      <c r="R96" s="221">
        <f t="shared" si="2"/>
        <v>0</v>
      </c>
      <c r="S96" s="221">
        <f t="shared" si="2"/>
        <v>0</v>
      </c>
      <c r="T96" s="242"/>
      <c r="U96" s="221"/>
      <c r="V96" s="221"/>
      <c r="W96" s="242"/>
      <c r="X96" s="221"/>
      <c r="Y96" s="221"/>
      <c r="Z96" s="221"/>
      <c r="AA96" s="242">
        <f t="shared" si="3"/>
        <v>0</v>
      </c>
      <c r="AB96" s="221">
        <f t="shared" si="3"/>
        <v>0</v>
      </c>
      <c r="AC96" s="221">
        <f t="shared" si="3"/>
        <v>0</v>
      </c>
      <c r="AD96" s="221"/>
      <c r="AE96" s="242">
        <f t="shared" si="4"/>
        <v>0</v>
      </c>
      <c r="AF96" s="221">
        <f t="shared" si="4"/>
        <v>0</v>
      </c>
      <c r="AG96" s="243">
        <f t="shared" si="4"/>
        <v>0</v>
      </c>
      <c r="AH96" s="478"/>
    </row>
    <row r="97" spans="1:34" ht="18" customHeight="1" hidden="1">
      <c r="A97" s="244"/>
      <c r="B97" s="245"/>
      <c r="C97" s="245" t="s">
        <v>261</v>
      </c>
      <c r="D97" s="246"/>
      <c r="E97" s="246"/>
      <c r="F97" s="246"/>
      <c r="G97" s="245"/>
      <c r="H97" s="247">
        <f aca="true" t="shared" si="5" ref="H97:Y97">SUM(H93:H96)</f>
        <v>0</v>
      </c>
      <c r="I97" s="248">
        <f t="shared" si="5"/>
        <v>0</v>
      </c>
      <c r="J97" s="248">
        <f t="shared" si="5"/>
        <v>0</v>
      </c>
      <c r="K97" s="247">
        <f t="shared" si="5"/>
        <v>0</v>
      </c>
      <c r="L97" s="248">
        <f t="shared" si="5"/>
        <v>0</v>
      </c>
      <c r="M97" s="248">
        <f t="shared" si="5"/>
        <v>0</v>
      </c>
      <c r="N97" s="247">
        <f t="shared" si="5"/>
        <v>0</v>
      </c>
      <c r="O97" s="248">
        <f t="shared" si="5"/>
        <v>0</v>
      </c>
      <c r="P97" s="248">
        <f t="shared" si="5"/>
        <v>0</v>
      </c>
      <c r="Q97" s="247">
        <f t="shared" si="5"/>
        <v>0</v>
      </c>
      <c r="R97" s="248">
        <f t="shared" si="5"/>
        <v>0</v>
      </c>
      <c r="S97" s="248">
        <f t="shared" si="5"/>
        <v>0</v>
      </c>
      <c r="T97" s="247">
        <f t="shared" si="5"/>
        <v>0</v>
      </c>
      <c r="U97" s="248">
        <f t="shared" si="5"/>
        <v>0</v>
      </c>
      <c r="V97" s="248">
        <f t="shared" si="5"/>
        <v>0</v>
      </c>
      <c r="W97" s="247">
        <f t="shared" si="5"/>
        <v>0</v>
      </c>
      <c r="X97" s="248">
        <f t="shared" si="5"/>
        <v>0</v>
      </c>
      <c r="Y97" s="248">
        <f t="shared" si="5"/>
        <v>0</v>
      </c>
      <c r="Z97" s="248"/>
      <c r="AA97" s="247">
        <f>SUM(AA93:AA96)</f>
        <v>0</v>
      </c>
      <c r="AB97" s="248">
        <f>SUM(AB93:AB96)</f>
        <v>0</v>
      </c>
      <c r="AC97" s="248">
        <f>SUM(AC93:AC96)</f>
        <v>0</v>
      </c>
      <c r="AD97" s="248"/>
      <c r="AE97" s="247">
        <f>SUM(AE93:AE96)</f>
        <v>0</v>
      </c>
      <c r="AF97" s="248">
        <f>SUM(AF93:AF96)</f>
        <v>0</v>
      </c>
      <c r="AG97" s="249">
        <f>SUM(AG93:AG96)</f>
        <v>0</v>
      </c>
      <c r="AH97" s="480"/>
    </row>
    <row r="98" spans="1:34" ht="18" customHeight="1" hidden="1">
      <c r="A98" s="215"/>
      <c r="B98" s="218"/>
      <c r="C98" s="218"/>
      <c r="D98" s="218"/>
      <c r="E98" s="218"/>
      <c r="F98" s="218"/>
      <c r="G98" s="218"/>
      <c r="H98" s="250"/>
      <c r="I98" s="251"/>
      <c r="J98" s="251"/>
      <c r="K98" s="250"/>
      <c r="L98" s="251"/>
      <c r="M98" s="251"/>
      <c r="N98" s="250"/>
      <c r="O98" s="251"/>
      <c r="P98" s="251"/>
      <c r="Q98" s="250"/>
      <c r="R98" s="251"/>
      <c r="S98" s="251"/>
      <c r="T98" s="250"/>
      <c r="U98" s="251"/>
      <c r="V98" s="251"/>
      <c r="W98" s="250"/>
      <c r="X98" s="251"/>
      <c r="Y98" s="251"/>
      <c r="Z98" s="251"/>
      <c r="AA98" s="250"/>
      <c r="AB98" s="251"/>
      <c r="AC98" s="251"/>
      <c r="AD98" s="251"/>
      <c r="AE98" s="250"/>
      <c r="AF98" s="251"/>
      <c r="AG98" s="252"/>
      <c r="AH98" s="478"/>
    </row>
    <row r="99" spans="1:34" ht="18" customHeight="1" hidden="1">
      <c r="A99" s="244" t="s">
        <v>391</v>
      </c>
      <c r="B99" s="240"/>
      <c r="C99" s="241"/>
      <c r="D99" s="241"/>
      <c r="E99" s="241"/>
      <c r="F99" s="241"/>
      <c r="G99" s="240"/>
      <c r="H99" s="242"/>
      <c r="I99" s="221"/>
      <c r="J99" s="221"/>
      <c r="K99" s="242"/>
      <c r="L99" s="221"/>
      <c r="M99" s="221"/>
      <c r="N99" s="242"/>
      <c r="O99" s="221"/>
      <c r="P99" s="221"/>
      <c r="Q99" s="242"/>
      <c r="R99" s="221">
        <f>+L99+O99</f>
        <v>0</v>
      </c>
      <c r="S99" s="221"/>
      <c r="T99" s="242"/>
      <c r="U99" s="221"/>
      <c r="V99" s="221"/>
      <c r="W99" s="242"/>
      <c r="X99" s="221"/>
      <c r="Y99" s="221"/>
      <c r="Z99" s="221"/>
      <c r="AA99" s="242"/>
      <c r="AB99" s="221">
        <f>U99+R99</f>
        <v>0</v>
      </c>
      <c r="AC99" s="221"/>
      <c r="AD99" s="221"/>
      <c r="AE99" s="242"/>
      <c r="AF99" s="221">
        <f>AB99-L99</f>
        <v>0</v>
      </c>
      <c r="AG99" s="243"/>
      <c r="AH99" s="478"/>
    </row>
    <row r="100" spans="1:34" ht="18" customHeight="1" hidden="1">
      <c r="A100" s="231"/>
      <c r="B100" s="232" t="s">
        <v>394</v>
      </c>
      <c r="C100" s="233"/>
      <c r="D100" s="233"/>
      <c r="E100" s="233"/>
      <c r="F100" s="233"/>
      <c r="G100" s="232"/>
      <c r="H100" s="234"/>
      <c r="I100" s="235">
        <f>+I97+I99</f>
        <v>0</v>
      </c>
      <c r="J100" s="235"/>
      <c r="K100" s="234"/>
      <c r="L100" s="235">
        <f>+L97+L99</f>
        <v>0</v>
      </c>
      <c r="M100" s="235"/>
      <c r="N100" s="234"/>
      <c r="O100" s="235">
        <f>+O97+O99</f>
        <v>0</v>
      </c>
      <c r="P100" s="235"/>
      <c r="Q100" s="234"/>
      <c r="R100" s="235">
        <f>+R97+R99</f>
        <v>0</v>
      </c>
      <c r="S100" s="235"/>
      <c r="T100" s="234"/>
      <c r="U100" s="235">
        <f>+U97+U99</f>
        <v>0</v>
      </c>
      <c r="V100" s="235"/>
      <c r="W100" s="234"/>
      <c r="X100" s="235">
        <f>+X97+X99</f>
        <v>0</v>
      </c>
      <c r="Y100" s="235"/>
      <c r="Z100" s="235"/>
      <c r="AA100" s="234"/>
      <c r="AB100" s="235">
        <f>+AB97+AB99</f>
        <v>0</v>
      </c>
      <c r="AC100" s="235"/>
      <c r="AD100" s="235"/>
      <c r="AE100" s="234"/>
      <c r="AF100" s="235">
        <f>+AF97+AF99</f>
        <v>0</v>
      </c>
      <c r="AG100" s="238"/>
      <c r="AH100" s="478"/>
    </row>
    <row r="101" spans="1:34" ht="18" customHeight="1" hidden="1">
      <c r="A101" s="215"/>
      <c r="B101" s="218"/>
      <c r="C101" s="218"/>
      <c r="D101" s="218"/>
      <c r="E101" s="218"/>
      <c r="F101" s="218"/>
      <c r="G101" s="218"/>
      <c r="H101" s="250"/>
      <c r="I101" s="251"/>
      <c r="J101" s="251"/>
      <c r="K101" s="250"/>
      <c r="L101" s="251"/>
      <c r="M101" s="251"/>
      <c r="N101" s="250"/>
      <c r="O101" s="251"/>
      <c r="P101" s="251"/>
      <c r="Q101" s="250"/>
      <c r="R101" s="251"/>
      <c r="S101" s="251"/>
      <c r="T101" s="250"/>
      <c r="U101" s="251"/>
      <c r="V101" s="251"/>
      <c r="W101" s="250"/>
      <c r="X101" s="251"/>
      <c r="Y101" s="251"/>
      <c r="Z101" s="251"/>
      <c r="AA101" s="250"/>
      <c r="AB101" s="251"/>
      <c r="AC101" s="251"/>
      <c r="AD101" s="251"/>
      <c r="AE101" s="250"/>
      <c r="AF101" s="251"/>
      <c r="AG101" s="252"/>
      <c r="AH101" s="478"/>
    </row>
    <row r="102" spans="1:34" ht="18" customHeight="1" hidden="1">
      <c r="A102" s="231"/>
      <c r="B102" s="232" t="s">
        <v>392</v>
      </c>
      <c r="C102" s="232"/>
      <c r="D102" s="232"/>
      <c r="E102" s="232"/>
      <c r="F102" s="232"/>
      <c r="G102" s="232"/>
      <c r="H102" s="234"/>
      <c r="I102" s="235"/>
      <c r="J102" s="235"/>
      <c r="K102" s="234"/>
      <c r="L102" s="235"/>
      <c r="M102" s="235"/>
      <c r="N102" s="234"/>
      <c r="O102" s="235"/>
      <c r="P102" s="235"/>
      <c r="Q102" s="234"/>
      <c r="R102" s="235"/>
      <c r="S102" s="235"/>
      <c r="T102" s="234"/>
      <c r="U102" s="235"/>
      <c r="V102" s="235"/>
      <c r="W102" s="234"/>
      <c r="X102" s="235"/>
      <c r="Y102" s="235"/>
      <c r="Z102" s="235"/>
      <c r="AA102" s="234"/>
      <c r="AB102" s="235"/>
      <c r="AC102" s="235"/>
      <c r="AD102" s="235"/>
      <c r="AE102" s="234"/>
      <c r="AF102" s="235"/>
      <c r="AG102" s="238"/>
      <c r="AH102" s="478"/>
    </row>
    <row r="103" spans="1:34" ht="18" customHeight="1" hidden="1">
      <c r="A103" s="231"/>
      <c r="B103" s="233"/>
      <c r="C103" s="232" t="s">
        <v>270</v>
      </c>
      <c r="D103" s="233"/>
      <c r="E103" s="233"/>
      <c r="F103" s="233"/>
      <c r="G103" s="232"/>
      <c r="H103" s="234"/>
      <c r="I103" s="235"/>
      <c r="J103" s="235"/>
      <c r="K103" s="234"/>
      <c r="L103" s="235"/>
      <c r="M103" s="235"/>
      <c r="N103" s="234"/>
      <c r="O103" s="235">
        <v>0</v>
      </c>
      <c r="P103" s="235"/>
      <c r="Q103" s="234"/>
      <c r="R103" s="235"/>
      <c r="S103" s="235"/>
      <c r="T103" s="234"/>
      <c r="U103" s="235">
        <v>0</v>
      </c>
      <c r="V103" s="235"/>
      <c r="W103" s="234"/>
      <c r="X103" s="235">
        <v>0</v>
      </c>
      <c r="Y103" s="235"/>
      <c r="Z103" s="235"/>
      <c r="AA103" s="234"/>
      <c r="AB103" s="235"/>
      <c r="AC103" s="235"/>
      <c r="AD103" s="235"/>
      <c r="AE103" s="234"/>
      <c r="AF103" s="235">
        <f>AB103-L103</f>
        <v>0</v>
      </c>
      <c r="AG103" s="238"/>
      <c r="AH103" s="478"/>
    </row>
    <row r="104" spans="1:34" ht="18" customHeight="1" hidden="1">
      <c r="A104" s="244"/>
      <c r="B104" s="241"/>
      <c r="C104" s="240" t="s">
        <v>326</v>
      </c>
      <c r="D104" s="241"/>
      <c r="E104" s="241"/>
      <c r="F104" s="241"/>
      <c r="G104" s="240"/>
      <c r="H104" s="242"/>
      <c r="I104" s="221"/>
      <c r="J104" s="221"/>
      <c r="K104" s="242"/>
      <c r="L104" s="221"/>
      <c r="M104" s="221"/>
      <c r="N104" s="242"/>
      <c r="O104" s="221">
        <v>0</v>
      </c>
      <c r="P104" s="221"/>
      <c r="Q104" s="242"/>
      <c r="R104" s="221"/>
      <c r="S104" s="221"/>
      <c r="T104" s="242"/>
      <c r="U104" s="221">
        <v>0</v>
      </c>
      <c r="V104" s="221"/>
      <c r="W104" s="242"/>
      <c r="X104" s="221">
        <v>0</v>
      </c>
      <c r="Y104" s="221"/>
      <c r="Z104" s="221"/>
      <c r="AA104" s="242"/>
      <c r="AB104" s="221"/>
      <c r="AC104" s="221"/>
      <c r="AD104" s="221"/>
      <c r="AE104" s="242"/>
      <c r="AF104" s="221">
        <f>AB104-L104</f>
        <v>0</v>
      </c>
      <c r="AG104" s="243"/>
      <c r="AH104" s="478"/>
    </row>
    <row r="105" spans="1:34" ht="18" customHeight="1" hidden="1">
      <c r="A105" s="244"/>
      <c r="B105" s="240" t="s">
        <v>393</v>
      </c>
      <c r="C105" s="241"/>
      <c r="D105" s="241"/>
      <c r="E105" s="241"/>
      <c r="F105" s="241"/>
      <c r="G105" s="240"/>
      <c r="H105" s="242"/>
      <c r="I105" s="221">
        <f>I104+I103+I100</f>
        <v>0</v>
      </c>
      <c r="J105" s="221"/>
      <c r="K105" s="242"/>
      <c r="L105" s="221">
        <f>L104+L103+L100</f>
        <v>0</v>
      </c>
      <c r="M105" s="221"/>
      <c r="N105" s="242"/>
      <c r="O105" s="221">
        <f>O104+O103+O100</f>
        <v>0</v>
      </c>
      <c r="P105" s="221"/>
      <c r="Q105" s="242"/>
      <c r="R105" s="221">
        <f>R104+R103+R100</f>
        <v>0</v>
      </c>
      <c r="S105" s="221"/>
      <c r="T105" s="242"/>
      <c r="U105" s="221">
        <f>U104+U103+U100</f>
        <v>0</v>
      </c>
      <c r="V105" s="221"/>
      <c r="W105" s="242"/>
      <c r="X105" s="221">
        <f>X104+X103+X100</f>
        <v>0</v>
      </c>
      <c r="Y105" s="221"/>
      <c r="Z105" s="221"/>
      <c r="AA105" s="242"/>
      <c r="AB105" s="221">
        <f>AB104+AB103+AB100</f>
        <v>0</v>
      </c>
      <c r="AC105" s="221"/>
      <c r="AD105" s="221"/>
      <c r="AE105" s="242"/>
      <c r="AF105" s="221">
        <f>AF104+AF103+AF100</f>
        <v>0</v>
      </c>
      <c r="AG105" s="243"/>
      <c r="AH105" s="478"/>
    </row>
    <row r="106" spans="3:34" ht="18" customHeight="1">
      <c r="C106" s="6"/>
      <c r="D106" s="6"/>
      <c r="E106" s="6"/>
      <c r="F106" s="6"/>
      <c r="AH106" s="478"/>
    </row>
    <row r="107" spans="3:34" ht="18" customHeight="1">
      <c r="C107" s="6"/>
      <c r="D107" s="6"/>
      <c r="E107" s="6"/>
      <c r="F107" s="6"/>
      <c r="AH107" s="478"/>
    </row>
    <row r="108" ht="15.75">
      <c r="AH108" s="478"/>
    </row>
    <row r="109" ht="15.75">
      <c r="AH109" s="478"/>
    </row>
    <row r="110" ht="15.75">
      <c r="AH110" s="478"/>
    </row>
    <row r="111" spans="1:35" ht="15.75">
      <c r="A111" s="190"/>
      <c r="B111" s="190"/>
      <c r="C111" s="190"/>
      <c r="D111" s="190"/>
      <c r="E111" s="190"/>
      <c r="F111" s="190"/>
      <c r="G111" s="640"/>
      <c r="H111" s="640"/>
      <c r="I111" s="640"/>
      <c r="J111" s="640"/>
      <c r="K111" s="640"/>
      <c r="L111" s="640"/>
      <c r="M111" s="640"/>
      <c r="N111" s="640"/>
      <c r="O111" s="640"/>
      <c r="P111" s="640"/>
      <c r="Q111" s="640"/>
      <c r="R111" s="640"/>
      <c r="S111" s="640"/>
      <c r="T111" s="640"/>
      <c r="U111" s="640"/>
      <c r="V111" s="640"/>
      <c r="W111" s="640"/>
      <c r="X111" s="640"/>
      <c r="Y111" s="640"/>
      <c r="Z111" s="640"/>
      <c r="AA111" s="640"/>
      <c r="AB111" s="640"/>
      <c r="AC111" s="640"/>
      <c r="AD111" s="191"/>
      <c r="AE111" s="191"/>
      <c r="AF111" s="191"/>
      <c r="AG111" s="191"/>
      <c r="AH111" s="641"/>
      <c r="AI111" s="190"/>
    </row>
    <row r="112" spans="1:35" ht="15.75">
      <c r="A112" s="190"/>
      <c r="B112" s="190"/>
      <c r="C112" s="190"/>
      <c r="D112" s="190"/>
      <c r="E112" s="190"/>
      <c r="F112" s="190"/>
      <c r="G112" s="190"/>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487"/>
      <c r="AI112" s="190"/>
    </row>
    <row r="113" spans="1:35" ht="32.25" customHeight="1">
      <c r="A113" s="836"/>
      <c r="B113" s="836"/>
      <c r="C113" s="836"/>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6"/>
      <c r="AA113" s="836"/>
      <c r="AB113" s="301"/>
      <c r="AC113" s="301"/>
      <c r="AD113" s="301"/>
      <c r="AE113" s="301"/>
      <c r="AF113" s="301"/>
      <c r="AG113" s="301"/>
      <c r="AH113" s="482"/>
      <c r="AI113" s="190"/>
    </row>
    <row r="114" spans="1:35" ht="94.5" customHeight="1">
      <c r="A114" s="834"/>
      <c r="B114" s="835"/>
      <c r="C114" s="835"/>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5"/>
      <c r="AA114" s="835"/>
      <c r="AB114" s="302"/>
      <c r="AC114" s="302"/>
      <c r="AD114" s="302"/>
      <c r="AE114" s="302"/>
      <c r="AF114" s="302"/>
      <c r="AG114" s="302"/>
      <c r="AH114" s="483"/>
      <c r="AI114" s="190"/>
    </row>
    <row r="115" spans="1:35" ht="45.75" customHeight="1">
      <c r="A115" s="826"/>
      <c r="B115" s="827"/>
      <c r="C115" s="827"/>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7"/>
      <c r="AA115" s="827"/>
      <c r="AB115" s="302"/>
      <c r="AC115" s="302"/>
      <c r="AD115" s="302"/>
      <c r="AE115" s="302"/>
      <c r="AF115" s="302"/>
      <c r="AG115" s="302"/>
      <c r="AH115" s="483"/>
      <c r="AI115" s="190"/>
    </row>
    <row r="116" spans="1:35" ht="17.25" customHeight="1">
      <c r="A116" s="827"/>
      <c r="B116" s="827"/>
      <c r="C116" s="827"/>
      <c r="D116" s="827"/>
      <c r="E116" s="827"/>
      <c r="F116" s="827"/>
      <c r="G116" s="827"/>
      <c r="H116" s="827"/>
      <c r="I116" s="827"/>
      <c r="J116" s="827"/>
      <c r="K116" s="827"/>
      <c r="L116" s="827"/>
      <c r="M116" s="827"/>
      <c r="N116" s="827"/>
      <c r="O116" s="827"/>
      <c r="P116" s="827"/>
      <c r="Q116" s="827"/>
      <c r="R116" s="827"/>
      <c r="S116" s="827"/>
      <c r="T116" s="827"/>
      <c r="U116" s="827"/>
      <c r="V116" s="827"/>
      <c r="W116" s="827"/>
      <c r="X116" s="827"/>
      <c r="Y116" s="827"/>
      <c r="Z116" s="827"/>
      <c r="AA116" s="827"/>
      <c r="AB116" s="302"/>
      <c r="AC116" s="302"/>
      <c r="AD116" s="302"/>
      <c r="AE116" s="302"/>
      <c r="AF116" s="302"/>
      <c r="AG116" s="302"/>
      <c r="AH116" s="483"/>
      <c r="AI116" s="190"/>
    </row>
    <row r="117" spans="1:35" ht="56.25" customHeight="1">
      <c r="A117" s="843"/>
      <c r="B117" s="838"/>
      <c r="C117" s="838"/>
      <c r="D117" s="838"/>
      <c r="E117" s="838"/>
      <c r="F117" s="838"/>
      <c r="G117" s="838"/>
      <c r="H117" s="838"/>
      <c r="I117" s="838"/>
      <c r="J117" s="838"/>
      <c r="K117" s="838"/>
      <c r="L117" s="838"/>
      <c r="M117" s="838"/>
      <c r="N117" s="838"/>
      <c r="O117" s="838"/>
      <c r="P117" s="838"/>
      <c r="Q117" s="838"/>
      <c r="R117" s="838"/>
      <c r="S117" s="838"/>
      <c r="T117" s="838"/>
      <c r="U117" s="838"/>
      <c r="V117" s="838"/>
      <c r="W117" s="838"/>
      <c r="X117" s="838"/>
      <c r="Y117" s="838"/>
      <c r="Z117" s="838"/>
      <c r="AA117" s="838"/>
      <c r="AB117" s="297"/>
      <c r="AC117" s="297"/>
      <c r="AD117" s="297"/>
      <c r="AE117" s="297"/>
      <c r="AF117" s="297"/>
      <c r="AG117" s="297"/>
      <c r="AH117" s="484"/>
      <c r="AI117" s="190"/>
    </row>
    <row r="118" spans="1:35" ht="17.25" customHeight="1">
      <c r="A118" s="642"/>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485"/>
      <c r="AI118" s="190"/>
    </row>
    <row r="119" spans="1:35" ht="89.25" customHeight="1">
      <c r="A119" s="837"/>
      <c r="B119" s="838"/>
      <c r="C119" s="838"/>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8"/>
      <c r="AA119" s="838"/>
      <c r="AB119" s="297"/>
      <c r="AC119" s="297"/>
      <c r="AD119" s="297"/>
      <c r="AE119" s="297"/>
      <c r="AF119" s="297"/>
      <c r="AG119" s="297"/>
      <c r="AH119" s="486"/>
      <c r="AI119" s="190"/>
    </row>
    <row r="120" spans="1:35" ht="58.5" customHeight="1">
      <c r="A120" s="823"/>
      <c r="B120" s="824"/>
      <c r="C120" s="824"/>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4"/>
      <c r="AA120" s="825"/>
      <c r="AB120" s="303"/>
      <c r="AC120" s="303"/>
      <c r="AD120" s="303"/>
      <c r="AE120" s="303"/>
      <c r="AF120" s="303"/>
      <c r="AG120" s="303"/>
      <c r="AH120" s="485"/>
      <c r="AI120" s="190"/>
    </row>
    <row r="121" spans="1:35" ht="15.75">
      <c r="A121" s="190"/>
      <c r="B121" s="190"/>
      <c r="C121" s="190"/>
      <c r="D121" s="190"/>
      <c r="E121" s="190"/>
      <c r="F121" s="190"/>
      <c r="G121" s="190"/>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392"/>
      <c r="AD121" s="191"/>
      <c r="AE121" s="191"/>
      <c r="AF121" s="191"/>
      <c r="AG121" s="191"/>
      <c r="AH121" s="487"/>
      <c r="AI121" s="190"/>
    </row>
    <row r="122" spans="1:35" ht="15.75">
      <c r="A122" s="190"/>
      <c r="B122" s="190"/>
      <c r="C122" s="190"/>
      <c r="D122" s="190"/>
      <c r="E122" s="190"/>
      <c r="F122" s="190"/>
      <c r="G122" s="190"/>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487"/>
      <c r="AI122" s="190"/>
    </row>
    <row r="123" spans="1:35" ht="15.75">
      <c r="A123" s="190"/>
      <c r="B123" s="190"/>
      <c r="C123" s="190"/>
      <c r="D123" s="190"/>
      <c r="E123" s="190"/>
      <c r="F123" s="190"/>
      <c r="G123" s="190"/>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487"/>
      <c r="AI123" s="190"/>
    </row>
    <row r="124" spans="1:35" ht="15.75">
      <c r="A124" s="190"/>
      <c r="B124" s="190"/>
      <c r="C124" s="190"/>
      <c r="D124" s="190"/>
      <c r="E124" s="190"/>
      <c r="F124" s="190"/>
      <c r="G124" s="190"/>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487"/>
      <c r="AI124" s="190"/>
    </row>
    <row r="125" spans="1:35" ht="15.75">
      <c r="A125" s="190"/>
      <c r="B125" s="190"/>
      <c r="C125" s="190"/>
      <c r="D125" s="190"/>
      <c r="E125" s="190"/>
      <c r="F125" s="190"/>
      <c r="G125" s="190"/>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487"/>
      <c r="AI125" s="190"/>
    </row>
    <row r="126" spans="1:35" ht="15.75">
      <c r="A126" s="190"/>
      <c r="B126" s="190"/>
      <c r="C126" s="190"/>
      <c r="D126" s="190"/>
      <c r="E126" s="190"/>
      <c r="F126" s="190"/>
      <c r="G126" s="190"/>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487"/>
      <c r="AI126" s="190"/>
    </row>
    <row r="127" spans="1:35" ht="15.75">
      <c r="A127" s="190"/>
      <c r="B127" s="190"/>
      <c r="C127" s="190"/>
      <c r="D127" s="190"/>
      <c r="E127" s="190"/>
      <c r="F127" s="190"/>
      <c r="G127" s="190"/>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487"/>
      <c r="AI127" s="190"/>
    </row>
    <row r="128" spans="1:35" ht="15.75">
      <c r="A128" s="190"/>
      <c r="B128" s="190"/>
      <c r="C128" s="190"/>
      <c r="D128" s="190"/>
      <c r="E128" s="190"/>
      <c r="F128" s="190"/>
      <c r="G128" s="190"/>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487"/>
      <c r="AI128" s="190"/>
    </row>
    <row r="129" spans="1:35" ht="15.75">
      <c r="A129" s="190"/>
      <c r="B129" s="190"/>
      <c r="C129" s="190"/>
      <c r="D129" s="190"/>
      <c r="E129" s="190"/>
      <c r="F129" s="190"/>
      <c r="G129" s="190"/>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487"/>
      <c r="AI129" s="190"/>
    </row>
    <row r="130" spans="1:35" ht="15.75">
      <c r="A130" s="190"/>
      <c r="B130" s="190"/>
      <c r="C130" s="190"/>
      <c r="D130" s="190"/>
      <c r="E130" s="190"/>
      <c r="F130" s="190"/>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487"/>
      <c r="AI130" s="190"/>
    </row>
    <row r="131" spans="1:35" ht="15.75">
      <c r="A131" s="190"/>
      <c r="B131" s="190"/>
      <c r="C131" s="190"/>
      <c r="D131" s="190"/>
      <c r="E131" s="190"/>
      <c r="F131" s="190"/>
      <c r="G131" s="190"/>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487"/>
      <c r="AI131" s="190"/>
    </row>
    <row r="132" spans="1:35" ht="15.75">
      <c r="A132" s="190"/>
      <c r="B132" s="190"/>
      <c r="C132" s="190"/>
      <c r="D132" s="190"/>
      <c r="E132" s="190"/>
      <c r="F132" s="190"/>
      <c r="G132" s="190"/>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487"/>
      <c r="AI132" s="190"/>
    </row>
    <row r="133" spans="1:35" ht="15.75">
      <c r="A133" s="190"/>
      <c r="B133" s="190"/>
      <c r="C133" s="190"/>
      <c r="D133" s="190"/>
      <c r="E133" s="190"/>
      <c r="F133" s="190"/>
      <c r="G133" s="190"/>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487"/>
      <c r="AI133" s="190"/>
    </row>
    <row r="134" spans="1:35" ht="15.75">
      <c r="A134" s="190"/>
      <c r="B134" s="190"/>
      <c r="C134" s="190"/>
      <c r="D134" s="190"/>
      <c r="E134" s="190"/>
      <c r="F134" s="190"/>
      <c r="G134" s="190"/>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487"/>
      <c r="AI134" s="190"/>
    </row>
    <row r="135" spans="1:35" ht="15.75">
      <c r="A135" s="190"/>
      <c r="B135" s="190"/>
      <c r="C135" s="190"/>
      <c r="D135" s="190"/>
      <c r="E135" s="190"/>
      <c r="F135" s="190"/>
      <c r="G135" s="190"/>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487"/>
      <c r="AI135" s="190"/>
    </row>
    <row r="136" spans="1:35" ht="15.75">
      <c r="A136" s="190"/>
      <c r="B136" s="190"/>
      <c r="C136" s="190"/>
      <c r="D136" s="190"/>
      <c r="E136" s="190"/>
      <c r="F136" s="190"/>
      <c r="G136" s="190"/>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487"/>
      <c r="AI136" s="190"/>
    </row>
    <row r="137" spans="1:35" ht="15.75">
      <c r="A137" s="190"/>
      <c r="B137" s="190"/>
      <c r="C137" s="190"/>
      <c r="D137" s="190"/>
      <c r="E137" s="190"/>
      <c r="F137" s="190"/>
      <c r="G137" s="190"/>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487"/>
      <c r="AI137" s="190"/>
    </row>
    <row r="138" spans="1:35" ht="15.75">
      <c r="A138" s="190"/>
      <c r="B138" s="190"/>
      <c r="C138" s="190"/>
      <c r="D138" s="190"/>
      <c r="E138" s="190"/>
      <c r="F138" s="190"/>
      <c r="G138" s="190"/>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487"/>
      <c r="AI138" s="190"/>
    </row>
    <row r="139" spans="1:35" ht="15.75">
      <c r="A139" s="190"/>
      <c r="B139" s="190"/>
      <c r="C139" s="190"/>
      <c r="D139" s="190"/>
      <c r="E139" s="190"/>
      <c r="F139" s="190"/>
      <c r="G139" s="190"/>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487"/>
      <c r="AI139" s="190"/>
    </row>
    <row r="140" spans="1:35" ht="15.75">
      <c r="A140" s="190"/>
      <c r="B140" s="190"/>
      <c r="C140" s="190"/>
      <c r="D140" s="190"/>
      <c r="E140" s="190"/>
      <c r="F140" s="190"/>
      <c r="G140" s="190"/>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487"/>
      <c r="AI140" s="190"/>
    </row>
    <row r="141" spans="1:35" ht="15.75">
      <c r="A141" s="190"/>
      <c r="B141" s="190"/>
      <c r="C141" s="190"/>
      <c r="D141" s="190"/>
      <c r="E141" s="190"/>
      <c r="F141" s="190"/>
      <c r="G141" s="190"/>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487"/>
      <c r="AI141" s="190"/>
    </row>
    <row r="142" spans="1:35" ht="15.75">
      <c r="A142" s="190"/>
      <c r="B142" s="190"/>
      <c r="C142" s="190"/>
      <c r="D142" s="190"/>
      <c r="E142" s="190"/>
      <c r="F142" s="190"/>
      <c r="G142" s="190"/>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487"/>
      <c r="AI142" s="190"/>
    </row>
    <row r="143" spans="1:35" ht="15.75">
      <c r="A143" s="190"/>
      <c r="B143" s="190"/>
      <c r="C143" s="190"/>
      <c r="D143" s="190"/>
      <c r="E143" s="190"/>
      <c r="F143" s="190"/>
      <c r="G143" s="190"/>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487"/>
      <c r="AI143" s="190"/>
    </row>
    <row r="144" spans="1:35" ht="15.75">
      <c r="A144" s="190"/>
      <c r="B144" s="190"/>
      <c r="C144" s="190"/>
      <c r="D144" s="190"/>
      <c r="E144" s="190"/>
      <c r="F144" s="190"/>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487"/>
      <c r="AI144" s="190"/>
    </row>
    <row r="145" spans="1:35" ht="15.75">
      <c r="A145" s="190"/>
      <c r="B145" s="190"/>
      <c r="C145" s="190"/>
      <c r="D145" s="190"/>
      <c r="E145" s="190"/>
      <c r="F145" s="190"/>
      <c r="G145" s="190"/>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487"/>
      <c r="AI145" s="190"/>
    </row>
    <row r="146" spans="1:35" ht="15.75">
      <c r="A146" s="190"/>
      <c r="B146" s="190"/>
      <c r="C146" s="190"/>
      <c r="D146" s="190"/>
      <c r="E146" s="190"/>
      <c r="F146" s="190"/>
      <c r="G146" s="190"/>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487"/>
      <c r="AI146" s="190"/>
    </row>
    <row r="147" spans="1:35" ht="15.75">
      <c r="A147" s="190"/>
      <c r="B147" s="190"/>
      <c r="C147" s="190"/>
      <c r="D147" s="190"/>
      <c r="E147" s="190"/>
      <c r="F147" s="190"/>
      <c r="G147" s="190"/>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487"/>
      <c r="AI147" s="190"/>
    </row>
    <row r="148" spans="1:35" ht="15.75">
      <c r="A148" s="190"/>
      <c r="B148" s="190"/>
      <c r="C148" s="190"/>
      <c r="D148" s="190"/>
      <c r="E148" s="190"/>
      <c r="F148" s="190"/>
      <c r="G148" s="190"/>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487"/>
      <c r="AI148" s="190"/>
    </row>
    <row r="149" spans="1:35" ht="15.75">
      <c r="A149" s="190"/>
      <c r="B149" s="190"/>
      <c r="C149" s="190"/>
      <c r="D149" s="190"/>
      <c r="E149" s="190"/>
      <c r="F149" s="190"/>
      <c r="G149" s="190"/>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487"/>
      <c r="AI149" s="190"/>
    </row>
    <row r="150" spans="1:35" ht="15.75">
      <c r="A150" s="190"/>
      <c r="B150" s="190"/>
      <c r="C150" s="190"/>
      <c r="D150" s="190"/>
      <c r="E150" s="190"/>
      <c r="F150" s="190"/>
      <c r="G150" s="190"/>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487"/>
      <c r="AI150" s="190"/>
    </row>
    <row r="151" spans="1:35" ht="15.75">
      <c r="A151" s="190"/>
      <c r="B151" s="190"/>
      <c r="C151" s="190"/>
      <c r="D151" s="190"/>
      <c r="E151" s="190"/>
      <c r="F151" s="190"/>
      <c r="G151" s="190"/>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487"/>
      <c r="AI151" s="190"/>
    </row>
    <row r="152" spans="1:35" ht="15.75">
      <c r="A152" s="190"/>
      <c r="B152" s="190"/>
      <c r="C152" s="190"/>
      <c r="D152" s="190"/>
      <c r="E152" s="190"/>
      <c r="F152" s="190"/>
      <c r="G152" s="190"/>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487"/>
      <c r="AI152" s="190"/>
    </row>
    <row r="153" spans="1:35" ht="15.75">
      <c r="A153" s="190"/>
      <c r="B153" s="190"/>
      <c r="C153" s="190"/>
      <c r="D153" s="190"/>
      <c r="E153" s="190"/>
      <c r="F153" s="190"/>
      <c r="G153" s="190"/>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487"/>
      <c r="AI153" s="190"/>
    </row>
    <row r="154" spans="1:35" ht="15.75">
      <c r="A154" s="190"/>
      <c r="B154" s="190"/>
      <c r="C154" s="190"/>
      <c r="D154" s="190"/>
      <c r="E154" s="190"/>
      <c r="F154" s="190"/>
      <c r="G154" s="190"/>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487"/>
      <c r="AI154" s="190"/>
    </row>
    <row r="155" spans="1:35" ht="15.75">
      <c r="A155" s="190"/>
      <c r="B155" s="190"/>
      <c r="C155" s="190"/>
      <c r="D155" s="190"/>
      <c r="E155" s="190"/>
      <c r="F155" s="190"/>
      <c r="G155" s="190"/>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487"/>
      <c r="AI155" s="190"/>
    </row>
    <row r="156" spans="1:35" ht="15.75">
      <c r="A156" s="190"/>
      <c r="B156" s="190"/>
      <c r="C156" s="190"/>
      <c r="D156" s="190"/>
      <c r="E156" s="190"/>
      <c r="F156" s="190"/>
      <c r="G156" s="190"/>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487"/>
      <c r="AI156" s="190"/>
    </row>
    <row r="157" spans="1:35" ht="15.75">
      <c r="A157" s="190"/>
      <c r="B157" s="190"/>
      <c r="C157" s="190"/>
      <c r="D157" s="190"/>
      <c r="E157" s="190"/>
      <c r="F157" s="190"/>
      <c r="G157" s="190"/>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487"/>
      <c r="AI157" s="190"/>
    </row>
    <row r="158" spans="1:35" ht="15.75">
      <c r="A158" s="190"/>
      <c r="B158" s="190"/>
      <c r="C158" s="190"/>
      <c r="D158" s="190"/>
      <c r="E158" s="190"/>
      <c r="F158" s="190"/>
      <c r="G158" s="190"/>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487"/>
      <c r="AI158" s="190"/>
    </row>
    <row r="159" spans="1:35" ht="15.75">
      <c r="A159" s="190"/>
      <c r="B159" s="190"/>
      <c r="C159" s="190"/>
      <c r="D159" s="190"/>
      <c r="E159" s="190"/>
      <c r="F159" s="190"/>
      <c r="G159" s="190"/>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487"/>
      <c r="AI159" s="190"/>
    </row>
    <row r="160" spans="1:35" ht="15.75">
      <c r="A160" s="190"/>
      <c r="B160" s="190"/>
      <c r="C160" s="190"/>
      <c r="D160" s="190"/>
      <c r="E160" s="190"/>
      <c r="F160" s="190"/>
      <c r="G160" s="190"/>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487"/>
      <c r="AI160" s="190"/>
    </row>
    <row r="161" spans="1:35" ht="15.75">
      <c r="A161" s="190"/>
      <c r="B161" s="190"/>
      <c r="C161" s="190"/>
      <c r="D161" s="190"/>
      <c r="E161" s="190"/>
      <c r="F161" s="190"/>
      <c r="G161" s="190"/>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487"/>
      <c r="AI161" s="190"/>
    </row>
    <row r="162" spans="1:35" ht="15.75">
      <c r="A162" s="190"/>
      <c r="B162" s="190"/>
      <c r="C162" s="190"/>
      <c r="D162" s="190"/>
      <c r="E162" s="190"/>
      <c r="F162" s="190"/>
      <c r="G162" s="190"/>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487"/>
      <c r="AI162" s="190"/>
    </row>
    <row r="163" spans="1:35" ht="15.75">
      <c r="A163" s="190"/>
      <c r="B163" s="190"/>
      <c r="C163" s="190"/>
      <c r="D163" s="190"/>
      <c r="E163" s="190"/>
      <c r="F163" s="190"/>
      <c r="G163" s="190"/>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487"/>
      <c r="AI163" s="190"/>
    </row>
    <row r="164" spans="1:35" ht="15.75">
      <c r="A164" s="190"/>
      <c r="B164" s="190"/>
      <c r="C164" s="190"/>
      <c r="D164" s="190"/>
      <c r="E164" s="190"/>
      <c r="F164" s="190"/>
      <c r="G164" s="190"/>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487"/>
      <c r="AI164" s="190"/>
    </row>
    <row r="165" spans="1:35" ht="15.75">
      <c r="A165" s="190"/>
      <c r="B165" s="190"/>
      <c r="C165" s="190"/>
      <c r="D165" s="190"/>
      <c r="E165" s="190"/>
      <c r="F165" s="190"/>
      <c r="G165" s="190"/>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487"/>
      <c r="AI165" s="190"/>
    </row>
    <row r="166" spans="1:35" ht="15.75">
      <c r="A166" s="190"/>
      <c r="B166" s="190"/>
      <c r="C166" s="190"/>
      <c r="D166" s="190"/>
      <c r="E166" s="190"/>
      <c r="F166" s="190"/>
      <c r="G166" s="190"/>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487"/>
      <c r="AI166" s="190"/>
    </row>
    <row r="167" spans="1:35" ht="15.75">
      <c r="A167" s="190"/>
      <c r="B167" s="190"/>
      <c r="C167" s="190"/>
      <c r="D167" s="190"/>
      <c r="E167" s="190"/>
      <c r="F167" s="190"/>
      <c r="G167" s="190"/>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487"/>
      <c r="AI167" s="190"/>
    </row>
    <row r="168" spans="1:35" ht="15.75">
      <c r="A168" s="190"/>
      <c r="B168" s="190"/>
      <c r="C168" s="190"/>
      <c r="D168" s="190"/>
      <c r="E168" s="190"/>
      <c r="F168" s="190"/>
      <c r="G168" s="190"/>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487"/>
      <c r="AI168" s="190"/>
    </row>
  </sheetData>
  <mergeCells count="69">
    <mergeCell ref="A8:Y8"/>
    <mergeCell ref="A17:Y17"/>
    <mergeCell ref="A26:Y26"/>
    <mergeCell ref="A1:AC1"/>
    <mergeCell ref="A7:Y7"/>
    <mergeCell ref="A13:Y13"/>
    <mergeCell ref="A23:Y23"/>
    <mergeCell ref="A25:Y25"/>
    <mergeCell ref="A18:Y18"/>
    <mergeCell ref="A19:Y19"/>
    <mergeCell ref="A20:Y20"/>
    <mergeCell ref="A12:Y12"/>
    <mergeCell ref="A14:Y14"/>
    <mergeCell ref="A15:Y15"/>
    <mergeCell ref="A16:Y16"/>
    <mergeCell ref="A2:AC2"/>
    <mergeCell ref="A3:AC3"/>
    <mergeCell ref="A4:AC4"/>
    <mergeCell ref="A5:AC5"/>
    <mergeCell ref="A67:AC67"/>
    <mergeCell ref="A68:AC68"/>
    <mergeCell ref="B95:G95"/>
    <mergeCell ref="A117:AA117"/>
    <mergeCell ref="A86:G86"/>
    <mergeCell ref="A87:G87"/>
    <mergeCell ref="T74:V75"/>
    <mergeCell ref="A88:AC88"/>
    <mergeCell ref="A120:AA120"/>
    <mergeCell ref="A115:AA116"/>
    <mergeCell ref="B93:G93"/>
    <mergeCell ref="B96:G96"/>
    <mergeCell ref="B94:G94"/>
    <mergeCell ref="A114:AA114"/>
    <mergeCell ref="A113:AA113"/>
    <mergeCell ref="A119:AA119"/>
    <mergeCell ref="A57:Y57"/>
    <mergeCell ref="A56:Y56"/>
    <mergeCell ref="A43:Y43"/>
    <mergeCell ref="A44:Y44"/>
    <mergeCell ref="A46:Y46"/>
    <mergeCell ref="A48:Y48"/>
    <mergeCell ref="A55:Y55"/>
    <mergeCell ref="A54:Y54"/>
    <mergeCell ref="A53:Y53"/>
    <mergeCell ref="A42:Y42"/>
    <mergeCell ref="A47:Y47"/>
    <mergeCell ref="A41:Y41"/>
    <mergeCell ref="A37:Y37"/>
    <mergeCell ref="A38:Y38"/>
    <mergeCell ref="A39:Y39"/>
    <mergeCell ref="A40:Y40"/>
    <mergeCell ref="A85:G85"/>
    <mergeCell ref="A74:G76"/>
    <mergeCell ref="A79:G79"/>
    <mergeCell ref="A82:G82"/>
    <mergeCell ref="A83:G84"/>
    <mergeCell ref="A77:G77"/>
    <mergeCell ref="A78:G78"/>
    <mergeCell ref="A80:G81"/>
    <mergeCell ref="H74:J75"/>
    <mergeCell ref="K74:M75"/>
    <mergeCell ref="N74:P75"/>
    <mergeCell ref="A59:AC59"/>
    <mergeCell ref="A62:AC62"/>
    <mergeCell ref="W74:Y75"/>
    <mergeCell ref="AA74:AC75"/>
    <mergeCell ref="Q74:S75"/>
    <mergeCell ref="A65:AC65"/>
    <mergeCell ref="A66:AC66"/>
  </mergeCells>
  <printOptions horizontalCentered="1"/>
  <pageMargins left="0.5" right="0.4" top="0.5" bottom="0.25" header="0.5" footer="0"/>
  <pageSetup firstPageNumber="8" useFirstPageNumber="1" fitToHeight="0" fitToWidth="1" horizontalDpi="300" verticalDpi="300" orientation="landscape" scale="55" r:id="rId1"/>
  <headerFooter alignWithMargins="0">
    <oddHeader>&amp;R&amp;"Times New Roman,Regular"&amp;7DEPARTMENT OF JUSTICE
OFFICE OF THE INSPECTOR GENERAL
FY 2009 PRESIDENT'S BUDGET REQUEST</oddHeader>
    <oddFooter>&amp;C&amp;"Times New Roman,Regular"Exhibit B - Summary of Requirements</oddFooter>
  </headerFooter>
  <rowBreaks count="1" manualBreakCount="1">
    <brk id="59" max="33" man="1"/>
  </rowBreaks>
</worksheet>
</file>

<file path=xl/worksheets/sheet20.xml><?xml version="1.0" encoding="utf-8"?>
<worksheet xmlns="http://schemas.openxmlformats.org/spreadsheetml/2006/main" xmlns:r="http://schemas.openxmlformats.org/officeDocument/2006/relationships">
  <dimension ref="A1:M16"/>
  <sheetViews>
    <sheetView workbookViewId="0" topLeftCell="A9">
      <selection activeCell="C14" sqref="C14"/>
    </sheetView>
  </sheetViews>
  <sheetFormatPr defaultColWidth="8.88671875" defaultRowHeight="15"/>
  <sheetData>
    <row r="1" spans="1:13" ht="15">
      <c r="A1" s="637"/>
      <c r="B1" s="637"/>
      <c r="C1" s="637"/>
      <c r="D1" s="637"/>
      <c r="E1" s="637"/>
      <c r="F1" s="637"/>
      <c r="G1" s="637"/>
      <c r="H1" s="637"/>
      <c r="I1" s="637"/>
      <c r="J1" s="637"/>
      <c r="K1" s="637"/>
      <c r="L1" s="637"/>
      <c r="M1" s="637"/>
    </row>
    <row r="2" spans="1:13" ht="15">
      <c r="A2" s="637"/>
      <c r="B2" s="637"/>
      <c r="C2" s="637"/>
      <c r="D2" s="637"/>
      <c r="E2" s="637"/>
      <c r="F2" s="637"/>
      <c r="G2" s="637"/>
      <c r="H2" s="637"/>
      <c r="I2" s="637"/>
      <c r="J2" s="637"/>
      <c r="K2" s="637"/>
      <c r="L2" s="637"/>
      <c r="M2" s="637"/>
    </row>
    <row r="3" spans="1:13" ht="15">
      <c r="A3" s="637"/>
      <c r="B3" s="637"/>
      <c r="C3" s="637"/>
      <c r="D3" s="637"/>
      <c r="E3" s="637"/>
      <c r="F3" s="637"/>
      <c r="G3" s="637"/>
      <c r="H3" s="637"/>
      <c r="I3" s="637"/>
      <c r="J3" s="637"/>
      <c r="K3" s="637"/>
      <c r="L3" s="637"/>
      <c r="M3" s="637"/>
    </row>
    <row r="4" spans="1:13" ht="15">
      <c r="A4" s="637"/>
      <c r="B4" s="637"/>
      <c r="C4" s="637"/>
      <c r="D4" s="637"/>
      <c r="E4" s="637"/>
      <c r="F4" s="637"/>
      <c r="G4" s="637"/>
      <c r="H4" s="637"/>
      <c r="I4" s="637"/>
      <c r="J4" s="637"/>
      <c r="K4" s="637"/>
      <c r="L4" s="637"/>
      <c r="M4" s="637"/>
    </row>
    <row r="5" spans="1:13" ht="15">
      <c r="A5" s="637"/>
      <c r="B5" s="637"/>
      <c r="C5" s="637"/>
      <c r="D5" s="637"/>
      <c r="E5" s="637"/>
      <c r="F5" s="637"/>
      <c r="G5" s="637"/>
      <c r="H5" s="637"/>
      <c r="I5" s="637"/>
      <c r="J5" s="637"/>
      <c r="K5" s="637"/>
      <c r="L5" s="637"/>
      <c r="M5" s="637"/>
    </row>
    <row r="6" spans="1:13" ht="15">
      <c r="A6" s="637"/>
      <c r="B6" s="637"/>
      <c r="C6" s="637"/>
      <c r="D6" s="637"/>
      <c r="E6" s="637"/>
      <c r="F6" s="637"/>
      <c r="G6" s="637"/>
      <c r="H6" s="637"/>
      <c r="I6" s="637"/>
      <c r="J6" s="637"/>
      <c r="K6" s="637"/>
      <c r="L6" s="637"/>
      <c r="M6" s="637"/>
    </row>
    <row r="7" spans="1:13" ht="15">
      <c r="A7" s="637"/>
      <c r="B7" s="637"/>
      <c r="C7" s="637"/>
      <c r="D7" s="637"/>
      <c r="E7" s="637"/>
      <c r="F7" s="637"/>
      <c r="G7" s="637"/>
      <c r="H7" s="637"/>
      <c r="I7" s="637"/>
      <c r="J7" s="637"/>
      <c r="K7" s="637"/>
      <c r="L7" s="637"/>
      <c r="M7" s="637"/>
    </row>
    <row r="8" spans="1:13" ht="15">
      <c r="A8" s="637"/>
      <c r="B8" s="637"/>
      <c r="C8" s="637"/>
      <c r="D8" s="637"/>
      <c r="E8" s="637"/>
      <c r="F8" s="637"/>
      <c r="G8" s="637"/>
      <c r="H8" s="637"/>
      <c r="I8" s="637"/>
      <c r="J8" s="637"/>
      <c r="K8" s="637"/>
      <c r="L8" s="637"/>
      <c r="M8" s="637"/>
    </row>
    <row r="9" spans="1:13" ht="15">
      <c r="A9" s="637"/>
      <c r="B9" s="637"/>
      <c r="C9" s="637"/>
      <c r="D9" s="637"/>
      <c r="E9" s="637"/>
      <c r="F9" s="637"/>
      <c r="G9" s="637"/>
      <c r="H9" s="637"/>
      <c r="I9" s="637"/>
      <c r="J9" s="637"/>
      <c r="K9" s="637"/>
      <c r="L9" s="637"/>
      <c r="M9" s="637"/>
    </row>
    <row r="10" spans="1:13" ht="15">
      <c r="A10" s="637"/>
      <c r="B10" s="638"/>
      <c r="C10" s="637"/>
      <c r="D10" s="637"/>
      <c r="E10" s="637"/>
      <c r="F10" s="637"/>
      <c r="G10" s="637"/>
      <c r="H10" s="637"/>
      <c r="I10" s="637"/>
      <c r="J10" s="637"/>
      <c r="K10" s="637"/>
      <c r="L10" s="637"/>
      <c r="M10" s="637"/>
    </row>
    <row r="11" spans="1:13" ht="15">
      <c r="A11" s="637"/>
      <c r="B11" s="638"/>
      <c r="C11" s="637"/>
      <c r="D11" s="637"/>
      <c r="E11" s="637"/>
      <c r="F11" s="637"/>
      <c r="G11" s="637"/>
      <c r="H11" s="637"/>
      <c r="I11" s="637"/>
      <c r="J11" s="637"/>
      <c r="K11" s="637"/>
      <c r="L11" s="637"/>
      <c r="M11" s="637"/>
    </row>
    <row r="12" spans="1:13" ht="15">
      <c r="A12" s="637"/>
      <c r="B12" s="637"/>
      <c r="C12" s="637"/>
      <c r="D12" s="637"/>
      <c r="E12" s="637"/>
      <c r="F12" s="637"/>
      <c r="G12" s="637"/>
      <c r="H12" s="637"/>
      <c r="I12" s="637"/>
      <c r="J12" s="637"/>
      <c r="K12" s="637"/>
      <c r="L12" s="637"/>
      <c r="M12" s="637"/>
    </row>
    <row r="13" spans="1:13" ht="15">
      <c r="A13" s="637"/>
      <c r="B13" s="637"/>
      <c r="C13" s="637"/>
      <c r="D13" s="637"/>
      <c r="E13" s="637"/>
      <c r="F13" s="637"/>
      <c r="G13" s="637"/>
      <c r="H13" s="637"/>
      <c r="I13" s="637"/>
      <c r="J13" s="637"/>
      <c r="K13" s="637"/>
      <c r="L13" s="637"/>
      <c r="M13" s="637"/>
    </row>
    <row r="14" spans="1:13" ht="15">
      <c r="A14" s="637"/>
      <c r="B14" s="637"/>
      <c r="C14" s="637"/>
      <c r="D14" s="637"/>
      <c r="E14" s="637"/>
      <c r="F14" s="637"/>
      <c r="G14" s="637"/>
      <c r="H14" s="637"/>
      <c r="I14" s="637"/>
      <c r="J14" s="637"/>
      <c r="K14" s="637"/>
      <c r="L14" s="637"/>
      <c r="M14" s="637"/>
    </row>
    <row r="15" spans="1:13" ht="15">
      <c r="A15" s="637"/>
      <c r="B15" s="637"/>
      <c r="C15" s="637"/>
      <c r="D15" s="637"/>
      <c r="E15" s="637"/>
      <c r="F15" s="637"/>
      <c r="G15" s="637"/>
      <c r="H15" s="637"/>
      <c r="I15" s="637"/>
      <c r="J15" s="637"/>
      <c r="K15" s="637"/>
      <c r="L15" s="637"/>
      <c r="M15" s="637"/>
    </row>
    <row r="16" spans="1:13" ht="59.25">
      <c r="A16" s="1146" t="s">
        <v>152</v>
      </c>
      <c r="B16" s="1146"/>
      <c r="C16" s="1146"/>
      <c r="D16" s="1146"/>
      <c r="E16" s="1146"/>
      <c r="F16" s="1146"/>
      <c r="G16" s="1146"/>
      <c r="H16" s="1146"/>
      <c r="I16" s="1146"/>
      <c r="J16" s="1146"/>
      <c r="K16" s="1146"/>
      <c r="L16" s="639"/>
      <c r="M16" s="639"/>
    </row>
  </sheetData>
  <mergeCells count="1">
    <mergeCell ref="A16:K1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H45"/>
  <sheetViews>
    <sheetView workbookViewId="0" topLeftCell="A1">
      <selection activeCell="D11" sqref="D11"/>
    </sheetView>
  </sheetViews>
  <sheetFormatPr defaultColWidth="8.88671875" defaultRowHeight="15"/>
  <cols>
    <col min="1" max="1" width="25.77734375" style="49" customWidth="1"/>
    <col min="2" max="2" width="15.88671875" style="49" customWidth="1"/>
    <col min="3" max="3" width="4.6640625" style="49" customWidth="1"/>
    <col min="4" max="4" width="7.5546875" style="49" customWidth="1"/>
    <col min="5" max="5" width="4.6640625" style="49" customWidth="1"/>
    <col min="6" max="6" width="7.21484375" style="49" customWidth="1"/>
    <col min="7" max="7" width="11.21484375" style="49" customWidth="1"/>
    <col min="8" max="8" width="1.1171875" style="489" customWidth="1"/>
    <col min="9" max="16384" width="7.21484375" style="49" customWidth="1"/>
  </cols>
  <sheetData>
    <row r="1" spans="1:8" ht="15.75">
      <c r="A1" s="881" t="s">
        <v>216</v>
      </c>
      <c r="B1" s="782"/>
      <c r="C1" s="782"/>
      <c r="D1" s="782"/>
      <c r="E1" s="782"/>
      <c r="F1" s="782"/>
      <c r="G1" s="782"/>
      <c r="H1" s="488" t="s">
        <v>6</v>
      </c>
    </row>
    <row r="2" spans="1:8" ht="20.25">
      <c r="A2" s="38"/>
      <c r="H2" s="488"/>
    </row>
    <row r="3" ht="12.75">
      <c r="H3" s="488"/>
    </row>
    <row r="4" spans="1:8" ht="15.75">
      <c r="A4" s="882" t="s">
        <v>234</v>
      </c>
      <c r="B4" s="840"/>
      <c r="C4" s="840"/>
      <c r="D4" s="840"/>
      <c r="E4" s="840"/>
      <c r="F4" s="840"/>
      <c r="G4" s="840"/>
      <c r="H4" s="488" t="s">
        <v>6</v>
      </c>
    </row>
    <row r="5" spans="1:8" ht="15.75">
      <c r="A5" s="883" t="str">
        <f>'B. Summary of Requirements '!A66</f>
        <v>Office of the Inspector General</v>
      </c>
      <c r="B5" s="884"/>
      <c r="C5" s="884"/>
      <c r="D5" s="884"/>
      <c r="E5" s="884"/>
      <c r="F5" s="884"/>
      <c r="G5" s="884"/>
      <c r="H5" s="488" t="s">
        <v>6</v>
      </c>
    </row>
    <row r="6" spans="1:8" ht="15">
      <c r="A6" s="885" t="s">
        <v>386</v>
      </c>
      <c r="B6" s="840"/>
      <c r="C6" s="840"/>
      <c r="D6" s="840"/>
      <c r="E6" s="840"/>
      <c r="F6" s="840"/>
      <c r="G6" s="840"/>
      <c r="H6" s="488" t="s">
        <v>6</v>
      </c>
    </row>
    <row r="7" spans="1:8" ht="12.75">
      <c r="A7" s="253"/>
      <c r="B7" s="56"/>
      <c r="C7" s="56"/>
      <c r="D7" s="56"/>
      <c r="E7" s="56"/>
      <c r="F7" s="56"/>
      <c r="G7" s="56"/>
      <c r="H7" s="488"/>
    </row>
    <row r="8" ht="12.75">
      <c r="H8" s="488"/>
    </row>
    <row r="9" spans="1:8" ht="15">
      <c r="A9" s="868" t="s">
        <v>379</v>
      </c>
      <c r="B9" s="873" t="s">
        <v>201</v>
      </c>
      <c r="C9" s="870" t="s">
        <v>175</v>
      </c>
      <c r="D9" s="871"/>
      <c r="E9" s="871"/>
      <c r="F9" s="872"/>
      <c r="G9" s="873" t="s">
        <v>210</v>
      </c>
      <c r="H9" s="488" t="s">
        <v>6</v>
      </c>
    </row>
    <row r="10" spans="1:8" ht="12.75">
      <c r="A10" s="869"/>
      <c r="B10" s="874"/>
      <c r="C10" s="67" t="s">
        <v>419</v>
      </c>
      <c r="D10" s="67" t="s">
        <v>27</v>
      </c>
      <c r="E10" s="67" t="s">
        <v>260</v>
      </c>
      <c r="F10" s="68" t="s">
        <v>422</v>
      </c>
      <c r="G10" s="874"/>
      <c r="H10" s="488" t="s">
        <v>6</v>
      </c>
    </row>
    <row r="11" spans="1:8" ht="19.5" customHeight="1">
      <c r="A11" s="521" t="s">
        <v>341</v>
      </c>
      <c r="B11" s="522" t="s">
        <v>342</v>
      </c>
      <c r="C11" s="621">
        <v>16</v>
      </c>
      <c r="D11" s="622" t="s">
        <v>435</v>
      </c>
      <c r="E11" s="623">
        <v>8</v>
      </c>
      <c r="F11" s="732">
        <v>1200</v>
      </c>
      <c r="G11" s="732">
        <f>+F11</f>
        <v>1200</v>
      </c>
      <c r="H11" s="488" t="s">
        <v>6</v>
      </c>
    </row>
    <row r="12" spans="1:8" ht="16.5" customHeight="1">
      <c r="A12" s="84" t="s">
        <v>407</v>
      </c>
      <c r="B12" s="515"/>
      <c r="C12" s="409">
        <f>SUM(C11:C11)</f>
        <v>16</v>
      </c>
      <c r="D12" s="514" t="str">
        <f>D11</f>
        <v>0/2</v>
      </c>
      <c r="E12" s="410">
        <f>SUM(E11:E11)</f>
        <v>8</v>
      </c>
      <c r="F12" s="77">
        <f>SUM(F11:F11)</f>
        <v>1200</v>
      </c>
      <c r="G12" s="78">
        <f>SUM(G11:G11)</f>
        <v>1200</v>
      </c>
      <c r="H12" s="488" t="s">
        <v>6</v>
      </c>
    </row>
    <row r="13" spans="1:8" ht="15" customHeight="1">
      <c r="A13" s="79"/>
      <c r="B13" s="72"/>
      <c r="C13" s="79"/>
      <c r="D13" s="73"/>
      <c r="E13" s="73"/>
      <c r="F13" s="80"/>
      <c r="G13" s="80"/>
      <c r="H13" s="488" t="s">
        <v>6</v>
      </c>
    </row>
    <row r="14" spans="1:8" ht="15" customHeight="1" hidden="1">
      <c r="A14" s="81"/>
      <c r="B14" s="81"/>
      <c r="C14" s="81"/>
      <c r="D14" s="81"/>
      <c r="E14" s="81"/>
      <c r="F14" s="81"/>
      <c r="G14" s="81"/>
      <c r="H14" s="488" t="s">
        <v>6</v>
      </c>
    </row>
    <row r="15" spans="1:8" ht="15" customHeight="1" hidden="1">
      <c r="A15" s="269" t="s">
        <v>402</v>
      </c>
      <c r="B15" s="61" t="s">
        <v>43</v>
      </c>
      <c r="C15" s="62" t="s">
        <v>321</v>
      </c>
      <c r="D15" s="63"/>
      <c r="E15" s="63"/>
      <c r="F15" s="64"/>
      <c r="G15" s="65" t="s">
        <v>261</v>
      </c>
      <c r="H15" s="488" t="s">
        <v>6</v>
      </c>
    </row>
    <row r="16" spans="1:8" ht="15" customHeight="1" hidden="1">
      <c r="A16" s="51"/>
      <c r="B16" s="66" t="s">
        <v>44</v>
      </c>
      <c r="C16" s="67" t="s">
        <v>419</v>
      </c>
      <c r="D16" s="67" t="s">
        <v>27</v>
      </c>
      <c r="E16" s="67" t="s">
        <v>260</v>
      </c>
      <c r="F16" s="68" t="s">
        <v>422</v>
      </c>
      <c r="G16" s="68" t="s">
        <v>430</v>
      </c>
      <c r="H16" s="488" t="s">
        <v>6</v>
      </c>
    </row>
    <row r="17" spans="1:8" ht="15" customHeight="1" hidden="1">
      <c r="A17" s="69"/>
      <c r="B17" s="69"/>
      <c r="C17" s="70"/>
      <c r="D17" s="70"/>
      <c r="E17" s="70"/>
      <c r="F17" s="71"/>
      <c r="G17" s="71"/>
      <c r="H17" s="488" t="s">
        <v>6</v>
      </c>
    </row>
    <row r="18" spans="1:8" ht="15" customHeight="1" hidden="1">
      <c r="A18" s="130" t="s">
        <v>30</v>
      </c>
      <c r="B18" s="131"/>
      <c r="C18" s="132"/>
      <c r="D18" s="132"/>
      <c r="E18" s="132"/>
      <c r="F18" s="276"/>
      <c r="G18" s="274" t="e">
        <f>SUM(F18,#REF!,#REF!)</f>
        <v>#REF!</v>
      </c>
      <c r="H18" s="488" t="s">
        <v>6</v>
      </c>
    </row>
    <row r="19" spans="1:8" ht="15" customHeight="1" hidden="1">
      <c r="A19" s="130" t="s">
        <v>31</v>
      </c>
      <c r="B19" s="131"/>
      <c r="C19" s="132"/>
      <c r="D19" s="132"/>
      <c r="E19" s="132"/>
      <c r="F19" s="276"/>
      <c r="G19" s="274" t="e">
        <f>SUM(F19,#REF!,#REF!)</f>
        <v>#REF!</v>
      </c>
      <c r="H19" s="488" t="s">
        <v>6</v>
      </c>
    </row>
    <row r="20" spans="1:8" ht="15" customHeight="1" hidden="1">
      <c r="A20" s="130" t="s">
        <v>32</v>
      </c>
      <c r="B20" s="131"/>
      <c r="C20" s="132"/>
      <c r="D20" s="132"/>
      <c r="E20" s="132"/>
      <c r="F20" s="276"/>
      <c r="G20" s="274" t="e">
        <f>SUM(F20,#REF!,#REF!)</f>
        <v>#REF!</v>
      </c>
      <c r="H20" s="488" t="s">
        <v>6</v>
      </c>
    </row>
    <row r="21" spans="1:8" ht="15" customHeight="1" hidden="1">
      <c r="A21" s="130" t="s">
        <v>33</v>
      </c>
      <c r="B21" s="131"/>
      <c r="C21" s="132"/>
      <c r="D21" s="132"/>
      <c r="E21" s="132"/>
      <c r="F21" s="276"/>
      <c r="G21" s="274" t="e">
        <f>SUM(F21,#REF!,#REF!)</f>
        <v>#REF!</v>
      </c>
      <c r="H21" s="488" t="s">
        <v>6</v>
      </c>
    </row>
    <row r="22" spans="1:8" ht="15" customHeight="1" hidden="1">
      <c r="A22" s="133" t="s">
        <v>34</v>
      </c>
      <c r="B22" s="134"/>
      <c r="C22" s="135"/>
      <c r="D22" s="135"/>
      <c r="E22" s="135"/>
      <c r="F22" s="277"/>
      <c r="G22" s="275" t="e">
        <f>SUM(F22,#REF!,#REF!)</f>
        <v>#REF!</v>
      </c>
      <c r="H22" s="488" t="s">
        <v>6</v>
      </c>
    </row>
    <row r="23" spans="1:8" ht="15" customHeight="1" hidden="1">
      <c r="A23" s="273" t="s">
        <v>35</v>
      </c>
      <c r="B23" s="74"/>
      <c r="C23" s="75">
        <f>SUM(C18:C22)</f>
        <v>0</v>
      </c>
      <c r="D23" s="76">
        <f>SUM(D18:D22)</f>
        <v>0</v>
      </c>
      <c r="E23" s="76">
        <f>SUM(E18:E22)</f>
        <v>0</v>
      </c>
      <c r="F23" s="279">
        <f>SUM(F18:F22)</f>
        <v>0</v>
      </c>
      <c r="G23" s="278" t="e">
        <f>SUM(G18:G22)</f>
        <v>#REF!</v>
      </c>
      <c r="H23" s="488" t="s">
        <v>6</v>
      </c>
    </row>
    <row r="24" spans="1:8" ht="15" customHeight="1" hidden="1">
      <c r="A24" s="72"/>
      <c r="B24" s="73"/>
      <c r="C24" s="79"/>
      <c r="D24" s="73"/>
      <c r="E24" s="73"/>
      <c r="F24" s="80"/>
      <c r="G24" s="80"/>
      <c r="H24" s="488" t="s">
        <v>6</v>
      </c>
    </row>
    <row r="25" spans="1:8" ht="15" customHeight="1" hidden="1">
      <c r="A25" s="270" t="s">
        <v>160</v>
      </c>
      <c r="B25" s="71"/>
      <c r="C25" s="82">
        <f>C23+C12</f>
        <v>16</v>
      </c>
      <c r="D25" s="82" t="e">
        <f>D23+D12</f>
        <v>#VALUE!</v>
      </c>
      <c r="E25" s="82">
        <f>E23+E12</f>
        <v>8</v>
      </c>
      <c r="F25" s="83">
        <f>F23+F12</f>
        <v>1200</v>
      </c>
      <c r="G25" s="83" t="e">
        <f>G23+G12</f>
        <v>#REF!</v>
      </c>
      <c r="H25" s="488" t="s">
        <v>6</v>
      </c>
    </row>
    <row r="26" spans="1:8" ht="15" customHeight="1" hidden="1">
      <c r="A26" s="272" t="s">
        <v>403</v>
      </c>
      <c r="B26" s="51"/>
      <c r="C26" s="50"/>
      <c r="D26" s="50"/>
      <c r="E26" s="50"/>
      <c r="F26" s="51"/>
      <c r="G26" s="51"/>
      <c r="H26" s="488" t="s">
        <v>6</v>
      </c>
    </row>
    <row r="27" spans="1:8" ht="15" customHeight="1" hidden="1">
      <c r="A27" s="271"/>
      <c r="B27" s="187"/>
      <c r="C27" s="187"/>
      <c r="D27" s="187"/>
      <c r="E27" s="187"/>
      <c r="F27" s="187"/>
      <c r="G27" s="187"/>
      <c r="H27" s="488" t="s">
        <v>6</v>
      </c>
    </row>
    <row r="28" spans="1:8" ht="11.25" customHeight="1" hidden="1">
      <c r="A28" s="51"/>
      <c r="B28" s="187"/>
      <c r="C28" s="187"/>
      <c r="D28" s="187"/>
      <c r="E28" s="187"/>
      <c r="F28" s="187"/>
      <c r="G28" s="187"/>
      <c r="H28" s="488" t="s">
        <v>6</v>
      </c>
    </row>
    <row r="29" spans="1:8" ht="12.75" customHeight="1">
      <c r="A29" s="875" t="s">
        <v>29</v>
      </c>
      <c r="B29" s="873" t="s">
        <v>201</v>
      </c>
      <c r="C29" s="870" t="s">
        <v>175</v>
      </c>
      <c r="D29" s="871"/>
      <c r="E29" s="871"/>
      <c r="F29" s="872"/>
      <c r="G29" s="873" t="s">
        <v>389</v>
      </c>
      <c r="H29" s="488" t="s">
        <v>6</v>
      </c>
    </row>
    <row r="30" spans="1:8" ht="12.75" customHeight="1">
      <c r="A30" s="876"/>
      <c r="B30" s="874"/>
      <c r="C30" s="67" t="s">
        <v>419</v>
      </c>
      <c r="D30" s="67" t="s">
        <v>27</v>
      </c>
      <c r="E30" s="67" t="s">
        <v>260</v>
      </c>
      <c r="F30" s="68" t="s">
        <v>422</v>
      </c>
      <c r="G30" s="874"/>
      <c r="H30" s="488" t="s">
        <v>6</v>
      </c>
    </row>
    <row r="31" spans="1:8" ht="15.75" customHeight="1">
      <c r="A31" s="282" t="s">
        <v>194</v>
      </c>
      <c r="B31" s="283"/>
      <c r="C31" s="621">
        <v>0</v>
      </c>
      <c r="D31" s="623">
        <v>0</v>
      </c>
      <c r="E31" s="623">
        <v>0</v>
      </c>
      <c r="F31" s="624">
        <v>0</v>
      </c>
      <c r="G31" s="624">
        <f>+F31</f>
        <v>0</v>
      </c>
      <c r="H31" s="488" t="s">
        <v>6</v>
      </c>
    </row>
    <row r="32" spans="1:8" ht="14.25" customHeight="1">
      <c r="A32" s="516" t="s">
        <v>389</v>
      </c>
      <c r="B32" s="517"/>
      <c r="C32" s="518">
        <f>SUM(C31)</f>
        <v>0</v>
      </c>
      <c r="D32" s="519">
        <f>SUM(D31)</f>
        <v>0</v>
      </c>
      <c r="E32" s="519">
        <f>SUM(E31)</f>
        <v>0</v>
      </c>
      <c r="F32" s="519">
        <f>SUM(F31)</f>
        <v>0</v>
      </c>
      <c r="G32" s="520">
        <f>SUM(G31)</f>
        <v>0</v>
      </c>
      <c r="H32" s="488" t="s">
        <v>6</v>
      </c>
    </row>
    <row r="33" spans="1:8" ht="14.25" customHeight="1">
      <c r="A33" s="76"/>
      <c r="B33" s="187"/>
      <c r="C33" s="77"/>
      <c r="D33" s="77"/>
      <c r="E33" s="77"/>
      <c r="F33" s="77"/>
      <c r="G33" s="77"/>
      <c r="H33" s="488"/>
    </row>
    <row r="34" spans="1:8" ht="18" customHeight="1">
      <c r="A34" s="523" t="s">
        <v>193</v>
      </c>
      <c r="B34" s="187"/>
      <c r="C34" s="187"/>
      <c r="D34" s="187"/>
      <c r="E34" s="187"/>
      <c r="F34" s="187"/>
      <c r="G34" s="187"/>
      <c r="H34" s="488"/>
    </row>
    <row r="35" ht="18" customHeight="1">
      <c r="H35" s="488"/>
    </row>
    <row r="36" spans="1:8" ht="12.75">
      <c r="A36" s="643"/>
      <c r="B36" s="644"/>
      <c r="C36" s="645"/>
      <c r="D36" s="645"/>
      <c r="E36" s="645"/>
      <c r="F36" s="645"/>
      <c r="G36" s="645"/>
      <c r="H36" s="488"/>
    </row>
    <row r="37" spans="1:8" ht="12.75">
      <c r="A37" s="643"/>
      <c r="B37" s="646"/>
      <c r="C37" s="647"/>
      <c r="D37" s="647"/>
      <c r="E37" s="647"/>
      <c r="F37" s="645"/>
      <c r="G37" s="647"/>
      <c r="H37" s="488"/>
    </row>
    <row r="38" spans="1:8" ht="12.75">
      <c r="A38" s="643"/>
      <c r="B38" s="646"/>
      <c r="C38" s="648"/>
      <c r="D38" s="648"/>
      <c r="E38" s="648"/>
      <c r="F38" s="649"/>
      <c r="G38" s="652"/>
      <c r="H38" s="488"/>
    </row>
    <row r="39" spans="1:6" ht="12.75" customHeight="1">
      <c r="A39" s="650"/>
      <c r="B39" s="651"/>
      <c r="C39" s="651"/>
      <c r="D39" s="651"/>
      <c r="E39" s="651"/>
      <c r="F39" s="651"/>
    </row>
    <row r="40" spans="1:6" ht="33.75" customHeight="1">
      <c r="A40" s="879"/>
      <c r="B40" s="880"/>
      <c r="C40" s="880"/>
      <c r="D40" s="880"/>
      <c r="E40" s="880"/>
      <c r="F40" s="880"/>
    </row>
    <row r="41" spans="1:6" ht="12.75" customHeight="1">
      <c r="A41" s="646"/>
      <c r="B41" s="646"/>
      <c r="C41" s="646"/>
      <c r="D41" s="646"/>
      <c r="E41" s="646"/>
      <c r="F41" s="646"/>
    </row>
    <row r="42" spans="1:6" ht="57" customHeight="1">
      <c r="A42" s="877"/>
      <c r="B42" s="878"/>
      <c r="C42" s="878"/>
      <c r="D42" s="878"/>
      <c r="E42" s="878"/>
      <c r="F42" s="878"/>
    </row>
    <row r="43" spans="1:6" ht="15">
      <c r="A43" s="867"/>
      <c r="B43" s="867"/>
      <c r="C43" s="867"/>
      <c r="D43" s="867"/>
      <c r="E43" s="867"/>
      <c r="F43" s="867"/>
    </row>
    <row r="44" spans="1:7" ht="15" customHeight="1">
      <c r="A44" s="304"/>
      <c r="B44" s="305"/>
      <c r="C44" s="305"/>
      <c r="D44" s="305"/>
      <c r="E44" s="305"/>
      <c r="F44" s="305"/>
      <c r="G44" s="396"/>
    </row>
    <row r="45" spans="1:6" ht="12.75">
      <c r="A45" s="305"/>
      <c r="B45" s="305"/>
      <c r="C45" s="305"/>
      <c r="D45" s="305"/>
      <c r="E45" s="305"/>
      <c r="F45" s="305"/>
    </row>
  </sheetData>
  <mergeCells count="15">
    <mergeCell ref="G9:G10"/>
    <mergeCell ref="G29:G30"/>
    <mergeCell ref="A1:G1"/>
    <mergeCell ref="A4:G4"/>
    <mergeCell ref="A5:G5"/>
    <mergeCell ref="A6:G6"/>
    <mergeCell ref="A43:F43"/>
    <mergeCell ref="A9:A10"/>
    <mergeCell ref="C9:F9"/>
    <mergeCell ref="B9:B10"/>
    <mergeCell ref="C29:F29"/>
    <mergeCell ref="B29:B30"/>
    <mergeCell ref="A29:A30"/>
    <mergeCell ref="A42:F42"/>
    <mergeCell ref="A40:F40"/>
  </mergeCells>
  <printOptions horizontalCentered="1"/>
  <pageMargins left="0.75" right="0.75" top="1" bottom="1" header="0.5" footer="0.5"/>
  <pageSetup fitToHeight="1" fitToWidth="1" horizontalDpi="600" verticalDpi="600" orientation="landscape" r:id="rId1"/>
  <headerFooter alignWithMargins="0">
    <oddHeader>&amp;R&amp;"Times New Roman,Regular"&amp;6DEPARTMENT OF JUSTICE
OFFICE OF THE INSPECTOR GENERAL
FY 2009 PRESIDENT'S BUDGET REQUEST</oddHeader>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pageSetUpPr fitToPage="1"/>
  </sheetPr>
  <dimension ref="A1:U84"/>
  <sheetViews>
    <sheetView zoomScale="75" zoomScaleNormal="75" zoomScaleSheetLayoutView="50" workbookViewId="0" topLeftCell="A1">
      <selection activeCell="C14" sqref="C14:D15"/>
    </sheetView>
  </sheetViews>
  <sheetFormatPr defaultColWidth="8.88671875" defaultRowHeight="15"/>
  <cols>
    <col min="1" max="1" width="49.5546875" style="53" customWidth="1"/>
    <col min="2" max="2" width="1.2265625" style="53" customWidth="1"/>
    <col min="3" max="3" width="10.77734375" style="53" customWidth="1"/>
    <col min="4" max="4" width="10.99609375" style="53" customWidth="1"/>
    <col min="5" max="5" width="1.2265625" style="53" customWidth="1"/>
    <col min="6" max="7" width="11.21484375" style="53" customWidth="1"/>
    <col min="8" max="8" width="1.2265625" style="53" customWidth="1"/>
    <col min="9" max="9" width="7.21484375" style="53" customWidth="1"/>
    <col min="10" max="10" width="7.99609375" style="53" customWidth="1"/>
    <col min="11" max="13" width="6.77734375" style="53" customWidth="1"/>
    <col min="14" max="14" width="7.21484375" style="53" customWidth="1"/>
    <col min="15" max="15" width="6.3359375" style="53" customWidth="1"/>
    <col min="16" max="16" width="7.77734375" style="53" customWidth="1"/>
    <col min="17" max="17" width="1.88671875" style="53" customWidth="1"/>
    <col min="18" max="16384" width="7.21484375" style="53" customWidth="1"/>
  </cols>
  <sheetData>
    <row r="1" spans="1:19" ht="21.75">
      <c r="A1" s="907" t="s">
        <v>215</v>
      </c>
      <c r="B1" s="908"/>
      <c r="C1" s="908"/>
      <c r="D1" s="908"/>
      <c r="E1" s="908"/>
      <c r="F1" s="908"/>
      <c r="G1" s="908"/>
      <c r="H1" s="908"/>
      <c r="I1" s="908"/>
      <c r="J1" s="908"/>
      <c r="K1" s="908"/>
      <c r="L1" s="908"/>
      <c r="M1" s="908"/>
      <c r="N1" s="908"/>
      <c r="O1" s="908"/>
      <c r="P1" s="909"/>
      <c r="Q1" s="393" t="s">
        <v>6</v>
      </c>
      <c r="R1" s="395"/>
      <c r="S1" s="395"/>
    </row>
    <row r="2" spans="1:20" ht="18.75" customHeight="1">
      <c r="A2" s="57"/>
      <c r="Q2" s="393" t="s">
        <v>6</v>
      </c>
      <c r="T2" s="393"/>
    </row>
    <row r="3" spans="1:20" ht="18.75" customHeight="1">
      <c r="A3" s="57"/>
      <c r="Q3" s="393"/>
      <c r="T3" s="393"/>
    </row>
    <row r="4" spans="1:20" ht="18.75" customHeight="1">
      <c r="A4" s="57"/>
      <c r="Q4" s="393"/>
      <c r="T4" s="393"/>
    </row>
    <row r="5" spans="1:20" ht="18.75" customHeight="1">
      <c r="A5" s="57"/>
      <c r="Q5" s="393"/>
      <c r="T5" s="393"/>
    </row>
    <row r="6" spans="1:20" ht="19.5">
      <c r="A6" s="910" t="s">
        <v>28</v>
      </c>
      <c r="B6" s="911"/>
      <c r="C6" s="911"/>
      <c r="D6" s="911"/>
      <c r="E6" s="911"/>
      <c r="F6" s="911"/>
      <c r="G6" s="911"/>
      <c r="H6" s="911"/>
      <c r="I6" s="911"/>
      <c r="J6" s="911"/>
      <c r="K6" s="911"/>
      <c r="L6" s="911"/>
      <c r="M6" s="911"/>
      <c r="N6" s="911"/>
      <c r="O6" s="911"/>
      <c r="P6" s="912"/>
      <c r="Q6" s="393" t="s">
        <v>6</v>
      </c>
      <c r="R6" s="262"/>
      <c r="S6" s="262"/>
      <c r="T6" s="393"/>
    </row>
    <row r="7" spans="1:19" ht="19.5">
      <c r="A7" s="913" t="str">
        <f>+'B. Summary of Requirements '!A66</f>
        <v>Office of the Inspector General</v>
      </c>
      <c r="B7" s="911"/>
      <c r="C7" s="911"/>
      <c r="D7" s="911"/>
      <c r="E7" s="911"/>
      <c r="F7" s="911"/>
      <c r="G7" s="911"/>
      <c r="H7" s="911"/>
      <c r="I7" s="911"/>
      <c r="J7" s="911"/>
      <c r="K7" s="911"/>
      <c r="L7" s="911"/>
      <c r="M7" s="911"/>
      <c r="N7" s="911"/>
      <c r="O7" s="911"/>
      <c r="P7" s="911"/>
      <c r="Q7" s="393" t="s">
        <v>6</v>
      </c>
      <c r="R7" s="254"/>
      <c r="S7" s="254"/>
    </row>
    <row r="8" spans="1:20" ht="15">
      <c r="A8" s="914" t="s">
        <v>386</v>
      </c>
      <c r="B8" s="841"/>
      <c r="C8" s="841"/>
      <c r="D8" s="841"/>
      <c r="E8" s="841"/>
      <c r="F8" s="841"/>
      <c r="G8" s="841"/>
      <c r="H8" s="841"/>
      <c r="I8" s="841"/>
      <c r="J8" s="841"/>
      <c r="K8" s="841"/>
      <c r="L8" s="841"/>
      <c r="M8" s="841"/>
      <c r="N8" s="841"/>
      <c r="O8" s="841"/>
      <c r="P8" s="915"/>
      <c r="Q8" s="393" t="s">
        <v>6</v>
      </c>
      <c r="R8" s="262"/>
      <c r="S8" s="262"/>
      <c r="T8" s="393"/>
    </row>
    <row r="9" spans="1:20" ht="15">
      <c r="A9" s="495"/>
      <c r="B9" s="533"/>
      <c r="C9" s="533"/>
      <c r="D9" s="533"/>
      <c r="E9" s="533"/>
      <c r="F9" s="533"/>
      <c r="G9" s="533"/>
      <c r="H9" s="533"/>
      <c r="I9" s="533"/>
      <c r="J9" s="533"/>
      <c r="K9" s="533"/>
      <c r="L9" s="533"/>
      <c r="M9" s="533"/>
      <c r="N9" s="533"/>
      <c r="O9" s="533"/>
      <c r="P9" s="533"/>
      <c r="Q9" s="393"/>
      <c r="R9" s="262"/>
      <c r="S9" s="262"/>
      <c r="T9" s="393"/>
    </row>
    <row r="10" spans="1:20" ht="15">
      <c r="A10" s="495"/>
      <c r="B10" s="533"/>
      <c r="C10" s="533"/>
      <c r="D10" s="533"/>
      <c r="E10" s="533"/>
      <c r="F10" s="533"/>
      <c r="G10" s="533"/>
      <c r="H10" s="533"/>
      <c r="I10" s="533"/>
      <c r="J10" s="533"/>
      <c r="K10" s="533"/>
      <c r="L10" s="533"/>
      <c r="M10" s="533"/>
      <c r="N10" s="533"/>
      <c r="O10" s="533"/>
      <c r="P10" s="533"/>
      <c r="Q10" s="393"/>
      <c r="R10" s="262"/>
      <c r="S10" s="262"/>
      <c r="T10" s="393"/>
    </row>
    <row r="11" spans="1:20" ht="19.5" customHeight="1">
      <c r="A11" s="495"/>
      <c r="B11" s="533"/>
      <c r="C11" s="533"/>
      <c r="D11" s="533"/>
      <c r="E11" s="533"/>
      <c r="F11" s="533"/>
      <c r="G11" s="533"/>
      <c r="H11" s="533"/>
      <c r="I11" s="533"/>
      <c r="J11" s="533"/>
      <c r="K11" s="533"/>
      <c r="L11" s="533"/>
      <c r="M11" s="533"/>
      <c r="N11" s="533"/>
      <c r="O11" s="533"/>
      <c r="P11" s="533"/>
      <c r="Q11" s="393"/>
      <c r="R11" s="262"/>
      <c r="S11" s="262"/>
      <c r="T11" s="393"/>
    </row>
    <row r="12" spans="17:20" ht="19.5" customHeight="1">
      <c r="Q12" s="393" t="s">
        <v>6</v>
      </c>
      <c r="T12" s="393"/>
    </row>
    <row r="13" spans="17:20" ht="13.5" thickBot="1">
      <c r="Q13" s="393" t="s">
        <v>6</v>
      </c>
      <c r="T13" s="393"/>
    </row>
    <row r="14" spans="1:20" ht="37.5" customHeight="1">
      <c r="A14" s="286"/>
      <c r="B14" s="85"/>
      <c r="C14" s="888" t="str">
        <f>+'B. Summary of Requirements '!H74</f>
        <v>2007 Appropriation Enacted w/Rescissions and Supplementals</v>
      </c>
      <c r="D14" s="887"/>
      <c r="E14" s="394"/>
      <c r="F14" s="888" t="str">
        <f>+'B. Summary of Requirements '!K74</f>
        <v>2008 Requirements</v>
      </c>
      <c r="G14" s="887"/>
      <c r="H14" s="394"/>
      <c r="I14" s="886" t="str">
        <f>+'B. Summary of Requirements '!Q74</f>
        <v>2009 Current Services</v>
      </c>
      <c r="J14" s="887"/>
      <c r="K14" s="890">
        <v>2009</v>
      </c>
      <c r="L14" s="891"/>
      <c r="M14" s="891"/>
      <c r="N14" s="892"/>
      <c r="O14" s="886" t="str">
        <f>+'B. Summary of Requirements '!AA74</f>
        <v>2009 Request</v>
      </c>
      <c r="P14" s="887"/>
      <c r="Q14" s="393" t="s">
        <v>6</v>
      </c>
      <c r="R14" s="327"/>
      <c r="S14" s="328"/>
      <c r="T14" s="393"/>
    </row>
    <row r="15" spans="1:20" ht="14.25" customHeight="1">
      <c r="A15" s="85"/>
      <c r="B15" s="85"/>
      <c r="C15" s="851"/>
      <c r="D15" s="889"/>
      <c r="E15" s="394"/>
      <c r="F15" s="799"/>
      <c r="G15" s="801"/>
      <c r="H15" s="394"/>
      <c r="I15" s="799"/>
      <c r="J15" s="801"/>
      <c r="K15" s="894" t="s">
        <v>426</v>
      </c>
      <c r="L15" s="895"/>
      <c r="M15" s="893" t="s">
        <v>431</v>
      </c>
      <c r="N15" s="872"/>
      <c r="O15" s="799"/>
      <c r="P15" s="801"/>
      <c r="Q15" s="393" t="s">
        <v>6</v>
      </c>
      <c r="R15" s="328"/>
      <c r="S15" s="328"/>
      <c r="T15" s="393"/>
    </row>
    <row r="16" spans="1:20" ht="12.75" hidden="1">
      <c r="A16" s="897" t="s">
        <v>370</v>
      </c>
      <c r="B16" s="85"/>
      <c r="C16" s="203"/>
      <c r="D16" s="204"/>
      <c r="E16" s="197"/>
      <c r="F16" s="203"/>
      <c r="G16" s="204"/>
      <c r="H16" s="197"/>
      <c r="I16" s="203"/>
      <c r="J16" s="204"/>
      <c r="K16" s="203"/>
      <c r="L16" s="204"/>
      <c r="M16" s="307"/>
      <c r="N16" s="204"/>
      <c r="O16" s="203"/>
      <c r="P16" s="204"/>
      <c r="Q16" s="393" t="s">
        <v>6</v>
      </c>
      <c r="R16" s="307"/>
      <c r="S16" s="307"/>
      <c r="T16" s="393"/>
    </row>
    <row r="17" spans="1:20" ht="51">
      <c r="A17" s="898"/>
      <c r="B17" s="85"/>
      <c r="C17" s="340" t="s">
        <v>161</v>
      </c>
      <c r="D17" s="341" t="s">
        <v>162</v>
      </c>
      <c r="E17" s="524"/>
      <c r="F17" s="340" t="s">
        <v>161</v>
      </c>
      <c r="G17" s="341" t="s">
        <v>162</v>
      </c>
      <c r="H17" s="524"/>
      <c r="I17" s="340" t="s">
        <v>161</v>
      </c>
      <c r="J17" s="341" t="s">
        <v>162</v>
      </c>
      <c r="K17" s="340" t="s">
        <v>161</v>
      </c>
      <c r="L17" s="341" t="s">
        <v>162</v>
      </c>
      <c r="M17" s="340" t="s">
        <v>161</v>
      </c>
      <c r="N17" s="341" t="s">
        <v>162</v>
      </c>
      <c r="O17" s="340" t="s">
        <v>161</v>
      </c>
      <c r="P17" s="341" t="s">
        <v>162</v>
      </c>
      <c r="Q17" s="393" t="s">
        <v>6</v>
      </c>
      <c r="R17" s="329"/>
      <c r="S17" s="329"/>
      <c r="T17" s="393"/>
    </row>
    <row r="18" spans="1:20" ht="60" customHeight="1">
      <c r="A18" s="532" t="s">
        <v>195</v>
      </c>
      <c r="B18" s="309"/>
      <c r="C18" s="525">
        <f>437+23</f>
        <v>460</v>
      </c>
      <c r="D18" s="526">
        <v>71103</v>
      </c>
      <c r="E18" s="527"/>
      <c r="F18" s="525">
        <f>422+23</f>
        <v>445</v>
      </c>
      <c r="G18" s="526">
        <v>70603</v>
      </c>
      <c r="H18" s="527"/>
      <c r="I18" s="525">
        <f>422+23</f>
        <v>445</v>
      </c>
      <c r="J18" s="526">
        <v>74481</v>
      </c>
      <c r="K18" s="525">
        <v>8</v>
      </c>
      <c r="L18" s="527">
        <v>1200</v>
      </c>
      <c r="M18" s="528">
        <v>0</v>
      </c>
      <c r="N18" s="526">
        <v>0</v>
      </c>
      <c r="O18" s="525">
        <f>+I18+K18</f>
        <v>453</v>
      </c>
      <c r="P18" s="526">
        <f>+J18+L18</f>
        <v>75681</v>
      </c>
      <c r="Q18" s="393" t="s">
        <v>6</v>
      </c>
      <c r="R18" s="309"/>
      <c r="S18" s="309"/>
      <c r="T18" s="393"/>
    </row>
    <row r="19" spans="1:20" ht="12.75" hidden="1">
      <c r="A19" s="92" t="s">
        <v>36</v>
      </c>
      <c r="B19" s="85"/>
      <c r="C19" s="96"/>
      <c r="D19" s="97"/>
      <c r="E19" s="95"/>
      <c r="F19" s="96"/>
      <c r="G19" s="97"/>
      <c r="H19" s="95"/>
      <c r="I19" s="96"/>
      <c r="J19" s="97"/>
      <c r="K19" s="96"/>
      <c r="L19" s="312"/>
      <c r="M19" s="96"/>
      <c r="N19" s="97"/>
      <c r="O19" s="96"/>
      <c r="P19" s="97"/>
      <c r="Q19" s="393" t="s">
        <v>6</v>
      </c>
      <c r="R19" s="312"/>
      <c r="S19" s="312"/>
      <c r="T19" s="393"/>
    </row>
    <row r="20" spans="1:20" ht="13.5" thickBot="1">
      <c r="A20" s="85"/>
      <c r="B20" s="85"/>
      <c r="C20" s="85"/>
      <c r="D20" s="85"/>
      <c r="E20" s="85"/>
      <c r="F20" s="85"/>
      <c r="G20" s="85"/>
      <c r="H20" s="85"/>
      <c r="I20" s="85"/>
      <c r="J20" s="85"/>
      <c r="K20" s="85"/>
      <c r="L20" s="85"/>
      <c r="M20" s="338"/>
      <c r="N20" s="85"/>
      <c r="O20" s="85"/>
      <c r="P20" s="85"/>
      <c r="Q20" s="393" t="s">
        <v>6</v>
      </c>
      <c r="R20" s="309"/>
      <c r="S20" s="309"/>
      <c r="T20" s="393"/>
    </row>
    <row r="21" spans="1:20" s="55" customFormat="1" ht="13.5" thickBot="1">
      <c r="A21" s="185" t="s">
        <v>160</v>
      </c>
      <c r="B21" s="186"/>
      <c r="C21" s="529">
        <f>C18</f>
        <v>460</v>
      </c>
      <c r="D21" s="530">
        <f>D18</f>
        <v>71103</v>
      </c>
      <c r="E21" s="186"/>
      <c r="F21" s="529">
        <f>F18</f>
        <v>445</v>
      </c>
      <c r="G21" s="530">
        <f>G18</f>
        <v>70603</v>
      </c>
      <c r="H21" s="186"/>
      <c r="I21" s="529">
        <f aca="true" t="shared" si="0" ref="I21:P21">I18</f>
        <v>445</v>
      </c>
      <c r="J21" s="530">
        <f t="shared" si="0"/>
        <v>74481</v>
      </c>
      <c r="K21" s="529">
        <f t="shared" si="0"/>
        <v>8</v>
      </c>
      <c r="L21" s="530">
        <f t="shared" si="0"/>
        <v>1200</v>
      </c>
      <c r="M21" s="529">
        <f t="shared" si="0"/>
        <v>0</v>
      </c>
      <c r="N21" s="531">
        <f t="shared" si="0"/>
        <v>0</v>
      </c>
      <c r="O21" s="529">
        <f t="shared" si="0"/>
        <v>453</v>
      </c>
      <c r="P21" s="530">
        <f t="shared" si="0"/>
        <v>75681</v>
      </c>
      <c r="Q21" s="393" t="s">
        <v>6</v>
      </c>
      <c r="R21" s="105"/>
      <c r="S21" s="106"/>
      <c r="T21" s="393"/>
    </row>
    <row r="22" spans="1:20" s="55" customFormat="1" ht="15">
      <c r="A22" s="905" t="s">
        <v>205</v>
      </c>
      <c r="B22" s="906"/>
      <c r="C22" s="906"/>
      <c r="D22" s="906"/>
      <c r="E22" s="906"/>
      <c r="F22" s="906"/>
      <c r="G22" s="906"/>
      <c r="H22" s="906"/>
      <c r="I22" s="906"/>
      <c r="J22" s="906"/>
      <c r="K22" s="906"/>
      <c r="L22" s="906"/>
      <c r="M22" s="906"/>
      <c r="N22" s="906"/>
      <c r="O22" s="906"/>
      <c r="P22" s="906"/>
      <c r="Q22" s="448"/>
      <c r="R22" s="332"/>
      <c r="S22" s="332"/>
      <c r="T22" s="393"/>
    </row>
    <row r="23" spans="1:20" s="55" customFormat="1" ht="15.75" hidden="1">
      <c r="A23" s="58" t="s">
        <v>28</v>
      </c>
      <c r="B23" s="52"/>
      <c r="C23" s="52"/>
      <c r="D23" s="52"/>
      <c r="E23" s="52"/>
      <c r="F23" s="52"/>
      <c r="G23" s="52"/>
      <c r="H23" s="52"/>
      <c r="I23" s="52"/>
      <c r="J23" s="52"/>
      <c r="K23" s="52"/>
      <c r="L23" s="52"/>
      <c r="M23" s="52"/>
      <c r="N23" s="52"/>
      <c r="O23" s="52"/>
      <c r="P23" s="52"/>
      <c r="Q23" s="52"/>
      <c r="R23" s="333"/>
      <c r="S23" s="333"/>
      <c r="T23" s="393"/>
    </row>
    <row r="24" spans="1:20" s="55" customFormat="1" ht="15.75" hidden="1">
      <c r="A24" s="59" t="e">
        <f>+#REF!</f>
        <v>#REF!</v>
      </c>
      <c r="B24" s="52"/>
      <c r="C24" s="52"/>
      <c r="D24" s="52"/>
      <c r="E24" s="52"/>
      <c r="F24" s="52"/>
      <c r="G24" s="52"/>
      <c r="H24" s="52"/>
      <c r="I24" s="52"/>
      <c r="J24" s="52"/>
      <c r="K24" s="52"/>
      <c r="L24" s="52"/>
      <c r="M24" s="52"/>
      <c r="N24" s="52"/>
      <c r="O24" s="52"/>
      <c r="P24" s="52"/>
      <c r="Q24" s="52"/>
      <c r="R24" s="333"/>
      <c r="S24" s="333"/>
      <c r="T24" s="393"/>
    </row>
    <row r="25" spans="1:20" s="55" customFormat="1" ht="12.75" hidden="1">
      <c r="A25" s="60" t="s">
        <v>386</v>
      </c>
      <c r="B25" s="52"/>
      <c r="C25" s="52"/>
      <c r="D25" s="52"/>
      <c r="E25" s="52"/>
      <c r="F25" s="52"/>
      <c r="G25" s="52"/>
      <c r="H25" s="52"/>
      <c r="I25" s="52"/>
      <c r="J25" s="52"/>
      <c r="K25" s="52"/>
      <c r="L25" s="52"/>
      <c r="M25" s="52"/>
      <c r="N25" s="52"/>
      <c r="O25" s="52"/>
      <c r="P25" s="52"/>
      <c r="Q25" s="52"/>
      <c r="R25" s="333"/>
      <c r="S25" s="333"/>
      <c r="T25" s="393"/>
    </row>
    <row r="26" spans="1:20" s="55" customFormat="1" ht="12.75" hidden="1">
      <c r="A26" s="53"/>
      <c r="B26" s="53"/>
      <c r="C26" s="53"/>
      <c r="D26" s="53"/>
      <c r="E26" s="53"/>
      <c r="F26" s="53"/>
      <c r="G26" s="53"/>
      <c r="H26" s="53"/>
      <c r="I26" s="53"/>
      <c r="J26" s="53"/>
      <c r="K26" s="53"/>
      <c r="L26" s="53"/>
      <c r="M26" s="53"/>
      <c r="N26" s="53"/>
      <c r="O26" s="53"/>
      <c r="P26" s="53"/>
      <c r="Q26" s="53"/>
      <c r="R26" s="334"/>
      <c r="S26" s="334"/>
      <c r="T26" s="393"/>
    </row>
    <row r="27" spans="18:20" ht="12.75" hidden="1">
      <c r="R27" s="334"/>
      <c r="S27" s="334"/>
      <c r="T27" s="393"/>
    </row>
    <row r="28" spans="1:20" ht="12.75" hidden="1">
      <c r="A28" s="286" t="s">
        <v>400</v>
      </c>
      <c r="B28" s="85"/>
      <c r="C28" s="195" t="e">
        <f>+#REF!</f>
        <v>#REF!</v>
      </c>
      <c r="D28" s="196"/>
      <c r="E28" s="197"/>
      <c r="F28" s="195" t="e">
        <f>+#REF!</f>
        <v>#REF!</v>
      </c>
      <c r="G28" s="196"/>
      <c r="H28" s="197"/>
      <c r="I28" s="198" t="e">
        <f>+#REF!</f>
        <v>#REF!</v>
      </c>
      <c r="J28" s="196"/>
      <c r="K28" s="198" t="e">
        <f>+#REF!</f>
        <v>#REF!</v>
      </c>
      <c r="L28" s="316"/>
      <c r="M28" s="316"/>
      <c r="N28" s="196"/>
      <c r="O28" s="198" t="e">
        <f>+#REF!</f>
        <v>#REF!</v>
      </c>
      <c r="P28" s="196"/>
      <c r="Q28" s="199"/>
      <c r="R28" s="327"/>
      <c r="S28" s="328"/>
      <c r="T28" s="393"/>
    </row>
    <row r="29" spans="2:20" ht="12.75" hidden="1">
      <c r="B29" s="85"/>
      <c r="C29" s="200" t="e">
        <f>+#REF!</f>
        <v>#REF!</v>
      </c>
      <c r="D29" s="201"/>
      <c r="E29" s="197"/>
      <c r="F29" s="200" t="e">
        <f>+#REF!</f>
        <v>#REF!</v>
      </c>
      <c r="G29" s="202"/>
      <c r="H29" s="197"/>
      <c r="I29" s="200" t="e">
        <f>+#REF!</f>
        <v>#REF!</v>
      </c>
      <c r="J29" s="202"/>
      <c r="K29" s="200" t="s">
        <v>390</v>
      </c>
      <c r="L29" s="306"/>
      <c r="M29" s="306"/>
      <c r="N29" s="202"/>
      <c r="O29" s="200" t="e">
        <f>+#REF!</f>
        <v>#REF!</v>
      </c>
      <c r="P29" s="202"/>
      <c r="Q29" s="199"/>
      <c r="R29" s="328"/>
      <c r="S29" s="328"/>
      <c r="T29" s="393"/>
    </row>
    <row r="30" spans="1:20" ht="12.75" hidden="1">
      <c r="A30" s="899" t="s">
        <v>45</v>
      </c>
      <c r="B30" s="85"/>
      <c r="C30" s="203"/>
      <c r="D30" s="204" t="s">
        <v>422</v>
      </c>
      <c r="E30" s="197"/>
      <c r="F30" s="203"/>
      <c r="G30" s="204" t="s">
        <v>422</v>
      </c>
      <c r="H30" s="197"/>
      <c r="I30" s="203"/>
      <c r="J30" s="204" t="s">
        <v>422</v>
      </c>
      <c r="K30" s="203"/>
      <c r="L30" s="307"/>
      <c r="M30" s="307"/>
      <c r="N30" s="204" t="s">
        <v>422</v>
      </c>
      <c r="O30" s="203"/>
      <c r="P30" s="204" t="s">
        <v>422</v>
      </c>
      <c r="Q30" s="199"/>
      <c r="R30" s="307"/>
      <c r="S30" s="307"/>
      <c r="T30" s="393"/>
    </row>
    <row r="31" spans="1:20" ht="12.75" hidden="1">
      <c r="A31" s="900"/>
      <c r="B31" s="85"/>
      <c r="C31" s="205" t="s">
        <v>260</v>
      </c>
      <c r="D31" s="206" t="s">
        <v>46</v>
      </c>
      <c r="E31" s="197"/>
      <c r="F31" s="205" t="s">
        <v>260</v>
      </c>
      <c r="G31" s="206" t="s">
        <v>46</v>
      </c>
      <c r="H31" s="197"/>
      <c r="I31" s="205" t="s">
        <v>260</v>
      </c>
      <c r="J31" s="206" t="s">
        <v>46</v>
      </c>
      <c r="K31" s="205" t="s">
        <v>260</v>
      </c>
      <c r="L31" s="308"/>
      <c r="M31" s="308"/>
      <c r="N31" s="206" t="s">
        <v>46</v>
      </c>
      <c r="O31" s="205" t="s">
        <v>260</v>
      </c>
      <c r="P31" s="206" t="s">
        <v>46</v>
      </c>
      <c r="Q31" s="199"/>
      <c r="R31" s="329"/>
      <c r="S31" s="329"/>
      <c r="T31" s="393"/>
    </row>
    <row r="32" spans="1:20" ht="12.75" hidden="1">
      <c r="A32" s="86"/>
      <c r="B32" s="85"/>
      <c r="C32" s="87"/>
      <c r="D32" s="88"/>
      <c r="E32" s="85"/>
      <c r="F32" s="87"/>
      <c r="G32" s="88"/>
      <c r="H32" s="85"/>
      <c r="I32" s="87"/>
      <c r="J32" s="88"/>
      <c r="K32" s="87"/>
      <c r="L32" s="309"/>
      <c r="M32" s="309"/>
      <c r="N32" s="88"/>
      <c r="O32" s="87"/>
      <c r="P32" s="88"/>
      <c r="R32" s="309"/>
      <c r="S32" s="309"/>
      <c r="T32" s="393"/>
    </row>
    <row r="33" spans="1:20" ht="12.75" hidden="1">
      <c r="A33" s="89" t="s">
        <v>106</v>
      </c>
      <c r="B33" s="85"/>
      <c r="C33" s="90"/>
      <c r="D33" s="91"/>
      <c r="E33" s="85"/>
      <c r="F33" s="90"/>
      <c r="G33" s="91"/>
      <c r="H33" s="85"/>
      <c r="I33" s="90"/>
      <c r="J33" s="91"/>
      <c r="K33" s="90"/>
      <c r="L33" s="310"/>
      <c r="M33" s="310"/>
      <c r="N33" s="91"/>
      <c r="O33" s="90"/>
      <c r="P33" s="91"/>
      <c r="R33" s="310"/>
      <c r="S33" s="330"/>
      <c r="T33" s="393"/>
    </row>
    <row r="34" spans="1:20" ht="12.75" hidden="1">
      <c r="A34" s="179" t="s">
        <v>37</v>
      </c>
      <c r="B34" s="86"/>
      <c r="C34" s="180"/>
      <c r="D34" s="181"/>
      <c r="E34" s="183"/>
      <c r="F34" s="180"/>
      <c r="G34" s="181"/>
      <c r="H34" s="183"/>
      <c r="I34" s="180"/>
      <c r="J34" s="181"/>
      <c r="K34" s="180"/>
      <c r="L34" s="311"/>
      <c r="M34" s="311"/>
      <c r="N34" s="181"/>
      <c r="O34" s="180">
        <f>K34+I34</f>
        <v>0</v>
      </c>
      <c r="P34" s="181">
        <f>N34+J34</f>
        <v>0</v>
      </c>
      <c r="R34" s="314"/>
      <c r="S34" s="314"/>
      <c r="T34" s="393"/>
    </row>
    <row r="35" spans="1:20" ht="10.5" customHeight="1" hidden="1">
      <c r="A35" s="92" t="s">
        <v>36</v>
      </c>
      <c r="B35" s="85"/>
      <c r="C35" s="96"/>
      <c r="D35" s="97"/>
      <c r="E35" s="95"/>
      <c r="F35" s="96"/>
      <c r="G35" s="97"/>
      <c r="H35" s="95"/>
      <c r="I35" s="96"/>
      <c r="J35" s="97"/>
      <c r="K35" s="96"/>
      <c r="L35" s="312"/>
      <c r="M35" s="312"/>
      <c r="N35" s="97"/>
      <c r="O35" s="96"/>
      <c r="P35" s="97"/>
      <c r="R35" s="312"/>
      <c r="S35" s="312"/>
      <c r="T35" s="393"/>
    </row>
    <row r="36" spans="1:20" ht="12.75" hidden="1">
      <c r="A36" s="100" t="s">
        <v>107</v>
      </c>
      <c r="B36" s="89"/>
      <c r="C36" s="101">
        <f>SUM(C34:C35)</f>
        <v>0</v>
      </c>
      <c r="D36" s="102">
        <f>SUM(D34:D35)</f>
        <v>0</v>
      </c>
      <c r="E36" s="182"/>
      <c r="F36" s="101">
        <f>SUM(F34:F35)</f>
        <v>0</v>
      </c>
      <c r="G36" s="102">
        <f>SUM(G34:G35)</f>
        <v>0</v>
      </c>
      <c r="H36" s="182"/>
      <c r="I36" s="101">
        <f aca="true" t="shared" si="1" ref="I36:P36">SUM(I34:I35)</f>
        <v>0</v>
      </c>
      <c r="J36" s="102">
        <f t="shared" si="1"/>
        <v>0</v>
      </c>
      <c r="K36" s="101">
        <f t="shared" si="1"/>
        <v>0</v>
      </c>
      <c r="L36" s="313"/>
      <c r="M36" s="313"/>
      <c r="N36" s="102">
        <f t="shared" si="1"/>
        <v>0</v>
      </c>
      <c r="O36" s="101">
        <f t="shared" si="1"/>
        <v>0</v>
      </c>
      <c r="P36" s="102">
        <f t="shared" si="1"/>
        <v>0</v>
      </c>
      <c r="Q36" s="54"/>
      <c r="R36" s="331"/>
      <c r="S36" s="331"/>
      <c r="T36" s="393"/>
    </row>
    <row r="37" spans="1:20" ht="12.75" hidden="1">
      <c r="A37" s="86"/>
      <c r="B37" s="85"/>
      <c r="C37" s="87"/>
      <c r="D37" s="88"/>
      <c r="E37" s="85"/>
      <c r="F37" s="87"/>
      <c r="G37" s="88"/>
      <c r="H37" s="85"/>
      <c r="I37" s="87"/>
      <c r="J37" s="88"/>
      <c r="K37" s="87"/>
      <c r="L37" s="309"/>
      <c r="M37" s="309"/>
      <c r="N37" s="88"/>
      <c r="O37" s="87"/>
      <c r="P37" s="88"/>
      <c r="R37" s="309"/>
      <c r="S37" s="309"/>
      <c r="T37" s="393"/>
    </row>
    <row r="38" spans="1:20" ht="25.5" hidden="1">
      <c r="A38" s="99" t="s">
        <v>108</v>
      </c>
      <c r="B38" s="85"/>
      <c r="C38" s="87"/>
      <c r="D38" s="88"/>
      <c r="E38" s="85"/>
      <c r="F38" s="87"/>
      <c r="G38" s="88"/>
      <c r="H38" s="85"/>
      <c r="I38" s="87"/>
      <c r="J38" s="88"/>
      <c r="K38" s="87"/>
      <c r="L38" s="309"/>
      <c r="M38" s="309"/>
      <c r="N38" s="88"/>
      <c r="O38" s="87"/>
      <c r="P38" s="88"/>
      <c r="R38" s="309"/>
      <c r="S38" s="309"/>
      <c r="T38" s="393"/>
    </row>
    <row r="39" spans="1:20" ht="12.75" hidden="1">
      <c r="A39" s="179">
        <v>2.1</v>
      </c>
      <c r="B39" s="86"/>
      <c r="C39" s="180"/>
      <c r="D39" s="181"/>
      <c r="E39" s="183"/>
      <c r="F39" s="180"/>
      <c r="G39" s="181"/>
      <c r="H39" s="183"/>
      <c r="I39" s="180"/>
      <c r="J39" s="181"/>
      <c r="K39" s="180"/>
      <c r="L39" s="311"/>
      <c r="M39" s="311"/>
      <c r="N39" s="181"/>
      <c r="O39" s="180">
        <f>K39+I39</f>
        <v>0</v>
      </c>
      <c r="P39" s="181">
        <f>N39+J39</f>
        <v>0</v>
      </c>
      <c r="R39" s="314"/>
      <c r="S39" s="314"/>
      <c r="T39" s="393"/>
    </row>
    <row r="40" spans="1:20" ht="12.75" hidden="1">
      <c r="A40" s="92" t="s">
        <v>109</v>
      </c>
      <c r="B40" s="85"/>
      <c r="C40" s="93"/>
      <c r="D40" s="94"/>
      <c r="E40" s="95"/>
      <c r="F40" s="93"/>
      <c r="G40" s="94"/>
      <c r="H40" s="95"/>
      <c r="I40" s="93"/>
      <c r="J40" s="94"/>
      <c r="K40" s="93"/>
      <c r="L40" s="314"/>
      <c r="M40" s="314"/>
      <c r="N40" s="94"/>
      <c r="O40" s="93"/>
      <c r="P40" s="94"/>
      <c r="R40" s="314"/>
      <c r="S40" s="314"/>
      <c r="T40" s="393"/>
    </row>
    <row r="41" spans="1:20" ht="12.75" hidden="1">
      <c r="A41" s="92" t="s">
        <v>110</v>
      </c>
      <c r="B41" s="85"/>
      <c r="C41" s="93"/>
      <c r="D41" s="94"/>
      <c r="E41" s="95"/>
      <c r="F41" s="93"/>
      <c r="G41" s="94"/>
      <c r="H41" s="95"/>
      <c r="I41" s="93"/>
      <c r="J41" s="94"/>
      <c r="K41" s="93"/>
      <c r="L41" s="314"/>
      <c r="M41" s="314"/>
      <c r="N41" s="94"/>
      <c r="O41" s="93"/>
      <c r="P41" s="94"/>
      <c r="R41" s="314"/>
      <c r="S41" s="314"/>
      <c r="T41" s="393"/>
    </row>
    <row r="42" spans="1:20" ht="12.75" hidden="1">
      <c r="A42" s="92" t="s">
        <v>111</v>
      </c>
      <c r="B42" s="85"/>
      <c r="C42" s="93"/>
      <c r="D42" s="94"/>
      <c r="E42" s="95"/>
      <c r="F42" s="93"/>
      <c r="G42" s="94"/>
      <c r="H42" s="95"/>
      <c r="I42" s="93"/>
      <c r="J42" s="94"/>
      <c r="K42" s="93"/>
      <c r="L42" s="314"/>
      <c r="M42" s="314"/>
      <c r="N42" s="94"/>
      <c r="O42" s="93"/>
      <c r="P42" s="94"/>
      <c r="R42" s="314"/>
      <c r="S42" s="314"/>
      <c r="T42" s="393"/>
    </row>
    <row r="43" spans="1:20" ht="12.75" hidden="1">
      <c r="A43" s="92" t="s">
        <v>112</v>
      </c>
      <c r="B43" s="85"/>
      <c r="C43" s="93"/>
      <c r="D43" s="94"/>
      <c r="E43" s="95"/>
      <c r="F43" s="93"/>
      <c r="G43" s="94"/>
      <c r="H43" s="95"/>
      <c r="I43" s="93"/>
      <c r="J43" s="94"/>
      <c r="K43" s="93"/>
      <c r="L43" s="314"/>
      <c r="M43" s="314"/>
      <c r="N43" s="94"/>
      <c r="O43" s="93"/>
      <c r="P43" s="94"/>
      <c r="R43" s="314"/>
      <c r="S43" s="314"/>
      <c r="T43" s="393"/>
    </row>
    <row r="44" spans="1:20" ht="12.75" hidden="1">
      <c r="A44" s="92" t="s">
        <v>113</v>
      </c>
      <c r="B44" s="85"/>
      <c r="C44" s="96"/>
      <c r="D44" s="97"/>
      <c r="E44" s="95"/>
      <c r="F44" s="96"/>
      <c r="G44" s="97"/>
      <c r="H44" s="95"/>
      <c r="I44" s="96"/>
      <c r="J44" s="97"/>
      <c r="K44" s="96"/>
      <c r="L44" s="312"/>
      <c r="M44" s="312"/>
      <c r="N44" s="97"/>
      <c r="O44" s="96"/>
      <c r="P44" s="97"/>
      <c r="R44" s="312"/>
      <c r="S44" s="312"/>
      <c r="T44" s="393"/>
    </row>
    <row r="45" spans="1:20" ht="12.75" hidden="1">
      <c r="A45" s="100" t="s">
        <v>114</v>
      </c>
      <c r="B45" s="89"/>
      <c r="C45" s="101">
        <f>SUM(C39:C44)</f>
        <v>0</v>
      </c>
      <c r="D45" s="102">
        <f>SUM(D39:D44)</f>
        <v>0</v>
      </c>
      <c r="E45" s="182"/>
      <c r="F45" s="101">
        <f>SUM(F39:F44)</f>
        <v>0</v>
      </c>
      <c r="G45" s="102">
        <f>SUM(G39:G44)</f>
        <v>0</v>
      </c>
      <c r="H45" s="182"/>
      <c r="I45" s="101">
        <f aca="true" t="shared" si="2" ref="I45:P45">SUM(I39:I44)</f>
        <v>0</v>
      </c>
      <c r="J45" s="102">
        <f t="shared" si="2"/>
        <v>0</v>
      </c>
      <c r="K45" s="101">
        <f t="shared" si="2"/>
        <v>0</v>
      </c>
      <c r="L45" s="313"/>
      <c r="M45" s="313"/>
      <c r="N45" s="102">
        <f t="shared" si="2"/>
        <v>0</v>
      </c>
      <c r="O45" s="101">
        <f t="shared" si="2"/>
        <v>0</v>
      </c>
      <c r="P45" s="102">
        <f t="shared" si="2"/>
        <v>0</v>
      </c>
      <c r="R45" s="331"/>
      <c r="S45" s="331"/>
      <c r="T45" s="393"/>
    </row>
    <row r="46" spans="1:20" ht="12.75" hidden="1">
      <c r="A46" s="86"/>
      <c r="B46" s="85"/>
      <c r="C46" s="87"/>
      <c r="D46" s="88"/>
      <c r="E46" s="85"/>
      <c r="F46" s="87"/>
      <c r="G46" s="88"/>
      <c r="H46" s="85"/>
      <c r="I46" s="87"/>
      <c r="J46" s="88"/>
      <c r="K46" s="87"/>
      <c r="L46" s="309"/>
      <c r="M46" s="309"/>
      <c r="N46" s="88"/>
      <c r="O46" s="87"/>
      <c r="P46" s="88"/>
      <c r="R46" s="309"/>
      <c r="S46" s="309"/>
      <c r="T46" s="393"/>
    </row>
    <row r="47" spans="1:20" ht="25.5" hidden="1">
      <c r="A47" s="99" t="s">
        <v>115</v>
      </c>
      <c r="B47" s="85"/>
      <c r="C47" s="87"/>
      <c r="D47" s="88"/>
      <c r="E47" s="85"/>
      <c r="F47" s="87"/>
      <c r="G47" s="88"/>
      <c r="H47" s="85"/>
      <c r="I47" s="87"/>
      <c r="J47" s="88"/>
      <c r="K47" s="87"/>
      <c r="L47" s="309"/>
      <c r="M47" s="309"/>
      <c r="N47" s="88"/>
      <c r="O47" s="87"/>
      <c r="P47" s="88"/>
      <c r="R47" s="309"/>
      <c r="S47" s="309"/>
      <c r="T47" s="393"/>
    </row>
    <row r="48" spans="1:20" ht="12.75" hidden="1">
      <c r="A48" s="179" t="s">
        <v>38</v>
      </c>
      <c r="B48" s="86"/>
      <c r="C48" s="180"/>
      <c r="D48" s="181"/>
      <c r="E48" s="183"/>
      <c r="F48" s="180"/>
      <c r="G48" s="181"/>
      <c r="H48" s="183"/>
      <c r="I48" s="180"/>
      <c r="J48" s="181"/>
      <c r="K48" s="180"/>
      <c r="L48" s="311"/>
      <c r="M48" s="311"/>
      <c r="N48" s="181"/>
      <c r="O48" s="180">
        <f>K48+I48</f>
        <v>0</v>
      </c>
      <c r="P48" s="181">
        <f>N48+J48</f>
        <v>0</v>
      </c>
      <c r="R48" s="314"/>
      <c r="S48" s="314"/>
      <c r="T48" s="393"/>
    </row>
    <row r="49" spans="1:20" ht="12.75" hidden="1">
      <c r="A49" s="92" t="s">
        <v>116</v>
      </c>
      <c r="B49" s="85"/>
      <c r="C49" s="93"/>
      <c r="D49" s="94"/>
      <c r="E49" s="95"/>
      <c r="F49" s="93"/>
      <c r="G49" s="94"/>
      <c r="H49" s="95"/>
      <c r="I49" s="93"/>
      <c r="J49" s="94"/>
      <c r="K49" s="93"/>
      <c r="L49" s="314"/>
      <c r="M49" s="314"/>
      <c r="N49" s="94"/>
      <c r="O49" s="93"/>
      <c r="P49" s="94"/>
      <c r="R49" s="314"/>
      <c r="S49" s="314"/>
      <c r="T49" s="393"/>
    </row>
    <row r="50" spans="1:20" ht="12.75" hidden="1">
      <c r="A50" s="92" t="s">
        <v>117</v>
      </c>
      <c r="B50" s="85"/>
      <c r="C50" s="96"/>
      <c r="D50" s="97"/>
      <c r="E50" s="95"/>
      <c r="F50" s="96"/>
      <c r="G50" s="97"/>
      <c r="H50" s="95"/>
      <c r="I50" s="96"/>
      <c r="J50" s="97"/>
      <c r="K50" s="96"/>
      <c r="L50" s="312"/>
      <c r="M50" s="312"/>
      <c r="N50" s="97"/>
      <c r="O50" s="96"/>
      <c r="P50" s="97"/>
      <c r="R50" s="312"/>
      <c r="S50" s="312"/>
      <c r="T50" s="393"/>
    </row>
    <row r="51" spans="1:20" ht="12.75" hidden="1">
      <c r="A51" s="100" t="s">
        <v>118</v>
      </c>
      <c r="B51" s="89"/>
      <c r="C51" s="101">
        <f>SUM(C48:C50)</f>
        <v>0</v>
      </c>
      <c r="D51" s="102">
        <f>SUM(D48:D50)</f>
        <v>0</v>
      </c>
      <c r="E51" s="182"/>
      <c r="F51" s="101">
        <f>SUM(F48:F50)</f>
        <v>0</v>
      </c>
      <c r="G51" s="102">
        <f>SUM(G48:G50)</f>
        <v>0</v>
      </c>
      <c r="H51" s="182"/>
      <c r="I51" s="101">
        <f aca="true" t="shared" si="3" ref="I51:P51">SUM(I48:I50)</f>
        <v>0</v>
      </c>
      <c r="J51" s="102">
        <f t="shared" si="3"/>
        <v>0</v>
      </c>
      <c r="K51" s="101">
        <f t="shared" si="3"/>
        <v>0</v>
      </c>
      <c r="L51" s="313"/>
      <c r="M51" s="313"/>
      <c r="N51" s="102">
        <f t="shared" si="3"/>
        <v>0</v>
      </c>
      <c r="O51" s="101">
        <f t="shared" si="3"/>
        <v>0</v>
      </c>
      <c r="P51" s="102">
        <f t="shared" si="3"/>
        <v>0</v>
      </c>
      <c r="R51" s="331"/>
      <c r="S51" s="331"/>
      <c r="T51" s="393"/>
    </row>
    <row r="52" spans="1:20" ht="12.75" hidden="1">
      <c r="A52" s="86"/>
      <c r="B52" s="85"/>
      <c r="C52" s="87"/>
      <c r="D52" s="88"/>
      <c r="E52" s="85"/>
      <c r="F52" s="87"/>
      <c r="G52" s="88"/>
      <c r="H52" s="85"/>
      <c r="I52" s="87"/>
      <c r="J52" s="88"/>
      <c r="K52" s="87"/>
      <c r="L52" s="309"/>
      <c r="M52" s="309"/>
      <c r="N52" s="88"/>
      <c r="O52" s="87"/>
      <c r="P52" s="88"/>
      <c r="R52" s="309"/>
      <c r="S52" s="309"/>
      <c r="T52" s="393"/>
    </row>
    <row r="53" spans="1:20" ht="25.5" hidden="1">
      <c r="A53" s="99" t="s">
        <v>153</v>
      </c>
      <c r="B53" s="85"/>
      <c r="C53" s="87"/>
      <c r="D53" s="88"/>
      <c r="E53" s="85"/>
      <c r="F53" s="87"/>
      <c r="G53" s="88"/>
      <c r="H53" s="85"/>
      <c r="I53" s="87"/>
      <c r="J53" s="88"/>
      <c r="K53" s="87"/>
      <c r="L53" s="309"/>
      <c r="M53" s="309"/>
      <c r="N53" s="88"/>
      <c r="O53" s="87"/>
      <c r="P53" s="88"/>
      <c r="R53" s="309"/>
      <c r="S53" s="309"/>
      <c r="T53" s="393"/>
    </row>
    <row r="54" spans="1:20" ht="12.75" hidden="1">
      <c r="A54" s="179" t="s">
        <v>39</v>
      </c>
      <c r="B54" s="86"/>
      <c r="C54" s="180">
        <v>0</v>
      </c>
      <c r="D54" s="181">
        <v>0</v>
      </c>
      <c r="E54" s="183"/>
      <c r="F54" s="180">
        <v>0</v>
      </c>
      <c r="G54" s="181">
        <v>0</v>
      </c>
      <c r="H54" s="183"/>
      <c r="I54" s="180">
        <v>0</v>
      </c>
      <c r="J54" s="181">
        <v>0</v>
      </c>
      <c r="K54" s="180">
        <v>0</v>
      </c>
      <c r="L54" s="311"/>
      <c r="M54" s="311"/>
      <c r="N54" s="181">
        <v>0</v>
      </c>
      <c r="O54" s="180">
        <f>K54+I54</f>
        <v>0</v>
      </c>
      <c r="P54" s="181">
        <f>N54+J54</f>
        <v>0</v>
      </c>
      <c r="R54" s="314"/>
      <c r="S54" s="314"/>
      <c r="T54" s="393"/>
    </row>
    <row r="55" spans="1:20" ht="12.75" hidden="1">
      <c r="A55" s="92" t="s">
        <v>154</v>
      </c>
      <c r="B55" s="85"/>
      <c r="C55" s="93">
        <v>0</v>
      </c>
      <c r="D55" s="94">
        <v>0</v>
      </c>
      <c r="E55" s="95"/>
      <c r="F55" s="93">
        <v>0</v>
      </c>
      <c r="G55" s="94">
        <v>0</v>
      </c>
      <c r="H55" s="95"/>
      <c r="I55" s="93">
        <v>0</v>
      </c>
      <c r="J55" s="94">
        <v>0</v>
      </c>
      <c r="K55" s="93">
        <v>0</v>
      </c>
      <c r="L55" s="314"/>
      <c r="M55" s="314"/>
      <c r="N55" s="94">
        <v>0</v>
      </c>
      <c r="O55" s="93">
        <v>0</v>
      </c>
      <c r="P55" s="94">
        <v>0</v>
      </c>
      <c r="R55" s="314"/>
      <c r="S55" s="314"/>
      <c r="T55" s="393"/>
    </row>
    <row r="56" spans="1:20" ht="12.75" hidden="1">
      <c r="A56" s="92" t="s">
        <v>155</v>
      </c>
      <c r="B56" s="85"/>
      <c r="C56" s="93">
        <v>0</v>
      </c>
      <c r="D56" s="94">
        <v>0</v>
      </c>
      <c r="E56" s="95"/>
      <c r="F56" s="93">
        <v>0</v>
      </c>
      <c r="G56" s="94">
        <v>0</v>
      </c>
      <c r="H56" s="95"/>
      <c r="I56" s="93">
        <v>0</v>
      </c>
      <c r="J56" s="94">
        <v>0</v>
      </c>
      <c r="K56" s="93">
        <v>0</v>
      </c>
      <c r="L56" s="314"/>
      <c r="M56" s="314"/>
      <c r="N56" s="94">
        <v>0</v>
      </c>
      <c r="O56" s="93">
        <v>0</v>
      </c>
      <c r="P56" s="94">
        <v>0</v>
      </c>
      <c r="R56" s="314"/>
      <c r="S56" s="314"/>
      <c r="T56" s="393"/>
    </row>
    <row r="57" spans="1:20" ht="12.75" hidden="1">
      <c r="A57" s="92" t="s">
        <v>156</v>
      </c>
      <c r="B57" s="85"/>
      <c r="C57" s="93">
        <v>0</v>
      </c>
      <c r="D57" s="94">
        <v>0</v>
      </c>
      <c r="E57" s="95"/>
      <c r="F57" s="93">
        <v>0</v>
      </c>
      <c r="G57" s="94">
        <v>0</v>
      </c>
      <c r="H57" s="95"/>
      <c r="I57" s="93">
        <v>0</v>
      </c>
      <c r="J57" s="94">
        <v>0</v>
      </c>
      <c r="K57" s="93">
        <v>0</v>
      </c>
      <c r="L57" s="314"/>
      <c r="M57" s="314"/>
      <c r="N57" s="94">
        <v>0</v>
      </c>
      <c r="O57" s="93">
        <v>0</v>
      </c>
      <c r="P57" s="94">
        <v>0</v>
      </c>
      <c r="R57" s="314"/>
      <c r="S57" s="314"/>
      <c r="T57" s="393"/>
    </row>
    <row r="58" spans="1:20" ht="12.75" hidden="1">
      <c r="A58" s="92" t="s">
        <v>157</v>
      </c>
      <c r="B58" s="85"/>
      <c r="C58" s="93">
        <v>0</v>
      </c>
      <c r="D58" s="94">
        <v>0</v>
      </c>
      <c r="E58" s="95"/>
      <c r="F58" s="93">
        <v>0</v>
      </c>
      <c r="G58" s="94">
        <v>0</v>
      </c>
      <c r="H58" s="95"/>
      <c r="I58" s="93">
        <v>0</v>
      </c>
      <c r="J58" s="94">
        <v>0</v>
      </c>
      <c r="K58" s="93">
        <v>0</v>
      </c>
      <c r="L58" s="314"/>
      <c r="M58" s="314"/>
      <c r="N58" s="94">
        <v>0</v>
      </c>
      <c r="O58" s="93">
        <v>0</v>
      </c>
      <c r="P58" s="94">
        <v>0</v>
      </c>
      <c r="R58" s="314"/>
      <c r="S58" s="314"/>
      <c r="T58" s="393"/>
    </row>
    <row r="59" spans="1:20" ht="12.75" hidden="1">
      <c r="A59" s="92" t="s">
        <v>158</v>
      </c>
      <c r="B59" s="85"/>
      <c r="C59" s="96">
        <v>0</v>
      </c>
      <c r="D59" s="97">
        <v>0</v>
      </c>
      <c r="E59" s="95"/>
      <c r="F59" s="96">
        <v>0</v>
      </c>
      <c r="G59" s="97">
        <v>0</v>
      </c>
      <c r="H59" s="95"/>
      <c r="I59" s="96">
        <v>0</v>
      </c>
      <c r="J59" s="97">
        <v>0</v>
      </c>
      <c r="K59" s="96">
        <v>0</v>
      </c>
      <c r="L59" s="312"/>
      <c r="M59" s="312"/>
      <c r="N59" s="97">
        <v>0</v>
      </c>
      <c r="O59" s="96">
        <v>0</v>
      </c>
      <c r="P59" s="97">
        <v>0</v>
      </c>
      <c r="R59" s="312"/>
      <c r="S59" s="312"/>
      <c r="T59" s="393"/>
    </row>
    <row r="60" spans="1:20" ht="12.75" hidden="1">
      <c r="A60" s="100" t="s">
        <v>159</v>
      </c>
      <c r="B60" s="89"/>
      <c r="C60" s="101">
        <f>SUM(C54:C59)</f>
        <v>0</v>
      </c>
      <c r="D60" s="102">
        <f>SUM(D54:D59)</f>
        <v>0</v>
      </c>
      <c r="E60" s="98"/>
      <c r="F60" s="101">
        <f>SUM(F54:F59)</f>
        <v>0</v>
      </c>
      <c r="G60" s="102">
        <f>SUM(G54:G59)</f>
        <v>0</v>
      </c>
      <c r="H60" s="182"/>
      <c r="I60" s="101">
        <f aca="true" t="shared" si="4" ref="I60:P60">SUM(I54:I59)</f>
        <v>0</v>
      </c>
      <c r="J60" s="102">
        <f t="shared" si="4"/>
        <v>0</v>
      </c>
      <c r="K60" s="101">
        <f t="shared" si="4"/>
        <v>0</v>
      </c>
      <c r="L60" s="313"/>
      <c r="M60" s="313"/>
      <c r="N60" s="102">
        <f t="shared" si="4"/>
        <v>0</v>
      </c>
      <c r="O60" s="101">
        <f t="shared" si="4"/>
        <v>0</v>
      </c>
      <c r="P60" s="102">
        <f t="shared" si="4"/>
        <v>0</v>
      </c>
      <c r="R60" s="331"/>
      <c r="S60" s="331"/>
      <c r="T60" s="393"/>
    </row>
    <row r="61" spans="1:20" ht="12.75" hidden="1">
      <c r="A61" s="85"/>
      <c r="B61" s="85"/>
      <c r="C61" s="85"/>
      <c r="D61" s="85"/>
      <c r="E61" s="85"/>
      <c r="F61" s="85"/>
      <c r="G61" s="85"/>
      <c r="H61" s="85"/>
      <c r="I61" s="85"/>
      <c r="J61" s="85"/>
      <c r="K61" s="85"/>
      <c r="L61" s="85"/>
      <c r="M61" s="85"/>
      <c r="N61" s="85"/>
      <c r="O61" s="85"/>
      <c r="P61" s="85"/>
      <c r="R61" s="309"/>
      <c r="S61" s="309"/>
      <c r="T61" s="393"/>
    </row>
    <row r="62" spans="1:20" ht="13.5" hidden="1" thickBot="1">
      <c r="A62" s="185" t="s">
        <v>160</v>
      </c>
      <c r="B62" s="186"/>
      <c r="C62" s="184">
        <f>C36+C45+C51+C60</f>
        <v>0</v>
      </c>
      <c r="D62" s="103">
        <f>D36+D45+D51+D60</f>
        <v>0</v>
      </c>
      <c r="E62" s="186"/>
      <c r="F62" s="184">
        <f>F36+F45+F51+F60</f>
        <v>0</v>
      </c>
      <c r="G62" s="103">
        <f>G36+G45+G51+G60</f>
        <v>0</v>
      </c>
      <c r="H62" s="186"/>
      <c r="I62" s="184">
        <f aca="true" t="shared" si="5" ref="I62:P62">I36+I45+I51+I60</f>
        <v>0</v>
      </c>
      <c r="J62" s="103">
        <f t="shared" si="5"/>
        <v>0</v>
      </c>
      <c r="K62" s="184">
        <f t="shared" si="5"/>
        <v>0</v>
      </c>
      <c r="L62" s="315"/>
      <c r="M62" s="315"/>
      <c r="N62" s="103">
        <f t="shared" si="5"/>
        <v>0</v>
      </c>
      <c r="O62" s="184">
        <f t="shared" si="5"/>
        <v>0</v>
      </c>
      <c r="P62" s="103">
        <f t="shared" si="5"/>
        <v>0</v>
      </c>
      <c r="Q62" s="55"/>
      <c r="R62" s="105"/>
      <c r="S62" s="106"/>
      <c r="T62" s="393"/>
    </row>
    <row r="63" spans="1:20" ht="18" customHeight="1">
      <c r="A63" s="534" t="s">
        <v>196</v>
      </c>
      <c r="B63" s="104"/>
      <c r="D63" s="106"/>
      <c r="E63" s="104"/>
      <c r="F63" s="105"/>
      <c r="G63" s="106"/>
      <c r="H63" s="104"/>
      <c r="I63" s="105"/>
      <c r="J63" s="106"/>
      <c r="K63" s="105"/>
      <c r="L63" s="105"/>
      <c r="M63" s="105"/>
      <c r="N63" s="106"/>
      <c r="O63" s="105"/>
      <c r="P63" s="106"/>
      <c r="Q63" s="55"/>
      <c r="R63" s="105"/>
      <c r="S63" s="106"/>
      <c r="T63" s="393"/>
    </row>
    <row r="64" spans="1:20" ht="12.75">
      <c r="A64" s="104"/>
      <c r="B64" s="104"/>
      <c r="C64" s="105"/>
      <c r="D64" s="106"/>
      <c r="E64" s="104"/>
      <c r="F64" s="105"/>
      <c r="G64" s="106"/>
      <c r="H64" s="104"/>
      <c r="I64" s="105"/>
      <c r="J64" s="106"/>
      <c r="K64" s="105"/>
      <c r="L64" s="105"/>
      <c r="M64" s="105"/>
      <c r="N64" s="106"/>
      <c r="O64" s="105"/>
      <c r="P64" s="106"/>
      <c r="Q64" s="55"/>
      <c r="R64" s="105"/>
      <c r="S64" s="106"/>
      <c r="T64" s="393"/>
    </row>
    <row r="65" spans="1:20" ht="12.75">
      <c r="A65" s="104"/>
      <c r="B65" s="104"/>
      <c r="C65" s="105"/>
      <c r="D65" s="106"/>
      <c r="E65" s="104"/>
      <c r="F65" s="105"/>
      <c r="G65" s="106"/>
      <c r="H65" s="104"/>
      <c r="I65" s="105"/>
      <c r="J65" s="106"/>
      <c r="K65" s="55"/>
      <c r="L65" s="55"/>
      <c r="M65" s="55"/>
      <c r="N65" s="55"/>
      <c r="O65" s="55"/>
      <c r="P65" s="55"/>
      <c r="Q65" s="55"/>
      <c r="R65" s="332"/>
      <c r="S65" s="332"/>
      <c r="T65" s="393"/>
    </row>
    <row r="66" spans="1:20" ht="12.75">
      <c r="A66" s="104"/>
      <c r="B66" s="104"/>
      <c r="C66" s="105"/>
      <c r="D66" s="106"/>
      <c r="E66" s="104"/>
      <c r="F66" s="105"/>
      <c r="G66" s="106"/>
      <c r="H66" s="104"/>
      <c r="I66" s="105"/>
      <c r="J66" s="106"/>
      <c r="K66" s="55"/>
      <c r="L66" s="55"/>
      <c r="M66" s="55"/>
      <c r="N66" s="55"/>
      <c r="O66" s="55"/>
      <c r="P66" s="55"/>
      <c r="Q66" s="55"/>
      <c r="R66" s="332"/>
      <c r="S66" s="332"/>
      <c r="T66" s="393"/>
    </row>
    <row r="67" spans="1:21" ht="12.75">
      <c r="A67" s="307"/>
      <c r="B67" s="653"/>
      <c r="C67" s="654"/>
      <c r="D67" s="655"/>
      <c r="E67" s="653"/>
      <c r="F67" s="654"/>
      <c r="G67" s="655"/>
      <c r="H67" s="653"/>
      <c r="I67" s="654"/>
      <c r="J67" s="655"/>
      <c r="K67" s="654"/>
      <c r="L67" s="656"/>
      <c r="M67" s="654"/>
      <c r="N67" s="655"/>
      <c r="O67" s="654"/>
      <c r="P67" s="655"/>
      <c r="Q67" s="657"/>
      <c r="R67" s="658"/>
      <c r="S67" s="659"/>
      <c r="T67" s="660"/>
      <c r="U67" s="199"/>
    </row>
    <row r="68" spans="1:21" ht="12.75">
      <c r="A68" s="653"/>
      <c r="B68" s="653"/>
      <c r="C68" s="658"/>
      <c r="D68" s="659"/>
      <c r="E68" s="653"/>
      <c r="F68" s="658"/>
      <c r="G68" s="659"/>
      <c r="H68" s="653"/>
      <c r="I68" s="658"/>
      <c r="J68" s="659"/>
      <c r="K68" s="657"/>
      <c r="L68" s="657"/>
      <c r="M68" s="657"/>
      <c r="N68" s="657"/>
      <c r="O68" s="657"/>
      <c r="P68" s="657"/>
      <c r="Q68" s="657"/>
      <c r="R68" s="661"/>
      <c r="S68" s="661"/>
      <c r="T68" s="199"/>
      <c r="U68" s="199"/>
    </row>
    <row r="69" spans="1:21" ht="12.75">
      <c r="A69" s="199"/>
      <c r="B69" s="199"/>
      <c r="C69" s="199"/>
      <c r="D69" s="199"/>
      <c r="E69" s="199"/>
      <c r="F69" s="199"/>
      <c r="G69" s="199"/>
      <c r="H69" s="199"/>
      <c r="I69" s="199"/>
      <c r="J69" s="199"/>
      <c r="K69" s="199"/>
      <c r="L69" s="199"/>
      <c r="M69" s="199"/>
      <c r="N69" s="199"/>
      <c r="O69" s="199"/>
      <c r="P69" s="199"/>
      <c r="Q69" s="199"/>
      <c r="R69" s="199"/>
      <c r="S69" s="199"/>
      <c r="T69" s="199"/>
      <c r="U69" s="199"/>
    </row>
    <row r="70" spans="1:21" ht="15.75">
      <c r="A70" s="904"/>
      <c r="B70" s="904"/>
      <c r="C70" s="904"/>
      <c r="D70" s="904"/>
      <c r="E70" s="904"/>
      <c r="F70" s="904"/>
      <c r="G70" s="904"/>
      <c r="H70" s="904"/>
      <c r="I70" s="294"/>
      <c r="J70" s="295"/>
      <c r="K70" s="296"/>
      <c r="L70" s="296"/>
      <c r="M70" s="296"/>
      <c r="N70" s="296"/>
      <c r="O70" s="296"/>
      <c r="P70" s="296"/>
      <c r="Q70" s="296"/>
      <c r="R70" s="296"/>
      <c r="S70" s="296"/>
      <c r="T70" s="199"/>
      <c r="U70" s="199"/>
    </row>
    <row r="71" spans="1:21" ht="15.75">
      <c r="A71" s="662"/>
      <c r="B71" s="663"/>
      <c r="C71" s="294"/>
      <c r="D71" s="294"/>
      <c r="E71" s="663"/>
      <c r="F71" s="294"/>
      <c r="G71" s="294"/>
      <c r="H71" s="663"/>
      <c r="I71" s="294"/>
      <c r="J71" s="295"/>
      <c r="K71" s="296"/>
      <c r="L71" s="296"/>
      <c r="M71" s="296"/>
      <c r="N71" s="296"/>
      <c r="O71" s="296"/>
      <c r="P71" s="296"/>
      <c r="Q71" s="296"/>
      <c r="R71" s="296"/>
      <c r="S71" s="296"/>
      <c r="T71" s="199"/>
      <c r="U71" s="199"/>
    </row>
    <row r="72" spans="1:21" ht="68.25" customHeight="1">
      <c r="A72" s="901"/>
      <c r="B72" s="835"/>
      <c r="C72" s="835"/>
      <c r="D72" s="835"/>
      <c r="E72" s="835"/>
      <c r="F72" s="835"/>
      <c r="G72" s="835"/>
      <c r="H72" s="297"/>
      <c r="I72" s="297"/>
      <c r="J72" s="298"/>
      <c r="K72" s="298"/>
      <c r="L72" s="298"/>
      <c r="M72" s="298"/>
      <c r="N72" s="298"/>
      <c r="O72" s="298"/>
      <c r="P72" s="298"/>
      <c r="Q72" s="298"/>
      <c r="R72" s="298"/>
      <c r="S72" s="299"/>
      <c r="T72" s="199"/>
      <c r="U72" s="199"/>
    </row>
    <row r="73" spans="1:21" ht="5.25" customHeight="1">
      <c r="A73" s="297"/>
      <c r="B73" s="297"/>
      <c r="C73" s="297"/>
      <c r="D73" s="297"/>
      <c r="E73" s="297"/>
      <c r="F73" s="297"/>
      <c r="G73" s="297"/>
      <c r="H73" s="297"/>
      <c r="I73" s="297"/>
      <c r="J73" s="298"/>
      <c r="K73" s="298"/>
      <c r="L73" s="298"/>
      <c r="M73" s="298"/>
      <c r="N73" s="298"/>
      <c r="O73" s="298"/>
      <c r="P73" s="298"/>
      <c r="Q73" s="298"/>
      <c r="R73" s="298"/>
      <c r="S73" s="299"/>
      <c r="T73" s="199"/>
      <c r="U73" s="199"/>
    </row>
    <row r="74" spans="1:21" ht="15">
      <c r="A74" s="902"/>
      <c r="B74" s="878"/>
      <c r="C74" s="878"/>
      <c r="D74" s="878"/>
      <c r="E74" s="878"/>
      <c r="F74" s="878"/>
      <c r="G74" s="878"/>
      <c r="H74" s="300"/>
      <c r="I74" s="300"/>
      <c r="J74" s="300"/>
      <c r="K74" s="300"/>
      <c r="L74" s="300"/>
      <c r="M74" s="300"/>
      <c r="N74" s="300"/>
      <c r="O74" s="300"/>
      <c r="P74" s="300"/>
      <c r="Q74" s="300"/>
      <c r="R74" s="300"/>
      <c r="S74" s="300"/>
      <c r="T74" s="199"/>
      <c r="U74" s="199"/>
    </row>
    <row r="75" spans="1:21" ht="12.75">
      <c r="A75" s="296"/>
      <c r="B75" s="296"/>
      <c r="C75" s="296"/>
      <c r="D75" s="296"/>
      <c r="E75" s="296"/>
      <c r="F75" s="296"/>
      <c r="G75" s="296"/>
      <c r="H75" s="296"/>
      <c r="I75" s="296"/>
      <c r="J75" s="296"/>
      <c r="K75" s="296"/>
      <c r="L75" s="296"/>
      <c r="M75" s="296"/>
      <c r="N75" s="296"/>
      <c r="O75" s="296"/>
      <c r="P75" s="296"/>
      <c r="Q75" s="296"/>
      <c r="R75" s="296"/>
      <c r="S75" s="296"/>
      <c r="T75" s="199"/>
      <c r="U75" s="199"/>
    </row>
    <row r="76" spans="1:21" ht="47.25" customHeight="1">
      <c r="A76" s="903"/>
      <c r="B76" s="838"/>
      <c r="C76" s="838"/>
      <c r="D76" s="838"/>
      <c r="E76" s="838"/>
      <c r="F76" s="838"/>
      <c r="G76" s="838"/>
      <c r="H76" s="297"/>
      <c r="I76" s="297"/>
      <c r="J76" s="298"/>
      <c r="K76" s="298"/>
      <c r="L76" s="298"/>
      <c r="M76" s="298"/>
      <c r="N76" s="298"/>
      <c r="O76" s="298"/>
      <c r="P76" s="298"/>
      <c r="Q76" s="298"/>
      <c r="R76" s="298"/>
      <c r="S76" s="298"/>
      <c r="T76" s="199"/>
      <c r="U76" s="199"/>
    </row>
    <row r="77" spans="1:21" ht="33.75" customHeight="1">
      <c r="A77" s="903"/>
      <c r="B77" s="838"/>
      <c r="C77" s="838"/>
      <c r="D77" s="838"/>
      <c r="E77" s="838"/>
      <c r="F77" s="838"/>
      <c r="G77" s="838"/>
      <c r="H77" s="297"/>
      <c r="I77" s="297"/>
      <c r="J77" s="298"/>
      <c r="K77" s="298"/>
      <c r="L77" s="298"/>
      <c r="M77" s="298"/>
      <c r="N77" s="298"/>
      <c r="O77" s="298"/>
      <c r="P77" s="298"/>
      <c r="Q77" s="298"/>
      <c r="R77" s="298"/>
      <c r="S77" s="298"/>
      <c r="T77" s="199"/>
      <c r="U77" s="199"/>
    </row>
    <row r="78" spans="1:21" ht="15">
      <c r="A78" s="896"/>
      <c r="B78" s="838"/>
      <c r="C78" s="838"/>
      <c r="D78" s="838"/>
      <c r="E78" s="838"/>
      <c r="F78" s="838"/>
      <c r="G78" s="838"/>
      <c r="H78" s="838"/>
      <c r="I78" s="838"/>
      <c r="J78" s="824"/>
      <c r="K78" s="824"/>
      <c r="L78" s="824"/>
      <c r="M78" s="824"/>
      <c r="N78" s="824"/>
      <c r="O78" s="824"/>
      <c r="P78" s="824"/>
      <c r="Q78" s="824"/>
      <c r="R78" s="824"/>
      <c r="S78" s="824"/>
      <c r="T78" s="199"/>
      <c r="U78" s="199"/>
    </row>
    <row r="79" spans="1:21" ht="15">
      <c r="A79" s="896"/>
      <c r="B79" s="838"/>
      <c r="C79" s="838"/>
      <c r="D79" s="838"/>
      <c r="E79" s="838"/>
      <c r="F79" s="838"/>
      <c r="G79" s="838"/>
      <c r="H79" s="838"/>
      <c r="I79" s="838"/>
      <c r="J79" s="824"/>
      <c r="K79" s="824"/>
      <c r="L79" s="824"/>
      <c r="M79" s="824"/>
      <c r="N79" s="824"/>
      <c r="O79" s="824"/>
      <c r="P79" s="824"/>
      <c r="Q79" s="824"/>
      <c r="R79" s="824"/>
      <c r="S79" s="824"/>
      <c r="T79" s="199"/>
      <c r="U79" s="199"/>
    </row>
    <row r="80" spans="1:21" ht="12.75">
      <c r="A80" s="199"/>
      <c r="B80" s="199"/>
      <c r="C80" s="199"/>
      <c r="D80" s="199"/>
      <c r="E80" s="199"/>
      <c r="F80" s="199"/>
      <c r="G80" s="199"/>
      <c r="H80" s="199"/>
      <c r="I80" s="199"/>
      <c r="J80" s="199"/>
      <c r="K80" s="199"/>
      <c r="L80" s="199"/>
      <c r="M80" s="199"/>
      <c r="N80" s="199"/>
      <c r="O80" s="199"/>
      <c r="P80" s="199"/>
      <c r="Q80" s="199"/>
      <c r="R80" s="199"/>
      <c r="S80" s="660"/>
      <c r="T80" s="199"/>
      <c r="U80" s="199"/>
    </row>
    <row r="81" spans="1:21" ht="12.75">
      <c r="A81" s="199"/>
      <c r="B81" s="199"/>
      <c r="C81" s="199"/>
      <c r="D81" s="199"/>
      <c r="E81" s="199"/>
      <c r="F81" s="199"/>
      <c r="G81" s="199"/>
      <c r="H81" s="199"/>
      <c r="I81" s="199"/>
      <c r="J81" s="199"/>
      <c r="K81" s="199"/>
      <c r="L81" s="199"/>
      <c r="M81" s="199"/>
      <c r="N81" s="199"/>
      <c r="O81" s="199"/>
      <c r="P81" s="199"/>
      <c r="Q81" s="199"/>
      <c r="R81" s="199"/>
      <c r="S81" s="199"/>
      <c r="T81" s="199"/>
      <c r="U81" s="199"/>
    </row>
    <row r="82" spans="1:21" ht="12.75">
      <c r="A82" s="199"/>
      <c r="B82" s="199"/>
      <c r="C82" s="199"/>
      <c r="D82" s="199"/>
      <c r="E82" s="199"/>
      <c r="F82" s="199"/>
      <c r="G82" s="199"/>
      <c r="H82" s="199"/>
      <c r="I82" s="199"/>
      <c r="J82" s="199"/>
      <c r="K82" s="199"/>
      <c r="L82" s="199"/>
      <c r="M82" s="199"/>
      <c r="N82" s="199"/>
      <c r="O82" s="199"/>
      <c r="P82" s="199"/>
      <c r="Q82" s="199"/>
      <c r="R82" s="199"/>
      <c r="S82" s="199"/>
      <c r="T82" s="199"/>
      <c r="U82" s="199"/>
    </row>
    <row r="83" spans="1:21" ht="12.75">
      <c r="A83" s="199"/>
      <c r="B83" s="199"/>
      <c r="C83" s="199"/>
      <c r="D83" s="199"/>
      <c r="E83" s="199"/>
      <c r="F83" s="199"/>
      <c r="G83" s="199"/>
      <c r="H83" s="199"/>
      <c r="I83" s="199"/>
      <c r="J83" s="199"/>
      <c r="K83" s="199"/>
      <c r="L83" s="199"/>
      <c r="M83" s="199"/>
      <c r="N83" s="199"/>
      <c r="O83" s="199"/>
      <c r="P83" s="199"/>
      <c r="Q83" s="199"/>
      <c r="R83" s="199"/>
      <c r="S83" s="199"/>
      <c r="T83" s="199"/>
      <c r="U83" s="199"/>
    </row>
    <row r="84" spans="1:21" ht="12.75">
      <c r="A84" s="199"/>
      <c r="B84" s="199"/>
      <c r="C84" s="199"/>
      <c r="D84" s="199"/>
      <c r="E84" s="199"/>
      <c r="F84" s="199"/>
      <c r="G84" s="199"/>
      <c r="H84" s="199"/>
      <c r="I84" s="199"/>
      <c r="J84" s="199"/>
      <c r="K84" s="199"/>
      <c r="L84" s="199"/>
      <c r="M84" s="199"/>
      <c r="N84" s="199"/>
      <c r="O84" s="199"/>
      <c r="P84" s="199"/>
      <c r="Q84" s="199"/>
      <c r="R84" s="199"/>
      <c r="S84" s="199"/>
      <c r="T84" s="199"/>
      <c r="U84" s="199"/>
    </row>
  </sheetData>
  <mergeCells count="21">
    <mergeCell ref="A1:P1"/>
    <mergeCell ref="A6:P6"/>
    <mergeCell ref="A7:P7"/>
    <mergeCell ref="A8:P8"/>
    <mergeCell ref="A79:S79"/>
    <mergeCell ref="A16:A17"/>
    <mergeCell ref="A78:S78"/>
    <mergeCell ref="A30:A31"/>
    <mergeCell ref="A72:G72"/>
    <mergeCell ref="A74:G74"/>
    <mergeCell ref="A76:G76"/>
    <mergeCell ref="A77:G77"/>
    <mergeCell ref="A70:H70"/>
    <mergeCell ref="A22:P22"/>
    <mergeCell ref="I14:J15"/>
    <mergeCell ref="O14:P15"/>
    <mergeCell ref="F14:G15"/>
    <mergeCell ref="C14:D15"/>
    <mergeCell ref="K14:N14"/>
    <mergeCell ref="M15:N15"/>
    <mergeCell ref="K15:L15"/>
  </mergeCells>
  <printOptions horizontalCentered="1"/>
  <pageMargins left="0.75" right="0.75" top="1" bottom="1" header="0.5" footer="0.5"/>
  <pageSetup fitToHeight="1" fitToWidth="1" horizontalDpi="600" verticalDpi="600" orientation="landscape" scale="65" r:id="rId1"/>
  <headerFooter alignWithMargins="0">
    <oddHeader>&amp;R&amp;"Times New Roman,Regular"&amp;7DEPARTMENT OF JUSTICE
OFFICE OF THE INSPECTOR GENERAL
FY 2009 PRESIDENT'S BUDGET REQUEST</oddHeader>
    <oddFooter>&amp;C&amp;"Times New Roman,Regular"Exhibit D - Resources by DOJ Strategic Goals &amp; Strategic Objectives</oddFooter>
  </headerFooter>
  <rowBreaks count="1" manualBreakCount="1">
    <brk id="22" max="15" man="1"/>
  </rowBreaks>
</worksheet>
</file>

<file path=xl/worksheets/sheet5.xml><?xml version="1.0" encoding="utf-8"?>
<worksheet xmlns="http://schemas.openxmlformats.org/spreadsheetml/2006/main" xmlns:r="http://schemas.openxmlformats.org/officeDocument/2006/relationships">
  <sheetPr codeName="Sheet10"/>
  <dimension ref="A1:AA31"/>
  <sheetViews>
    <sheetView workbookViewId="0" topLeftCell="A1">
      <selection activeCell="E8" sqref="E8"/>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0.9921875" style="456" customWidth="1"/>
  </cols>
  <sheetData>
    <row r="1" spans="1:14" ht="15.75">
      <c r="A1" s="929" t="s">
        <v>214</v>
      </c>
      <c r="B1" s="775"/>
      <c r="C1" s="775"/>
      <c r="D1" s="775"/>
      <c r="E1" s="775"/>
      <c r="F1" s="775"/>
      <c r="G1" s="775"/>
      <c r="H1" s="775"/>
      <c r="I1" s="775"/>
      <c r="J1" s="775"/>
      <c r="K1" s="775"/>
      <c r="L1" s="775"/>
      <c r="M1" s="930"/>
      <c r="N1" s="456" t="s">
        <v>6</v>
      </c>
    </row>
    <row r="2" spans="1:14" ht="15.75">
      <c r="A2" s="339" t="s">
        <v>420</v>
      </c>
      <c r="B2" s="664"/>
      <c r="C2" s="664"/>
      <c r="D2" s="664"/>
      <c r="E2" s="664"/>
      <c r="F2" s="664"/>
      <c r="G2" s="664"/>
      <c r="H2" s="664"/>
      <c r="I2" s="664"/>
      <c r="J2" s="664"/>
      <c r="K2" s="664"/>
      <c r="L2" s="664"/>
      <c r="M2" s="664"/>
      <c r="N2" s="456" t="s">
        <v>6</v>
      </c>
    </row>
    <row r="3" spans="1:27" ht="15" customHeight="1">
      <c r="A3" s="931" t="s">
        <v>381</v>
      </c>
      <c r="B3" s="932"/>
      <c r="C3" s="932"/>
      <c r="D3" s="932"/>
      <c r="E3" s="932"/>
      <c r="F3" s="932"/>
      <c r="G3" s="932"/>
      <c r="H3" s="932"/>
      <c r="I3" s="932"/>
      <c r="J3" s="932"/>
      <c r="K3" s="932"/>
      <c r="L3" s="932"/>
      <c r="M3" s="932"/>
      <c r="N3" s="456" t="s">
        <v>6</v>
      </c>
      <c r="O3" s="254"/>
      <c r="P3" s="254"/>
      <c r="Q3" s="254"/>
      <c r="R3" s="254"/>
      <c r="S3" s="254"/>
      <c r="T3" s="254"/>
      <c r="U3" s="254"/>
      <c r="V3" s="254"/>
      <c r="W3" s="254"/>
      <c r="X3" s="254"/>
      <c r="Y3" s="254"/>
      <c r="Z3" s="254"/>
      <c r="AA3" s="255"/>
    </row>
    <row r="4" spans="1:27" ht="15.75">
      <c r="A4" s="933" t="str">
        <f>+'B. Summary of Requirements '!A3</f>
        <v>Office of the Inspector General</v>
      </c>
      <c r="B4" s="932"/>
      <c r="C4" s="932"/>
      <c r="D4" s="932"/>
      <c r="E4" s="932"/>
      <c r="F4" s="932"/>
      <c r="G4" s="932"/>
      <c r="H4" s="932"/>
      <c r="I4" s="932"/>
      <c r="J4" s="932"/>
      <c r="K4" s="932"/>
      <c r="L4" s="932"/>
      <c r="M4" s="934"/>
      <c r="N4" s="456" t="s">
        <v>6</v>
      </c>
      <c r="O4" s="262"/>
      <c r="P4" s="254"/>
      <c r="Q4" s="254"/>
      <c r="R4" s="254"/>
      <c r="S4" s="254"/>
      <c r="T4" s="254"/>
      <c r="U4" s="254"/>
      <c r="V4" s="254"/>
      <c r="W4" s="254"/>
      <c r="X4" s="254"/>
      <c r="Y4" s="254"/>
      <c r="Z4" s="254"/>
      <c r="AA4" s="255"/>
    </row>
    <row r="5" spans="1:27" ht="15">
      <c r="A5" s="258"/>
      <c r="B5" s="259"/>
      <c r="C5" s="259"/>
      <c r="D5" s="259"/>
      <c r="E5" s="259"/>
      <c r="F5" s="259"/>
      <c r="G5" s="259"/>
      <c r="H5" s="259"/>
      <c r="I5" s="259"/>
      <c r="J5" s="259"/>
      <c r="K5" s="259"/>
      <c r="L5" s="259"/>
      <c r="M5" s="259"/>
      <c r="N5" s="456" t="s">
        <v>6</v>
      </c>
      <c r="O5" s="259"/>
      <c r="P5" s="256"/>
      <c r="Q5" s="256"/>
      <c r="R5" s="256"/>
      <c r="S5" s="256"/>
      <c r="T5" s="256"/>
      <c r="U5" s="256"/>
      <c r="V5" s="256"/>
      <c r="W5" s="256"/>
      <c r="X5" s="256"/>
      <c r="Y5" s="256"/>
      <c r="Z5" s="256"/>
      <c r="AA5" s="257"/>
    </row>
    <row r="6" spans="1:15" ht="15">
      <c r="A6" s="924" t="s">
        <v>382</v>
      </c>
      <c r="B6" s="925"/>
      <c r="C6" s="925"/>
      <c r="D6" s="925"/>
      <c r="E6" s="925"/>
      <c r="F6" s="925"/>
      <c r="G6" s="925"/>
      <c r="H6" s="925"/>
      <c r="I6" s="925"/>
      <c r="J6" s="925"/>
      <c r="K6" s="925"/>
      <c r="L6" s="925"/>
      <c r="M6" s="926"/>
      <c r="N6" s="456" t="s">
        <v>6</v>
      </c>
      <c r="O6" s="115"/>
    </row>
    <row r="7" spans="1:15" ht="33.75" customHeight="1">
      <c r="A7" s="916" t="s">
        <v>449</v>
      </c>
      <c r="B7" s="927"/>
      <c r="C7" s="927"/>
      <c r="D7" s="927"/>
      <c r="E7" s="927"/>
      <c r="F7" s="927"/>
      <c r="G7" s="927"/>
      <c r="H7" s="927"/>
      <c r="I7" s="927"/>
      <c r="J7" s="927"/>
      <c r="K7" s="927"/>
      <c r="L7" s="928"/>
      <c r="M7" s="260"/>
      <c r="O7" s="115"/>
    </row>
    <row r="8" spans="1:15" ht="12.75" customHeight="1">
      <c r="A8" s="115"/>
      <c r="B8" s="115"/>
      <c r="C8" s="115"/>
      <c r="D8" s="115"/>
      <c r="E8" s="115"/>
      <c r="F8" s="115"/>
      <c r="G8" s="115"/>
      <c r="H8" s="115"/>
      <c r="I8" s="115"/>
      <c r="J8" s="115"/>
      <c r="K8" s="115"/>
      <c r="L8" s="115"/>
      <c r="M8" s="115"/>
      <c r="N8" s="477"/>
      <c r="O8" s="115"/>
    </row>
    <row r="9" spans="1:15" ht="33" customHeight="1">
      <c r="A9" s="916" t="s">
        <v>450</v>
      </c>
      <c r="B9" s="927"/>
      <c r="C9" s="927"/>
      <c r="D9" s="927"/>
      <c r="E9" s="927"/>
      <c r="F9" s="927"/>
      <c r="G9" s="927"/>
      <c r="H9" s="927"/>
      <c r="I9" s="927"/>
      <c r="J9" s="927"/>
      <c r="K9" s="927"/>
      <c r="L9" s="928"/>
      <c r="M9" s="115"/>
      <c r="N9" s="477"/>
      <c r="O9" s="115"/>
    </row>
    <row r="10" spans="1:15" ht="14.25" customHeight="1">
      <c r="A10" s="916"/>
      <c r="B10" s="917"/>
      <c r="C10" s="917"/>
      <c r="D10" s="917"/>
      <c r="E10" s="917"/>
      <c r="F10" s="917"/>
      <c r="G10" s="917"/>
      <c r="H10" s="917"/>
      <c r="I10" s="917"/>
      <c r="J10" s="917"/>
      <c r="K10" s="917"/>
      <c r="L10" s="917"/>
      <c r="M10" s="918"/>
      <c r="N10" s="477"/>
      <c r="O10" s="115"/>
    </row>
    <row r="11" spans="1:13" ht="15">
      <c r="A11" s="921"/>
      <c r="B11" s="922"/>
      <c r="C11" s="922"/>
      <c r="D11" s="922"/>
      <c r="E11" s="922"/>
      <c r="F11" s="922"/>
      <c r="G11" s="922"/>
      <c r="H11" s="922"/>
      <c r="I11" s="922"/>
      <c r="J11" s="922"/>
      <c r="K11" s="922"/>
      <c r="L11" s="922"/>
      <c r="M11" s="923"/>
    </row>
    <row r="12" spans="1:15" ht="46.5" customHeight="1">
      <c r="A12" s="791"/>
      <c r="B12" s="919"/>
      <c r="C12" s="919"/>
      <c r="D12" s="919"/>
      <c r="E12" s="919"/>
      <c r="F12" s="919"/>
      <c r="G12" s="919"/>
      <c r="H12" s="919"/>
      <c r="I12" s="919"/>
      <c r="J12" s="919"/>
      <c r="K12" s="919"/>
      <c r="L12" s="919"/>
      <c r="M12" s="920"/>
      <c r="N12" s="477"/>
      <c r="O12" s="115"/>
    </row>
    <row r="13" spans="1:13" ht="15">
      <c r="A13" s="664"/>
      <c r="B13" s="664"/>
      <c r="C13" s="664"/>
      <c r="D13" s="664"/>
      <c r="E13" s="664"/>
      <c r="F13" s="664"/>
      <c r="G13" s="664"/>
      <c r="H13" s="664"/>
      <c r="I13" s="664"/>
      <c r="J13" s="664"/>
      <c r="K13" s="664"/>
      <c r="L13" s="664"/>
      <c r="M13" s="664"/>
    </row>
    <row r="14" spans="1:13" ht="15">
      <c r="A14" s="664"/>
      <c r="B14" s="664"/>
      <c r="C14" s="664"/>
      <c r="D14" s="664"/>
      <c r="E14" s="664"/>
      <c r="F14" s="664"/>
      <c r="G14" s="664"/>
      <c r="H14" s="664"/>
      <c r="I14" s="664"/>
      <c r="J14" s="664"/>
      <c r="K14" s="664"/>
      <c r="L14" s="664"/>
      <c r="M14" s="664"/>
    </row>
    <row r="15" spans="1:13" ht="15">
      <c r="A15" s="664"/>
      <c r="B15" s="664"/>
      <c r="C15" s="664"/>
      <c r="D15" s="664"/>
      <c r="E15" s="664"/>
      <c r="F15" s="664"/>
      <c r="G15" s="664"/>
      <c r="H15" s="664"/>
      <c r="I15" s="664"/>
      <c r="J15" s="664"/>
      <c r="K15" s="664"/>
      <c r="L15" s="664"/>
      <c r="M15" s="664"/>
    </row>
    <row r="16" spans="1:13" ht="15">
      <c r="A16" s="664"/>
      <c r="B16" s="664"/>
      <c r="C16" s="664"/>
      <c r="D16" s="664"/>
      <c r="E16" s="664"/>
      <c r="F16" s="664"/>
      <c r="G16" s="664"/>
      <c r="H16" s="664"/>
      <c r="I16" s="664"/>
      <c r="J16" s="664"/>
      <c r="K16" s="664"/>
      <c r="L16" s="664"/>
      <c r="M16" s="664"/>
    </row>
    <row r="17" spans="1:13" ht="15">
      <c r="A17" s="664"/>
      <c r="B17" s="664"/>
      <c r="C17" s="664"/>
      <c r="D17" s="664"/>
      <c r="E17" s="664"/>
      <c r="F17" s="664"/>
      <c r="G17" s="664"/>
      <c r="H17" s="664"/>
      <c r="I17" s="664"/>
      <c r="J17" s="664"/>
      <c r="K17" s="664"/>
      <c r="L17" s="664"/>
      <c r="M17" s="664"/>
    </row>
    <row r="18" spans="1:13" ht="15">
      <c r="A18" s="664"/>
      <c r="B18" s="664"/>
      <c r="C18" s="664"/>
      <c r="D18" s="664"/>
      <c r="E18" s="664"/>
      <c r="F18" s="664"/>
      <c r="G18" s="664"/>
      <c r="H18" s="664"/>
      <c r="I18" s="664"/>
      <c r="J18" s="664"/>
      <c r="K18" s="664"/>
      <c r="L18" s="664"/>
      <c r="M18" s="664"/>
    </row>
    <row r="19" spans="1:13" ht="15">
      <c r="A19" s="664"/>
      <c r="B19" s="664"/>
      <c r="C19" s="664"/>
      <c r="D19" s="664"/>
      <c r="E19" s="664"/>
      <c r="F19" s="664"/>
      <c r="G19" s="664"/>
      <c r="H19" s="664"/>
      <c r="I19" s="664"/>
      <c r="J19" s="664"/>
      <c r="K19" s="664"/>
      <c r="L19" s="664"/>
      <c r="M19" s="664"/>
    </row>
    <row r="20" spans="1:13" ht="15">
      <c r="A20" s="664"/>
      <c r="B20" s="664"/>
      <c r="C20" s="664"/>
      <c r="D20" s="664"/>
      <c r="E20" s="664"/>
      <c r="F20" s="664"/>
      <c r="G20" s="664"/>
      <c r="H20" s="664"/>
      <c r="I20" s="664"/>
      <c r="J20" s="664"/>
      <c r="K20" s="664"/>
      <c r="L20" s="664"/>
      <c r="M20" s="664"/>
    </row>
    <row r="21" spans="1:13" ht="15">
      <c r="A21" s="664"/>
      <c r="B21" s="664"/>
      <c r="C21" s="664"/>
      <c r="D21" s="664"/>
      <c r="E21" s="664"/>
      <c r="F21" s="664"/>
      <c r="G21" s="664"/>
      <c r="H21" s="664"/>
      <c r="I21" s="664"/>
      <c r="J21" s="664"/>
      <c r="K21" s="664"/>
      <c r="L21" s="664"/>
      <c r="M21" s="664"/>
    </row>
    <row r="22" spans="1:13" ht="15">
      <c r="A22" s="664"/>
      <c r="B22" s="664"/>
      <c r="C22" s="664"/>
      <c r="D22" s="664"/>
      <c r="E22" s="664"/>
      <c r="F22" s="664"/>
      <c r="G22" s="664"/>
      <c r="H22" s="664"/>
      <c r="I22" s="664"/>
      <c r="J22" s="664"/>
      <c r="K22" s="664"/>
      <c r="L22" s="664"/>
      <c r="M22" s="664"/>
    </row>
    <row r="23" spans="1:13" ht="15">
      <c r="A23" s="664"/>
      <c r="B23" s="664"/>
      <c r="C23" s="664"/>
      <c r="D23" s="664"/>
      <c r="E23" s="664"/>
      <c r="F23" s="664"/>
      <c r="G23" s="664"/>
      <c r="H23" s="664"/>
      <c r="I23" s="664"/>
      <c r="J23" s="664"/>
      <c r="K23" s="664"/>
      <c r="L23" s="664"/>
      <c r="M23" s="664"/>
    </row>
    <row r="24" spans="1:13" ht="15">
      <c r="A24" s="664"/>
      <c r="B24" s="664"/>
      <c r="C24" s="664"/>
      <c r="D24" s="664"/>
      <c r="E24" s="664"/>
      <c r="F24" s="664"/>
      <c r="G24" s="664"/>
      <c r="H24" s="664"/>
      <c r="I24" s="664"/>
      <c r="J24" s="664"/>
      <c r="K24" s="664"/>
      <c r="L24" s="664"/>
      <c r="M24" s="664"/>
    </row>
    <row r="25" spans="1:13" ht="15">
      <c r="A25" s="664"/>
      <c r="B25" s="664"/>
      <c r="C25" s="664"/>
      <c r="D25" s="664"/>
      <c r="E25" s="664"/>
      <c r="F25" s="664"/>
      <c r="G25" s="664"/>
      <c r="H25" s="664"/>
      <c r="I25" s="664"/>
      <c r="J25" s="664"/>
      <c r="K25" s="664"/>
      <c r="L25" s="664"/>
      <c r="M25" s="664"/>
    </row>
    <row r="26" spans="1:13" ht="15">
      <c r="A26" s="664"/>
      <c r="B26" s="664"/>
      <c r="C26" s="664"/>
      <c r="D26" s="664"/>
      <c r="E26" s="664"/>
      <c r="F26" s="664"/>
      <c r="G26" s="664"/>
      <c r="H26" s="664"/>
      <c r="I26" s="664"/>
      <c r="J26" s="664"/>
      <c r="K26" s="664"/>
      <c r="L26" s="664"/>
      <c r="M26" s="664"/>
    </row>
    <row r="27" spans="1:13" ht="15">
      <c r="A27" s="664"/>
      <c r="B27" s="664"/>
      <c r="C27" s="664"/>
      <c r="D27" s="664"/>
      <c r="E27" s="664"/>
      <c r="F27" s="664"/>
      <c r="G27" s="664"/>
      <c r="H27" s="664"/>
      <c r="I27" s="664"/>
      <c r="J27" s="664"/>
      <c r="K27" s="664"/>
      <c r="L27" s="664"/>
      <c r="M27" s="664"/>
    </row>
    <row r="28" spans="1:13" ht="15">
      <c r="A28" s="664"/>
      <c r="B28" s="664"/>
      <c r="C28" s="664"/>
      <c r="D28" s="664"/>
      <c r="E28" s="664"/>
      <c r="F28" s="664"/>
      <c r="G28" s="664"/>
      <c r="H28" s="664"/>
      <c r="I28" s="664"/>
      <c r="J28" s="664"/>
      <c r="K28" s="664"/>
      <c r="L28" s="664"/>
      <c r="M28" s="664"/>
    </row>
    <row r="29" spans="1:13" ht="15">
      <c r="A29" s="664"/>
      <c r="B29" s="664"/>
      <c r="C29" s="664"/>
      <c r="D29" s="664"/>
      <c r="E29" s="664"/>
      <c r="F29" s="664"/>
      <c r="G29" s="664"/>
      <c r="H29" s="664"/>
      <c r="I29" s="664"/>
      <c r="J29" s="664"/>
      <c r="K29" s="664"/>
      <c r="L29" s="664"/>
      <c r="M29" s="664"/>
    </row>
    <row r="30" spans="1:13" ht="15">
      <c r="A30" s="664"/>
      <c r="B30" s="664"/>
      <c r="C30" s="664"/>
      <c r="D30" s="664"/>
      <c r="E30" s="664"/>
      <c r="F30" s="664"/>
      <c r="G30" s="664"/>
      <c r="H30" s="664"/>
      <c r="I30" s="664"/>
      <c r="J30" s="664"/>
      <c r="K30" s="664"/>
      <c r="L30" s="664"/>
      <c r="M30" s="664"/>
    </row>
    <row r="31" spans="1:13" ht="15">
      <c r="A31" s="664"/>
      <c r="B31" s="664"/>
      <c r="C31" s="664"/>
      <c r="D31" s="664"/>
      <c r="E31" s="664"/>
      <c r="F31" s="664"/>
      <c r="G31" s="664"/>
      <c r="H31" s="664"/>
      <c r="I31" s="664"/>
      <c r="J31" s="664"/>
      <c r="K31" s="664"/>
      <c r="L31" s="664"/>
      <c r="M31" s="664"/>
    </row>
  </sheetData>
  <mergeCells count="9">
    <mergeCell ref="A1:M1"/>
    <mergeCell ref="A3:M3"/>
    <mergeCell ref="A4:M4"/>
    <mergeCell ref="A10:M10"/>
    <mergeCell ref="A12:M12"/>
    <mergeCell ref="A11:M11"/>
    <mergeCell ref="A6:M6"/>
    <mergeCell ref="A7:L7"/>
    <mergeCell ref="A9:L9"/>
  </mergeCells>
  <printOptions/>
  <pageMargins left="0.75" right="0.75" top="1" bottom="1" header="0.5" footer="0.5"/>
  <pageSetup horizontalDpi="600" verticalDpi="600" orientation="landscape" r:id="rId1"/>
  <headerFooter alignWithMargins="0">
    <oddHeader>&amp;R&amp;"Times New Roman,Regular"&amp;5DEPARTMENT OF JUSTICE
OFFICE OF THE INSPECTOR GENERAL
FY 2009 PRESIDENT'S BUDGET REQUEST</oddHeader>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AH52"/>
  <sheetViews>
    <sheetView showGridLines="0" showOutlineSymbols="0" zoomScale="75" zoomScaleNormal="75" workbookViewId="0" topLeftCell="A1">
      <selection activeCell="A4" sqref="A4:T4"/>
    </sheetView>
  </sheetViews>
  <sheetFormatPr defaultColWidth="8.88671875" defaultRowHeight="15"/>
  <cols>
    <col min="1" max="1" width="3.77734375" style="15" customWidth="1"/>
    <col min="2" max="2" width="23.88671875" style="15" customWidth="1"/>
    <col min="3" max="3" width="5.6640625" style="15" customWidth="1"/>
    <col min="4" max="4" width="6.77734375" style="15" customWidth="1"/>
    <col min="5" max="5" width="8.99609375" style="15" customWidth="1"/>
    <col min="6" max="6" width="5.77734375" style="15" customWidth="1"/>
    <col min="7" max="7" width="5.6640625" style="15" customWidth="1"/>
    <col min="8" max="8" width="7.77734375" style="15" customWidth="1"/>
    <col min="9" max="10" width="5.6640625" style="15" customWidth="1"/>
    <col min="11" max="11" width="7.77734375" style="15" customWidth="1"/>
    <col min="12" max="12" width="5.5546875" style="15" customWidth="1"/>
    <col min="13" max="13" width="5.6640625" style="15" customWidth="1"/>
    <col min="14" max="14" width="7.77734375" style="15" customWidth="1"/>
    <col min="15" max="16" width="5.6640625" style="15" customWidth="1"/>
    <col min="17" max="17" width="8.77734375" style="15" customWidth="1"/>
    <col min="18" max="18" width="5.6640625" style="15" customWidth="1"/>
    <col min="19" max="19" width="6.77734375" style="15" customWidth="1"/>
    <col min="20" max="20" width="9.4453125" style="15" customWidth="1"/>
    <col min="21" max="21" width="0.9921875" style="476" customWidth="1"/>
    <col min="22" max="16384" width="9.6640625" style="15" customWidth="1"/>
  </cols>
  <sheetData>
    <row r="1" spans="1:21" ht="20.25">
      <c r="A1" s="960" t="s">
        <v>235</v>
      </c>
      <c r="B1" s="782"/>
      <c r="C1" s="782"/>
      <c r="D1" s="782"/>
      <c r="E1" s="782"/>
      <c r="F1" s="782"/>
      <c r="G1" s="782"/>
      <c r="H1" s="782"/>
      <c r="I1" s="782"/>
      <c r="J1" s="782"/>
      <c r="K1" s="782"/>
      <c r="L1" s="782"/>
      <c r="M1" s="782"/>
      <c r="N1" s="782"/>
      <c r="O1" s="782"/>
      <c r="P1" s="782"/>
      <c r="Q1" s="782"/>
      <c r="R1" s="782"/>
      <c r="S1" s="782"/>
      <c r="T1" s="782"/>
      <c r="U1" s="475" t="s">
        <v>6</v>
      </c>
    </row>
    <row r="2" spans="1:21" ht="15.75">
      <c r="A2" s="1"/>
      <c r="B2" s="1"/>
      <c r="C2" s="1"/>
      <c r="D2" s="1"/>
      <c r="E2" s="1"/>
      <c r="F2" s="1"/>
      <c r="G2" s="1"/>
      <c r="H2" s="1"/>
      <c r="I2" s="1"/>
      <c r="J2" s="1"/>
      <c r="K2" s="1"/>
      <c r="L2" s="1"/>
      <c r="M2" s="1"/>
      <c r="N2" s="1"/>
      <c r="O2" s="1"/>
      <c r="P2" s="1"/>
      <c r="Q2" s="1"/>
      <c r="R2" s="1"/>
      <c r="S2" s="1"/>
      <c r="T2" s="1"/>
      <c r="U2" s="475" t="s">
        <v>6</v>
      </c>
    </row>
    <row r="3" spans="1:21" ht="18.75">
      <c r="A3" s="961" t="s">
        <v>236</v>
      </c>
      <c r="B3" s="840"/>
      <c r="C3" s="840"/>
      <c r="D3" s="840"/>
      <c r="E3" s="840"/>
      <c r="F3" s="840"/>
      <c r="G3" s="840"/>
      <c r="H3" s="840"/>
      <c r="I3" s="840"/>
      <c r="J3" s="840"/>
      <c r="K3" s="840"/>
      <c r="L3" s="840"/>
      <c r="M3" s="840"/>
      <c r="N3" s="840"/>
      <c r="O3" s="840"/>
      <c r="P3" s="840"/>
      <c r="Q3" s="840"/>
      <c r="R3" s="840"/>
      <c r="S3" s="840"/>
      <c r="T3" s="840"/>
      <c r="U3" s="475" t="s">
        <v>6</v>
      </c>
    </row>
    <row r="4" spans="1:21" ht="16.5">
      <c r="A4" s="962" t="str">
        <f>+'B. Summary of Requirements '!A3</f>
        <v>Office of the Inspector General</v>
      </c>
      <c r="B4" s="884"/>
      <c r="C4" s="884"/>
      <c r="D4" s="884"/>
      <c r="E4" s="884"/>
      <c r="F4" s="884"/>
      <c r="G4" s="884"/>
      <c r="H4" s="884"/>
      <c r="I4" s="884"/>
      <c r="J4" s="884"/>
      <c r="K4" s="884"/>
      <c r="L4" s="884"/>
      <c r="M4" s="884"/>
      <c r="N4" s="884"/>
      <c r="O4" s="884"/>
      <c r="P4" s="884"/>
      <c r="Q4" s="884"/>
      <c r="R4" s="884"/>
      <c r="S4" s="884"/>
      <c r="T4" s="884"/>
      <c r="U4" s="475" t="s">
        <v>6</v>
      </c>
    </row>
    <row r="5" spans="1:21" ht="16.5">
      <c r="A5" s="963" t="str">
        <f>+'B. Summary of Requirements '!A4</f>
        <v>Salaries and Expenses</v>
      </c>
      <c r="B5" s="840"/>
      <c r="C5" s="840"/>
      <c r="D5" s="840"/>
      <c r="E5" s="840"/>
      <c r="F5" s="840"/>
      <c r="G5" s="840"/>
      <c r="H5" s="840"/>
      <c r="I5" s="840"/>
      <c r="J5" s="840"/>
      <c r="K5" s="840"/>
      <c r="L5" s="840"/>
      <c r="M5" s="840"/>
      <c r="N5" s="840"/>
      <c r="O5" s="840"/>
      <c r="P5" s="840"/>
      <c r="Q5" s="840"/>
      <c r="R5" s="840"/>
      <c r="S5" s="840"/>
      <c r="T5" s="840"/>
      <c r="U5" s="475" t="s">
        <v>6</v>
      </c>
    </row>
    <row r="6" spans="1:21" ht="15.75">
      <c r="A6" s="958" t="s">
        <v>386</v>
      </c>
      <c r="B6" s="841"/>
      <c r="C6" s="841"/>
      <c r="D6" s="841"/>
      <c r="E6" s="841"/>
      <c r="F6" s="841"/>
      <c r="G6" s="841"/>
      <c r="H6" s="841"/>
      <c r="I6" s="841"/>
      <c r="J6" s="841"/>
      <c r="K6" s="841"/>
      <c r="L6" s="841"/>
      <c r="M6" s="841"/>
      <c r="N6" s="841"/>
      <c r="O6" s="841"/>
      <c r="P6" s="841"/>
      <c r="Q6" s="841"/>
      <c r="R6" s="841"/>
      <c r="S6" s="841"/>
      <c r="T6" s="841"/>
      <c r="U6" s="475" t="s">
        <v>6</v>
      </c>
    </row>
    <row r="7" spans="1:21" ht="15.75">
      <c r="A7" s="1"/>
      <c r="B7" s="1"/>
      <c r="C7" s="1"/>
      <c r="D7" s="1"/>
      <c r="E7" s="1"/>
      <c r="F7" s="16"/>
      <c r="G7" s="16"/>
      <c r="H7" s="16"/>
      <c r="I7" s="16"/>
      <c r="J7" s="16"/>
      <c r="K7" s="16"/>
      <c r="L7" s="16"/>
      <c r="M7" s="16"/>
      <c r="N7" s="16"/>
      <c r="O7" s="1"/>
      <c r="P7" s="1"/>
      <c r="Q7" s="1"/>
      <c r="R7" s="1"/>
      <c r="S7" s="1"/>
      <c r="T7" s="1"/>
      <c r="U7" s="475" t="s">
        <v>6</v>
      </c>
    </row>
    <row r="8" spans="1:21" ht="15.75">
      <c r="A8" s="1"/>
      <c r="B8" s="1"/>
      <c r="C8" s="16"/>
      <c r="D8" s="16"/>
      <c r="E8" s="16"/>
      <c r="F8" s="16"/>
      <c r="G8" s="16"/>
      <c r="H8" s="16"/>
      <c r="I8" s="16"/>
      <c r="J8" s="16"/>
      <c r="K8" s="16"/>
      <c r="L8" s="16"/>
      <c r="M8" s="16"/>
      <c r="N8" s="16"/>
      <c r="O8" s="1"/>
      <c r="P8" s="1"/>
      <c r="Q8" s="1"/>
      <c r="R8" s="18"/>
      <c r="S8" s="16"/>
      <c r="T8" s="16"/>
      <c r="U8" s="475" t="s">
        <v>6</v>
      </c>
    </row>
    <row r="9" spans="1:21" ht="15.75">
      <c r="A9" s="124"/>
      <c r="B9" s="564"/>
      <c r="C9" s="936" t="s">
        <v>202</v>
      </c>
      <c r="D9" s="937"/>
      <c r="E9" s="938"/>
      <c r="F9" s="935" t="s">
        <v>408</v>
      </c>
      <c r="G9" s="772"/>
      <c r="H9" s="773"/>
      <c r="I9" s="935" t="s">
        <v>409</v>
      </c>
      <c r="J9" s="772"/>
      <c r="K9" s="773"/>
      <c r="L9" s="936" t="s">
        <v>203</v>
      </c>
      <c r="M9" s="937"/>
      <c r="N9" s="938"/>
      <c r="O9" s="936" t="s">
        <v>204</v>
      </c>
      <c r="P9" s="937"/>
      <c r="Q9" s="938"/>
      <c r="R9" s="936" t="s">
        <v>237</v>
      </c>
      <c r="S9" s="937"/>
      <c r="T9" s="938"/>
      <c r="U9" s="475" t="s">
        <v>6</v>
      </c>
    </row>
    <row r="10" spans="1:21" ht="15.75">
      <c r="A10" s="122"/>
      <c r="B10" s="118"/>
      <c r="C10" s="939"/>
      <c r="D10" s="940"/>
      <c r="E10" s="941"/>
      <c r="F10" s="774"/>
      <c r="G10" s="775"/>
      <c r="H10" s="776"/>
      <c r="I10" s="774"/>
      <c r="J10" s="775"/>
      <c r="K10" s="776"/>
      <c r="L10" s="939"/>
      <c r="M10" s="940"/>
      <c r="N10" s="941"/>
      <c r="O10" s="939"/>
      <c r="P10" s="940"/>
      <c r="Q10" s="941"/>
      <c r="R10" s="939"/>
      <c r="S10" s="940"/>
      <c r="T10" s="941"/>
      <c r="U10" s="475" t="s">
        <v>6</v>
      </c>
    </row>
    <row r="11" spans="1:21" ht="3" customHeight="1">
      <c r="A11" s="122"/>
      <c r="B11" s="118"/>
      <c r="C11" s="122"/>
      <c r="D11" s="1"/>
      <c r="E11" s="1"/>
      <c r="F11" s="122"/>
      <c r="G11" s="1"/>
      <c r="H11" s="1"/>
      <c r="I11" s="122"/>
      <c r="J11" s="1"/>
      <c r="K11" s="1"/>
      <c r="L11" s="122"/>
      <c r="M11" s="1"/>
      <c r="N11" s="1"/>
      <c r="O11" s="122"/>
      <c r="P11" s="1"/>
      <c r="Q11" s="1"/>
      <c r="R11" s="122"/>
      <c r="S11" s="1"/>
      <c r="T11" s="118"/>
      <c r="U11" s="475" t="s">
        <v>6</v>
      </c>
    </row>
    <row r="12" spans="1:21" ht="16.5" thickBot="1">
      <c r="A12" s="539" t="s">
        <v>256</v>
      </c>
      <c r="B12" s="119"/>
      <c r="C12" s="160" t="s">
        <v>419</v>
      </c>
      <c r="D12" s="125" t="s">
        <v>260</v>
      </c>
      <c r="E12" s="125" t="s">
        <v>422</v>
      </c>
      <c r="F12" s="160" t="s">
        <v>419</v>
      </c>
      <c r="G12" s="125" t="s">
        <v>260</v>
      </c>
      <c r="H12" s="125" t="s">
        <v>422</v>
      </c>
      <c r="I12" s="160" t="s">
        <v>419</v>
      </c>
      <c r="J12" s="125" t="s">
        <v>260</v>
      </c>
      <c r="K12" s="125" t="s">
        <v>422</v>
      </c>
      <c r="L12" s="160" t="s">
        <v>419</v>
      </c>
      <c r="M12" s="125" t="s">
        <v>260</v>
      </c>
      <c r="N12" s="125" t="s">
        <v>422</v>
      </c>
      <c r="O12" s="160" t="s">
        <v>419</v>
      </c>
      <c r="P12" s="125" t="s">
        <v>260</v>
      </c>
      <c r="Q12" s="125" t="s">
        <v>422</v>
      </c>
      <c r="R12" s="160" t="s">
        <v>419</v>
      </c>
      <c r="S12" s="125" t="s">
        <v>260</v>
      </c>
      <c r="T12" s="161" t="s">
        <v>422</v>
      </c>
      <c r="U12" s="475" t="s">
        <v>6</v>
      </c>
    </row>
    <row r="13" spans="1:21" ht="15.75">
      <c r="A13" s="122" t="s">
        <v>11</v>
      </c>
      <c r="B13" s="119"/>
      <c r="C13" s="563"/>
      <c r="D13" s="541"/>
      <c r="E13" s="541"/>
      <c r="F13" s="540"/>
      <c r="G13" s="541"/>
      <c r="H13" s="541"/>
      <c r="I13" s="540"/>
      <c r="J13" s="541"/>
      <c r="K13" s="541"/>
      <c r="L13" s="540"/>
      <c r="M13" s="541"/>
      <c r="N13" s="541"/>
      <c r="O13" s="540"/>
      <c r="P13" s="541"/>
      <c r="Q13" s="541"/>
      <c r="R13" s="540"/>
      <c r="S13" s="541"/>
      <c r="T13" s="542"/>
      <c r="U13" s="475"/>
    </row>
    <row r="14" spans="1:21" ht="15.75" customHeight="1">
      <c r="A14" s="946" t="s">
        <v>12</v>
      </c>
      <c r="B14" s="947"/>
      <c r="C14" s="543">
        <v>449</v>
      </c>
      <c r="D14" s="544">
        <v>437</v>
      </c>
      <c r="E14" s="544">
        <v>70603</v>
      </c>
      <c r="F14" s="543">
        <v>0</v>
      </c>
      <c r="G14" s="544">
        <v>0</v>
      </c>
      <c r="H14" s="544">
        <v>0</v>
      </c>
      <c r="I14" s="543">
        <v>0</v>
      </c>
      <c r="J14" s="544">
        <v>0</v>
      </c>
      <c r="K14" s="544">
        <v>0</v>
      </c>
      <c r="L14" s="543">
        <v>0</v>
      </c>
      <c r="M14" s="544">
        <v>0</v>
      </c>
      <c r="N14" s="544">
        <v>500</v>
      </c>
      <c r="O14" s="543">
        <v>0</v>
      </c>
      <c r="P14" s="544">
        <v>0</v>
      </c>
      <c r="Q14" s="544">
        <v>0</v>
      </c>
      <c r="R14" s="543">
        <f>C14+F14+I14+L14+O14</f>
        <v>449</v>
      </c>
      <c r="S14" s="544">
        <f>D14+G14+J14+M14+P14</f>
        <v>437</v>
      </c>
      <c r="T14" s="545">
        <f>E14+H14+K14+N14+Q14</f>
        <v>71103</v>
      </c>
      <c r="U14" s="475" t="s">
        <v>6</v>
      </c>
    </row>
    <row r="15" spans="1:21" ht="9" customHeight="1" hidden="1">
      <c r="A15" s="122"/>
      <c r="B15" s="1" t="s">
        <v>420</v>
      </c>
      <c r="C15" s="546"/>
      <c r="D15" s="547"/>
      <c r="E15" s="547"/>
      <c r="F15" s="546"/>
      <c r="G15" s="547"/>
      <c r="H15" s="547"/>
      <c r="I15" s="546"/>
      <c r="J15" s="547"/>
      <c r="K15" s="547"/>
      <c r="L15" s="546"/>
      <c r="M15" s="547"/>
      <c r="N15" s="547"/>
      <c r="O15" s="546"/>
      <c r="P15" s="547"/>
      <c r="Q15" s="547"/>
      <c r="R15" s="546"/>
      <c r="S15" s="547"/>
      <c r="T15" s="548"/>
      <c r="U15" s="475" t="s">
        <v>6</v>
      </c>
    </row>
    <row r="16" spans="1:21" ht="15.75" customHeight="1">
      <c r="A16" s="949" t="s">
        <v>432</v>
      </c>
      <c r="B16" s="950"/>
      <c r="C16" s="549">
        <f aca="true" t="shared" si="0" ref="C16:T16">SUM(C14)</f>
        <v>449</v>
      </c>
      <c r="D16" s="550">
        <f t="shared" si="0"/>
        <v>437</v>
      </c>
      <c r="E16" s="550">
        <f t="shared" si="0"/>
        <v>70603</v>
      </c>
      <c r="F16" s="549">
        <f t="shared" si="0"/>
        <v>0</v>
      </c>
      <c r="G16" s="550">
        <f t="shared" si="0"/>
        <v>0</v>
      </c>
      <c r="H16" s="551">
        <f t="shared" si="0"/>
        <v>0</v>
      </c>
      <c r="I16" s="549">
        <f t="shared" si="0"/>
        <v>0</v>
      </c>
      <c r="J16" s="550">
        <f t="shared" si="0"/>
        <v>0</v>
      </c>
      <c r="K16" s="550">
        <f t="shared" si="0"/>
        <v>0</v>
      </c>
      <c r="L16" s="549">
        <f t="shared" si="0"/>
        <v>0</v>
      </c>
      <c r="M16" s="550">
        <f t="shared" si="0"/>
        <v>0</v>
      </c>
      <c r="N16" s="550">
        <f t="shared" si="0"/>
        <v>500</v>
      </c>
      <c r="O16" s="549">
        <f t="shared" si="0"/>
        <v>0</v>
      </c>
      <c r="P16" s="550">
        <f t="shared" si="0"/>
        <v>0</v>
      </c>
      <c r="Q16" s="550">
        <f t="shared" si="0"/>
        <v>0</v>
      </c>
      <c r="R16" s="549">
        <f t="shared" si="0"/>
        <v>449</v>
      </c>
      <c r="S16" s="550">
        <f t="shared" si="0"/>
        <v>437</v>
      </c>
      <c r="T16" s="552">
        <f t="shared" si="0"/>
        <v>71103</v>
      </c>
      <c r="U16" s="475" t="s">
        <v>6</v>
      </c>
    </row>
    <row r="17" spans="1:34" ht="15.75">
      <c r="A17" s="948" t="s">
        <v>395</v>
      </c>
      <c r="B17" s="945"/>
      <c r="C17" s="553"/>
      <c r="D17" s="554">
        <v>23</v>
      </c>
      <c r="E17" s="554"/>
      <c r="F17" s="553"/>
      <c r="G17" s="554"/>
      <c r="H17" s="554"/>
      <c r="I17" s="553"/>
      <c r="J17" s="554"/>
      <c r="K17" s="554"/>
      <c r="L17" s="553"/>
      <c r="M17" s="554"/>
      <c r="N17" s="554"/>
      <c r="O17" s="553"/>
      <c r="P17" s="554"/>
      <c r="Q17" s="554"/>
      <c r="R17" s="553"/>
      <c r="S17" s="554">
        <f>D17+G17+J17+M17+P17</f>
        <v>23</v>
      </c>
      <c r="T17" s="555"/>
      <c r="U17" s="475" t="s">
        <v>6</v>
      </c>
      <c r="V17" s="19"/>
      <c r="W17" s="19"/>
      <c r="X17" s="19"/>
      <c r="Y17" s="19"/>
      <c r="Z17" s="19"/>
      <c r="AA17" s="19"/>
      <c r="AB17" s="19"/>
      <c r="AC17" s="19"/>
      <c r="AD17" s="19"/>
      <c r="AE17" s="19"/>
      <c r="AF17" s="19"/>
      <c r="AG17" s="19"/>
      <c r="AH17" s="19"/>
    </row>
    <row r="18" spans="1:21" ht="15.75">
      <c r="A18" s="948" t="s">
        <v>394</v>
      </c>
      <c r="B18" s="945"/>
      <c r="C18" s="556"/>
      <c r="D18" s="557">
        <f>SUM(D16:D17)</f>
        <v>460</v>
      </c>
      <c r="E18" s="557"/>
      <c r="F18" s="556"/>
      <c r="G18" s="557">
        <f>+G16+G17</f>
        <v>0</v>
      </c>
      <c r="H18" s="557"/>
      <c r="I18" s="556"/>
      <c r="J18" s="557">
        <f>+J16+J17</f>
        <v>0</v>
      </c>
      <c r="K18" s="557"/>
      <c r="L18" s="556"/>
      <c r="M18" s="557">
        <f>+M16+M17</f>
        <v>0</v>
      </c>
      <c r="N18" s="557"/>
      <c r="O18" s="556"/>
      <c r="P18" s="557">
        <f>+P16+P17</f>
        <v>0</v>
      </c>
      <c r="Q18" s="557"/>
      <c r="R18" s="556"/>
      <c r="S18" s="557">
        <f>SUM(S16:S17)</f>
        <v>460</v>
      </c>
      <c r="T18" s="558"/>
      <c r="U18" s="475" t="s">
        <v>6</v>
      </c>
    </row>
    <row r="19" spans="1:21" ht="15.75">
      <c r="A19" s="964" t="s">
        <v>396</v>
      </c>
      <c r="B19" s="965"/>
      <c r="C19" s="543"/>
      <c r="D19" s="544"/>
      <c r="E19" s="544"/>
      <c r="F19" s="543"/>
      <c r="G19" s="544"/>
      <c r="H19" s="544"/>
      <c r="I19" s="543"/>
      <c r="J19" s="544"/>
      <c r="K19" s="544"/>
      <c r="L19" s="543"/>
      <c r="M19" s="544"/>
      <c r="N19" s="544"/>
      <c r="O19" s="543"/>
      <c r="P19" s="544"/>
      <c r="Q19" s="544"/>
      <c r="R19" s="543"/>
      <c r="S19" s="544"/>
      <c r="T19" s="545"/>
      <c r="U19" s="475" t="s">
        <v>6</v>
      </c>
    </row>
    <row r="20" spans="1:21" ht="15.75">
      <c r="A20" s="966" t="s">
        <v>270</v>
      </c>
      <c r="B20" s="967"/>
      <c r="C20" s="543"/>
      <c r="D20" s="560" t="s">
        <v>13</v>
      </c>
      <c r="E20" s="544"/>
      <c r="F20" s="543"/>
      <c r="G20" s="544"/>
      <c r="H20" s="544"/>
      <c r="I20" s="543"/>
      <c r="J20" s="544"/>
      <c r="K20" s="544"/>
      <c r="L20" s="543"/>
      <c r="M20" s="544"/>
      <c r="N20" s="544"/>
      <c r="O20" s="543"/>
      <c r="P20" s="544"/>
      <c r="Q20" s="544"/>
      <c r="R20" s="543"/>
      <c r="S20" s="560" t="s">
        <v>13</v>
      </c>
      <c r="T20" s="561"/>
      <c r="U20" s="475" t="s">
        <v>6</v>
      </c>
    </row>
    <row r="21" spans="1:21" ht="15.75">
      <c r="A21" s="942" t="s">
        <v>326</v>
      </c>
      <c r="B21" s="943"/>
      <c r="C21" s="553"/>
      <c r="D21" s="559" t="s">
        <v>14</v>
      </c>
      <c r="E21" s="554"/>
      <c r="F21" s="553"/>
      <c r="G21" s="554"/>
      <c r="H21" s="554"/>
      <c r="I21" s="553"/>
      <c r="J21" s="554"/>
      <c r="K21" s="554"/>
      <c r="L21" s="553"/>
      <c r="M21" s="554"/>
      <c r="N21" s="554"/>
      <c r="O21" s="553"/>
      <c r="P21" s="554"/>
      <c r="Q21" s="554"/>
      <c r="R21" s="553"/>
      <c r="S21" s="559" t="s">
        <v>14</v>
      </c>
      <c r="T21" s="562"/>
      <c r="U21" s="475" t="s">
        <v>6</v>
      </c>
    </row>
    <row r="22" spans="1:21" ht="15.75">
      <c r="A22" s="944" t="s">
        <v>397</v>
      </c>
      <c r="B22" s="945"/>
      <c r="C22" s="553"/>
      <c r="D22" s="559">
        <v>460</v>
      </c>
      <c r="E22" s="554"/>
      <c r="F22" s="553"/>
      <c r="G22" s="554">
        <f>G21+G20+G18</f>
        <v>0</v>
      </c>
      <c r="H22" s="554"/>
      <c r="I22" s="553"/>
      <c r="J22" s="554">
        <f>J21+J20+J18</f>
        <v>0</v>
      </c>
      <c r="K22" s="554"/>
      <c r="L22" s="553"/>
      <c r="M22" s="554">
        <f>M21+M20+M18</f>
        <v>0</v>
      </c>
      <c r="N22" s="554"/>
      <c r="O22" s="553"/>
      <c r="P22" s="554">
        <f>P21+P20+P18</f>
        <v>0</v>
      </c>
      <c r="Q22" s="554"/>
      <c r="R22" s="553"/>
      <c r="S22" s="554">
        <v>460</v>
      </c>
      <c r="T22" s="555"/>
      <c r="U22" s="475" t="s">
        <v>6</v>
      </c>
    </row>
    <row r="23" spans="2:21" ht="15.75">
      <c r="B23" s="1"/>
      <c r="C23" s="1"/>
      <c r="D23" s="1"/>
      <c r="E23" s="1"/>
      <c r="F23" s="1"/>
      <c r="G23" s="1"/>
      <c r="H23" s="1"/>
      <c r="I23" s="1"/>
      <c r="J23" s="1"/>
      <c r="K23" s="1"/>
      <c r="L23" s="1"/>
      <c r="M23" s="1"/>
      <c r="N23" s="1"/>
      <c r="O23" s="1"/>
      <c r="P23" s="1"/>
      <c r="Q23" s="1"/>
      <c r="R23" s="1"/>
      <c r="S23" s="1"/>
      <c r="T23" s="1"/>
      <c r="U23" s="475" t="s">
        <v>6</v>
      </c>
    </row>
    <row r="24" spans="1:21" ht="15.75">
      <c r="A24" s="1"/>
      <c r="B24" s="1"/>
      <c r="C24" s="1"/>
      <c r="D24" s="1"/>
      <c r="E24" s="1"/>
      <c r="F24" s="1"/>
      <c r="G24" s="1"/>
      <c r="H24" s="1"/>
      <c r="I24" s="1"/>
      <c r="J24" s="1"/>
      <c r="K24" s="1"/>
      <c r="L24" s="1"/>
      <c r="M24" s="1"/>
      <c r="N24" s="1"/>
      <c r="O24" s="1"/>
      <c r="P24" s="1"/>
      <c r="Q24" s="1"/>
      <c r="R24" s="1"/>
      <c r="S24" s="1"/>
      <c r="T24" s="1"/>
      <c r="U24" s="475" t="s">
        <v>6</v>
      </c>
    </row>
    <row r="25" spans="1:21" ht="39.75" customHeight="1">
      <c r="A25" s="953" t="s">
        <v>462</v>
      </c>
      <c r="B25" s="954"/>
      <c r="C25" s="954"/>
      <c r="D25" s="954"/>
      <c r="E25" s="954"/>
      <c r="F25" s="954"/>
      <c r="G25" s="954"/>
      <c r="H25" s="954"/>
      <c r="I25" s="954"/>
      <c r="J25" s="954"/>
      <c r="K25" s="954"/>
      <c r="L25" s="954"/>
      <c r="M25" s="954"/>
      <c r="N25" s="954"/>
      <c r="O25" s="954"/>
      <c r="P25" s="954"/>
      <c r="Q25" s="954"/>
      <c r="R25" s="1"/>
      <c r="S25" s="1"/>
      <c r="T25" s="1"/>
      <c r="U25" s="475" t="s">
        <v>6</v>
      </c>
    </row>
    <row r="26" spans="1:21" ht="14.25" customHeight="1">
      <c r="A26" s="116"/>
      <c r="B26" s="110"/>
      <c r="C26" s="110"/>
      <c r="D26" s="110"/>
      <c r="E26" s="110"/>
      <c r="F26" s="110"/>
      <c r="G26" s="110"/>
      <c r="H26" s="110"/>
      <c r="I26" s="110"/>
      <c r="J26" s="110"/>
      <c r="K26" s="110"/>
      <c r="L26" s="110"/>
      <c r="M26" s="110"/>
      <c r="N26" s="110"/>
      <c r="O26" s="110"/>
      <c r="P26" s="110"/>
      <c r="Q26" s="110"/>
      <c r="R26" s="1"/>
      <c r="S26" s="1"/>
      <c r="T26" s="1"/>
      <c r="U26" s="475" t="s">
        <v>6</v>
      </c>
    </row>
    <row r="27" spans="1:21" ht="15.75">
      <c r="A27" s="1"/>
      <c r="B27" s="1"/>
      <c r="C27" s="1"/>
      <c r="D27" s="1"/>
      <c r="E27" s="1"/>
      <c r="F27" s="1"/>
      <c r="G27" s="1"/>
      <c r="H27" s="1"/>
      <c r="I27" s="1"/>
      <c r="J27" s="1"/>
      <c r="K27" s="1"/>
      <c r="L27" s="1"/>
      <c r="M27" s="1"/>
      <c r="N27" s="1"/>
      <c r="O27" s="1"/>
      <c r="P27" s="1"/>
      <c r="Q27" s="1"/>
      <c r="R27" s="1"/>
      <c r="S27" s="1"/>
      <c r="T27" s="1"/>
      <c r="U27" s="475" t="s">
        <v>6</v>
      </c>
    </row>
    <row r="28" spans="1:21" ht="15.75">
      <c r="A28" s="959" t="s">
        <v>205</v>
      </c>
      <c r="B28" s="959"/>
      <c r="C28" s="959"/>
      <c r="D28" s="959"/>
      <c r="E28" s="959"/>
      <c r="F28" s="959"/>
      <c r="G28" s="959"/>
      <c r="H28" s="959"/>
      <c r="I28" s="959"/>
      <c r="J28" s="959"/>
      <c r="K28" s="959"/>
      <c r="L28" s="959"/>
      <c r="M28" s="959"/>
      <c r="N28" s="959"/>
      <c r="O28" s="959"/>
      <c r="P28" s="959"/>
      <c r="Q28" s="959"/>
      <c r="R28" s="959"/>
      <c r="S28" s="959"/>
      <c r="T28" s="959"/>
      <c r="U28" s="475"/>
    </row>
    <row r="29" spans="1:20" ht="15.75">
      <c r="A29" s="1"/>
      <c r="B29" s="1"/>
      <c r="C29" s="1"/>
      <c r="D29" s="1"/>
      <c r="E29" s="1"/>
      <c r="F29" s="1"/>
      <c r="G29" s="1"/>
      <c r="H29" s="1"/>
      <c r="I29" s="1"/>
      <c r="J29" s="1"/>
      <c r="K29" s="1"/>
      <c r="L29" s="1"/>
      <c r="M29" s="1"/>
      <c r="N29" s="1"/>
      <c r="O29" s="1"/>
      <c r="P29" s="1"/>
      <c r="Q29" s="1"/>
      <c r="R29" s="1"/>
      <c r="S29" s="1"/>
      <c r="T29" s="1"/>
    </row>
    <row r="30" spans="1:20" ht="15.75">
      <c r="A30" s="117"/>
      <c r="B30" s="117"/>
      <c r="C30" s="117"/>
      <c r="D30" s="117"/>
      <c r="E30" s="117"/>
      <c r="F30" s="117"/>
      <c r="G30" s="117"/>
      <c r="H30" s="117"/>
      <c r="I30" s="117"/>
      <c r="J30" s="117"/>
      <c r="K30" s="117"/>
      <c r="L30" s="1"/>
      <c r="M30" s="1"/>
      <c r="N30" s="1"/>
      <c r="O30" s="1"/>
      <c r="P30" s="1"/>
      <c r="Q30" s="1"/>
      <c r="R30" s="1"/>
      <c r="S30" s="1"/>
      <c r="T30" s="1"/>
    </row>
    <row r="31" spans="1:20" ht="15.75">
      <c r="A31" s="117"/>
      <c r="B31" s="117"/>
      <c r="C31" s="117"/>
      <c r="D31" s="117"/>
      <c r="E31" s="117"/>
      <c r="F31" s="117"/>
      <c r="G31" s="117"/>
      <c r="H31" s="117"/>
      <c r="I31" s="117"/>
      <c r="J31" s="117"/>
      <c r="K31" s="117"/>
      <c r="L31" s="1"/>
      <c r="M31" s="1"/>
      <c r="N31" s="1"/>
      <c r="O31" s="1"/>
      <c r="P31" s="1"/>
      <c r="Q31" s="1"/>
      <c r="R31" s="1"/>
      <c r="S31" s="1"/>
      <c r="T31" s="1"/>
    </row>
    <row r="32" spans="1:20" ht="18">
      <c r="A32" s="955"/>
      <c r="B32" s="956"/>
      <c r="C32" s="956"/>
      <c r="D32" s="956"/>
      <c r="E32" s="956"/>
      <c r="F32" s="956"/>
      <c r="G32" s="956"/>
      <c r="H32" s="956"/>
      <c r="I32" s="956"/>
      <c r="J32" s="956"/>
      <c r="K32" s="956"/>
      <c r="L32" s="956"/>
      <c r="M32" s="956"/>
      <c r="N32" s="956"/>
      <c r="O32" s="956"/>
      <c r="P32" s="956"/>
      <c r="Q32" s="956"/>
      <c r="R32" s="956"/>
      <c r="S32" s="956"/>
      <c r="T32" s="956"/>
    </row>
    <row r="33" spans="1:20" ht="18">
      <c r="A33" s="665"/>
      <c r="B33" s="303"/>
      <c r="C33" s="303"/>
      <c r="D33" s="303"/>
      <c r="E33" s="303"/>
      <c r="F33" s="303"/>
      <c r="G33" s="303"/>
      <c r="H33" s="303"/>
      <c r="I33" s="303"/>
      <c r="J33" s="303"/>
      <c r="K33" s="303"/>
      <c r="L33" s="303"/>
      <c r="M33" s="303"/>
      <c r="N33" s="303"/>
      <c r="O33" s="303"/>
      <c r="P33" s="303"/>
      <c r="Q33" s="303"/>
      <c r="R33" s="303"/>
      <c r="S33" s="303"/>
      <c r="T33" s="303"/>
    </row>
    <row r="34" spans="1:20" ht="18">
      <c r="A34" s="957"/>
      <c r="B34" s="952"/>
      <c r="C34" s="952"/>
      <c r="D34" s="952"/>
      <c r="E34" s="952"/>
      <c r="F34" s="952"/>
      <c r="G34" s="952"/>
      <c r="H34" s="952"/>
      <c r="I34" s="952"/>
      <c r="J34" s="952"/>
      <c r="K34" s="952"/>
      <c r="L34" s="952"/>
      <c r="M34" s="952"/>
      <c r="N34" s="952"/>
      <c r="O34" s="952"/>
      <c r="P34" s="952"/>
      <c r="Q34" s="952"/>
      <c r="R34" s="952"/>
      <c r="S34" s="952"/>
      <c r="T34" s="952"/>
    </row>
    <row r="35" spans="1:20" ht="24" customHeight="1">
      <c r="A35" s="951"/>
      <c r="B35" s="952"/>
      <c r="C35" s="952"/>
      <c r="D35" s="952"/>
      <c r="E35" s="952"/>
      <c r="F35" s="952"/>
      <c r="G35" s="952"/>
      <c r="H35" s="952"/>
      <c r="I35" s="952"/>
      <c r="J35" s="952"/>
      <c r="K35" s="952"/>
      <c r="L35" s="952"/>
      <c r="M35" s="952"/>
      <c r="N35" s="952"/>
      <c r="O35" s="952"/>
      <c r="P35" s="952"/>
      <c r="Q35" s="952"/>
      <c r="R35" s="952"/>
      <c r="S35" s="952"/>
      <c r="T35" s="952"/>
    </row>
    <row r="36" spans="1:20" ht="23.25" customHeight="1">
      <c r="A36" s="957"/>
      <c r="B36" s="952"/>
      <c r="C36" s="952"/>
      <c r="D36" s="952"/>
      <c r="E36" s="952"/>
      <c r="F36" s="952"/>
      <c r="G36" s="952"/>
      <c r="H36" s="952"/>
      <c r="I36" s="952"/>
      <c r="J36" s="952"/>
      <c r="K36" s="952"/>
      <c r="L36" s="952"/>
      <c r="M36" s="952"/>
      <c r="N36" s="952"/>
      <c r="O36" s="952"/>
      <c r="P36" s="952"/>
      <c r="Q36" s="952"/>
      <c r="R36" s="952"/>
      <c r="S36" s="952"/>
      <c r="T36" s="952"/>
    </row>
    <row r="37" spans="1:20" ht="9.75" customHeight="1">
      <c r="A37" s="666"/>
      <c r="B37" s="666"/>
      <c r="C37" s="666"/>
      <c r="D37" s="666"/>
      <c r="E37" s="666"/>
      <c r="F37" s="666"/>
      <c r="G37" s="666"/>
      <c r="H37" s="666"/>
      <c r="I37" s="666"/>
      <c r="J37" s="666"/>
      <c r="K37" s="666"/>
      <c r="L37" s="666"/>
      <c r="M37" s="666"/>
      <c r="N37" s="666"/>
      <c r="O37" s="666"/>
      <c r="P37" s="666"/>
      <c r="Q37" s="666"/>
      <c r="R37" s="666"/>
      <c r="S37" s="666"/>
      <c r="T37" s="666"/>
    </row>
    <row r="38" spans="1:20" ht="18">
      <c r="A38" s="957"/>
      <c r="B38" s="956"/>
      <c r="C38" s="956"/>
      <c r="D38" s="956"/>
      <c r="E38" s="956"/>
      <c r="F38" s="956"/>
      <c r="G38" s="956"/>
      <c r="H38" s="956"/>
      <c r="I38" s="956"/>
      <c r="J38" s="956"/>
      <c r="K38" s="956"/>
      <c r="L38" s="956"/>
      <c r="M38" s="956"/>
      <c r="N38" s="956"/>
      <c r="O38" s="956"/>
      <c r="P38" s="956"/>
      <c r="Q38" s="956"/>
      <c r="R38" s="956"/>
      <c r="S38" s="956"/>
      <c r="T38" s="956"/>
    </row>
    <row r="39" spans="1:20" ht="11.25" customHeight="1">
      <c r="A39" s="666"/>
      <c r="B39" s="666"/>
      <c r="C39" s="666"/>
      <c r="D39" s="666"/>
      <c r="E39" s="666"/>
      <c r="F39" s="666"/>
      <c r="G39" s="666"/>
      <c r="H39" s="666"/>
      <c r="I39" s="666"/>
      <c r="J39" s="666"/>
      <c r="K39" s="666"/>
      <c r="L39" s="666"/>
      <c r="M39" s="666"/>
      <c r="N39" s="666"/>
      <c r="O39" s="666"/>
      <c r="P39" s="666"/>
      <c r="Q39" s="666"/>
      <c r="R39" s="666"/>
      <c r="S39" s="666"/>
      <c r="T39" s="666"/>
    </row>
    <row r="40" spans="1:20" ht="18">
      <c r="A40" s="951"/>
      <c r="B40" s="952"/>
      <c r="C40" s="952"/>
      <c r="D40" s="952"/>
      <c r="E40" s="952"/>
      <c r="F40" s="952"/>
      <c r="G40" s="952"/>
      <c r="H40" s="952"/>
      <c r="I40" s="952"/>
      <c r="J40" s="952"/>
      <c r="K40" s="952"/>
      <c r="L40" s="952"/>
      <c r="M40" s="952"/>
      <c r="N40" s="952"/>
      <c r="O40" s="952"/>
      <c r="P40" s="952"/>
      <c r="Q40" s="952"/>
      <c r="R40" s="952"/>
      <c r="S40" s="952"/>
      <c r="T40" s="952"/>
    </row>
    <row r="41" spans="1:20" ht="7.5" customHeight="1">
      <c r="A41" s="667"/>
      <c r="B41" s="298"/>
      <c r="C41" s="298"/>
      <c r="D41" s="298"/>
      <c r="E41" s="298"/>
      <c r="F41" s="298"/>
      <c r="G41" s="298"/>
      <c r="H41" s="298"/>
      <c r="I41" s="298"/>
      <c r="J41" s="298"/>
      <c r="K41" s="298"/>
      <c r="L41" s="298"/>
      <c r="M41" s="298"/>
      <c r="N41" s="298"/>
      <c r="O41" s="298"/>
      <c r="P41" s="298"/>
      <c r="Q41" s="298"/>
      <c r="R41" s="298"/>
      <c r="S41" s="298"/>
      <c r="T41" s="298"/>
    </row>
    <row r="42" spans="1:20" ht="18">
      <c r="A42" s="668"/>
      <c r="B42" s="300"/>
      <c r="C42" s="298"/>
      <c r="D42" s="298"/>
      <c r="E42" s="298"/>
      <c r="F42" s="298"/>
      <c r="G42" s="298"/>
      <c r="H42" s="298"/>
      <c r="I42" s="298"/>
      <c r="J42" s="298"/>
      <c r="K42" s="298"/>
      <c r="L42" s="298"/>
      <c r="M42" s="298"/>
      <c r="N42" s="298"/>
      <c r="O42" s="298"/>
      <c r="P42" s="298"/>
      <c r="Q42" s="298"/>
      <c r="R42" s="298"/>
      <c r="S42" s="298"/>
      <c r="T42" s="298"/>
    </row>
    <row r="43" spans="1:20" ht="11.25" customHeight="1">
      <c r="A43" s="666"/>
      <c r="B43" s="666"/>
      <c r="C43" s="666"/>
      <c r="D43" s="666"/>
      <c r="E43" s="666"/>
      <c r="F43" s="666"/>
      <c r="G43" s="666"/>
      <c r="H43" s="666"/>
      <c r="I43" s="666"/>
      <c r="J43" s="666"/>
      <c r="K43" s="666"/>
      <c r="L43" s="666"/>
      <c r="M43" s="666"/>
      <c r="N43" s="666"/>
      <c r="O43" s="666"/>
      <c r="P43" s="666"/>
      <c r="Q43" s="666"/>
      <c r="R43" s="666"/>
      <c r="S43" s="666"/>
      <c r="T43" s="666"/>
    </row>
    <row r="44" spans="1:20" ht="15" customHeight="1">
      <c r="A44" s="951"/>
      <c r="B44" s="952"/>
      <c r="C44" s="952"/>
      <c r="D44" s="952"/>
      <c r="E44" s="952"/>
      <c r="F44" s="952"/>
      <c r="G44" s="952"/>
      <c r="H44" s="952"/>
      <c r="I44" s="952"/>
      <c r="J44" s="952"/>
      <c r="K44" s="952"/>
      <c r="L44" s="952"/>
      <c r="M44" s="952"/>
      <c r="N44" s="952"/>
      <c r="O44" s="952"/>
      <c r="P44" s="952"/>
      <c r="Q44" s="952"/>
      <c r="R44" s="952"/>
      <c r="S44" s="952"/>
      <c r="T44" s="952"/>
    </row>
    <row r="45" spans="1:20" ht="15.75">
      <c r="A45" s="669"/>
      <c r="B45" s="669"/>
      <c r="C45" s="669"/>
      <c r="D45" s="669"/>
      <c r="E45" s="669"/>
      <c r="F45" s="669"/>
      <c r="G45" s="669"/>
      <c r="H45" s="669"/>
      <c r="I45" s="669"/>
      <c r="J45" s="669"/>
      <c r="K45" s="669"/>
      <c r="L45" s="669"/>
      <c r="M45" s="669"/>
      <c r="N45" s="669"/>
      <c r="O45" s="669"/>
      <c r="P45" s="669"/>
      <c r="Q45" s="669"/>
      <c r="R45" s="669"/>
      <c r="S45" s="669"/>
      <c r="T45" s="670"/>
    </row>
    <row r="46" spans="1:20" ht="15.75">
      <c r="A46" s="669"/>
      <c r="B46" s="669"/>
      <c r="C46" s="669"/>
      <c r="D46" s="669"/>
      <c r="E46" s="669"/>
      <c r="F46" s="669"/>
      <c r="G46" s="669"/>
      <c r="H46" s="669"/>
      <c r="I46" s="669"/>
      <c r="J46" s="669"/>
      <c r="K46" s="669"/>
      <c r="L46" s="669"/>
      <c r="M46" s="669"/>
      <c r="N46" s="669"/>
      <c r="O46" s="669"/>
      <c r="P46" s="669"/>
      <c r="Q46" s="669"/>
      <c r="R46" s="669"/>
      <c r="S46" s="669"/>
      <c r="T46" s="669"/>
    </row>
    <row r="47" spans="1:20" ht="15.75">
      <c r="A47" s="669"/>
      <c r="B47" s="669"/>
      <c r="C47" s="669"/>
      <c r="D47" s="669"/>
      <c r="E47" s="669"/>
      <c r="F47" s="669"/>
      <c r="G47" s="669"/>
      <c r="H47" s="669"/>
      <c r="I47" s="669"/>
      <c r="J47" s="669"/>
      <c r="K47" s="669"/>
      <c r="L47" s="669"/>
      <c r="M47" s="669"/>
      <c r="N47" s="669"/>
      <c r="O47" s="669"/>
      <c r="P47" s="669"/>
      <c r="Q47" s="669"/>
      <c r="R47" s="669"/>
      <c r="S47" s="669"/>
      <c r="T47" s="669"/>
    </row>
    <row r="48" spans="1:20" ht="15.75">
      <c r="A48" s="669"/>
      <c r="B48" s="669"/>
      <c r="C48" s="669"/>
      <c r="D48" s="669"/>
      <c r="E48" s="669"/>
      <c r="F48" s="669"/>
      <c r="G48" s="669"/>
      <c r="H48" s="669"/>
      <c r="I48" s="669"/>
      <c r="J48" s="669"/>
      <c r="K48" s="669"/>
      <c r="L48" s="669"/>
      <c r="M48" s="669"/>
      <c r="N48" s="669"/>
      <c r="O48" s="669"/>
      <c r="P48" s="669"/>
      <c r="Q48" s="669"/>
      <c r="R48" s="669"/>
      <c r="S48" s="669"/>
      <c r="T48" s="669"/>
    </row>
    <row r="49" spans="1:20" ht="15.75">
      <c r="A49" s="669"/>
      <c r="B49" s="669"/>
      <c r="C49" s="669"/>
      <c r="D49" s="669"/>
      <c r="E49" s="669"/>
      <c r="F49" s="669"/>
      <c r="G49" s="669"/>
      <c r="H49" s="669"/>
      <c r="I49" s="669"/>
      <c r="J49" s="669"/>
      <c r="K49" s="669"/>
      <c r="L49" s="669"/>
      <c r="M49" s="669"/>
      <c r="N49" s="669"/>
      <c r="O49" s="669"/>
      <c r="P49" s="669"/>
      <c r="Q49" s="669"/>
      <c r="R49" s="669"/>
      <c r="S49" s="669"/>
      <c r="T49" s="669"/>
    </row>
    <row r="50" spans="1:20" ht="15.75">
      <c r="A50" s="669"/>
      <c r="B50" s="669"/>
      <c r="C50" s="669"/>
      <c r="D50" s="669"/>
      <c r="E50" s="669"/>
      <c r="F50" s="669"/>
      <c r="G50" s="669"/>
      <c r="H50" s="669"/>
      <c r="I50" s="669"/>
      <c r="J50" s="669"/>
      <c r="K50" s="669"/>
      <c r="L50" s="669"/>
      <c r="M50" s="669"/>
      <c r="N50" s="669"/>
      <c r="O50" s="669"/>
      <c r="P50" s="669"/>
      <c r="Q50" s="669"/>
      <c r="R50" s="669"/>
      <c r="S50" s="669"/>
      <c r="T50" s="669"/>
    </row>
    <row r="51" spans="1:20" ht="15.75">
      <c r="A51" s="669"/>
      <c r="B51" s="669"/>
      <c r="C51" s="669"/>
      <c r="D51" s="669"/>
      <c r="E51" s="669"/>
      <c r="F51" s="669"/>
      <c r="G51" s="669"/>
      <c r="H51" s="669"/>
      <c r="I51" s="669"/>
      <c r="J51" s="669"/>
      <c r="K51" s="669"/>
      <c r="L51" s="669"/>
      <c r="M51" s="669"/>
      <c r="N51" s="669"/>
      <c r="O51" s="669"/>
      <c r="P51" s="669"/>
      <c r="Q51" s="669"/>
      <c r="R51" s="669"/>
      <c r="S51" s="669"/>
      <c r="T51" s="669"/>
    </row>
    <row r="52" spans="1:20" ht="15.75">
      <c r="A52" s="669"/>
      <c r="B52" s="669"/>
      <c r="C52" s="669"/>
      <c r="D52" s="669"/>
      <c r="E52" s="669"/>
      <c r="F52" s="669"/>
      <c r="G52" s="669"/>
      <c r="H52" s="669"/>
      <c r="I52" s="669"/>
      <c r="J52" s="669"/>
      <c r="K52" s="669"/>
      <c r="L52" s="669"/>
      <c r="M52" s="669"/>
      <c r="N52" s="669"/>
      <c r="O52" s="669"/>
      <c r="P52" s="669"/>
      <c r="Q52" s="669"/>
      <c r="R52" s="669"/>
      <c r="S52" s="669"/>
      <c r="T52" s="669"/>
    </row>
  </sheetData>
  <mergeCells count="28">
    <mergeCell ref="A6:T6"/>
    <mergeCell ref="A28:T28"/>
    <mergeCell ref="A1:T1"/>
    <mergeCell ref="A3:T3"/>
    <mergeCell ref="A4:T4"/>
    <mergeCell ref="A5:T5"/>
    <mergeCell ref="A18:B18"/>
    <mergeCell ref="A19:B19"/>
    <mergeCell ref="F9:H10"/>
    <mergeCell ref="A20:B20"/>
    <mergeCell ref="A35:T35"/>
    <mergeCell ref="A44:T44"/>
    <mergeCell ref="A25:Q25"/>
    <mergeCell ref="A32:T32"/>
    <mergeCell ref="A34:T34"/>
    <mergeCell ref="A36:T36"/>
    <mergeCell ref="A38:T38"/>
    <mergeCell ref="A40:T40"/>
    <mergeCell ref="A21:B21"/>
    <mergeCell ref="A22:B22"/>
    <mergeCell ref="C9:E10"/>
    <mergeCell ref="A14:B14"/>
    <mergeCell ref="A17:B17"/>
    <mergeCell ref="A16:B16"/>
    <mergeCell ref="I9:K10"/>
    <mergeCell ref="L9:N10"/>
    <mergeCell ref="O9:Q10"/>
    <mergeCell ref="R9:T10"/>
  </mergeCells>
  <printOptions horizontalCentered="1"/>
  <pageMargins left="0.5" right="0.5" top="1" bottom="1" header="1" footer="1"/>
  <pageSetup firstPageNumber="2" useFirstPageNumber="1" fitToHeight="1" fitToWidth="1" horizontalDpi="300" verticalDpi="300" orientation="landscape" scale="71" r:id="rId1"/>
  <headerFooter alignWithMargins="0">
    <oddHeader>&amp;R&amp;"Times New Roman,Regular"&amp;7DEPARTMENT OF JUSTICE
OFFICE  OF THE INSPECTOR GENERAL
FY 2009 PRESIDENT'S BUDGET REQUEST
</oddHeader>
    <oddFooter>&amp;C&amp;"Times New Roman,Regular"Exhibit F - Crosswalk of 2007 Availability</oddFooter>
  </headerFooter>
</worksheet>
</file>

<file path=xl/worksheets/sheet7.xml><?xml version="1.0" encoding="utf-8"?>
<worksheet xmlns="http://schemas.openxmlformats.org/spreadsheetml/2006/main" xmlns:r="http://schemas.openxmlformats.org/officeDocument/2006/relationships">
  <sheetPr codeName="Sheet12">
    <pageSetUpPr fitToPage="1"/>
  </sheetPr>
  <dimension ref="A1:AH51"/>
  <sheetViews>
    <sheetView workbookViewId="0" topLeftCell="A1">
      <selection activeCell="A5" sqref="A5:T5"/>
    </sheetView>
  </sheetViews>
  <sheetFormatPr defaultColWidth="8.88671875" defaultRowHeight="15"/>
  <cols>
    <col min="1" max="1" width="3.77734375" style="15" customWidth="1"/>
    <col min="2" max="2" width="23.88671875" style="15" customWidth="1"/>
    <col min="3" max="3" width="5.6640625" style="15" customWidth="1"/>
    <col min="4" max="4" width="6.77734375" style="15" customWidth="1"/>
    <col min="5" max="5" width="8.99609375" style="15" customWidth="1"/>
    <col min="6" max="6" width="5.77734375" style="15" customWidth="1"/>
    <col min="7" max="7" width="5.6640625" style="15" customWidth="1"/>
    <col min="8" max="8" width="7.77734375" style="15" customWidth="1"/>
    <col min="9" max="10" width="5.6640625" style="15" customWidth="1"/>
    <col min="11" max="11" width="7.77734375" style="15" customWidth="1"/>
    <col min="12" max="12" width="5.5546875" style="15" customWidth="1"/>
    <col min="13" max="13" width="5.6640625" style="15" customWidth="1"/>
    <col min="14" max="14" width="7.77734375" style="15" customWidth="1"/>
    <col min="15" max="16" width="5.6640625" style="15" customWidth="1"/>
    <col min="17" max="17" width="8.77734375" style="15" customWidth="1"/>
    <col min="18" max="18" width="5.6640625" style="15" customWidth="1"/>
    <col min="19" max="19" width="6.77734375" style="15" customWidth="1"/>
    <col min="20" max="20" width="9.4453125" style="15" customWidth="1"/>
    <col min="21" max="21" width="0.9921875" style="476" customWidth="1"/>
    <col min="22" max="16384" width="9.6640625" style="15" customWidth="1"/>
  </cols>
  <sheetData>
    <row r="1" spans="1:21" ht="20.25">
      <c r="A1" s="960" t="s">
        <v>436</v>
      </c>
      <c r="B1" s="782"/>
      <c r="C1" s="782"/>
      <c r="D1" s="782"/>
      <c r="E1" s="782"/>
      <c r="F1" s="782"/>
      <c r="G1" s="782"/>
      <c r="H1" s="782"/>
      <c r="I1" s="782"/>
      <c r="J1" s="782"/>
      <c r="K1" s="782"/>
      <c r="L1" s="782"/>
      <c r="M1" s="782"/>
      <c r="N1" s="782"/>
      <c r="O1" s="782"/>
      <c r="P1" s="782"/>
      <c r="Q1" s="782"/>
      <c r="R1" s="782"/>
      <c r="S1" s="782"/>
      <c r="T1" s="782"/>
      <c r="U1" s="475" t="s">
        <v>6</v>
      </c>
    </row>
    <row r="2" spans="1:21" ht="15.75">
      <c r="A2" s="1"/>
      <c r="B2" s="1"/>
      <c r="C2" s="1"/>
      <c r="D2" s="1"/>
      <c r="E2" s="1"/>
      <c r="F2" s="1"/>
      <c r="G2" s="1"/>
      <c r="H2" s="1"/>
      <c r="I2" s="1"/>
      <c r="J2" s="1"/>
      <c r="K2" s="1"/>
      <c r="L2" s="1"/>
      <c r="M2" s="1"/>
      <c r="N2" s="1"/>
      <c r="O2" s="1"/>
      <c r="P2" s="1"/>
      <c r="Q2" s="1"/>
      <c r="R2" s="1"/>
      <c r="S2" s="1"/>
      <c r="T2" s="1"/>
      <c r="U2" s="475" t="s">
        <v>6</v>
      </c>
    </row>
    <row r="3" spans="1:21" ht="18.75">
      <c r="A3" s="961" t="s">
        <v>135</v>
      </c>
      <c r="B3" s="840"/>
      <c r="C3" s="840"/>
      <c r="D3" s="840"/>
      <c r="E3" s="840"/>
      <c r="F3" s="840"/>
      <c r="G3" s="840"/>
      <c r="H3" s="840"/>
      <c r="I3" s="840"/>
      <c r="J3" s="840"/>
      <c r="K3" s="840"/>
      <c r="L3" s="840"/>
      <c r="M3" s="840"/>
      <c r="N3" s="840"/>
      <c r="O3" s="840"/>
      <c r="P3" s="840"/>
      <c r="Q3" s="840"/>
      <c r="R3" s="840"/>
      <c r="S3" s="840"/>
      <c r="T3" s="840"/>
      <c r="U3" s="475" t="s">
        <v>6</v>
      </c>
    </row>
    <row r="4" spans="1:21" ht="16.5">
      <c r="A4" s="962" t="str">
        <f>+'B. Summary of Requirements '!A3</f>
        <v>Office of the Inspector General</v>
      </c>
      <c r="B4" s="884"/>
      <c r="C4" s="884"/>
      <c r="D4" s="884"/>
      <c r="E4" s="884"/>
      <c r="F4" s="884"/>
      <c r="G4" s="884"/>
      <c r="H4" s="884"/>
      <c r="I4" s="884"/>
      <c r="J4" s="884"/>
      <c r="K4" s="884"/>
      <c r="L4" s="884"/>
      <c r="M4" s="884"/>
      <c r="N4" s="884"/>
      <c r="O4" s="884"/>
      <c r="P4" s="884"/>
      <c r="Q4" s="884"/>
      <c r="R4" s="884"/>
      <c r="S4" s="884"/>
      <c r="T4" s="884"/>
      <c r="U4" s="475" t="s">
        <v>6</v>
      </c>
    </row>
    <row r="5" spans="1:21" ht="16.5">
      <c r="A5" s="963" t="str">
        <f>+'B. Summary of Requirements '!A4</f>
        <v>Salaries and Expenses</v>
      </c>
      <c r="B5" s="840"/>
      <c r="C5" s="840"/>
      <c r="D5" s="840"/>
      <c r="E5" s="840"/>
      <c r="F5" s="840"/>
      <c r="G5" s="840"/>
      <c r="H5" s="840"/>
      <c r="I5" s="840"/>
      <c r="J5" s="840"/>
      <c r="K5" s="840"/>
      <c r="L5" s="840"/>
      <c r="M5" s="840"/>
      <c r="N5" s="840"/>
      <c r="O5" s="840"/>
      <c r="P5" s="840"/>
      <c r="Q5" s="840"/>
      <c r="R5" s="840"/>
      <c r="S5" s="840"/>
      <c r="T5" s="840"/>
      <c r="U5" s="475" t="s">
        <v>6</v>
      </c>
    </row>
    <row r="6" spans="1:21" ht="15.75">
      <c r="A6" s="958" t="s">
        <v>386</v>
      </c>
      <c r="B6" s="841"/>
      <c r="C6" s="841"/>
      <c r="D6" s="841"/>
      <c r="E6" s="841"/>
      <c r="F6" s="841"/>
      <c r="G6" s="841"/>
      <c r="H6" s="841"/>
      <c r="I6" s="841"/>
      <c r="J6" s="841"/>
      <c r="K6" s="841"/>
      <c r="L6" s="841"/>
      <c r="M6" s="841"/>
      <c r="N6" s="841"/>
      <c r="O6" s="841"/>
      <c r="P6" s="841"/>
      <c r="Q6" s="841"/>
      <c r="R6" s="841"/>
      <c r="S6" s="841"/>
      <c r="T6" s="841"/>
      <c r="U6" s="475" t="s">
        <v>6</v>
      </c>
    </row>
    <row r="7" spans="1:21" ht="15.75">
      <c r="A7" s="1"/>
      <c r="B7" s="1"/>
      <c r="C7" s="1"/>
      <c r="D7" s="1"/>
      <c r="E7" s="1"/>
      <c r="F7" s="16"/>
      <c r="G7" s="16"/>
      <c r="H7" s="16"/>
      <c r="I7" s="16"/>
      <c r="J7" s="16"/>
      <c r="K7" s="16"/>
      <c r="L7" s="16"/>
      <c r="M7" s="16"/>
      <c r="N7" s="16"/>
      <c r="O7" s="1"/>
      <c r="P7" s="1"/>
      <c r="Q7" s="1"/>
      <c r="R7" s="1"/>
      <c r="S7" s="1"/>
      <c r="T7" s="1"/>
      <c r="U7" s="475" t="s">
        <v>6</v>
      </c>
    </row>
    <row r="8" spans="1:21" ht="15.75">
      <c r="A8" s="1"/>
      <c r="B8" s="1"/>
      <c r="C8" s="16"/>
      <c r="D8" s="16"/>
      <c r="E8" s="16"/>
      <c r="F8" s="16"/>
      <c r="G8" s="16"/>
      <c r="H8" s="16"/>
      <c r="I8" s="16"/>
      <c r="J8" s="16"/>
      <c r="K8" s="16"/>
      <c r="L8" s="16"/>
      <c r="M8" s="16"/>
      <c r="N8" s="16"/>
      <c r="O8" s="1"/>
      <c r="P8" s="1"/>
      <c r="Q8" s="1"/>
      <c r="R8" s="18"/>
      <c r="S8" s="16"/>
      <c r="T8" s="16"/>
      <c r="U8" s="475" t="s">
        <v>6</v>
      </c>
    </row>
    <row r="9" spans="1:21" ht="15.75">
      <c r="A9" s="124"/>
      <c r="B9" s="564"/>
      <c r="C9" s="936" t="s">
        <v>437</v>
      </c>
      <c r="D9" s="937"/>
      <c r="E9" s="938"/>
      <c r="F9" s="935" t="s">
        <v>408</v>
      </c>
      <c r="G9" s="772"/>
      <c r="H9" s="773"/>
      <c r="I9" s="935" t="s">
        <v>409</v>
      </c>
      <c r="J9" s="772"/>
      <c r="K9" s="773"/>
      <c r="L9" s="936" t="s">
        <v>203</v>
      </c>
      <c r="M9" s="937"/>
      <c r="N9" s="938"/>
      <c r="O9" s="936" t="s">
        <v>204</v>
      </c>
      <c r="P9" s="937"/>
      <c r="Q9" s="938"/>
      <c r="R9" s="936" t="s">
        <v>438</v>
      </c>
      <c r="S9" s="937"/>
      <c r="T9" s="938"/>
      <c r="U9" s="475" t="s">
        <v>6</v>
      </c>
    </row>
    <row r="10" spans="1:21" ht="15.75">
      <c r="A10" s="122"/>
      <c r="B10" s="118"/>
      <c r="C10" s="939"/>
      <c r="D10" s="940"/>
      <c r="E10" s="941"/>
      <c r="F10" s="774"/>
      <c r="G10" s="775"/>
      <c r="H10" s="776"/>
      <c r="I10" s="774"/>
      <c r="J10" s="775"/>
      <c r="K10" s="776"/>
      <c r="L10" s="939"/>
      <c r="M10" s="940"/>
      <c r="N10" s="941"/>
      <c r="O10" s="939"/>
      <c r="P10" s="940"/>
      <c r="Q10" s="941"/>
      <c r="R10" s="939"/>
      <c r="S10" s="940"/>
      <c r="T10" s="941"/>
      <c r="U10" s="475" t="s">
        <v>6</v>
      </c>
    </row>
    <row r="11" spans="1:21" ht="3" customHeight="1">
      <c r="A11" s="122"/>
      <c r="B11" s="118"/>
      <c r="C11" s="122"/>
      <c r="D11" s="1"/>
      <c r="E11" s="1"/>
      <c r="F11" s="122"/>
      <c r="G11" s="1"/>
      <c r="H11" s="1"/>
      <c r="I11" s="122"/>
      <c r="J11" s="1"/>
      <c r="K11" s="1"/>
      <c r="L11" s="122"/>
      <c r="M11" s="1"/>
      <c r="N11" s="1"/>
      <c r="O11" s="122"/>
      <c r="P11" s="1"/>
      <c r="Q11" s="1"/>
      <c r="R11" s="122"/>
      <c r="S11" s="1"/>
      <c r="T11" s="118"/>
      <c r="U11" s="475" t="s">
        <v>6</v>
      </c>
    </row>
    <row r="12" spans="1:21" ht="16.5" thickBot="1">
      <c r="A12" s="539" t="s">
        <v>256</v>
      </c>
      <c r="B12" s="119"/>
      <c r="C12" s="160" t="s">
        <v>419</v>
      </c>
      <c r="D12" s="125" t="s">
        <v>260</v>
      </c>
      <c r="E12" s="125" t="s">
        <v>422</v>
      </c>
      <c r="F12" s="160" t="s">
        <v>419</v>
      </c>
      <c r="G12" s="125" t="s">
        <v>260</v>
      </c>
      <c r="H12" s="125" t="s">
        <v>422</v>
      </c>
      <c r="I12" s="160" t="s">
        <v>419</v>
      </c>
      <c r="J12" s="125" t="s">
        <v>260</v>
      </c>
      <c r="K12" s="125" t="s">
        <v>422</v>
      </c>
      <c r="L12" s="160" t="s">
        <v>419</v>
      </c>
      <c r="M12" s="125" t="s">
        <v>260</v>
      </c>
      <c r="N12" s="125" t="s">
        <v>422</v>
      </c>
      <c r="O12" s="160" t="s">
        <v>419</v>
      </c>
      <c r="P12" s="125" t="s">
        <v>260</v>
      </c>
      <c r="Q12" s="125" t="s">
        <v>422</v>
      </c>
      <c r="R12" s="160" t="s">
        <v>419</v>
      </c>
      <c r="S12" s="125" t="s">
        <v>260</v>
      </c>
      <c r="T12" s="161" t="s">
        <v>422</v>
      </c>
      <c r="U12" s="475" t="s">
        <v>6</v>
      </c>
    </row>
    <row r="13" spans="1:21" ht="15.75">
      <c r="A13" s="122" t="s">
        <v>11</v>
      </c>
      <c r="B13" s="119"/>
      <c r="C13" s="563"/>
      <c r="D13" s="541"/>
      <c r="E13" s="541"/>
      <c r="F13" s="540"/>
      <c r="G13" s="541"/>
      <c r="H13" s="541"/>
      <c r="I13" s="540"/>
      <c r="J13" s="541"/>
      <c r="K13" s="541"/>
      <c r="L13" s="540"/>
      <c r="M13" s="541"/>
      <c r="N13" s="541"/>
      <c r="O13" s="540"/>
      <c r="P13" s="541"/>
      <c r="Q13" s="541"/>
      <c r="R13" s="540"/>
      <c r="S13" s="541"/>
      <c r="T13" s="542"/>
      <c r="U13" s="475"/>
    </row>
    <row r="14" spans="1:21" ht="15.75" customHeight="1">
      <c r="A14" s="946" t="s">
        <v>12</v>
      </c>
      <c r="B14" s="947"/>
      <c r="C14" s="543">
        <v>434</v>
      </c>
      <c r="D14" s="544">
        <v>422</v>
      </c>
      <c r="E14" s="544">
        <v>70603</v>
      </c>
      <c r="F14" s="543">
        <v>0</v>
      </c>
      <c r="G14" s="544">
        <v>0</v>
      </c>
      <c r="H14" s="544">
        <v>0</v>
      </c>
      <c r="I14" s="543">
        <v>0</v>
      </c>
      <c r="J14" s="544">
        <v>0</v>
      </c>
      <c r="K14" s="544">
        <v>0</v>
      </c>
      <c r="L14" s="543">
        <v>0</v>
      </c>
      <c r="M14" s="544">
        <v>0</v>
      </c>
      <c r="N14" s="544">
        <v>0</v>
      </c>
      <c r="O14" s="543">
        <v>0</v>
      </c>
      <c r="P14" s="544">
        <v>0</v>
      </c>
      <c r="Q14" s="544">
        <v>500</v>
      </c>
      <c r="R14" s="543">
        <f>C14+F14+I14+L14+O14</f>
        <v>434</v>
      </c>
      <c r="S14" s="544">
        <f>D14+G14+J14+M14+P14</f>
        <v>422</v>
      </c>
      <c r="T14" s="545">
        <f>E14+H14+K14+N14+Q14</f>
        <v>71103</v>
      </c>
      <c r="U14" s="475" t="s">
        <v>6</v>
      </c>
    </row>
    <row r="15" spans="1:21" ht="9" customHeight="1" hidden="1">
      <c r="A15" s="122"/>
      <c r="B15" s="1" t="s">
        <v>420</v>
      </c>
      <c r="C15" s="546"/>
      <c r="D15" s="547"/>
      <c r="E15" s="547"/>
      <c r="F15" s="546"/>
      <c r="G15" s="547"/>
      <c r="H15" s="547"/>
      <c r="I15" s="546"/>
      <c r="J15" s="547"/>
      <c r="K15" s="547"/>
      <c r="L15" s="546"/>
      <c r="M15" s="547"/>
      <c r="N15" s="547"/>
      <c r="O15" s="546"/>
      <c r="P15" s="547"/>
      <c r="Q15" s="547"/>
      <c r="R15" s="546"/>
      <c r="S15" s="547"/>
      <c r="T15" s="548"/>
      <c r="U15" s="475" t="s">
        <v>6</v>
      </c>
    </row>
    <row r="16" spans="1:21" ht="15.75" customHeight="1">
      <c r="A16" s="949" t="s">
        <v>432</v>
      </c>
      <c r="B16" s="950"/>
      <c r="C16" s="549">
        <f aca="true" t="shared" si="0" ref="C16:T16">SUM(C14)</f>
        <v>434</v>
      </c>
      <c r="D16" s="550">
        <f t="shared" si="0"/>
        <v>422</v>
      </c>
      <c r="E16" s="550">
        <f t="shared" si="0"/>
        <v>70603</v>
      </c>
      <c r="F16" s="549">
        <f t="shared" si="0"/>
        <v>0</v>
      </c>
      <c r="G16" s="550">
        <f t="shared" si="0"/>
        <v>0</v>
      </c>
      <c r="H16" s="551">
        <f t="shared" si="0"/>
        <v>0</v>
      </c>
      <c r="I16" s="549">
        <f t="shared" si="0"/>
        <v>0</v>
      </c>
      <c r="J16" s="550">
        <f t="shared" si="0"/>
        <v>0</v>
      </c>
      <c r="K16" s="550">
        <f t="shared" si="0"/>
        <v>0</v>
      </c>
      <c r="L16" s="549">
        <f t="shared" si="0"/>
        <v>0</v>
      </c>
      <c r="M16" s="550">
        <f t="shared" si="0"/>
        <v>0</v>
      </c>
      <c r="N16" s="550">
        <f t="shared" si="0"/>
        <v>0</v>
      </c>
      <c r="O16" s="549">
        <f t="shared" si="0"/>
        <v>0</v>
      </c>
      <c r="P16" s="550">
        <f t="shared" si="0"/>
        <v>0</v>
      </c>
      <c r="Q16" s="550">
        <f t="shared" si="0"/>
        <v>500</v>
      </c>
      <c r="R16" s="549">
        <f t="shared" si="0"/>
        <v>434</v>
      </c>
      <c r="S16" s="550">
        <f t="shared" si="0"/>
        <v>422</v>
      </c>
      <c r="T16" s="552">
        <f t="shared" si="0"/>
        <v>71103</v>
      </c>
      <c r="U16" s="475" t="s">
        <v>6</v>
      </c>
    </row>
    <row r="17" spans="1:34" ht="15.75">
      <c r="A17" s="948" t="s">
        <v>395</v>
      </c>
      <c r="B17" s="945"/>
      <c r="C17" s="553"/>
      <c r="D17" s="554">
        <v>23</v>
      </c>
      <c r="E17" s="554"/>
      <c r="F17" s="553"/>
      <c r="G17" s="554"/>
      <c r="H17" s="554"/>
      <c r="I17" s="553"/>
      <c r="J17" s="554"/>
      <c r="K17" s="554"/>
      <c r="L17" s="553"/>
      <c r="M17" s="554"/>
      <c r="N17" s="554"/>
      <c r="O17" s="553"/>
      <c r="P17" s="554"/>
      <c r="Q17" s="554"/>
      <c r="R17" s="553"/>
      <c r="S17" s="554">
        <f>D17+G17+J17+M17+P17</f>
        <v>23</v>
      </c>
      <c r="T17" s="555"/>
      <c r="U17" s="475" t="s">
        <v>6</v>
      </c>
      <c r="V17" s="19"/>
      <c r="W17" s="19"/>
      <c r="X17" s="19"/>
      <c r="Y17" s="19"/>
      <c r="Z17" s="19"/>
      <c r="AA17" s="19"/>
      <c r="AB17" s="19"/>
      <c r="AC17" s="19"/>
      <c r="AD17" s="19"/>
      <c r="AE17" s="19"/>
      <c r="AF17" s="19"/>
      <c r="AG17" s="19"/>
      <c r="AH17" s="19"/>
    </row>
    <row r="18" spans="1:21" ht="15.75">
      <c r="A18" s="948" t="s">
        <v>394</v>
      </c>
      <c r="B18" s="945"/>
      <c r="C18" s="556"/>
      <c r="D18" s="557">
        <f>SUM(D16:D17)</f>
        <v>445</v>
      </c>
      <c r="E18" s="557"/>
      <c r="F18" s="556"/>
      <c r="G18" s="557">
        <f>+G16+G17</f>
        <v>0</v>
      </c>
      <c r="H18" s="557"/>
      <c r="I18" s="556"/>
      <c r="J18" s="557">
        <f>+J16+J17</f>
        <v>0</v>
      </c>
      <c r="K18" s="557"/>
      <c r="L18" s="556"/>
      <c r="M18" s="557">
        <f>+M16+M17</f>
        <v>0</v>
      </c>
      <c r="N18" s="557"/>
      <c r="O18" s="556"/>
      <c r="P18" s="557">
        <f>+P16+P17</f>
        <v>0</v>
      </c>
      <c r="Q18" s="557"/>
      <c r="R18" s="556"/>
      <c r="S18" s="557">
        <f>SUM(S16:S17)</f>
        <v>445</v>
      </c>
      <c r="T18" s="558"/>
      <c r="U18" s="475" t="s">
        <v>6</v>
      </c>
    </row>
    <row r="19" spans="1:21" ht="15.75">
      <c r="A19" s="964" t="s">
        <v>396</v>
      </c>
      <c r="B19" s="965"/>
      <c r="C19" s="543"/>
      <c r="D19" s="544"/>
      <c r="E19" s="544"/>
      <c r="F19" s="543"/>
      <c r="G19" s="544"/>
      <c r="H19" s="544"/>
      <c r="I19" s="543"/>
      <c r="J19" s="544"/>
      <c r="K19" s="544"/>
      <c r="L19" s="543"/>
      <c r="M19" s="544"/>
      <c r="N19" s="544"/>
      <c r="O19" s="543"/>
      <c r="P19" s="544"/>
      <c r="Q19" s="544"/>
      <c r="R19" s="543"/>
      <c r="S19" s="544"/>
      <c r="T19" s="545"/>
      <c r="U19" s="475" t="s">
        <v>6</v>
      </c>
    </row>
    <row r="20" spans="1:21" ht="15.75">
      <c r="A20" s="966" t="s">
        <v>270</v>
      </c>
      <c r="B20" s="967"/>
      <c r="C20" s="543"/>
      <c r="D20" s="560" t="s">
        <v>13</v>
      </c>
      <c r="E20" s="544"/>
      <c r="F20" s="543"/>
      <c r="G20" s="544"/>
      <c r="H20" s="544"/>
      <c r="I20" s="543"/>
      <c r="J20" s="544"/>
      <c r="K20" s="544"/>
      <c r="L20" s="543"/>
      <c r="M20" s="544"/>
      <c r="N20" s="544"/>
      <c r="O20" s="543"/>
      <c r="P20" s="544"/>
      <c r="Q20" s="544"/>
      <c r="R20" s="543"/>
      <c r="S20" s="560" t="s">
        <v>13</v>
      </c>
      <c r="T20" s="561"/>
      <c r="U20" s="475" t="s">
        <v>6</v>
      </c>
    </row>
    <row r="21" spans="1:21" ht="15.75">
      <c r="A21" s="942" t="s">
        <v>326</v>
      </c>
      <c r="B21" s="943"/>
      <c r="C21" s="553"/>
      <c r="D21" s="559" t="s">
        <v>14</v>
      </c>
      <c r="E21" s="554"/>
      <c r="F21" s="553"/>
      <c r="G21" s="554"/>
      <c r="H21" s="554"/>
      <c r="I21" s="553"/>
      <c r="J21" s="554"/>
      <c r="K21" s="554"/>
      <c r="L21" s="553"/>
      <c r="M21" s="554"/>
      <c r="N21" s="554"/>
      <c r="O21" s="553"/>
      <c r="P21" s="554"/>
      <c r="Q21" s="554"/>
      <c r="R21" s="553"/>
      <c r="S21" s="559" t="s">
        <v>14</v>
      </c>
      <c r="T21" s="562"/>
      <c r="U21" s="475" t="s">
        <v>6</v>
      </c>
    </row>
    <row r="22" spans="1:21" ht="15.75">
      <c r="A22" s="944" t="s">
        <v>397</v>
      </c>
      <c r="B22" s="945"/>
      <c r="C22" s="553"/>
      <c r="D22" s="559">
        <f>+D18</f>
        <v>445</v>
      </c>
      <c r="E22" s="554"/>
      <c r="F22" s="553"/>
      <c r="G22" s="554">
        <f>G21+G20+G18</f>
        <v>0</v>
      </c>
      <c r="H22" s="554"/>
      <c r="I22" s="553"/>
      <c r="J22" s="554">
        <f>J21+J20+J18</f>
        <v>0</v>
      </c>
      <c r="K22" s="554"/>
      <c r="L22" s="553"/>
      <c r="M22" s="554">
        <f>M21+M20+M18</f>
        <v>0</v>
      </c>
      <c r="N22" s="554"/>
      <c r="O22" s="553"/>
      <c r="P22" s="554">
        <f>P21+P20+P18</f>
        <v>0</v>
      </c>
      <c r="Q22" s="554"/>
      <c r="R22" s="553"/>
      <c r="S22" s="554">
        <f>+S18</f>
        <v>445</v>
      </c>
      <c r="T22" s="555"/>
      <c r="U22" s="475" t="s">
        <v>6</v>
      </c>
    </row>
    <row r="23" spans="2:21" ht="15.75">
      <c r="B23" s="1"/>
      <c r="C23" s="1"/>
      <c r="D23" s="1"/>
      <c r="E23" s="1"/>
      <c r="F23" s="1"/>
      <c r="G23" s="1"/>
      <c r="H23" s="1"/>
      <c r="I23" s="1"/>
      <c r="J23" s="1"/>
      <c r="K23" s="1"/>
      <c r="L23" s="1"/>
      <c r="M23" s="1"/>
      <c r="N23" s="1"/>
      <c r="O23" s="1"/>
      <c r="P23" s="1"/>
      <c r="Q23" s="1"/>
      <c r="R23" s="1"/>
      <c r="S23" s="1"/>
      <c r="T23" s="1"/>
      <c r="U23" s="475" t="s">
        <v>6</v>
      </c>
    </row>
    <row r="24" spans="1:21" ht="15.75">
      <c r="A24" s="1"/>
      <c r="B24" s="1"/>
      <c r="C24" s="1"/>
      <c r="D24" s="1"/>
      <c r="E24" s="1"/>
      <c r="F24" s="1"/>
      <c r="G24" s="1"/>
      <c r="H24" s="1"/>
      <c r="I24" s="1"/>
      <c r="J24" s="1"/>
      <c r="K24" s="1"/>
      <c r="L24" s="1"/>
      <c r="M24" s="1"/>
      <c r="N24" s="1"/>
      <c r="O24" s="1"/>
      <c r="P24" s="1"/>
      <c r="Q24" s="1"/>
      <c r="R24" s="1"/>
      <c r="S24" s="1"/>
      <c r="T24" s="1"/>
      <c r="U24" s="475" t="s">
        <v>6</v>
      </c>
    </row>
    <row r="25" spans="1:21" ht="14.25" customHeight="1">
      <c r="A25" s="116"/>
      <c r="B25" s="110"/>
      <c r="C25" s="110"/>
      <c r="D25" s="110"/>
      <c r="E25" s="110"/>
      <c r="F25" s="110"/>
      <c r="G25" s="110"/>
      <c r="H25" s="110"/>
      <c r="I25" s="110"/>
      <c r="J25" s="110"/>
      <c r="K25" s="110"/>
      <c r="L25" s="110"/>
      <c r="M25" s="110"/>
      <c r="N25" s="110"/>
      <c r="O25" s="110"/>
      <c r="P25" s="110"/>
      <c r="Q25" s="110"/>
      <c r="R25" s="1"/>
      <c r="S25" s="1"/>
      <c r="T25" s="1"/>
      <c r="U25" s="475" t="s">
        <v>6</v>
      </c>
    </row>
    <row r="26" spans="1:21" ht="15.75">
      <c r="A26" s="1"/>
      <c r="B26" s="1"/>
      <c r="C26" s="1"/>
      <c r="D26" s="1"/>
      <c r="E26" s="1"/>
      <c r="F26" s="1"/>
      <c r="G26" s="1"/>
      <c r="H26" s="1"/>
      <c r="I26" s="1"/>
      <c r="J26" s="1"/>
      <c r="K26" s="1"/>
      <c r="L26" s="1"/>
      <c r="M26" s="1"/>
      <c r="N26" s="1"/>
      <c r="O26" s="1"/>
      <c r="P26" s="1"/>
      <c r="Q26" s="1"/>
      <c r="R26" s="1"/>
      <c r="S26" s="1"/>
      <c r="T26" s="1"/>
      <c r="U26" s="475" t="s">
        <v>6</v>
      </c>
    </row>
    <row r="27" spans="1:21" ht="15.75">
      <c r="A27" s="959" t="s">
        <v>205</v>
      </c>
      <c r="B27" s="959"/>
      <c r="C27" s="959"/>
      <c r="D27" s="959"/>
      <c r="E27" s="959"/>
      <c r="F27" s="959"/>
      <c r="G27" s="959"/>
      <c r="H27" s="959"/>
      <c r="I27" s="959"/>
      <c r="J27" s="959"/>
      <c r="K27" s="959"/>
      <c r="L27" s="959"/>
      <c r="M27" s="959"/>
      <c r="N27" s="959"/>
      <c r="O27" s="959"/>
      <c r="P27" s="959"/>
      <c r="Q27" s="959"/>
      <c r="R27" s="959"/>
      <c r="S27" s="959"/>
      <c r="T27" s="959"/>
      <c r="U27" s="475"/>
    </row>
    <row r="28" spans="1:20" ht="15.75">
      <c r="A28" s="1"/>
      <c r="B28" s="1"/>
      <c r="C28" s="1"/>
      <c r="D28" s="1"/>
      <c r="E28" s="1"/>
      <c r="F28" s="1"/>
      <c r="G28" s="1"/>
      <c r="H28" s="1"/>
      <c r="I28" s="1"/>
      <c r="J28" s="1"/>
      <c r="K28" s="1"/>
      <c r="L28" s="1"/>
      <c r="M28" s="1"/>
      <c r="N28" s="1"/>
      <c r="O28" s="1"/>
      <c r="P28" s="1"/>
      <c r="Q28" s="1"/>
      <c r="R28" s="1"/>
      <c r="S28" s="1"/>
      <c r="T28" s="1"/>
    </row>
    <row r="29" spans="1:20" ht="15.75">
      <c r="A29" s="117"/>
      <c r="B29" s="117"/>
      <c r="C29" s="117"/>
      <c r="D29" s="117"/>
      <c r="E29" s="117"/>
      <c r="F29" s="117"/>
      <c r="G29" s="117"/>
      <c r="H29" s="117"/>
      <c r="I29" s="117"/>
      <c r="J29" s="117"/>
      <c r="K29" s="117"/>
      <c r="L29" s="1"/>
      <c r="M29" s="1"/>
      <c r="N29" s="1"/>
      <c r="O29" s="1"/>
      <c r="P29" s="1"/>
      <c r="Q29" s="1"/>
      <c r="R29" s="1"/>
      <c r="S29" s="1"/>
      <c r="T29" s="1"/>
    </row>
    <row r="30" spans="1:20" ht="15.75">
      <c r="A30" s="117"/>
      <c r="B30" s="117"/>
      <c r="C30" s="117"/>
      <c r="D30" s="117"/>
      <c r="E30" s="117"/>
      <c r="F30" s="117"/>
      <c r="G30" s="117"/>
      <c r="H30" s="117"/>
      <c r="I30" s="117"/>
      <c r="J30" s="117"/>
      <c r="K30" s="117"/>
      <c r="L30" s="1"/>
      <c r="M30" s="1"/>
      <c r="N30" s="1"/>
      <c r="O30" s="1"/>
      <c r="P30" s="1"/>
      <c r="Q30" s="1"/>
      <c r="R30" s="1"/>
      <c r="S30" s="1"/>
      <c r="T30" s="1"/>
    </row>
    <row r="31" spans="1:20" ht="18">
      <c r="A31" s="955"/>
      <c r="B31" s="956"/>
      <c r="C31" s="956"/>
      <c r="D31" s="956"/>
      <c r="E31" s="956"/>
      <c r="F31" s="956"/>
      <c r="G31" s="956"/>
      <c r="H31" s="956"/>
      <c r="I31" s="956"/>
      <c r="J31" s="956"/>
      <c r="K31" s="956"/>
      <c r="L31" s="956"/>
      <c r="M31" s="956"/>
      <c r="N31" s="956"/>
      <c r="O31" s="956"/>
      <c r="P31" s="956"/>
      <c r="Q31" s="956"/>
      <c r="R31" s="956"/>
      <c r="S31" s="956"/>
      <c r="T31" s="956"/>
    </row>
    <row r="32" spans="1:20" ht="18">
      <c r="A32" s="665"/>
      <c r="B32" s="303"/>
      <c r="C32" s="303"/>
      <c r="D32" s="303"/>
      <c r="E32" s="303"/>
      <c r="F32" s="303"/>
      <c r="G32" s="303"/>
      <c r="H32" s="303"/>
      <c r="I32" s="303"/>
      <c r="J32" s="303"/>
      <c r="K32" s="303"/>
      <c r="L32" s="303"/>
      <c r="M32" s="303"/>
      <c r="N32" s="303"/>
      <c r="O32" s="303"/>
      <c r="P32" s="303"/>
      <c r="Q32" s="303"/>
      <c r="R32" s="303"/>
      <c r="S32" s="303"/>
      <c r="T32" s="303"/>
    </row>
    <row r="33" spans="1:20" ht="18">
      <c r="A33" s="957"/>
      <c r="B33" s="952"/>
      <c r="C33" s="952"/>
      <c r="D33" s="952"/>
      <c r="E33" s="952"/>
      <c r="F33" s="952"/>
      <c r="G33" s="952"/>
      <c r="H33" s="952"/>
      <c r="I33" s="952"/>
      <c r="J33" s="952"/>
      <c r="K33" s="952"/>
      <c r="L33" s="952"/>
      <c r="M33" s="952"/>
      <c r="N33" s="952"/>
      <c r="O33" s="952"/>
      <c r="P33" s="952"/>
      <c r="Q33" s="952"/>
      <c r="R33" s="952"/>
      <c r="S33" s="952"/>
      <c r="T33" s="952"/>
    </row>
    <row r="34" spans="1:20" ht="24" customHeight="1">
      <c r="A34" s="951"/>
      <c r="B34" s="952"/>
      <c r="C34" s="952"/>
      <c r="D34" s="952"/>
      <c r="E34" s="952"/>
      <c r="F34" s="952"/>
      <c r="G34" s="952"/>
      <c r="H34" s="952"/>
      <c r="I34" s="952"/>
      <c r="J34" s="952"/>
      <c r="K34" s="952"/>
      <c r="L34" s="952"/>
      <c r="M34" s="952"/>
      <c r="N34" s="952"/>
      <c r="O34" s="952"/>
      <c r="P34" s="952"/>
      <c r="Q34" s="952"/>
      <c r="R34" s="952"/>
      <c r="S34" s="952"/>
      <c r="T34" s="952"/>
    </row>
    <row r="35" spans="1:20" ht="23.25" customHeight="1">
      <c r="A35" s="957"/>
      <c r="B35" s="952"/>
      <c r="C35" s="952"/>
      <c r="D35" s="952"/>
      <c r="E35" s="952"/>
      <c r="F35" s="952"/>
      <c r="G35" s="952"/>
      <c r="H35" s="952"/>
      <c r="I35" s="952"/>
      <c r="J35" s="952"/>
      <c r="K35" s="952"/>
      <c r="L35" s="952"/>
      <c r="M35" s="952"/>
      <c r="N35" s="952"/>
      <c r="O35" s="952"/>
      <c r="P35" s="952"/>
      <c r="Q35" s="952"/>
      <c r="R35" s="952"/>
      <c r="S35" s="952"/>
      <c r="T35" s="952"/>
    </row>
    <row r="36" spans="1:20" ht="9.75" customHeight="1">
      <c r="A36" s="666"/>
      <c r="B36" s="666"/>
      <c r="C36" s="666"/>
      <c r="D36" s="666"/>
      <c r="E36" s="666"/>
      <c r="F36" s="666"/>
      <c r="G36" s="666"/>
      <c r="H36" s="666"/>
      <c r="I36" s="666"/>
      <c r="J36" s="666"/>
      <c r="K36" s="666"/>
      <c r="L36" s="666"/>
      <c r="M36" s="666"/>
      <c r="N36" s="666"/>
      <c r="O36" s="666"/>
      <c r="P36" s="666"/>
      <c r="Q36" s="666"/>
      <c r="R36" s="666"/>
      <c r="S36" s="666"/>
      <c r="T36" s="666"/>
    </row>
    <row r="37" spans="1:20" ht="18">
      <c r="A37" s="957"/>
      <c r="B37" s="956"/>
      <c r="C37" s="956"/>
      <c r="D37" s="956"/>
      <c r="E37" s="956"/>
      <c r="F37" s="956"/>
      <c r="G37" s="956"/>
      <c r="H37" s="956"/>
      <c r="I37" s="956"/>
      <c r="J37" s="956"/>
      <c r="K37" s="956"/>
      <c r="L37" s="956"/>
      <c r="M37" s="956"/>
      <c r="N37" s="956"/>
      <c r="O37" s="956"/>
      <c r="P37" s="956"/>
      <c r="Q37" s="956"/>
      <c r="R37" s="956"/>
      <c r="S37" s="956"/>
      <c r="T37" s="956"/>
    </row>
    <row r="38" spans="1:20" ht="11.25" customHeight="1">
      <c r="A38" s="666"/>
      <c r="B38" s="666"/>
      <c r="C38" s="666"/>
      <c r="D38" s="666"/>
      <c r="E38" s="666"/>
      <c r="F38" s="666"/>
      <c r="G38" s="666"/>
      <c r="H38" s="666"/>
      <c r="I38" s="666"/>
      <c r="J38" s="666"/>
      <c r="K38" s="666"/>
      <c r="L38" s="666"/>
      <c r="M38" s="666"/>
      <c r="N38" s="666"/>
      <c r="O38" s="666"/>
      <c r="P38" s="666"/>
      <c r="Q38" s="666"/>
      <c r="R38" s="666"/>
      <c r="S38" s="666"/>
      <c r="T38" s="666"/>
    </row>
    <row r="39" spans="1:20" ht="18">
      <c r="A39" s="951"/>
      <c r="B39" s="952"/>
      <c r="C39" s="952"/>
      <c r="D39" s="952"/>
      <c r="E39" s="952"/>
      <c r="F39" s="952"/>
      <c r="G39" s="952"/>
      <c r="H39" s="952"/>
      <c r="I39" s="952"/>
      <c r="J39" s="952"/>
      <c r="K39" s="952"/>
      <c r="L39" s="952"/>
      <c r="M39" s="952"/>
      <c r="N39" s="952"/>
      <c r="O39" s="952"/>
      <c r="P39" s="952"/>
      <c r="Q39" s="952"/>
      <c r="R39" s="952"/>
      <c r="S39" s="952"/>
      <c r="T39" s="952"/>
    </row>
    <row r="40" spans="1:20" ht="7.5" customHeight="1">
      <c r="A40" s="667"/>
      <c r="B40" s="298"/>
      <c r="C40" s="298"/>
      <c r="D40" s="298"/>
      <c r="E40" s="298"/>
      <c r="F40" s="298"/>
      <c r="G40" s="298"/>
      <c r="H40" s="298"/>
      <c r="I40" s="298"/>
      <c r="J40" s="298"/>
      <c r="K40" s="298"/>
      <c r="L40" s="298"/>
      <c r="M40" s="298"/>
      <c r="N40" s="298"/>
      <c r="O40" s="298"/>
      <c r="P40" s="298"/>
      <c r="Q40" s="298"/>
      <c r="R40" s="298"/>
      <c r="S40" s="298"/>
      <c r="T40" s="298"/>
    </row>
    <row r="41" spans="1:20" ht="18">
      <c r="A41" s="668"/>
      <c r="B41" s="300"/>
      <c r="C41" s="298"/>
      <c r="D41" s="298"/>
      <c r="E41" s="298"/>
      <c r="F41" s="298"/>
      <c r="G41" s="298"/>
      <c r="H41" s="298"/>
      <c r="I41" s="298"/>
      <c r="J41" s="298"/>
      <c r="K41" s="298"/>
      <c r="L41" s="298"/>
      <c r="M41" s="298"/>
      <c r="N41" s="298"/>
      <c r="O41" s="298"/>
      <c r="P41" s="298"/>
      <c r="Q41" s="298"/>
      <c r="R41" s="298"/>
      <c r="S41" s="298"/>
      <c r="T41" s="298"/>
    </row>
    <row r="42" spans="1:20" ht="11.25" customHeight="1">
      <c r="A42" s="666"/>
      <c r="B42" s="666"/>
      <c r="C42" s="666"/>
      <c r="D42" s="666"/>
      <c r="E42" s="666"/>
      <c r="F42" s="666"/>
      <c r="G42" s="666"/>
      <c r="H42" s="666"/>
      <c r="I42" s="666"/>
      <c r="J42" s="666"/>
      <c r="K42" s="666"/>
      <c r="L42" s="666"/>
      <c r="M42" s="666"/>
      <c r="N42" s="666"/>
      <c r="O42" s="666"/>
      <c r="P42" s="666"/>
      <c r="Q42" s="666"/>
      <c r="R42" s="666"/>
      <c r="S42" s="666"/>
      <c r="T42" s="666"/>
    </row>
    <row r="43" spans="1:20" ht="15" customHeight="1">
      <c r="A43" s="951"/>
      <c r="B43" s="952"/>
      <c r="C43" s="952"/>
      <c r="D43" s="952"/>
      <c r="E43" s="952"/>
      <c r="F43" s="952"/>
      <c r="G43" s="952"/>
      <c r="H43" s="952"/>
      <c r="I43" s="952"/>
      <c r="J43" s="952"/>
      <c r="K43" s="952"/>
      <c r="L43" s="952"/>
      <c r="M43" s="952"/>
      <c r="N43" s="952"/>
      <c r="O43" s="952"/>
      <c r="P43" s="952"/>
      <c r="Q43" s="952"/>
      <c r="R43" s="952"/>
      <c r="S43" s="952"/>
      <c r="T43" s="952"/>
    </row>
    <row r="44" spans="1:20" ht="15.75">
      <c r="A44" s="669"/>
      <c r="B44" s="669"/>
      <c r="C44" s="669"/>
      <c r="D44" s="669"/>
      <c r="E44" s="669"/>
      <c r="F44" s="669"/>
      <c r="G44" s="669"/>
      <c r="H44" s="669"/>
      <c r="I44" s="669"/>
      <c r="J44" s="669"/>
      <c r="K44" s="669"/>
      <c r="L44" s="669"/>
      <c r="M44" s="669"/>
      <c r="N44" s="669"/>
      <c r="O44" s="669"/>
      <c r="P44" s="669"/>
      <c r="Q44" s="669"/>
      <c r="R44" s="669"/>
      <c r="S44" s="669"/>
      <c r="T44" s="670"/>
    </row>
    <row r="45" spans="1:20" ht="15.75">
      <c r="A45" s="669"/>
      <c r="B45" s="669"/>
      <c r="C45" s="669"/>
      <c r="D45" s="669"/>
      <c r="E45" s="669"/>
      <c r="F45" s="669"/>
      <c r="G45" s="669"/>
      <c r="H45" s="669"/>
      <c r="I45" s="669"/>
      <c r="J45" s="669"/>
      <c r="K45" s="669"/>
      <c r="L45" s="669"/>
      <c r="M45" s="669"/>
      <c r="N45" s="669"/>
      <c r="O45" s="669"/>
      <c r="P45" s="669"/>
      <c r="Q45" s="669"/>
      <c r="R45" s="669"/>
      <c r="S45" s="669"/>
      <c r="T45" s="669"/>
    </row>
    <row r="46" spans="1:20" ht="15.75">
      <c r="A46" s="669"/>
      <c r="B46" s="669"/>
      <c r="C46" s="669"/>
      <c r="D46" s="669"/>
      <c r="E46" s="669"/>
      <c r="F46" s="669"/>
      <c r="G46" s="669"/>
      <c r="H46" s="669"/>
      <c r="I46" s="669"/>
      <c r="J46" s="669"/>
      <c r="K46" s="669"/>
      <c r="L46" s="669"/>
      <c r="M46" s="669"/>
      <c r="N46" s="669"/>
      <c r="O46" s="669"/>
      <c r="P46" s="669"/>
      <c r="Q46" s="669"/>
      <c r="R46" s="669"/>
      <c r="S46" s="669"/>
      <c r="T46" s="669"/>
    </row>
    <row r="47" spans="1:20" ht="15.75">
      <c r="A47" s="669"/>
      <c r="B47" s="669"/>
      <c r="C47" s="669"/>
      <c r="D47" s="669"/>
      <c r="E47" s="669"/>
      <c r="F47" s="669"/>
      <c r="G47" s="669"/>
      <c r="H47" s="669"/>
      <c r="I47" s="669"/>
      <c r="J47" s="669"/>
      <c r="K47" s="669"/>
      <c r="L47" s="669"/>
      <c r="M47" s="669"/>
      <c r="N47" s="669"/>
      <c r="O47" s="669"/>
      <c r="P47" s="669"/>
      <c r="Q47" s="669"/>
      <c r="R47" s="669"/>
      <c r="S47" s="669"/>
      <c r="T47" s="669"/>
    </row>
    <row r="48" spans="1:20" ht="15.75">
      <c r="A48" s="669"/>
      <c r="B48" s="669"/>
      <c r="C48" s="669"/>
      <c r="D48" s="669"/>
      <c r="E48" s="669"/>
      <c r="F48" s="669"/>
      <c r="G48" s="669"/>
      <c r="H48" s="669"/>
      <c r="I48" s="669"/>
      <c r="J48" s="669"/>
      <c r="K48" s="669"/>
      <c r="L48" s="669"/>
      <c r="M48" s="669"/>
      <c r="N48" s="669"/>
      <c r="O48" s="669"/>
      <c r="P48" s="669"/>
      <c r="Q48" s="669"/>
      <c r="R48" s="669"/>
      <c r="S48" s="669"/>
      <c r="T48" s="669"/>
    </row>
    <row r="49" spans="1:20" ht="15.75">
      <c r="A49" s="669"/>
      <c r="B49" s="669"/>
      <c r="C49" s="669"/>
      <c r="D49" s="669"/>
      <c r="E49" s="669"/>
      <c r="F49" s="669"/>
      <c r="G49" s="669"/>
      <c r="H49" s="669"/>
      <c r="I49" s="669"/>
      <c r="J49" s="669"/>
      <c r="K49" s="669"/>
      <c r="L49" s="669"/>
      <c r="M49" s="669"/>
      <c r="N49" s="669"/>
      <c r="O49" s="669"/>
      <c r="P49" s="669"/>
      <c r="Q49" s="669"/>
      <c r="R49" s="669"/>
      <c r="S49" s="669"/>
      <c r="T49" s="669"/>
    </row>
    <row r="50" spans="1:20" ht="15.75">
      <c r="A50" s="669"/>
      <c r="B50" s="669"/>
      <c r="C50" s="669"/>
      <c r="D50" s="669"/>
      <c r="E50" s="669"/>
      <c r="F50" s="669"/>
      <c r="G50" s="669"/>
      <c r="H50" s="669"/>
      <c r="I50" s="669"/>
      <c r="J50" s="669"/>
      <c r="K50" s="669"/>
      <c r="L50" s="669"/>
      <c r="M50" s="669"/>
      <c r="N50" s="669"/>
      <c r="O50" s="669"/>
      <c r="P50" s="669"/>
      <c r="Q50" s="669"/>
      <c r="R50" s="669"/>
      <c r="S50" s="669"/>
      <c r="T50" s="669"/>
    </row>
    <row r="51" spans="1:20" ht="15.75">
      <c r="A51" s="669"/>
      <c r="B51" s="669"/>
      <c r="C51" s="669"/>
      <c r="D51" s="669"/>
      <c r="E51" s="669"/>
      <c r="F51" s="669"/>
      <c r="G51" s="669"/>
      <c r="H51" s="669"/>
      <c r="I51" s="669"/>
      <c r="J51" s="669"/>
      <c r="K51" s="669"/>
      <c r="L51" s="669"/>
      <c r="M51" s="669"/>
      <c r="N51" s="669"/>
      <c r="O51" s="669"/>
      <c r="P51" s="669"/>
      <c r="Q51" s="669"/>
      <c r="R51" s="669"/>
      <c r="S51" s="669"/>
      <c r="T51" s="669"/>
    </row>
  </sheetData>
  <mergeCells count="27">
    <mergeCell ref="A1:T1"/>
    <mergeCell ref="A3:T3"/>
    <mergeCell ref="A4:T4"/>
    <mergeCell ref="A5:T5"/>
    <mergeCell ref="A6:T6"/>
    <mergeCell ref="C9:E10"/>
    <mergeCell ref="F9:H10"/>
    <mergeCell ref="I9:K10"/>
    <mergeCell ref="L9:N10"/>
    <mergeCell ref="O9:Q10"/>
    <mergeCell ref="R9:T10"/>
    <mergeCell ref="A14:B14"/>
    <mergeCell ref="A16:B16"/>
    <mergeCell ref="A17:B17"/>
    <mergeCell ref="A18:B18"/>
    <mergeCell ref="A27:T27"/>
    <mergeCell ref="A31:T31"/>
    <mergeCell ref="A33:T33"/>
    <mergeCell ref="A19:B19"/>
    <mergeCell ref="A20:B20"/>
    <mergeCell ref="A21:B21"/>
    <mergeCell ref="A22:B22"/>
    <mergeCell ref="A43:T43"/>
    <mergeCell ref="A34:T34"/>
    <mergeCell ref="A35:T35"/>
    <mergeCell ref="A37:T37"/>
    <mergeCell ref="A39:T39"/>
  </mergeCells>
  <printOptions/>
  <pageMargins left="0.75" right="0.75" top="1" bottom="1" header="0.5" footer="0.5"/>
  <pageSetup fitToHeight="1" fitToWidth="1" horizontalDpi="600" verticalDpi="600" orientation="landscape" scale="67" r:id="rId1"/>
  <headerFooter alignWithMargins="0">
    <oddHeader>&amp;R&amp;"Times New Roman,Regular"&amp;6DEPARTMENT OF JUSTICE
OFFICE OF THE INSPECTOR GENERAL
FY 2009 PRESIDENT'S BUDGET REQUEST</oddHeader>
    <oddFooter>&amp;C&amp;"Times New Roman,Regular"Exhibit G:  Crosswalk of 2008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G86"/>
  <sheetViews>
    <sheetView showGridLines="0" showOutlineSymbols="0" zoomScale="75" zoomScaleNormal="75" workbookViewId="0" topLeftCell="A1">
      <selection activeCell="A3" sqref="A3:O3"/>
    </sheetView>
  </sheetViews>
  <sheetFormatPr defaultColWidth="8.88671875" defaultRowHeight="15"/>
  <cols>
    <col min="1" max="1" width="4.4453125" style="39" customWidth="1"/>
    <col min="2" max="2" width="29.21484375" style="39" customWidth="1"/>
    <col min="3" max="3" width="24.21484375" style="39" customWidth="1"/>
    <col min="4" max="5" width="5.6640625" style="39" customWidth="1"/>
    <col min="6" max="6" width="7.6640625" style="39" customWidth="1"/>
    <col min="7" max="8" width="5.6640625" style="39" customWidth="1"/>
    <col min="9" max="9" width="7.6640625" style="39" customWidth="1"/>
    <col min="10" max="11" width="5.6640625" style="39" customWidth="1"/>
    <col min="12" max="12" width="7.6640625" style="39" customWidth="1"/>
    <col min="13" max="14" width="5.6640625" style="39" customWidth="1"/>
    <col min="15" max="15" width="7.6640625" style="39" customWidth="1"/>
    <col min="16" max="16" width="1.2265625" style="460" customWidth="1"/>
    <col min="17" max="17" width="27.5546875" style="39" customWidth="1"/>
    <col min="18" max="21" width="7.6640625" style="39" customWidth="1"/>
    <col min="22" max="22" width="3.6640625" style="39" customWidth="1"/>
    <col min="23" max="25" width="7.6640625" style="39" customWidth="1"/>
    <col min="26" max="26" width="3.6640625" style="39" customWidth="1"/>
    <col min="27" max="29" width="7.6640625" style="39" customWidth="1"/>
    <col min="30" max="30" width="3.6640625" style="39" customWidth="1"/>
    <col min="31" max="33" width="7.6640625" style="39" customWidth="1"/>
    <col min="34" max="16384" width="9.6640625" style="39" customWidth="1"/>
  </cols>
  <sheetData>
    <row r="1" spans="16:22" ht="15.75">
      <c r="P1" s="459" t="s">
        <v>6</v>
      </c>
      <c r="Q1" s="1"/>
      <c r="R1" s="1"/>
      <c r="S1" s="1"/>
      <c r="T1" s="1"/>
      <c r="U1" s="1"/>
      <c r="V1" s="1"/>
    </row>
    <row r="2" spans="1:22" ht="20.25">
      <c r="A2" s="38"/>
      <c r="B2" s="395"/>
      <c r="C2" s="395"/>
      <c r="D2" s="395"/>
      <c r="E2" s="395"/>
      <c r="F2" s="395"/>
      <c r="G2" s="395"/>
      <c r="H2" s="395"/>
      <c r="I2" s="395"/>
      <c r="J2" s="395"/>
      <c r="K2" s="395"/>
      <c r="L2" s="395"/>
      <c r="M2" s="395"/>
      <c r="N2" s="395"/>
      <c r="O2" s="395"/>
      <c r="P2" s="459"/>
      <c r="Q2" s="1"/>
      <c r="R2" s="1"/>
      <c r="S2" s="1"/>
      <c r="T2" s="1"/>
      <c r="U2" s="1"/>
      <c r="V2" s="1"/>
    </row>
    <row r="3" spans="1:22" ht="20.25">
      <c r="A3" s="960" t="s">
        <v>213</v>
      </c>
      <c r="B3" s="782"/>
      <c r="C3" s="782"/>
      <c r="D3" s="782"/>
      <c r="E3" s="782"/>
      <c r="F3" s="782"/>
      <c r="G3" s="782"/>
      <c r="H3" s="782"/>
      <c r="I3" s="782"/>
      <c r="J3" s="782"/>
      <c r="K3" s="782"/>
      <c r="L3" s="782"/>
      <c r="M3" s="782"/>
      <c r="N3" s="782"/>
      <c r="O3" s="782"/>
      <c r="P3" s="459"/>
      <c r="Q3" s="1"/>
      <c r="R3" s="1"/>
      <c r="S3" s="1"/>
      <c r="T3" s="1"/>
      <c r="U3" s="1"/>
      <c r="V3" s="1"/>
    </row>
    <row r="4" spans="1:22" ht="20.25">
      <c r="A4" s="38"/>
      <c r="B4" s="395"/>
      <c r="C4" s="395"/>
      <c r="D4" s="395"/>
      <c r="E4" s="395"/>
      <c r="F4" s="395"/>
      <c r="G4" s="395"/>
      <c r="H4" s="395"/>
      <c r="I4" s="395"/>
      <c r="J4" s="395"/>
      <c r="K4" s="395"/>
      <c r="L4" s="395"/>
      <c r="M4" s="395"/>
      <c r="N4" s="395"/>
      <c r="O4" s="395"/>
      <c r="P4" s="459"/>
      <c r="Q4" s="1"/>
      <c r="R4" s="1"/>
      <c r="S4" s="1"/>
      <c r="T4" s="1"/>
      <c r="U4" s="1"/>
      <c r="V4" s="1"/>
    </row>
    <row r="5" spans="1:22" ht="13.5" customHeight="1">
      <c r="A5" s="38"/>
      <c r="B5" s="1"/>
      <c r="C5" s="1"/>
      <c r="D5" s="1"/>
      <c r="E5" s="1"/>
      <c r="F5" s="1"/>
      <c r="G5" s="1"/>
      <c r="H5" s="1"/>
      <c r="I5" s="1"/>
      <c r="J5" s="1"/>
      <c r="K5" s="1"/>
      <c r="L5" s="1"/>
      <c r="M5" s="1"/>
      <c r="N5" s="1"/>
      <c r="O5" s="1"/>
      <c r="P5" s="459" t="s">
        <v>6</v>
      </c>
      <c r="Q5" s="1"/>
      <c r="R5" s="1"/>
      <c r="S5" s="1"/>
      <c r="T5" s="1"/>
      <c r="U5" s="1"/>
      <c r="V5" s="1"/>
    </row>
    <row r="6" spans="1:22" ht="18.75">
      <c r="A6" s="961" t="s">
        <v>312</v>
      </c>
      <c r="B6" s="840"/>
      <c r="C6" s="840"/>
      <c r="D6" s="840"/>
      <c r="E6" s="840"/>
      <c r="F6" s="840"/>
      <c r="G6" s="840"/>
      <c r="H6" s="840"/>
      <c r="I6" s="840"/>
      <c r="J6" s="840"/>
      <c r="K6" s="840"/>
      <c r="L6" s="840"/>
      <c r="M6" s="840"/>
      <c r="N6" s="840"/>
      <c r="O6" s="840"/>
      <c r="P6" s="459" t="s">
        <v>6</v>
      </c>
      <c r="Q6" s="1"/>
      <c r="R6" s="1"/>
      <c r="S6" s="1"/>
      <c r="T6" s="1"/>
      <c r="U6" s="1"/>
      <c r="V6" s="1"/>
    </row>
    <row r="7" spans="1:22" ht="16.5">
      <c r="A7" s="962" t="str">
        <f>+'B. Summary of Requirements '!A3</f>
        <v>Office of the Inspector General</v>
      </c>
      <c r="B7" s="884"/>
      <c r="C7" s="884"/>
      <c r="D7" s="884"/>
      <c r="E7" s="884"/>
      <c r="F7" s="884"/>
      <c r="G7" s="884"/>
      <c r="H7" s="884"/>
      <c r="I7" s="884"/>
      <c r="J7" s="884"/>
      <c r="K7" s="884"/>
      <c r="L7" s="884"/>
      <c r="M7" s="884"/>
      <c r="N7" s="884"/>
      <c r="O7" s="884"/>
      <c r="P7" s="459" t="s">
        <v>6</v>
      </c>
      <c r="Q7" s="1"/>
      <c r="R7" s="1"/>
      <c r="S7" s="1"/>
      <c r="T7" s="1"/>
      <c r="U7" s="1"/>
      <c r="V7" s="1"/>
    </row>
    <row r="8" spans="1:22" ht="16.5">
      <c r="A8" s="963" t="str">
        <f>+'B. Summary of Requirements '!A4</f>
        <v>Salaries and Expenses</v>
      </c>
      <c r="B8" s="840"/>
      <c r="C8" s="840"/>
      <c r="D8" s="840"/>
      <c r="E8" s="840"/>
      <c r="F8" s="840"/>
      <c r="G8" s="840"/>
      <c r="H8" s="840"/>
      <c r="I8" s="840"/>
      <c r="J8" s="840"/>
      <c r="K8" s="840"/>
      <c r="L8" s="840"/>
      <c r="M8" s="840"/>
      <c r="N8" s="840"/>
      <c r="O8" s="840"/>
      <c r="P8" s="459" t="s">
        <v>6</v>
      </c>
      <c r="Q8" s="1"/>
      <c r="R8" s="1"/>
      <c r="S8" s="1"/>
      <c r="T8" s="1"/>
      <c r="U8" s="1"/>
      <c r="V8" s="1"/>
    </row>
    <row r="9" spans="1:22" ht="15.75">
      <c r="A9" s="974" t="s">
        <v>386</v>
      </c>
      <c r="B9" s="841"/>
      <c r="C9" s="841"/>
      <c r="D9" s="841"/>
      <c r="E9" s="841"/>
      <c r="F9" s="841"/>
      <c r="G9" s="841"/>
      <c r="H9" s="841"/>
      <c r="I9" s="841"/>
      <c r="J9" s="841"/>
      <c r="K9" s="841"/>
      <c r="L9" s="841"/>
      <c r="M9" s="841"/>
      <c r="N9" s="841"/>
      <c r="O9" s="841"/>
      <c r="P9" s="459" t="s">
        <v>6</v>
      </c>
      <c r="Q9" s="1"/>
      <c r="R9" s="1"/>
      <c r="S9" s="1"/>
      <c r="T9" s="1"/>
      <c r="U9" s="1"/>
      <c r="V9" s="1"/>
    </row>
    <row r="10" spans="1:22" ht="15.75">
      <c r="A10" s="537"/>
      <c r="B10" s="254"/>
      <c r="C10" s="254"/>
      <c r="D10" s="254"/>
      <c r="E10" s="254"/>
      <c r="F10" s="254"/>
      <c r="G10" s="254"/>
      <c r="H10" s="254"/>
      <c r="I10" s="254"/>
      <c r="J10" s="254"/>
      <c r="K10" s="254"/>
      <c r="L10" s="254"/>
      <c r="M10" s="254"/>
      <c r="N10" s="254"/>
      <c r="O10" s="254"/>
      <c r="P10" s="459"/>
      <c r="Q10" s="1"/>
      <c r="R10" s="1"/>
      <c r="S10" s="1"/>
      <c r="T10" s="1"/>
      <c r="U10" s="1"/>
      <c r="V10" s="1"/>
    </row>
    <row r="11" spans="1:22" ht="15.75">
      <c r="A11" s="1"/>
      <c r="B11" s="1"/>
      <c r="C11" s="1"/>
      <c r="D11" s="1"/>
      <c r="E11" s="1"/>
      <c r="F11" s="1"/>
      <c r="G11" s="16"/>
      <c r="H11" s="16"/>
      <c r="I11" s="16"/>
      <c r="J11" s="1"/>
      <c r="K11" s="1"/>
      <c r="L11" s="1"/>
      <c r="M11" s="1"/>
      <c r="N11" s="1"/>
      <c r="O11" s="1"/>
      <c r="P11" s="459" t="s">
        <v>6</v>
      </c>
      <c r="Q11" s="1"/>
      <c r="R11" s="1"/>
      <c r="S11" s="1"/>
      <c r="T11" s="1"/>
      <c r="U11" s="1"/>
      <c r="V11" s="1"/>
    </row>
    <row r="12" spans="1:22" ht="15.75">
      <c r="A12" s="976" t="s">
        <v>415</v>
      </c>
      <c r="B12" s="772"/>
      <c r="C12" s="773"/>
      <c r="D12" s="968" t="s">
        <v>412</v>
      </c>
      <c r="E12" s="871"/>
      <c r="F12" s="872"/>
      <c r="G12" s="968" t="s">
        <v>238</v>
      </c>
      <c r="H12" s="871"/>
      <c r="I12" s="872"/>
      <c r="J12" s="968" t="s">
        <v>239</v>
      </c>
      <c r="K12" s="871"/>
      <c r="L12" s="872"/>
      <c r="M12" s="968" t="s">
        <v>255</v>
      </c>
      <c r="N12" s="871"/>
      <c r="O12" s="872"/>
      <c r="P12" s="459" t="s">
        <v>6</v>
      </c>
      <c r="Q12" s="1"/>
      <c r="R12" s="1"/>
      <c r="S12" s="1"/>
      <c r="T12" s="1"/>
      <c r="U12" s="1"/>
      <c r="V12" s="1"/>
    </row>
    <row r="13" spans="1:22" ht="16.5" thickBot="1">
      <c r="A13" s="765"/>
      <c r="B13" s="766"/>
      <c r="C13" s="767"/>
      <c r="D13" s="125" t="s">
        <v>419</v>
      </c>
      <c r="E13" s="125" t="s">
        <v>260</v>
      </c>
      <c r="F13" s="125" t="s">
        <v>422</v>
      </c>
      <c r="G13" s="160" t="s">
        <v>419</v>
      </c>
      <c r="H13" s="125" t="s">
        <v>260</v>
      </c>
      <c r="I13" s="125" t="s">
        <v>422</v>
      </c>
      <c r="J13" s="160" t="s">
        <v>419</v>
      </c>
      <c r="K13" s="125" t="s">
        <v>260</v>
      </c>
      <c r="L13" s="125" t="s">
        <v>422</v>
      </c>
      <c r="M13" s="160" t="s">
        <v>419</v>
      </c>
      <c r="N13" s="125" t="s">
        <v>260</v>
      </c>
      <c r="O13" s="161" t="s">
        <v>422</v>
      </c>
      <c r="P13" s="459" t="s">
        <v>6</v>
      </c>
      <c r="Q13" s="1"/>
      <c r="R13" s="1"/>
      <c r="S13" s="1"/>
      <c r="T13" s="1"/>
      <c r="U13" s="1"/>
      <c r="V13" s="1"/>
    </row>
    <row r="14" spans="1:22" ht="21.75" customHeight="1">
      <c r="A14" s="127" t="s">
        <v>15</v>
      </c>
      <c r="B14" s="128"/>
      <c r="C14" s="129"/>
      <c r="D14" s="544">
        <v>16</v>
      </c>
      <c r="E14" s="544">
        <v>16</v>
      </c>
      <c r="F14" s="544">
        <v>14763</v>
      </c>
      <c r="G14" s="543">
        <v>16</v>
      </c>
      <c r="H14" s="544">
        <v>16</v>
      </c>
      <c r="I14" s="544">
        <v>15344</v>
      </c>
      <c r="J14" s="543">
        <v>16</v>
      </c>
      <c r="K14" s="544">
        <v>16</v>
      </c>
      <c r="L14" s="544">
        <v>16341</v>
      </c>
      <c r="M14" s="543">
        <f aca="true" t="shared" si="0" ref="M14:O15">J14-G14</f>
        <v>0</v>
      </c>
      <c r="N14" s="544">
        <f t="shared" si="0"/>
        <v>0</v>
      </c>
      <c r="O14" s="411">
        <f t="shared" si="0"/>
        <v>997</v>
      </c>
      <c r="P14" s="459" t="s">
        <v>6</v>
      </c>
      <c r="Q14" s="1"/>
      <c r="R14" s="1"/>
      <c r="S14" s="1"/>
      <c r="T14" s="1"/>
      <c r="U14" s="1"/>
      <c r="V14" s="1"/>
    </row>
    <row r="15" spans="1:22" ht="21.75" customHeight="1">
      <c r="A15" s="127" t="s">
        <v>16</v>
      </c>
      <c r="B15" s="128"/>
      <c r="C15" s="129"/>
      <c r="D15" s="544">
        <v>7</v>
      </c>
      <c r="E15" s="544">
        <v>7</v>
      </c>
      <c r="F15" s="544">
        <v>2162</v>
      </c>
      <c r="G15" s="543">
        <v>7</v>
      </c>
      <c r="H15" s="544">
        <v>7</v>
      </c>
      <c r="I15" s="544">
        <v>2168</v>
      </c>
      <c r="J15" s="543">
        <v>7</v>
      </c>
      <c r="K15" s="544">
        <v>7</v>
      </c>
      <c r="L15" s="544">
        <v>2174</v>
      </c>
      <c r="M15" s="543">
        <f t="shared" si="0"/>
        <v>0</v>
      </c>
      <c r="N15" s="544">
        <f t="shared" si="0"/>
        <v>0</v>
      </c>
      <c r="O15" s="411">
        <f t="shared" si="0"/>
        <v>6</v>
      </c>
      <c r="P15" s="459" t="s">
        <v>6</v>
      </c>
      <c r="Q15" s="1"/>
      <c r="R15" s="1"/>
      <c r="S15" s="1"/>
      <c r="T15" s="1"/>
      <c r="U15" s="1"/>
      <c r="V15" s="1"/>
    </row>
    <row r="16" spans="1:22" ht="15.75" hidden="1">
      <c r="A16" s="122"/>
      <c r="B16" s="1"/>
      <c r="C16" s="118"/>
      <c r="D16" s="565"/>
      <c r="E16" s="565"/>
      <c r="F16" s="565"/>
      <c r="G16" s="566"/>
      <c r="H16" s="565"/>
      <c r="I16" s="565"/>
      <c r="J16" s="566"/>
      <c r="K16" s="565"/>
      <c r="L16" s="565"/>
      <c r="M16" s="566"/>
      <c r="N16" s="565"/>
      <c r="O16" s="119"/>
      <c r="P16" s="459" t="s">
        <v>6</v>
      </c>
      <c r="Q16" s="1"/>
      <c r="R16" s="1"/>
      <c r="S16" s="1"/>
      <c r="T16" s="1"/>
      <c r="U16" s="1"/>
      <c r="V16" s="1"/>
    </row>
    <row r="17" spans="1:22" ht="21.75" customHeight="1">
      <c r="A17" s="123"/>
      <c r="B17" s="120" t="s">
        <v>416</v>
      </c>
      <c r="C17" s="126"/>
      <c r="D17" s="550">
        <f aca="true" t="shared" si="1" ref="D17:O17">SUM(D14:D15)</f>
        <v>23</v>
      </c>
      <c r="E17" s="550">
        <f t="shared" si="1"/>
        <v>23</v>
      </c>
      <c r="F17" s="550">
        <f t="shared" si="1"/>
        <v>16925</v>
      </c>
      <c r="G17" s="549">
        <f t="shared" si="1"/>
        <v>23</v>
      </c>
      <c r="H17" s="550">
        <f t="shared" si="1"/>
        <v>23</v>
      </c>
      <c r="I17" s="550">
        <f t="shared" si="1"/>
        <v>17512</v>
      </c>
      <c r="J17" s="549">
        <f t="shared" si="1"/>
        <v>23</v>
      </c>
      <c r="K17" s="550">
        <f t="shared" si="1"/>
        <v>23</v>
      </c>
      <c r="L17" s="550">
        <f t="shared" si="1"/>
        <v>18515</v>
      </c>
      <c r="M17" s="549">
        <f t="shared" si="1"/>
        <v>0</v>
      </c>
      <c r="N17" s="550">
        <f t="shared" si="1"/>
        <v>0</v>
      </c>
      <c r="O17" s="121">
        <f t="shared" si="1"/>
        <v>1003</v>
      </c>
      <c r="P17" s="459" t="s">
        <v>6</v>
      </c>
      <c r="Q17" s="1"/>
      <c r="R17" s="1"/>
      <c r="S17" s="1"/>
      <c r="T17" s="1"/>
      <c r="U17" s="1"/>
      <c r="V17" s="1"/>
    </row>
    <row r="18" spans="1:22" ht="15.75">
      <c r="A18" s="1"/>
      <c r="B18" s="1"/>
      <c r="C18" s="1"/>
      <c r="D18" s="1"/>
      <c r="E18" s="1"/>
      <c r="F18" s="1"/>
      <c r="G18" s="1"/>
      <c r="H18" s="1"/>
      <c r="I18" s="1"/>
      <c r="J18" s="1"/>
      <c r="K18" s="1"/>
      <c r="L18" s="1"/>
      <c r="M18" s="1"/>
      <c r="N18" s="1"/>
      <c r="O18" s="1"/>
      <c r="P18" s="459" t="s">
        <v>6</v>
      </c>
      <c r="Q18" s="1"/>
      <c r="R18" s="1"/>
      <c r="S18" s="1"/>
      <c r="T18" s="1"/>
      <c r="U18" s="1"/>
      <c r="V18" s="1"/>
    </row>
    <row r="19" spans="1:22" ht="19.5" customHeight="1">
      <c r="A19" s="9" t="s">
        <v>345</v>
      </c>
      <c r="B19" s="1"/>
      <c r="C19" s="1"/>
      <c r="D19" s="1"/>
      <c r="E19" s="1"/>
      <c r="F19" s="1"/>
      <c r="G19" s="1"/>
      <c r="H19" s="1"/>
      <c r="I19" s="1"/>
      <c r="J19" s="1"/>
      <c r="K19" s="1"/>
      <c r="L19" s="1"/>
      <c r="M19" s="1"/>
      <c r="N19" s="1"/>
      <c r="O19" s="1"/>
      <c r="P19" s="459"/>
      <c r="Q19" s="1"/>
      <c r="R19" s="1"/>
      <c r="S19" s="1"/>
      <c r="T19" s="1"/>
      <c r="U19" s="1"/>
      <c r="V19" s="1"/>
    </row>
    <row r="20" spans="1:22" ht="15.75">
      <c r="A20" s="9" t="s">
        <v>346</v>
      </c>
      <c r="B20" s="1"/>
      <c r="C20" s="1"/>
      <c r="D20" s="1"/>
      <c r="E20" s="1"/>
      <c r="F20" s="1"/>
      <c r="G20" s="1"/>
      <c r="H20" s="1"/>
      <c r="I20" s="1"/>
      <c r="J20" s="1"/>
      <c r="K20" s="1"/>
      <c r="L20" s="1"/>
      <c r="M20" s="1"/>
      <c r="N20" s="1"/>
      <c r="O20" s="1"/>
      <c r="P20" s="459"/>
      <c r="Q20" s="1"/>
      <c r="R20" s="1"/>
      <c r="S20" s="1"/>
      <c r="T20" s="1"/>
      <c r="U20" s="1"/>
      <c r="V20" s="1"/>
    </row>
    <row r="21" spans="1:22" ht="15.75">
      <c r="A21" s="1"/>
      <c r="B21" s="1"/>
      <c r="C21" s="1"/>
      <c r="D21" s="1"/>
      <c r="E21" s="1"/>
      <c r="F21" s="1"/>
      <c r="G21" s="1"/>
      <c r="H21" s="1"/>
      <c r="I21" s="1"/>
      <c r="J21" s="1"/>
      <c r="K21" s="1"/>
      <c r="L21" s="1"/>
      <c r="M21" s="1"/>
      <c r="N21" s="1"/>
      <c r="O21" s="1"/>
      <c r="P21" s="459"/>
      <c r="Q21" s="1"/>
      <c r="R21" s="1"/>
      <c r="S21" s="1"/>
      <c r="T21" s="1"/>
      <c r="U21" s="1"/>
      <c r="V21" s="1"/>
    </row>
    <row r="22" spans="1:22" ht="15.75">
      <c r="A22" s="9" t="s">
        <v>353</v>
      </c>
      <c r="B22" s="1"/>
      <c r="C22" s="1"/>
      <c r="D22" s="1"/>
      <c r="E22" s="1"/>
      <c r="F22" s="1"/>
      <c r="G22" s="1"/>
      <c r="H22" s="1"/>
      <c r="I22" s="1"/>
      <c r="J22" s="1"/>
      <c r="K22" s="1"/>
      <c r="L22" s="1"/>
      <c r="M22" s="1"/>
      <c r="N22" s="1"/>
      <c r="O22" s="1"/>
      <c r="P22" s="459"/>
      <c r="Q22" s="1"/>
      <c r="R22" s="1"/>
      <c r="S22" s="1"/>
      <c r="T22" s="1"/>
      <c r="U22" s="1"/>
      <c r="V22" s="1"/>
    </row>
    <row r="23" spans="1:22" ht="18">
      <c r="A23" s="1" t="s">
        <v>354</v>
      </c>
      <c r="B23" s="568"/>
      <c r="C23" s="1"/>
      <c r="D23" s="1"/>
      <c r="E23" s="1"/>
      <c r="F23" s="1"/>
      <c r="G23" s="1"/>
      <c r="H23" s="1"/>
      <c r="I23" s="1"/>
      <c r="J23" s="1"/>
      <c r="K23" s="1"/>
      <c r="L23" s="1"/>
      <c r="M23" s="1"/>
      <c r="N23" s="1"/>
      <c r="O23" s="1"/>
      <c r="P23" s="459" t="s">
        <v>6</v>
      </c>
      <c r="Q23" s="1"/>
      <c r="R23" s="1"/>
      <c r="S23" s="1"/>
      <c r="T23" s="1"/>
      <c r="U23" s="1"/>
      <c r="V23" s="1"/>
    </row>
    <row r="24" spans="1:33" ht="15.75">
      <c r="A24" s="959"/>
      <c r="B24" s="906"/>
      <c r="C24" s="906"/>
      <c r="D24" s="906"/>
      <c r="E24" s="906"/>
      <c r="F24" s="906"/>
      <c r="G24" s="906"/>
      <c r="H24" s="906"/>
      <c r="I24" s="906"/>
      <c r="J24" s="906"/>
      <c r="K24" s="906"/>
      <c r="L24" s="906"/>
      <c r="M24" s="906"/>
      <c r="N24" s="906"/>
      <c r="O24" s="975"/>
      <c r="P24" s="459"/>
      <c r="Q24" s="40"/>
      <c r="R24" s="40"/>
      <c r="S24" s="40"/>
      <c r="T24" s="40"/>
      <c r="U24" s="40"/>
      <c r="V24" s="40"/>
      <c r="W24" s="40"/>
      <c r="X24" s="40"/>
      <c r="Y24" s="40"/>
      <c r="Z24" s="40"/>
      <c r="AA24" s="40"/>
      <c r="AB24" s="40"/>
      <c r="AC24" s="40"/>
      <c r="AD24" s="40"/>
      <c r="AE24" s="40"/>
      <c r="AF24" s="40"/>
      <c r="AG24" s="40"/>
    </row>
    <row r="25" spans="1:33" ht="15.75">
      <c r="A25" s="536"/>
      <c r="B25" s="535"/>
      <c r="C25" s="535"/>
      <c r="D25" s="535"/>
      <c r="E25" s="535"/>
      <c r="F25" s="535"/>
      <c r="G25" s="535"/>
      <c r="H25" s="535"/>
      <c r="I25" s="535"/>
      <c r="J25" s="535"/>
      <c r="K25" s="535"/>
      <c r="L25" s="535"/>
      <c r="M25" s="535"/>
      <c r="N25" s="535"/>
      <c r="O25" s="535"/>
      <c r="P25" s="459"/>
      <c r="Q25" s="40"/>
      <c r="R25" s="40"/>
      <c r="S25" s="40"/>
      <c r="T25" s="40"/>
      <c r="U25" s="40"/>
      <c r="V25" s="40"/>
      <c r="W25" s="40"/>
      <c r="X25" s="40"/>
      <c r="Y25" s="40"/>
      <c r="Z25" s="40"/>
      <c r="AA25" s="40"/>
      <c r="AB25" s="40"/>
      <c r="AC25" s="40"/>
      <c r="AD25" s="40"/>
      <c r="AE25" s="40"/>
      <c r="AF25" s="40"/>
      <c r="AG25" s="40"/>
    </row>
    <row r="26" spans="1:33" ht="15.75">
      <c r="A26" s="567"/>
      <c r="B26" s="535"/>
      <c r="C26" s="535"/>
      <c r="D26" s="535"/>
      <c r="E26" s="535"/>
      <c r="F26" s="535"/>
      <c r="G26" s="535"/>
      <c r="H26" s="535"/>
      <c r="I26" s="535"/>
      <c r="J26" s="535"/>
      <c r="K26" s="535"/>
      <c r="L26" s="535"/>
      <c r="M26" s="535"/>
      <c r="N26" s="535"/>
      <c r="O26" s="535"/>
      <c r="P26" s="459"/>
      <c r="Q26" s="40"/>
      <c r="R26" s="40"/>
      <c r="S26" s="40"/>
      <c r="T26" s="40"/>
      <c r="U26" s="40"/>
      <c r="V26" s="40"/>
      <c r="W26" s="40"/>
      <c r="X26" s="40"/>
      <c r="Y26" s="40"/>
      <c r="Z26" s="40"/>
      <c r="AA26" s="40"/>
      <c r="AB26" s="40"/>
      <c r="AC26" s="40"/>
      <c r="AD26" s="40"/>
      <c r="AE26" s="40"/>
      <c r="AF26" s="40"/>
      <c r="AG26" s="40"/>
    </row>
    <row r="27" spans="1:33" ht="15.75">
      <c r="A27" s="536"/>
      <c r="B27" s="535"/>
      <c r="C27" s="535"/>
      <c r="D27" s="535"/>
      <c r="E27" s="535"/>
      <c r="F27" s="535"/>
      <c r="G27" s="535"/>
      <c r="H27" s="535"/>
      <c r="I27" s="535"/>
      <c r="J27" s="535"/>
      <c r="K27" s="535"/>
      <c r="L27" s="535"/>
      <c r="M27" s="535"/>
      <c r="N27" s="535"/>
      <c r="O27" s="535"/>
      <c r="P27" s="459"/>
      <c r="Q27" s="40"/>
      <c r="R27" s="40"/>
      <c r="S27" s="40"/>
      <c r="T27" s="40"/>
      <c r="U27" s="40"/>
      <c r="V27" s="40"/>
      <c r="W27" s="40"/>
      <c r="X27" s="40"/>
      <c r="Y27" s="40"/>
      <c r="Z27" s="40"/>
      <c r="AA27" s="40"/>
      <c r="AB27" s="40"/>
      <c r="AC27" s="40"/>
      <c r="AD27" s="40"/>
      <c r="AE27" s="40"/>
      <c r="AF27" s="40"/>
      <c r="AG27" s="40"/>
    </row>
    <row r="28" spans="1:33" ht="15.75">
      <c r="A28" s="1"/>
      <c r="B28" s="1"/>
      <c r="C28" s="2"/>
      <c r="D28" s="2"/>
      <c r="E28" s="2"/>
      <c r="F28" s="2"/>
      <c r="G28" s="2"/>
      <c r="H28" s="2"/>
      <c r="I28" s="2"/>
      <c r="J28" s="2"/>
      <c r="K28" s="2"/>
      <c r="L28" s="2"/>
      <c r="M28" s="2"/>
      <c r="N28" s="2"/>
      <c r="O28" s="2"/>
      <c r="Q28" s="40"/>
      <c r="R28" s="40"/>
      <c r="S28" s="40"/>
      <c r="T28" s="40"/>
      <c r="U28" s="40"/>
      <c r="V28" s="40"/>
      <c r="W28" s="40"/>
      <c r="X28" s="40"/>
      <c r="Y28" s="40"/>
      <c r="Z28" s="40"/>
      <c r="AA28" s="40"/>
      <c r="AB28" s="40"/>
      <c r="AC28" s="40"/>
      <c r="AD28" s="40"/>
      <c r="AE28" s="40"/>
      <c r="AF28" s="40"/>
      <c r="AG28" s="40"/>
    </row>
    <row r="29" spans="1:33" ht="15.75">
      <c r="A29" s="117"/>
      <c r="B29" s="117"/>
      <c r="C29" s="117"/>
      <c r="D29" s="671"/>
      <c r="E29" s="671"/>
      <c r="F29" s="671"/>
      <c r="G29" s="671"/>
      <c r="H29" s="671"/>
      <c r="I29" s="671"/>
      <c r="J29" s="671"/>
      <c r="K29" s="671"/>
      <c r="L29" s="671"/>
      <c r="M29" s="671"/>
      <c r="N29" s="671"/>
      <c r="O29" s="671"/>
      <c r="Q29" s="40"/>
      <c r="R29" s="40"/>
      <c r="S29" s="40"/>
      <c r="T29" s="40"/>
      <c r="U29" s="40"/>
      <c r="V29" s="40"/>
      <c r="W29" s="40"/>
      <c r="X29" s="40"/>
      <c r="Y29" s="40"/>
      <c r="Z29" s="40"/>
      <c r="AA29" s="40"/>
      <c r="AB29" s="40"/>
      <c r="AC29" s="40"/>
      <c r="AD29" s="40"/>
      <c r="AE29" s="40"/>
      <c r="AF29" s="40"/>
      <c r="AG29" s="40"/>
    </row>
    <row r="30" spans="1:33" ht="15.75">
      <c r="A30" s="117"/>
      <c r="B30" s="117"/>
      <c r="C30" s="117"/>
      <c r="D30" s="117"/>
      <c r="E30" s="117"/>
      <c r="F30" s="117"/>
      <c r="G30" s="117"/>
      <c r="H30" s="117"/>
      <c r="I30" s="117"/>
      <c r="J30" s="117"/>
      <c r="K30" s="117"/>
      <c r="L30" s="117"/>
      <c r="M30" s="117"/>
      <c r="N30" s="117"/>
      <c r="O30" s="117"/>
      <c r="Q30" s="40"/>
      <c r="R30" s="40"/>
      <c r="S30" s="40"/>
      <c r="T30" s="40"/>
      <c r="U30" s="40"/>
      <c r="V30" s="40"/>
      <c r="W30" s="40"/>
      <c r="X30" s="40"/>
      <c r="Y30" s="40"/>
      <c r="Z30" s="40"/>
      <c r="AA30" s="40"/>
      <c r="AB30" s="40"/>
      <c r="AC30" s="40"/>
      <c r="AD30" s="40"/>
      <c r="AE30" s="40"/>
      <c r="AF30" s="40"/>
      <c r="AG30" s="40"/>
    </row>
    <row r="31" spans="1:33" ht="18">
      <c r="A31" s="672"/>
      <c r="B31" s="673"/>
      <c r="C31" s="673"/>
      <c r="D31" s="673"/>
      <c r="E31" s="673"/>
      <c r="F31" s="673"/>
      <c r="G31" s="673"/>
      <c r="H31" s="673"/>
      <c r="I31" s="673"/>
      <c r="J31" s="673"/>
      <c r="K31" s="673"/>
      <c r="L31" s="673"/>
      <c r="M31" s="673"/>
      <c r="N31" s="673"/>
      <c r="O31" s="673"/>
      <c r="Q31" s="41" t="s">
        <v>311</v>
      </c>
      <c r="R31" s="42"/>
      <c r="S31" s="42"/>
      <c r="T31" s="42"/>
      <c r="U31" s="42"/>
      <c r="V31" s="42"/>
      <c r="W31" s="42"/>
      <c r="X31" s="42"/>
      <c r="Y31" s="42"/>
      <c r="Z31" s="42"/>
      <c r="AA31" s="42"/>
      <c r="AB31" s="42"/>
      <c r="AC31" s="42"/>
      <c r="AD31" s="42"/>
      <c r="AE31" s="42"/>
      <c r="AF31" s="42"/>
      <c r="AG31" s="42"/>
    </row>
    <row r="32" spans="1:33" ht="18">
      <c r="A32" s="672"/>
      <c r="B32" s="673"/>
      <c r="C32" s="673"/>
      <c r="D32" s="673"/>
      <c r="E32" s="673"/>
      <c r="F32" s="673"/>
      <c r="G32" s="673"/>
      <c r="H32" s="673"/>
      <c r="I32" s="673"/>
      <c r="J32" s="673"/>
      <c r="K32" s="673"/>
      <c r="L32" s="673"/>
      <c r="M32" s="673"/>
      <c r="N32" s="673"/>
      <c r="O32" s="673"/>
      <c r="Q32" s="41"/>
      <c r="R32" s="42"/>
      <c r="S32" s="42"/>
      <c r="T32" s="42"/>
      <c r="U32" s="42"/>
      <c r="V32" s="42"/>
      <c r="W32" s="42"/>
      <c r="X32" s="42"/>
      <c r="Y32" s="42"/>
      <c r="Z32" s="42"/>
      <c r="AA32" s="42"/>
      <c r="AB32" s="42"/>
      <c r="AC32" s="42"/>
      <c r="AD32" s="42"/>
      <c r="AE32" s="42"/>
      <c r="AF32" s="42"/>
      <c r="AG32" s="42"/>
    </row>
    <row r="33" spans="1:33" ht="45" customHeight="1">
      <c r="A33" s="969"/>
      <c r="B33" s="970"/>
      <c r="C33" s="970"/>
      <c r="D33" s="970"/>
      <c r="E33" s="970"/>
      <c r="F33" s="970"/>
      <c r="G33" s="970"/>
      <c r="H33" s="970"/>
      <c r="I33" s="970"/>
      <c r="J33" s="970"/>
      <c r="K33" s="970"/>
      <c r="L33" s="970"/>
      <c r="M33" s="970"/>
      <c r="N33" s="970"/>
      <c r="O33" s="971"/>
      <c r="Q33" s="41" t="s">
        <v>313</v>
      </c>
      <c r="R33" s="42"/>
      <c r="S33" s="42"/>
      <c r="T33" s="42"/>
      <c r="U33" s="42"/>
      <c r="V33" s="42"/>
      <c r="W33" s="42"/>
      <c r="X33" s="42"/>
      <c r="Y33" s="42"/>
      <c r="Z33" s="42"/>
      <c r="AA33" s="42"/>
      <c r="AB33" s="42"/>
      <c r="AC33" s="42"/>
      <c r="AD33" s="42"/>
      <c r="AE33" s="42"/>
      <c r="AF33" s="42"/>
      <c r="AG33" s="42"/>
    </row>
    <row r="34" spans="1:33" ht="15.75" hidden="1">
      <c r="A34" s="666"/>
      <c r="B34" s="666"/>
      <c r="C34" s="666"/>
      <c r="D34" s="666"/>
      <c r="E34" s="666"/>
      <c r="F34" s="666"/>
      <c r="G34" s="666"/>
      <c r="H34" s="666"/>
      <c r="I34" s="666"/>
      <c r="J34" s="666"/>
      <c r="K34" s="666"/>
      <c r="L34" s="666"/>
      <c r="M34" s="666"/>
      <c r="N34" s="666"/>
      <c r="O34" s="666"/>
      <c r="Q34" s="40"/>
      <c r="R34" s="42" t="s">
        <v>314</v>
      </c>
      <c r="S34" s="42"/>
      <c r="T34" s="42"/>
      <c r="U34" s="42"/>
      <c r="V34" s="40"/>
      <c r="W34" s="42" t="s">
        <v>315</v>
      </c>
      <c r="X34" s="42"/>
      <c r="Y34" s="42"/>
      <c r="Z34" s="40"/>
      <c r="AA34" s="42" t="s">
        <v>316</v>
      </c>
      <c r="AB34" s="42"/>
      <c r="AC34" s="42"/>
      <c r="AD34" s="40"/>
      <c r="AE34" s="42" t="s">
        <v>255</v>
      </c>
      <c r="AF34" s="42"/>
      <c r="AG34" s="42"/>
    </row>
    <row r="35" spans="1:33" ht="15.75" hidden="1">
      <c r="A35" s="666"/>
      <c r="B35" s="666"/>
      <c r="C35" s="666"/>
      <c r="D35" s="666"/>
      <c r="E35" s="666"/>
      <c r="F35" s="666"/>
      <c r="G35" s="666"/>
      <c r="H35" s="666"/>
      <c r="I35" s="666"/>
      <c r="J35" s="666"/>
      <c r="K35" s="666"/>
      <c r="L35" s="666"/>
      <c r="M35" s="666"/>
      <c r="N35" s="666"/>
      <c r="O35" s="666"/>
      <c r="Q35" s="40"/>
      <c r="R35" s="43" t="s">
        <v>419</v>
      </c>
      <c r="S35" s="43" t="s">
        <v>421</v>
      </c>
      <c r="T35" s="43" t="s">
        <v>422</v>
      </c>
      <c r="U35" s="43"/>
      <c r="V35" s="40"/>
      <c r="W35" s="43" t="s">
        <v>419</v>
      </c>
      <c r="X35" s="43" t="s">
        <v>421</v>
      </c>
      <c r="Y35" s="43" t="s">
        <v>422</v>
      </c>
      <c r="Z35" s="40"/>
      <c r="AA35" s="43" t="s">
        <v>419</v>
      </c>
      <c r="AB35" s="43" t="s">
        <v>421</v>
      </c>
      <c r="AC35" s="43" t="s">
        <v>422</v>
      </c>
      <c r="AD35" s="40"/>
      <c r="AE35" s="43" t="s">
        <v>419</v>
      </c>
      <c r="AF35" s="43" t="s">
        <v>421</v>
      </c>
      <c r="AG35" s="43" t="s">
        <v>422</v>
      </c>
    </row>
    <row r="36" spans="1:33" ht="15.75" hidden="1">
      <c r="A36" s="666"/>
      <c r="B36" s="666"/>
      <c r="C36" s="666"/>
      <c r="D36" s="666"/>
      <c r="E36" s="666"/>
      <c r="F36" s="666"/>
      <c r="G36" s="666"/>
      <c r="H36" s="666"/>
      <c r="I36" s="666"/>
      <c r="J36" s="666"/>
      <c r="K36" s="666"/>
      <c r="L36" s="666"/>
      <c r="M36" s="666"/>
      <c r="N36" s="666"/>
      <c r="O36" s="666"/>
      <c r="Q36" s="44" t="s">
        <v>317</v>
      </c>
      <c r="R36" s="40"/>
      <c r="S36" s="40"/>
      <c r="T36" s="40"/>
      <c r="U36" s="40"/>
      <c r="V36" s="40"/>
      <c r="W36" s="40"/>
      <c r="X36" s="40"/>
      <c r="Y36" s="40"/>
      <c r="Z36" s="40"/>
      <c r="AA36" s="40"/>
      <c r="AB36" s="40"/>
      <c r="AC36" s="40"/>
      <c r="AD36" s="40"/>
      <c r="AE36" s="40"/>
      <c r="AF36" s="40"/>
      <c r="AG36" s="40"/>
    </row>
    <row r="37" spans="1:33" ht="15.75" hidden="1">
      <c r="A37" s="666"/>
      <c r="B37" s="666"/>
      <c r="C37" s="666"/>
      <c r="D37" s="666"/>
      <c r="E37" s="666"/>
      <c r="F37" s="666"/>
      <c r="G37" s="666"/>
      <c r="H37" s="666"/>
      <c r="I37" s="666"/>
      <c r="J37" s="666"/>
      <c r="K37" s="666"/>
      <c r="L37" s="666"/>
      <c r="M37" s="666"/>
      <c r="N37" s="666"/>
      <c r="O37" s="666"/>
      <c r="Q37" s="45" t="s">
        <v>320</v>
      </c>
      <c r="R37" s="40">
        <v>2</v>
      </c>
      <c r="S37" s="40">
        <v>1</v>
      </c>
      <c r="T37" s="40">
        <v>293</v>
      </c>
      <c r="U37" s="40">
        <f aca="true" t="shared" si="2" ref="U37:U43">T37/$T$58</f>
        <v>0.007826899959930547</v>
      </c>
      <c r="V37" s="40"/>
      <c r="W37" s="40">
        <v>2</v>
      </c>
      <c r="X37" s="40">
        <v>2</v>
      </c>
      <c r="Y37" s="40">
        <v>295</v>
      </c>
      <c r="Z37" s="40"/>
      <c r="AA37" s="40">
        <v>2</v>
      </c>
      <c r="AB37" s="40">
        <v>2</v>
      </c>
      <c r="AC37" s="40">
        <v>295</v>
      </c>
      <c r="AD37" s="40"/>
      <c r="AE37" s="40">
        <f aca="true" t="shared" si="3" ref="AE37:AG42">AA37-W37</f>
        <v>0</v>
      </c>
      <c r="AF37" s="40">
        <f t="shared" si="3"/>
        <v>0</v>
      </c>
      <c r="AG37" s="40">
        <f t="shared" si="3"/>
        <v>0</v>
      </c>
    </row>
    <row r="38" spans="1:33" ht="15.75" hidden="1">
      <c r="A38" s="666"/>
      <c r="B38" s="666"/>
      <c r="C38" s="666"/>
      <c r="D38" s="666"/>
      <c r="E38" s="666"/>
      <c r="F38" s="666"/>
      <c r="G38" s="666"/>
      <c r="H38" s="666"/>
      <c r="I38" s="666"/>
      <c r="J38" s="666"/>
      <c r="K38" s="666"/>
      <c r="L38" s="666"/>
      <c r="M38" s="666"/>
      <c r="N38" s="666"/>
      <c r="O38" s="666"/>
      <c r="Q38" s="45" t="s">
        <v>320</v>
      </c>
      <c r="R38" s="40">
        <v>6</v>
      </c>
      <c r="S38" s="40">
        <v>5</v>
      </c>
      <c r="T38" s="40">
        <v>2038</v>
      </c>
      <c r="U38" s="40">
        <f t="shared" si="2"/>
        <v>0.05444103112060906</v>
      </c>
      <c r="V38" s="40"/>
      <c r="W38" s="40">
        <v>6</v>
      </c>
      <c r="X38" s="40">
        <v>6</v>
      </c>
      <c r="Y38" s="40">
        <v>2035</v>
      </c>
      <c r="Z38" s="40"/>
      <c r="AA38" s="40">
        <v>6</v>
      </c>
      <c r="AB38" s="40">
        <v>6</v>
      </c>
      <c r="AC38" s="40">
        <v>2235</v>
      </c>
      <c r="AD38" s="40"/>
      <c r="AE38" s="40">
        <f t="shared" si="3"/>
        <v>0</v>
      </c>
      <c r="AF38" s="40">
        <f t="shared" si="3"/>
        <v>0</v>
      </c>
      <c r="AG38" s="40">
        <f t="shared" si="3"/>
        <v>200</v>
      </c>
    </row>
    <row r="39" spans="1:33" ht="15.75" hidden="1">
      <c r="A39" s="666"/>
      <c r="B39" s="666"/>
      <c r="C39" s="666"/>
      <c r="D39" s="666"/>
      <c r="E39" s="666"/>
      <c r="F39" s="666"/>
      <c r="G39" s="666"/>
      <c r="H39" s="666"/>
      <c r="I39" s="666"/>
      <c r="J39" s="666"/>
      <c r="K39" s="666"/>
      <c r="L39" s="666"/>
      <c r="M39" s="666"/>
      <c r="N39" s="666"/>
      <c r="O39" s="666"/>
      <c r="Q39" s="45" t="s">
        <v>320</v>
      </c>
      <c r="R39" s="40">
        <v>5</v>
      </c>
      <c r="S39" s="40">
        <v>4</v>
      </c>
      <c r="T39" s="40">
        <v>584</v>
      </c>
      <c r="U39" s="40">
        <f t="shared" si="2"/>
        <v>0.015600373981568052</v>
      </c>
      <c r="V39" s="40"/>
      <c r="W39" s="40">
        <v>5</v>
      </c>
      <c r="X39" s="40">
        <v>5</v>
      </c>
      <c r="Y39" s="40">
        <v>590</v>
      </c>
      <c r="Z39" s="40"/>
      <c r="AA39" s="40">
        <v>5</v>
      </c>
      <c r="AB39" s="40">
        <v>5</v>
      </c>
      <c r="AC39" s="40">
        <v>590</v>
      </c>
      <c r="AD39" s="40"/>
      <c r="AE39" s="40">
        <f t="shared" si="3"/>
        <v>0</v>
      </c>
      <c r="AF39" s="40">
        <f t="shared" si="3"/>
        <v>0</v>
      </c>
      <c r="AG39" s="40">
        <f t="shared" si="3"/>
        <v>0</v>
      </c>
    </row>
    <row r="40" spans="1:33" ht="15.75" hidden="1">
      <c r="A40" s="666"/>
      <c r="B40" s="666"/>
      <c r="C40" s="666"/>
      <c r="D40" s="666"/>
      <c r="E40" s="666"/>
      <c r="F40" s="666"/>
      <c r="G40" s="666"/>
      <c r="H40" s="666"/>
      <c r="I40" s="666"/>
      <c r="J40" s="666"/>
      <c r="K40" s="666"/>
      <c r="L40" s="666"/>
      <c r="M40" s="666"/>
      <c r="N40" s="666"/>
      <c r="O40" s="666"/>
      <c r="Q40" s="45" t="s">
        <v>320</v>
      </c>
      <c r="R40" s="40">
        <v>2</v>
      </c>
      <c r="S40" s="40">
        <v>1</v>
      </c>
      <c r="T40" s="40">
        <v>515</v>
      </c>
      <c r="U40" s="40">
        <f t="shared" si="2"/>
        <v>0.013757179110458127</v>
      </c>
      <c r="V40" s="40"/>
      <c r="W40" s="40">
        <v>2</v>
      </c>
      <c r="X40" s="40">
        <v>2</v>
      </c>
      <c r="Y40" s="40">
        <v>515</v>
      </c>
      <c r="Z40" s="40"/>
      <c r="AA40" s="40">
        <v>2</v>
      </c>
      <c r="AB40" s="40">
        <v>2</v>
      </c>
      <c r="AC40" s="40">
        <v>515</v>
      </c>
      <c r="AD40" s="40"/>
      <c r="AE40" s="40">
        <f t="shared" si="3"/>
        <v>0</v>
      </c>
      <c r="AF40" s="40">
        <f t="shared" si="3"/>
        <v>0</v>
      </c>
      <c r="AG40" s="40">
        <f t="shared" si="3"/>
        <v>0</v>
      </c>
    </row>
    <row r="41" spans="1:33" ht="15.75" hidden="1">
      <c r="A41" s="666"/>
      <c r="B41" s="666"/>
      <c r="C41" s="666"/>
      <c r="D41" s="666"/>
      <c r="E41" s="666"/>
      <c r="F41" s="666"/>
      <c r="G41" s="666"/>
      <c r="H41" s="666"/>
      <c r="I41" s="666"/>
      <c r="J41" s="666"/>
      <c r="K41" s="666"/>
      <c r="L41" s="666"/>
      <c r="M41" s="666"/>
      <c r="N41" s="666"/>
      <c r="O41" s="666"/>
      <c r="Q41" s="45" t="s">
        <v>320</v>
      </c>
      <c r="R41" s="40">
        <v>3</v>
      </c>
      <c r="S41" s="40">
        <v>2</v>
      </c>
      <c r="T41" s="40">
        <v>385</v>
      </c>
      <c r="U41" s="40">
        <f t="shared" si="2"/>
        <v>0.010284493121410445</v>
      </c>
      <c r="V41" s="40"/>
      <c r="W41" s="40">
        <v>3</v>
      </c>
      <c r="X41" s="40">
        <v>3</v>
      </c>
      <c r="Y41" s="40">
        <v>390</v>
      </c>
      <c r="Z41" s="40"/>
      <c r="AA41" s="40">
        <v>3</v>
      </c>
      <c r="AB41" s="40">
        <v>3</v>
      </c>
      <c r="AC41" s="40">
        <v>390</v>
      </c>
      <c r="AD41" s="40"/>
      <c r="AE41" s="40">
        <f t="shared" si="3"/>
        <v>0</v>
      </c>
      <c r="AF41" s="40">
        <f t="shared" si="3"/>
        <v>0</v>
      </c>
      <c r="AG41" s="40">
        <f t="shared" si="3"/>
        <v>0</v>
      </c>
    </row>
    <row r="42" spans="1:33" ht="15.75" hidden="1">
      <c r="A42" s="666"/>
      <c r="B42" s="666"/>
      <c r="C42" s="666"/>
      <c r="D42" s="666"/>
      <c r="E42" s="666"/>
      <c r="F42" s="666"/>
      <c r="G42" s="666"/>
      <c r="H42" s="666"/>
      <c r="I42" s="666"/>
      <c r="J42" s="666"/>
      <c r="K42" s="666"/>
      <c r="L42" s="666"/>
      <c r="M42" s="666"/>
      <c r="N42" s="666"/>
      <c r="O42" s="666"/>
      <c r="Q42" s="45" t="s">
        <v>320</v>
      </c>
      <c r="R42" s="40">
        <v>2</v>
      </c>
      <c r="S42" s="40">
        <v>1</v>
      </c>
      <c r="T42" s="40">
        <v>190</v>
      </c>
      <c r="U42" s="40">
        <f t="shared" si="2"/>
        <v>0.005075464137838921</v>
      </c>
      <c r="V42" s="40"/>
      <c r="W42" s="40">
        <v>2</v>
      </c>
      <c r="X42" s="40">
        <v>2</v>
      </c>
      <c r="Y42" s="40">
        <v>200</v>
      </c>
      <c r="Z42" s="40"/>
      <c r="AA42" s="40">
        <v>2</v>
      </c>
      <c r="AB42" s="40">
        <v>2</v>
      </c>
      <c r="AC42" s="40">
        <v>200</v>
      </c>
      <c r="AD42" s="40"/>
      <c r="AE42" s="40">
        <f t="shared" si="3"/>
        <v>0</v>
      </c>
      <c r="AF42" s="40">
        <f t="shared" si="3"/>
        <v>0</v>
      </c>
      <c r="AG42" s="40">
        <f t="shared" si="3"/>
        <v>0</v>
      </c>
    </row>
    <row r="43" spans="1:33" ht="15.75" hidden="1">
      <c r="A43" s="666"/>
      <c r="B43" s="666"/>
      <c r="C43" s="666"/>
      <c r="D43" s="666"/>
      <c r="E43" s="666"/>
      <c r="F43" s="666"/>
      <c r="G43" s="666"/>
      <c r="H43" s="666"/>
      <c r="I43" s="666"/>
      <c r="J43" s="666"/>
      <c r="K43" s="666"/>
      <c r="L43" s="666"/>
      <c r="M43" s="666"/>
      <c r="N43" s="666"/>
      <c r="O43" s="666"/>
      <c r="Q43" s="45" t="s">
        <v>320</v>
      </c>
      <c r="R43" s="40">
        <v>3</v>
      </c>
      <c r="S43" s="40">
        <v>2</v>
      </c>
      <c r="T43" s="40">
        <v>331</v>
      </c>
      <c r="U43" s="40">
        <f t="shared" si="2"/>
        <v>0.00884199278749833</v>
      </c>
      <c r="V43" s="40"/>
      <c r="W43" s="40">
        <v>3</v>
      </c>
      <c r="X43" s="40">
        <v>3</v>
      </c>
      <c r="Y43" s="40">
        <v>330</v>
      </c>
      <c r="Z43" s="40"/>
      <c r="AA43" s="40">
        <v>3</v>
      </c>
      <c r="AB43" s="40">
        <v>3</v>
      </c>
      <c r="AC43" s="40">
        <v>330</v>
      </c>
      <c r="AD43" s="40"/>
      <c r="AE43" s="40">
        <f>AA43-W43</f>
        <v>0</v>
      </c>
      <c r="AF43" s="40">
        <f>AB43-X43</f>
        <v>0</v>
      </c>
      <c r="AG43" s="40">
        <f>AC43-Y43</f>
        <v>0</v>
      </c>
    </row>
    <row r="44" spans="1:33" ht="15.75" hidden="1">
      <c r="A44" s="666"/>
      <c r="B44" s="666"/>
      <c r="C44" s="666"/>
      <c r="D44" s="666"/>
      <c r="E44" s="666"/>
      <c r="F44" s="666"/>
      <c r="G44" s="666"/>
      <c r="H44" s="666"/>
      <c r="I44" s="666"/>
      <c r="J44" s="666"/>
      <c r="K44" s="666"/>
      <c r="L44" s="666"/>
      <c r="M44" s="666"/>
      <c r="N44" s="666"/>
      <c r="O44" s="666"/>
      <c r="Q44" s="45" t="s">
        <v>320</v>
      </c>
      <c r="R44" s="40">
        <v>4</v>
      </c>
      <c r="S44" s="40">
        <v>3</v>
      </c>
      <c r="T44" s="40">
        <v>1297</v>
      </c>
      <c r="U44" s="40">
        <f aca="true" t="shared" si="4" ref="U44:U54">T44/$T$58</f>
        <v>0.03464672098303726</v>
      </c>
      <c r="V44" s="40"/>
      <c r="W44" s="40">
        <v>4</v>
      </c>
      <c r="X44" s="40">
        <v>4</v>
      </c>
      <c r="Y44" s="40">
        <v>1300</v>
      </c>
      <c r="Z44" s="40"/>
      <c r="AA44" s="40">
        <v>4</v>
      </c>
      <c r="AB44" s="40">
        <v>4</v>
      </c>
      <c r="AC44" s="40">
        <v>1400</v>
      </c>
      <c r="AD44" s="40"/>
      <c r="AE44" s="40">
        <f aca="true" t="shared" si="5" ref="AE44:AE54">AA44-W44</f>
        <v>0</v>
      </c>
      <c r="AF44" s="40">
        <f aca="true" t="shared" si="6" ref="AF44:AF54">AB44-X44</f>
        <v>0</v>
      </c>
      <c r="AG44" s="40">
        <f aca="true" t="shared" si="7" ref="AG44:AG54">AC44-Y44</f>
        <v>100</v>
      </c>
    </row>
    <row r="45" spans="1:33" ht="15.75" hidden="1">
      <c r="A45" s="666"/>
      <c r="B45" s="666"/>
      <c r="C45" s="666"/>
      <c r="D45" s="666"/>
      <c r="E45" s="666"/>
      <c r="F45" s="666"/>
      <c r="G45" s="666"/>
      <c r="H45" s="666"/>
      <c r="I45" s="666"/>
      <c r="J45" s="666"/>
      <c r="K45" s="666"/>
      <c r="L45" s="666"/>
      <c r="M45" s="666"/>
      <c r="N45" s="666"/>
      <c r="O45" s="666"/>
      <c r="Q45" s="45" t="s">
        <v>320</v>
      </c>
      <c r="R45" s="40">
        <v>14</v>
      </c>
      <c r="S45" s="40">
        <v>12</v>
      </c>
      <c r="T45" s="40">
        <v>1755</v>
      </c>
      <c r="U45" s="40">
        <f t="shared" si="4"/>
        <v>0.04688126085214372</v>
      </c>
      <c r="V45" s="40"/>
      <c r="W45" s="40">
        <v>12</v>
      </c>
      <c r="X45" s="40">
        <v>12</v>
      </c>
      <c r="Y45" s="40">
        <v>1800</v>
      </c>
      <c r="Z45" s="40"/>
      <c r="AA45" s="40">
        <v>12</v>
      </c>
      <c r="AB45" s="40">
        <v>12</v>
      </c>
      <c r="AC45" s="40">
        <v>1950</v>
      </c>
      <c r="AD45" s="40"/>
      <c r="AE45" s="40">
        <f t="shared" si="5"/>
        <v>0</v>
      </c>
      <c r="AF45" s="40">
        <f t="shared" si="6"/>
        <v>0</v>
      </c>
      <c r="AG45" s="40">
        <f t="shared" si="7"/>
        <v>150</v>
      </c>
    </row>
    <row r="46" spans="1:33" ht="15.75" hidden="1">
      <c r="A46" s="666"/>
      <c r="B46" s="666"/>
      <c r="C46" s="666"/>
      <c r="D46" s="666"/>
      <c r="E46" s="666"/>
      <c r="F46" s="666"/>
      <c r="G46" s="666"/>
      <c r="H46" s="666"/>
      <c r="I46" s="666"/>
      <c r="J46" s="666"/>
      <c r="K46" s="666"/>
      <c r="L46" s="666"/>
      <c r="M46" s="666"/>
      <c r="N46" s="666"/>
      <c r="O46" s="666"/>
      <c r="Q46" s="45" t="s">
        <v>320</v>
      </c>
      <c r="R46" s="40">
        <v>1</v>
      </c>
      <c r="S46" s="40">
        <v>1</v>
      </c>
      <c r="T46" s="40">
        <v>111</v>
      </c>
      <c r="U46" s="40">
        <f t="shared" si="4"/>
        <v>0.0029651395752637905</v>
      </c>
      <c r="V46" s="40"/>
      <c r="W46" s="40">
        <v>1</v>
      </c>
      <c r="X46" s="40">
        <v>1</v>
      </c>
      <c r="Y46" s="40">
        <v>100</v>
      </c>
      <c r="Z46" s="40"/>
      <c r="AA46" s="40">
        <v>1</v>
      </c>
      <c r="AB46" s="40">
        <v>1</v>
      </c>
      <c r="AC46" s="40">
        <v>100</v>
      </c>
      <c r="AD46" s="40"/>
      <c r="AE46" s="40">
        <f t="shared" si="5"/>
        <v>0</v>
      </c>
      <c r="AF46" s="40">
        <f t="shared" si="6"/>
        <v>0</v>
      </c>
      <c r="AG46" s="40">
        <f t="shared" si="7"/>
        <v>0</v>
      </c>
    </row>
    <row r="47" spans="1:33" ht="15.75" hidden="1">
      <c r="A47" s="666"/>
      <c r="B47" s="666"/>
      <c r="C47" s="666"/>
      <c r="D47" s="666"/>
      <c r="E47" s="666"/>
      <c r="F47" s="666"/>
      <c r="G47" s="666"/>
      <c r="H47" s="666"/>
      <c r="I47" s="666"/>
      <c r="J47" s="666"/>
      <c r="K47" s="666"/>
      <c r="L47" s="666"/>
      <c r="M47" s="666"/>
      <c r="N47" s="666"/>
      <c r="O47" s="666"/>
      <c r="Q47" s="45" t="s">
        <v>320</v>
      </c>
      <c r="R47" s="40">
        <v>31</v>
      </c>
      <c r="S47" s="40">
        <v>27</v>
      </c>
      <c r="T47" s="40">
        <v>5605</v>
      </c>
      <c r="U47" s="40">
        <f t="shared" si="4"/>
        <v>0.14972619206624815</v>
      </c>
      <c r="V47" s="40"/>
      <c r="W47" s="40">
        <v>30</v>
      </c>
      <c r="X47" s="40">
        <v>30</v>
      </c>
      <c r="Y47" s="40">
        <v>5800</v>
      </c>
      <c r="Z47" s="40"/>
      <c r="AA47" s="40">
        <v>30</v>
      </c>
      <c r="AB47" s="40">
        <v>30</v>
      </c>
      <c r="AC47" s="40">
        <v>6000</v>
      </c>
      <c r="AD47" s="40"/>
      <c r="AE47" s="40">
        <f t="shared" si="5"/>
        <v>0</v>
      </c>
      <c r="AF47" s="40">
        <f t="shared" si="6"/>
        <v>0</v>
      </c>
      <c r="AG47" s="40">
        <f t="shared" si="7"/>
        <v>200</v>
      </c>
    </row>
    <row r="48" spans="1:33" ht="15.75" hidden="1">
      <c r="A48" s="666"/>
      <c r="B48" s="666"/>
      <c r="C48" s="666"/>
      <c r="D48" s="666"/>
      <c r="E48" s="666"/>
      <c r="F48" s="666"/>
      <c r="G48" s="666"/>
      <c r="H48" s="666"/>
      <c r="I48" s="666"/>
      <c r="J48" s="666"/>
      <c r="K48" s="666"/>
      <c r="L48" s="666"/>
      <c r="M48" s="666"/>
      <c r="N48" s="666"/>
      <c r="O48" s="666"/>
      <c r="Q48" s="45" t="s">
        <v>320</v>
      </c>
      <c r="R48" s="40">
        <v>9</v>
      </c>
      <c r="S48" s="40">
        <v>7</v>
      </c>
      <c r="T48" s="40">
        <v>3633</v>
      </c>
      <c r="U48" s="40">
        <f t="shared" si="4"/>
        <v>0.09704821690930947</v>
      </c>
      <c r="V48" s="40"/>
      <c r="W48" s="40">
        <v>6</v>
      </c>
      <c r="X48" s="40">
        <v>6</v>
      </c>
      <c r="Y48" s="40">
        <v>2186</v>
      </c>
      <c r="Z48" s="40"/>
      <c r="AA48" s="40">
        <v>0</v>
      </c>
      <c r="AB48" s="40">
        <v>0</v>
      </c>
      <c r="AC48" s="40">
        <v>0</v>
      </c>
      <c r="AD48" s="40"/>
      <c r="AE48" s="40">
        <f t="shared" si="5"/>
        <v>-6</v>
      </c>
      <c r="AF48" s="40">
        <f t="shared" si="6"/>
        <v>-6</v>
      </c>
      <c r="AG48" s="40">
        <f t="shared" si="7"/>
        <v>-2186</v>
      </c>
    </row>
    <row r="49" spans="1:33" ht="15.75" hidden="1">
      <c r="A49" s="666"/>
      <c r="B49" s="666"/>
      <c r="C49" s="666"/>
      <c r="D49" s="666"/>
      <c r="E49" s="666"/>
      <c r="F49" s="666"/>
      <c r="G49" s="666"/>
      <c r="H49" s="666"/>
      <c r="I49" s="666"/>
      <c r="J49" s="666"/>
      <c r="K49" s="666"/>
      <c r="L49" s="666"/>
      <c r="M49" s="666"/>
      <c r="N49" s="666"/>
      <c r="O49" s="666"/>
      <c r="Q49" s="45" t="s">
        <v>320</v>
      </c>
      <c r="R49" s="40">
        <v>4</v>
      </c>
      <c r="S49" s="40">
        <v>3</v>
      </c>
      <c r="T49" s="40">
        <v>637</v>
      </c>
      <c r="U49" s="40">
        <f t="shared" si="4"/>
        <v>0.017016161346333644</v>
      </c>
      <c r="V49" s="40"/>
      <c r="W49" s="40">
        <v>4</v>
      </c>
      <c r="X49" s="40">
        <v>4</v>
      </c>
      <c r="Y49" s="40">
        <v>650</v>
      </c>
      <c r="Z49" s="40"/>
      <c r="AA49" s="40">
        <v>4</v>
      </c>
      <c r="AB49" s="40">
        <v>4</v>
      </c>
      <c r="AC49" s="40">
        <v>700</v>
      </c>
      <c r="AD49" s="40"/>
      <c r="AE49" s="40">
        <f t="shared" si="5"/>
        <v>0</v>
      </c>
      <c r="AF49" s="40">
        <f t="shared" si="6"/>
        <v>0</v>
      </c>
      <c r="AG49" s="40">
        <f t="shared" si="7"/>
        <v>50</v>
      </c>
    </row>
    <row r="50" spans="1:33" ht="15.75" hidden="1">
      <c r="A50" s="666"/>
      <c r="B50" s="666"/>
      <c r="C50" s="666"/>
      <c r="D50" s="666"/>
      <c r="E50" s="666"/>
      <c r="F50" s="666"/>
      <c r="G50" s="666"/>
      <c r="H50" s="666"/>
      <c r="I50" s="666"/>
      <c r="J50" s="666"/>
      <c r="K50" s="666"/>
      <c r="L50" s="666"/>
      <c r="M50" s="666"/>
      <c r="N50" s="666"/>
      <c r="O50" s="666"/>
      <c r="Q50" s="45" t="s">
        <v>320</v>
      </c>
      <c r="R50" s="40">
        <v>7</v>
      </c>
      <c r="S50" s="40">
        <v>4</v>
      </c>
      <c r="T50" s="40">
        <v>9660</v>
      </c>
      <c r="U50" s="40">
        <f t="shared" si="4"/>
        <v>0.25804728195538934</v>
      </c>
      <c r="V50" s="40"/>
      <c r="W50" s="40">
        <v>7</v>
      </c>
      <c r="X50" s="40">
        <v>7</v>
      </c>
      <c r="Y50" s="40">
        <v>4000</v>
      </c>
      <c r="Z50" s="40"/>
      <c r="AA50" s="40">
        <v>7</v>
      </c>
      <c r="AB50" s="40">
        <v>7</v>
      </c>
      <c r="AC50" s="40">
        <v>3000</v>
      </c>
      <c r="AD50" s="40"/>
      <c r="AE50" s="40">
        <f t="shared" si="5"/>
        <v>0</v>
      </c>
      <c r="AF50" s="40">
        <f t="shared" si="6"/>
        <v>0</v>
      </c>
      <c r="AG50" s="40">
        <f t="shared" si="7"/>
        <v>-1000</v>
      </c>
    </row>
    <row r="51" spans="1:33" ht="15.75" hidden="1">
      <c r="A51" s="666"/>
      <c r="B51" s="666"/>
      <c r="C51" s="666"/>
      <c r="D51" s="666"/>
      <c r="E51" s="666"/>
      <c r="F51" s="666"/>
      <c r="G51" s="666"/>
      <c r="H51" s="666"/>
      <c r="I51" s="666"/>
      <c r="J51" s="666"/>
      <c r="K51" s="666"/>
      <c r="L51" s="666"/>
      <c r="M51" s="666"/>
      <c r="N51" s="666"/>
      <c r="O51" s="666"/>
      <c r="Q51" s="45" t="s">
        <v>320</v>
      </c>
      <c r="R51" s="40">
        <v>3</v>
      </c>
      <c r="S51" s="40">
        <v>3</v>
      </c>
      <c r="T51" s="40">
        <v>481</v>
      </c>
      <c r="U51" s="40">
        <f t="shared" si="4"/>
        <v>0.012848938159476426</v>
      </c>
      <c r="V51" s="40"/>
      <c r="W51" s="40">
        <v>3</v>
      </c>
      <c r="X51" s="40">
        <v>3</v>
      </c>
      <c r="Y51" s="40">
        <v>500</v>
      </c>
      <c r="Z51" s="40"/>
      <c r="AA51" s="40">
        <v>3</v>
      </c>
      <c r="AB51" s="40">
        <v>3</v>
      </c>
      <c r="AC51" s="40">
        <v>500</v>
      </c>
      <c r="AD51" s="40"/>
      <c r="AE51" s="40">
        <f t="shared" si="5"/>
        <v>0</v>
      </c>
      <c r="AF51" s="40">
        <f t="shared" si="6"/>
        <v>0</v>
      </c>
      <c r="AG51" s="40">
        <f t="shared" si="7"/>
        <v>0</v>
      </c>
    </row>
    <row r="52" spans="1:33" ht="15.75" hidden="1">
      <c r="A52" s="666"/>
      <c r="B52" s="666"/>
      <c r="C52" s="666"/>
      <c r="D52" s="666"/>
      <c r="E52" s="666"/>
      <c r="F52" s="666"/>
      <c r="G52" s="666"/>
      <c r="H52" s="666"/>
      <c r="I52" s="666"/>
      <c r="J52" s="666"/>
      <c r="K52" s="666"/>
      <c r="L52" s="666"/>
      <c r="M52" s="666"/>
      <c r="N52" s="666"/>
      <c r="O52" s="666"/>
      <c r="Q52" s="45" t="s">
        <v>320</v>
      </c>
      <c r="R52" s="40">
        <v>0</v>
      </c>
      <c r="S52" s="40">
        <v>0</v>
      </c>
      <c r="T52" s="40">
        <v>7</v>
      </c>
      <c r="U52" s="40">
        <f t="shared" si="4"/>
        <v>0.00018699078402564445</v>
      </c>
      <c r="V52" s="40"/>
      <c r="W52" s="40">
        <v>0</v>
      </c>
      <c r="X52" s="40">
        <v>0</v>
      </c>
      <c r="Y52" s="40">
        <v>10</v>
      </c>
      <c r="Z52" s="40"/>
      <c r="AA52" s="40">
        <v>0</v>
      </c>
      <c r="AB52" s="40">
        <v>0</v>
      </c>
      <c r="AC52" s="40">
        <v>10</v>
      </c>
      <c r="AD52" s="40"/>
      <c r="AE52" s="40">
        <f t="shared" si="5"/>
        <v>0</v>
      </c>
      <c r="AF52" s="40">
        <f t="shared" si="6"/>
        <v>0</v>
      </c>
      <c r="AG52" s="40">
        <f t="shared" si="7"/>
        <v>0</v>
      </c>
    </row>
    <row r="53" spans="1:33" ht="15.75" hidden="1">
      <c r="A53" s="666"/>
      <c r="B53" s="666"/>
      <c r="C53" s="666"/>
      <c r="D53" s="666"/>
      <c r="E53" s="666"/>
      <c r="F53" s="666"/>
      <c r="G53" s="666"/>
      <c r="H53" s="666"/>
      <c r="I53" s="666"/>
      <c r="J53" s="666"/>
      <c r="K53" s="666"/>
      <c r="L53" s="666"/>
      <c r="M53" s="666"/>
      <c r="N53" s="666"/>
      <c r="O53" s="666"/>
      <c r="Q53" s="45" t="s">
        <v>320</v>
      </c>
      <c r="R53" s="40">
        <v>1</v>
      </c>
      <c r="S53" s="40">
        <v>0</v>
      </c>
      <c r="T53" s="40">
        <v>65</v>
      </c>
      <c r="U53" s="40">
        <f t="shared" si="4"/>
        <v>0.0017363429945238414</v>
      </c>
      <c r="V53" s="40"/>
      <c r="W53" s="40">
        <v>1</v>
      </c>
      <c r="X53" s="40">
        <v>1</v>
      </c>
      <c r="Y53" s="40">
        <v>70</v>
      </c>
      <c r="Z53" s="40"/>
      <c r="AA53" s="40">
        <v>1</v>
      </c>
      <c r="AB53" s="40">
        <v>1</v>
      </c>
      <c r="AC53" s="40">
        <v>70</v>
      </c>
      <c r="AD53" s="40"/>
      <c r="AE53" s="40">
        <f t="shared" si="5"/>
        <v>0</v>
      </c>
      <c r="AF53" s="40">
        <f t="shared" si="6"/>
        <v>0</v>
      </c>
      <c r="AG53" s="40">
        <f t="shared" si="7"/>
        <v>0</v>
      </c>
    </row>
    <row r="54" spans="1:33" ht="15.75" hidden="1">
      <c r="A54" s="666"/>
      <c r="B54" s="666"/>
      <c r="C54" s="666"/>
      <c r="D54" s="666"/>
      <c r="E54" s="666"/>
      <c r="F54" s="666"/>
      <c r="G54" s="666"/>
      <c r="H54" s="666"/>
      <c r="I54" s="666"/>
      <c r="J54" s="666"/>
      <c r="K54" s="666"/>
      <c r="L54" s="666"/>
      <c r="M54" s="666"/>
      <c r="N54" s="666"/>
      <c r="O54" s="666"/>
      <c r="Q54" s="45" t="s">
        <v>320</v>
      </c>
      <c r="R54" s="40">
        <v>3</v>
      </c>
      <c r="S54" s="40">
        <v>1</v>
      </c>
      <c r="T54" s="40">
        <v>331</v>
      </c>
      <c r="U54" s="40">
        <f t="shared" si="4"/>
        <v>0.00884199278749833</v>
      </c>
      <c r="V54" s="40"/>
      <c r="W54" s="40">
        <v>3</v>
      </c>
      <c r="X54" s="40">
        <v>3</v>
      </c>
      <c r="Y54" s="40">
        <v>350</v>
      </c>
      <c r="Z54" s="40"/>
      <c r="AA54" s="40">
        <v>3</v>
      </c>
      <c r="AB54" s="40">
        <v>3</v>
      </c>
      <c r="AC54" s="40">
        <v>350</v>
      </c>
      <c r="AD54" s="40"/>
      <c r="AE54" s="40">
        <f t="shared" si="5"/>
        <v>0</v>
      </c>
      <c r="AF54" s="40">
        <f t="shared" si="6"/>
        <v>0</v>
      </c>
      <c r="AG54" s="40">
        <f t="shared" si="7"/>
        <v>0</v>
      </c>
    </row>
    <row r="55" spans="1:33" ht="15.75" hidden="1">
      <c r="A55" s="666"/>
      <c r="B55" s="666"/>
      <c r="C55" s="666"/>
      <c r="D55" s="666"/>
      <c r="E55" s="666"/>
      <c r="F55" s="666"/>
      <c r="G55" s="666"/>
      <c r="H55" s="666"/>
      <c r="I55" s="666"/>
      <c r="J55" s="666"/>
      <c r="K55" s="666"/>
      <c r="L55" s="666"/>
      <c r="M55" s="666"/>
      <c r="N55" s="666"/>
      <c r="O55" s="666"/>
      <c r="Q55" s="45" t="s">
        <v>320</v>
      </c>
      <c r="R55" s="40">
        <v>1</v>
      </c>
      <c r="S55" s="40">
        <v>0</v>
      </c>
      <c r="T55" s="40">
        <v>44</v>
      </c>
      <c r="U55" s="40"/>
      <c r="V55" s="40"/>
      <c r="W55" s="40">
        <v>1</v>
      </c>
      <c r="X55" s="40">
        <v>1</v>
      </c>
      <c r="Y55" s="40">
        <v>50</v>
      </c>
      <c r="Z55" s="40"/>
      <c r="AA55" s="40">
        <v>1</v>
      </c>
      <c r="AB55" s="40">
        <v>1</v>
      </c>
      <c r="AC55" s="40">
        <v>50</v>
      </c>
      <c r="AD55" s="40"/>
      <c r="AE55" s="40"/>
      <c r="AF55" s="40"/>
      <c r="AG55" s="40"/>
    </row>
    <row r="56" spans="1:33" ht="15.75" hidden="1">
      <c r="A56" s="666"/>
      <c r="B56" s="666"/>
      <c r="C56" s="666"/>
      <c r="D56" s="666"/>
      <c r="E56" s="666"/>
      <c r="F56" s="666"/>
      <c r="G56" s="666"/>
      <c r="H56" s="666"/>
      <c r="I56" s="666"/>
      <c r="J56" s="666"/>
      <c r="K56" s="666"/>
      <c r="L56" s="666"/>
      <c r="M56" s="666"/>
      <c r="N56" s="666"/>
      <c r="O56" s="666"/>
      <c r="Q56" s="45" t="s">
        <v>318</v>
      </c>
      <c r="R56" s="44">
        <v>10</v>
      </c>
      <c r="S56" s="44">
        <v>6</v>
      </c>
      <c r="T56" s="44">
        <f>9456+17</f>
        <v>9473</v>
      </c>
      <c r="U56" s="40">
        <f>T56/$T$58</f>
        <v>0.25305195672499</v>
      </c>
      <c r="V56" s="40"/>
      <c r="W56" s="44">
        <v>36</v>
      </c>
      <c r="X56" s="44">
        <v>36</v>
      </c>
      <c r="Y56" s="44">
        <v>11477</v>
      </c>
      <c r="Z56" s="40"/>
      <c r="AA56" s="44">
        <v>36</v>
      </c>
      <c r="AB56" s="44">
        <v>36</v>
      </c>
      <c r="AC56" s="44">
        <v>13963</v>
      </c>
      <c r="AD56" s="40"/>
      <c r="AE56" s="44">
        <f>AA56-W56</f>
        <v>0</v>
      </c>
      <c r="AF56" s="44">
        <f>AB56-X56</f>
        <v>0</v>
      </c>
      <c r="AG56" s="44">
        <f>AC56-Y56</f>
        <v>2486</v>
      </c>
    </row>
    <row r="57" spans="1:33" ht="15.75" hidden="1">
      <c r="A57" s="666"/>
      <c r="B57" s="666"/>
      <c r="C57" s="666"/>
      <c r="D57" s="666"/>
      <c r="E57" s="666"/>
      <c r="F57" s="666"/>
      <c r="G57" s="666"/>
      <c r="H57" s="666"/>
      <c r="I57" s="666"/>
      <c r="J57" s="666"/>
      <c r="K57" s="666"/>
      <c r="L57" s="666"/>
      <c r="M57" s="666"/>
      <c r="N57" s="666"/>
      <c r="O57" s="666"/>
      <c r="Q57" s="40"/>
      <c r="R57" s="40"/>
      <c r="S57" s="40"/>
      <c r="T57" s="40"/>
      <c r="U57" s="40"/>
      <c r="V57" s="40"/>
      <c r="W57" s="40"/>
      <c r="X57" s="40"/>
      <c r="Y57" s="40"/>
      <c r="Z57" s="40"/>
      <c r="AA57" s="40"/>
      <c r="AB57" s="40"/>
      <c r="AC57" s="40"/>
      <c r="AD57" s="40"/>
      <c r="AE57" s="40"/>
      <c r="AF57" s="40"/>
      <c r="AG57" s="40"/>
    </row>
    <row r="58" spans="1:33" ht="15.75" hidden="1">
      <c r="A58" s="666"/>
      <c r="B58" s="666"/>
      <c r="C58" s="666"/>
      <c r="D58" s="666"/>
      <c r="E58" s="666"/>
      <c r="F58" s="666"/>
      <c r="G58" s="666"/>
      <c r="H58" s="666"/>
      <c r="I58" s="666"/>
      <c r="J58" s="666"/>
      <c r="K58" s="666"/>
      <c r="L58" s="666"/>
      <c r="M58" s="666"/>
      <c r="N58" s="666"/>
      <c r="O58" s="666"/>
      <c r="Q58" s="40" t="s">
        <v>319</v>
      </c>
      <c r="R58" s="40">
        <f>SUM(R37:R56)</f>
        <v>111</v>
      </c>
      <c r="S58" s="40">
        <f>SUM(S37:S56)</f>
        <v>83</v>
      </c>
      <c r="T58" s="40">
        <f>SUM(T37:T56)</f>
        <v>37435</v>
      </c>
      <c r="U58" s="40">
        <f>SUM(U37:U56)</f>
        <v>0.9988246293575531</v>
      </c>
      <c r="V58" s="40"/>
      <c r="W58" s="40">
        <f>SUM(W37:W56)</f>
        <v>131</v>
      </c>
      <c r="X58" s="40">
        <f>SUM(X37:X56)</f>
        <v>131</v>
      </c>
      <c r="Y58" s="40">
        <f>SUM(Y37:Y56)</f>
        <v>32648</v>
      </c>
      <c r="Z58" s="40"/>
      <c r="AA58" s="40">
        <f>SUM(AA37:AA56)</f>
        <v>125</v>
      </c>
      <c r="AB58" s="40">
        <f>SUM(AB37:AB56)</f>
        <v>125</v>
      </c>
      <c r="AC58" s="40">
        <f>SUM(AC37:AC56)</f>
        <v>32648</v>
      </c>
      <c r="AD58" s="40"/>
      <c r="AE58" s="40">
        <f>SUM(AE37:AE56)</f>
        <v>-6</v>
      </c>
      <c r="AF58" s="40">
        <f>SUM(AF37:AF56)</f>
        <v>-6</v>
      </c>
      <c r="AG58" s="40">
        <f>SUM(AG37:AG56)</f>
        <v>0</v>
      </c>
    </row>
    <row r="59" spans="1:33" ht="84" customHeight="1">
      <c r="A59" s="973"/>
      <c r="B59" s="970"/>
      <c r="C59" s="970"/>
      <c r="D59" s="970"/>
      <c r="E59" s="970"/>
      <c r="F59" s="970"/>
      <c r="G59" s="970"/>
      <c r="H59" s="970"/>
      <c r="I59" s="970"/>
      <c r="J59" s="970"/>
      <c r="K59" s="970"/>
      <c r="L59" s="970"/>
      <c r="M59" s="970"/>
      <c r="N59" s="970"/>
      <c r="O59" s="970"/>
      <c r="Q59" s="40"/>
      <c r="R59" s="40"/>
      <c r="S59" s="40"/>
      <c r="T59" s="40"/>
      <c r="U59" s="40"/>
      <c r="V59" s="40"/>
      <c r="W59" s="40"/>
      <c r="X59" s="40"/>
      <c r="Y59" s="40"/>
      <c r="Z59" s="40"/>
      <c r="AA59" s="40"/>
      <c r="AB59" s="40"/>
      <c r="AC59" s="40"/>
      <c r="AD59" s="40"/>
      <c r="AE59" s="40"/>
      <c r="AF59" s="40"/>
      <c r="AG59" s="40"/>
    </row>
    <row r="60" spans="1:33" ht="4.5" customHeight="1">
      <c r="A60" s="666"/>
      <c r="B60" s="666"/>
      <c r="C60" s="666"/>
      <c r="D60" s="666"/>
      <c r="E60" s="666"/>
      <c r="F60" s="666"/>
      <c r="G60" s="666"/>
      <c r="H60" s="666"/>
      <c r="I60" s="666"/>
      <c r="J60" s="666"/>
      <c r="K60" s="666"/>
      <c r="L60" s="666"/>
      <c r="M60" s="666"/>
      <c r="N60" s="666"/>
      <c r="O60" s="666"/>
      <c r="Q60" s="40"/>
      <c r="R60" s="40"/>
      <c r="S60" s="40"/>
      <c r="T60" s="46"/>
      <c r="U60" s="46"/>
      <c r="V60" s="40"/>
      <c r="W60" s="40"/>
      <c r="X60" s="40"/>
      <c r="Y60" s="40"/>
      <c r="Z60" s="40"/>
      <c r="AA60" s="40"/>
      <c r="AB60" s="40"/>
      <c r="AC60" s="40"/>
      <c r="AD60" s="40"/>
      <c r="AE60" s="40"/>
      <c r="AF60" s="40"/>
      <c r="AG60" s="40"/>
    </row>
    <row r="61" spans="1:33" ht="15.75">
      <c r="A61" s="972"/>
      <c r="B61" s="952"/>
      <c r="C61" s="952"/>
      <c r="D61" s="952"/>
      <c r="E61" s="952"/>
      <c r="F61" s="952"/>
      <c r="G61" s="952"/>
      <c r="H61" s="952"/>
      <c r="I61" s="952"/>
      <c r="J61" s="952"/>
      <c r="K61" s="952"/>
      <c r="L61" s="952"/>
      <c r="M61" s="952"/>
      <c r="N61" s="952"/>
      <c r="O61" s="952"/>
      <c r="Q61" s="40"/>
      <c r="R61" s="40"/>
      <c r="S61" s="40"/>
      <c r="T61" s="40"/>
      <c r="U61" s="40"/>
      <c r="V61" s="40"/>
      <c r="W61" s="40"/>
      <c r="X61" s="40"/>
      <c r="Y61" s="40"/>
      <c r="Z61" s="40"/>
      <c r="AA61" s="40"/>
      <c r="AB61" s="40"/>
      <c r="AC61" s="40"/>
      <c r="AD61" s="40"/>
      <c r="AE61" s="40"/>
      <c r="AF61" s="40"/>
      <c r="AG61" s="40"/>
    </row>
    <row r="62" spans="1:33" ht="24" customHeight="1">
      <c r="A62" s="952"/>
      <c r="B62" s="952"/>
      <c r="C62" s="952"/>
      <c r="D62" s="952"/>
      <c r="E62" s="952"/>
      <c r="F62" s="952"/>
      <c r="G62" s="952"/>
      <c r="H62" s="952"/>
      <c r="I62" s="952"/>
      <c r="J62" s="952"/>
      <c r="K62" s="952"/>
      <c r="L62" s="952"/>
      <c r="M62" s="952"/>
      <c r="N62" s="952"/>
      <c r="O62" s="952"/>
      <c r="Q62" s="40"/>
      <c r="R62" s="40"/>
      <c r="S62" s="40"/>
      <c r="T62" s="40"/>
      <c r="U62" s="40"/>
      <c r="V62" s="40"/>
      <c r="W62" s="40"/>
      <c r="X62" s="40"/>
      <c r="Y62" s="40"/>
      <c r="Z62" s="40"/>
      <c r="AA62" s="40"/>
      <c r="AB62" s="40"/>
      <c r="AC62" s="40"/>
      <c r="AD62" s="40"/>
      <c r="AE62" s="40"/>
      <c r="AF62" s="40"/>
      <c r="AG62" s="40"/>
    </row>
    <row r="63" spans="1:33" ht="15.75" customHeight="1">
      <c r="A63" s="666"/>
      <c r="B63" s="666"/>
      <c r="C63" s="666"/>
      <c r="D63" s="666"/>
      <c r="E63" s="666"/>
      <c r="F63" s="666"/>
      <c r="G63" s="666"/>
      <c r="H63" s="666"/>
      <c r="I63" s="666"/>
      <c r="J63" s="666"/>
      <c r="K63" s="666"/>
      <c r="L63" s="666"/>
      <c r="M63" s="666"/>
      <c r="N63" s="666"/>
      <c r="O63" s="666"/>
      <c r="Q63" s="40"/>
      <c r="R63" s="40"/>
      <c r="S63" s="40"/>
      <c r="T63" s="40"/>
      <c r="U63" s="40"/>
      <c r="V63" s="40"/>
      <c r="W63" s="40"/>
      <c r="X63" s="40"/>
      <c r="Y63" s="40"/>
      <c r="Z63" s="40"/>
      <c r="AA63" s="40"/>
      <c r="AB63" s="40"/>
      <c r="AC63" s="40"/>
      <c r="AD63" s="40"/>
      <c r="AE63" s="40"/>
      <c r="AF63" s="40"/>
      <c r="AG63" s="40"/>
    </row>
    <row r="64" spans="1:33" ht="18">
      <c r="A64" s="969"/>
      <c r="B64" s="970"/>
      <c r="C64" s="970"/>
      <c r="D64" s="970"/>
      <c r="E64" s="970"/>
      <c r="F64" s="970"/>
      <c r="G64" s="970"/>
      <c r="H64" s="970"/>
      <c r="I64" s="970"/>
      <c r="J64" s="970"/>
      <c r="K64" s="970"/>
      <c r="L64" s="970"/>
      <c r="M64" s="970"/>
      <c r="N64" s="970"/>
      <c r="O64" s="971"/>
      <c r="Q64" s="40"/>
      <c r="R64" s="40"/>
      <c r="S64" s="40"/>
      <c r="T64" s="40"/>
      <c r="U64" s="40"/>
      <c r="V64" s="40"/>
      <c r="W64" s="40"/>
      <c r="X64" s="40"/>
      <c r="Y64" s="40"/>
      <c r="Z64" s="40"/>
      <c r="AA64" s="40"/>
      <c r="AB64" s="40"/>
      <c r="AC64" s="40"/>
      <c r="AD64" s="40"/>
      <c r="AE64" s="40"/>
      <c r="AF64" s="40"/>
      <c r="AG64" s="40"/>
    </row>
    <row r="65" spans="1:33" ht="15.75">
      <c r="A65" s="117"/>
      <c r="B65" s="117"/>
      <c r="C65" s="117"/>
      <c r="D65" s="117"/>
      <c r="E65" s="117"/>
      <c r="F65" s="117"/>
      <c r="G65" s="117"/>
      <c r="H65" s="117"/>
      <c r="I65" s="117"/>
      <c r="J65" s="117"/>
      <c r="K65" s="117"/>
      <c r="L65" s="117"/>
      <c r="M65" s="117"/>
      <c r="N65" s="117"/>
      <c r="O65" s="117"/>
      <c r="Q65" s="40"/>
      <c r="R65" s="40"/>
      <c r="S65" s="40"/>
      <c r="T65" s="40"/>
      <c r="U65" s="40"/>
      <c r="V65" s="40"/>
      <c r="W65" s="40"/>
      <c r="X65" s="40"/>
      <c r="Y65" s="40"/>
      <c r="Z65" s="40"/>
      <c r="AA65" s="40"/>
      <c r="AB65" s="40"/>
      <c r="AC65" s="40"/>
      <c r="AD65" s="40"/>
      <c r="AE65" s="40"/>
      <c r="AF65" s="40"/>
      <c r="AG65" s="40"/>
    </row>
    <row r="66" spans="1:33" ht="15.75">
      <c r="A66" s="117"/>
      <c r="B66" s="117"/>
      <c r="C66" s="117"/>
      <c r="D66" s="117"/>
      <c r="E66" s="117"/>
      <c r="F66" s="117"/>
      <c r="G66" s="117"/>
      <c r="H66" s="117"/>
      <c r="I66" s="117"/>
      <c r="J66" s="117"/>
      <c r="K66" s="117"/>
      <c r="L66" s="117"/>
      <c r="M66" s="117"/>
      <c r="N66" s="675"/>
      <c r="O66" s="670"/>
      <c r="Q66" s="40"/>
      <c r="R66" s="40"/>
      <c r="S66" s="40"/>
      <c r="T66" s="40"/>
      <c r="U66" s="40"/>
      <c r="V66" s="40"/>
      <c r="W66" s="40"/>
      <c r="X66" s="40"/>
      <c r="Y66" s="40">
        <f>11335-1508</f>
        <v>9827</v>
      </c>
      <c r="Z66" s="40"/>
      <c r="AA66" s="40"/>
      <c r="AB66" s="40"/>
      <c r="AC66" s="40"/>
      <c r="AD66" s="40"/>
      <c r="AE66" s="40"/>
      <c r="AF66" s="40"/>
      <c r="AG66" s="40"/>
    </row>
    <row r="67" spans="1:15" ht="15.75">
      <c r="A67" s="676"/>
      <c r="B67" s="676"/>
      <c r="C67" s="676"/>
      <c r="D67" s="676"/>
      <c r="E67" s="676"/>
      <c r="F67" s="676"/>
      <c r="G67" s="676"/>
      <c r="H67" s="676"/>
      <c r="I67" s="676"/>
      <c r="J67" s="676"/>
      <c r="K67" s="676"/>
      <c r="L67" s="676"/>
      <c r="M67" s="676"/>
      <c r="N67" s="676"/>
      <c r="O67" s="676"/>
    </row>
    <row r="68" spans="1:15" ht="15.75">
      <c r="A68" s="676"/>
      <c r="B68" s="676"/>
      <c r="C68" s="676"/>
      <c r="D68" s="676"/>
      <c r="E68" s="676"/>
      <c r="F68" s="676"/>
      <c r="G68" s="676"/>
      <c r="H68" s="676"/>
      <c r="I68" s="676"/>
      <c r="J68" s="676"/>
      <c r="K68" s="676"/>
      <c r="L68" s="676"/>
      <c r="M68" s="676"/>
      <c r="N68" s="676"/>
      <c r="O68" s="676"/>
    </row>
    <row r="69" spans="1:15" ht="15.75">
      <c r="A69" s="676"/>
      <c r="B69" s="676"/>
      <c r="C69" s="676"/>
      <c r="D69" s="676"/>
      <c r="E69" s="676"/>
      <c r="F69" s="676"/>
      <c r="G69" s="676"/>
      <c r="H69" s="676"/>
      <c r="I69" s="676"/>
      <c r="J69" s="676"/>
      <c r="K69" s="676"/>
      <c r="L69" s="676"/>
      <c r="M69" s="676"/>
      <c r="N69" s="676"/>
      <c r="O69" s="676"/>
    </row>
    <row r="70" spans="1:15" ht="15.75">
      <c r="A70" s="676"/>
      <c r="B70" s="676"/>
      <c r="C70" s="676"/>
      <c r="D70" s="676"/>
      <c r="E70" s="676"/>
      <c r="F70" s="676"/>
      <c r="G70" s="676"/>
      <c r="H70" s="676"/>
      <c r="I70" s="676"/>
      <c r="J70" s="676"/>
      <c r="K70" s="676"/>
      <c r="L70" s="676"/>
      <c r="M70" s="676"/>
      <c r="N70" s="676"/>
      <c r="O70" s="676"/>
    </row>
    <row r="71" spans="1:15" ht="15.75">
      <c r="A71" s="676"/>
      <c r="B71" s="676"/>
      <c r="C71" s="676"/>
      <c r="D71" s="676"/>
      <c r="E71" s="676"/>
      <c r="F71" s="676"/>
      <c r="G71" s="676"/>
      <c r="H71" s="676"/>
      <c r="I71" s="676"/>
      <c r="J71" s="676"/>
      <c r="K71" s="676"/>
      <c r="L71" s="676"/>
      <c r="M71" s="676"/>
      <c r="N71" s="676"/>
      <c r="O71" s="676"/>
    </row>
    <row r="72" spans="1:15" ht="15.75">
      <c r="A72" s="676"/>
      <c r="B72" s="676"/>
      <c r="C72" s="676"/>
      <c r="D72" s="676"/>
      <c r="E72" s="676"/>
      <c r="F72" s="676"/>
      <c r="G72" s="676"/>
      <c r="H72" s="676"/>
      <c r="I72" s="676"/>
      <c r="J72" s="676"/>
      <c r="K72" s="676"/>
      <c r="L72" s="676"/>
      <c r="M72" s="676"/>
      <c r="N72" s="676"/>
      <c r="O72" s="676"/>
    </row>
    <row r="73" spans="1:15" ht="15.75">
      <c r="A73" s="676"/>
      <c r="B73" s="676"/>
      <c r="C73" s="676"/>
      <c r="D73" s="676"/>
      <c r="E73" s="676"/>
      <c r="F73" s="676"/>
      <c r="G73" s="676"/>
      <c r="H73" s="676"/>
      <c r="I73" s="676"/>
      <c r="J73" s="676"/>
      <c r="K73" s="676"/>
      <c r="L73" s="676"/>
      <c r="M73" s="676"/>
      <c r="N73" s="676"/>
      <c r="O73" s="676"/>
    </row>
    <row r="74" spans="1:15" ht="15.75">
      <c r="A74" s="676"/>
      <c r="B74" s="676"/>
      <c r="C74" s="676"/>
      <c r="D74" s="676"/>
      <c r="E74" s="676"/>
      <c r="F74" s="676"/>
      <c r="G74" s="676"/>
      <c r="H74" s="676"/>
      <c r="I74" s="676"/>
      <c r="J74" s="676"/>
      <c r="K74" s="676"/>
      <c r="L74" s="676"/>
      <c r="M74" s="676"/>
      <c r="N74" s="676"/>
      <c r="O74" s="676"/>
    </row>
    <row r="75" spans="1:15" ht="15.75">
      <c r="A75" s="676"/>
      <c r="B75" s="676"/>
      <c r="C75" s="676"/>
      <c r="D75" s="676"/>
      <c r="E75" s="676"/>
      <c r="F75" s="676"/>
      <c r="G75" s="676"/>
      <c r="H75" s="676"/>
      <c r="I75" s="676"/>
      <c r="J75" s="676"/>
      <c r="K75" s="676"/>
      <c r="L75" s="676"/>
      <c r="M75" s="676"/>
      <c r="N75" s="676"/>
      <c r="O75" s="676"/>
    </row>
    <row r="76" spans="1:15" ht="15.75">
      <c r="A76" s="676"/>
      <c r="B76" s="676"/>
      <c r="C76" s="676"/>
      <c r="D76" s="676"/>
      <c r="E76" s="676"/>
      <c r="F76" s="676"/>
      <c r="G76" s="676"/>
      <c r="H76" s="676"/>
      <c r="I76" s="676"/>
      <c r="J76" s="676"/>
      <c r="K76" s="676"/>
      <c r="L76" s="676"/>
      <c r="M76" s="676"/>
      <c r="N76" s="676"/>
      <c r="O76" s="676"/>
    </row>
    <row r="77" spans="1:15" ht="15.75">
      <c r="A77" s="676"/>
      <c r="B77" s="676"/>
      <c r="C77" s="676"/>
      <c r="D77" s="676"/>
      <c r="E77" s="676"/>
      <c r="F77" s="676"/>
      <c r="G77" s="676"/>
      <c r="H77" s="676"/>
      <c r="I77" s="676"/>
      <c r="J77" s="676"/>
      <c r="K77" s="676"/>
      <c r="L77" s="676"/>
      <c r="M77" s="676"/>
      <c r="N77" s="676"/>
      <c r="O77" s="676"/>
    </row>
    <row r="78" spans="1:15" ht="15.75">
      <c r="A78" s="676"/>
      <c r="B78" s="676"/>
      <c r="C78" s="676"/>
      <c r="D78" s="676"/>
      <c r="E78" s="676"/>
      <c r="F78" s="676"/>
      <c r="G78" s="676"/>
      <c r="H78" s="676"/>
      <c r="I78" s="676"/>
      <c r="J78" s="676"/>
      <c r="K78" s="676"/>
      <c r="L78" s="676"/>
      <c r="M78" s="676"/>
      <c r="N78" s="676"/>
      <c r="O78" s="676"/>
    </row>
    <row r="79" spans="1:15" ht="15.75">
      <c r="A79" s="676"/>
      <c r="B79" s="676"/>
      <c r="C79" s="676"/>
      <c r="D79" s="676"/>
      <c r="E79" s="676"/>
      <c r="F79" s="676"/>
      <c r="G79" s="676"/>
      <c r="H79" s="676"/>
      <c r="I79" s="676"/>
      <c r="J79" s="676"/>
      <c r="K79" s="676"/>
      <c r="L79" s="676"/>
      <c r="M79" s="676"/>
      <c r="N79" s="676"/>
      <c r="O79" s="676"/>
    </row>
    <row r="80" spans="1:15" ht="15.75">
      <c r="A80" s="676"/>
      <c r="B80" s="676"/>
      <c r="C80" s="676"/>
      <c r="D80" s="676"/>
      <c r="E80" s="676"/>
      <c r="F80" s="676"/>
      <c r="G80" s="676"/>
      <c r="H80" s="676"/>
      <c r="I80" s="676"/>
      <c r="J80" s="676"/>
      <c r="K80" s="676"/>
      <c r="L80" s="676"/>
      <c r="M80" s="676"/>
      <c r="N80" s="676"/>
      <c r="O80" s="676"/>
    </row>
    <row r="81" spans="1:15" ht="15.75">
      <c r="A81" s="676"/>
      <c r="B81" s="676"/>
      <c r="C81" s="676"/>
      <c r="D81" s="676"/>
      <c r="E81" s="676"/>
      <c r="F81" s="676"/>
      <c r="G81" s="676"/>
      <c r="H81" s="676"/>
      <c r="I81" s="676"/>
      <c r="J81" s="676"/>
      <c r="K81" s="676"/>
      <c r="L81" s="676"/>
      <c r="M81" s="676"/>
      <c r="N81" s="676"/>
      <c r="O81" s="676"/>
    </row>
    <row r="82" spans="1:15" ht="15.75">
      <c r="A82" s="676"/>
      <c r="B82" s="676"/>
      <c r="C82" s="676"/>
      <c r="D82" s="676"/>
      <c r="E82" s="676"/>
      <c r="F82" s="676"/>
      <c r="G82" s="676"/>
      <c r="H82" s="676"/>
      <c r="I82" s="676"/>
      <c r="J82" s="676"/>
      <c r="K82" s="676"/>
      <c r="L82" s="676"/>
      <c r="M82" s="676"/>
      <c r="N82" s="676"/>
      <c r="O82" s="676"/>
    </row>
    <row r="83" spans="1:15" ht="15.75">
      <c r="A83" s="676"/>
      <c r="B83" s="676"/>
      <c r="C83" s="676"/>
      <c r="D83" s="676"/>
      <c r="E83" s="676"/>
      <c r="F83" s="676"/>
      <c r="G83" s="676"/>
      <c r="H83" s="676"/>
      <c r="I83" s="676"/>
      <c r="J83" s="676"/>
      <c r="K83" s="676"/>
      <c r="L83" s="676"/>
      <c r="M83" s="676"/>
      <c r="N83" s="676"/>
      <c r="O83" s="676"/>
    </row>
    <row r="84" spans="1:15" ht="15.75">
      <c r="A84" s="676"/>
      <c r="B84" s="676"/>
      <c r="C84" s="676"/>
      <c r="D84" s="676"/>
      <c r="E84" s="676"/>
      <c r="F84" s="676"/>
      <c r="G84" s="676"/>
      <c r="H84" s="676"/>
      <c r="I84" s="676"/>
      <c r="J84" s="676"/>
      <c r="K84" s="676"/>
      <c r="L84" s="676"/>
      <c r="M84" s="676"/>
      <c r="N84" s="676"/>
      <c r="O84" s="676"/>
    </row>
    <row r="85" spans="1:15" ht="15.75">
      <c r="A85" s="676"/>
      <c r="B85" s="676"/>
      <c r="C85" s="676"/>
      <c r="D85" s="676"/>
      <c r="E85" s="676"/>
      <c r="F85" s="676"/>
      <c r="G85" s="676"/>
      <c r="H85" s="676"/>
      <c r="I85" s="676"/>
      <c r="J85" s="676"/>
      <c r="K85" s="676"/>
      <c r="L85" s="676"/>
      <c r="M85" s="676"/>
      <c r="N85" s="676"/>
      <c r="O85" s="676"/>
    </row>
    <row r="86" spans="1:15" ht="15.75">
      <c r="A86" s="676"/>
      <c r="B86" s="676"/>
      <c r="C86" s="676"/>
      <c r="D86" s="676"/>
      <c r="E86" s="676"/>
      <c r="F86" s="676"/>
      <c r="G86" s="676"/>
      <c r="H86" s="676"/>
      <c r="I86" s="676"/>
      <c r="J86" s="676"/>
      <c r="K86" s="676"/>
      <c r="L86" s="676"/>
      <c r="M86" s="676"/>
      <c r="N86" s="676"/>
      <c r="O86" s="676"/>
    </row>
  </sheetData>
  <mergeCells count="15">
    <mergeCell ref="A9:O9"/>
    <mergeCell ref="A24:O24"/>
    <mergeCell ref="A3:O3"/>
    <mergeCell ref="A6:O6"/>
    <mergeCell ref="A7:O7"/>
    <mergeCell ref="A8:O8"/>
    <mergeCell ref="A12:C13"/>
    <mergeCell ref="M12:O12"/>
    <mergeCell ref="J12:L12"/>
    <mergeCell ref="G12:I12"/>
    <mergeCell ref="D12:F12"/>
    <mergeCell ref="A64:O64"/>
    <mergeCell ref="A61:O62"/>
    <mergeCell ref="A33:O33"/>
    <mergeCell ref="A59:O59"/>
  </mergeCells>
  <printOptions horizontalCentered="1"/>
  <pageMargins left="1" right="1" top="0.5" bottom="0.55" header="0.5" footer="1"/>
  <pageSetup fitToHeight="1" fitToWidth="1" horizontalDpi="300" verticalDpi="300" orientation="landscape" scale="71" r:id="rId1"/>
  <headerFooter alignWithMargins="0">
    <oddHeader>&amp;R&amp;"Times New Roman,Regular"&amp;6DEPARTMENT OF JUSTICE
OFFICE OF THE INSPECTOR GENERAL
FY 2009 PRESIDENT'S BUDGET REQUEST</oddHeader>
    <oddFooter>&amp;C&amp;"Times New Roman,Regular"Exhibit H - Summary of Reimbursable Resources</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N62"/>
  <sheetViews>
    <sheetView zoomScale="75" zoomScaleNormal="75" workbookViewId="0" topLeftCell="A1">
      <pane xSplit="2" ySplit="11" topLeftCell="C12" activePane="bottomRight" state="frozen"/>
      <selection pane="topLeft" activeCell="A1" sqref="A1"/>
      <selection pane="topRight" activeCell="C1" sqref="C1"/>
      <selection pane="bottomLeft" activeCell="A12" sqref="A12"/>
      <selection pane="bottomRight" activeCell="G13" sqref="G13"/>
    </sheetView>
  </sheetViews>
  <sheetFormatPr defaultColWidth="8.88671875" defaultRowHeight="15"/>
  <cols>
    <col min="1" max="1" width="21.6640625" style="20" customWidth="1"/>
    <col min="2" max="2" width="5.99609375" style="20" customWidth="1"/>
    <col min="3" max="3" width="10.77734375" style="20" customWidth="1"/>
    <col min="4" max="4" width="12.6640625" style="20" customWidth="1"/>
    <col min="5" max="5" width="10.88671875" style="20" customWidth="1"/>
    <col min="6" max="6" width="12.5546875" style="20" customWidth="1"/>
    <col min="7" max="7" width="9.77734375" style="20" customWidth="1"/>
    <col min="8" max="8" width="11.99609375" style="20" customWidth="1"/>
    <col min="9" max="9" width="9.77734375" style="20" hidden="1" customWidth="1"/>
    <col min="10" max="11" width="9.77734375" style="20" customWidth="1"/>
    <col min="12" max="12" width="10.3359375" style="20" customWidth="1"/>
    <col min="13" max="13" width="11.4453125" style="20" customWidth="1"/>
    <col min="14" max="14" width="1.1171875" style="472" customWidth="1"/>
    <col min="15" max="16384" width="8.88671875" style="20" customWidth="1"/>
  </cols>
  <sheetData>
    <row r="1" spans="1:14" ht="20.25">
      <c r="A1" s="960" t="s">
        <v>212</v>
      </c>
      <c r="B1" s="775"/>
      <c r="C1" s="775"/>
      <c r="D1" s="775"/>
      <c r="E1" s="775"/>
      <c r="F1" s="775"/>
      <c r="G1" s="775"/>
      <c r="H1" s="775"/>
      <c r="I1" s="775"/>
      <c r="J1" s="775"/>
      <c r="K1" s="775"/>
      <c r="L1" s="775"/>
      <c r="M1" s="930"/>
      <c r="N1" s="472" t="s">
        <v>6</v>
      </c>
    </row>
    <row r="2" spans="1:14" ht="20.25">
      <c r="A2" s="38"/>
      <c r="N2" s="472" t="s">
        <v>6</v>
      </c>
    </row>
    <row r="3" spans="1:14" ht="12" customHeight="1">
      <c r="A3" s="38"/>
      <c r="N3" s="472" t="s">
        <v>6</v>
      </c>
    </row>
    <row r="4" spans="1:14" ht="19.5">
      <c r="A4" s="1017" t="s">
        <v>262</v>
      </c>
      <c r="B4" s="911"/>
      <c r="C4" s="911"/>
      <c r="D4" s="911"/>
      <c r="E4" s="911"/>
      <c r="F4" s="911"/>
      <c r="G4" s="911"/>
      <c r="H4" s="911"/>
      <c r="I4" s="911"/>
      <c r="J4" s="911"/>
      <c r="K4" s="911"/>
      <c r="L4" s="911"/>
      <c r="M4" s="912"/>
      <c r="N4" s="472" t="s">
        <v>6</v>
      </c>
    </row>
    <row r="5" spans="1:14" ht="19.5">
      <c r="A5" s="1017" t="str">
        <f>+'B. Summary of Requirements '!A3</f>
        <v>Office of the Inspector General</v>
      </c>
      <c r="B5" s="1018"/>
      <c r="C5" s="1018"/>
      <c r="D5" s="1018"/>
      <c r="E5" s="1018"/>
      <c r="F5" s="1018"/>
      <c r="G5" s="1018"/>
      <c r="H5" s="1018"/>
      <c r="I5" s="1018"/>
      <c r="J5" s="1018"/>
      <c r="K5" s="1018"/>
      <c r="L5" s="1018"/>
      <c r="M5" s="1019"/>
      <c r="N5" s="472" t="s">
        <v>6</v>
      </c>
    </row>
    <row r="6" spans="1:14" ht="16.5">
      <c r="A6" s="1020" t="str">
        <f>+'B. Summary of Requirements '!A4</f>
        <v>Salaries and Expenses</v>
      </c>
      <c r="B6" s="1021"/>
      <c r="C6" s="1021"/>
      <c r="D6" s="1021"/>
      <c r="E6" s="1021"/>
      <c r="F6" s="1021"/>
      <c r="G6" s="1021"/>
      <c r="H6" s="1021"/>
      <c r="I6" s="1021"/>
      <c r="J6" s="1021"/>
      <c r="K6" s="1021"/>
      <c r="L6" s="1021"/>
      <c r="M6" s="1022"/>
      <c r="N6" s="472" t="s">
        <v>6</v>
      </c>
    </row>
    <row r="7" ht="15">
      <c r="N7" s="472" t="s">
        <v>6</v>
      </c>
    </row>
    <row r="8" spans="1:14" ht="15">
      <c r="A8" s="21"/>
      <c r="B8" s="21"/>
      <c r="C8" s="21"/>
      <c r="D8" s="21"/>
      <c r="E8" s="21"/>
      <c r="F8" s="21"/>
      <c r="G8" s="21"/>
      <c r="H8" s="21"/>
      <c r="I8" s="21"/>
      <c r="J8" s="21"/>
      <c r="K8" s="21"/>
      <c r="L8" s="21"/>
      <c r="M8" s="21"/>
      <c r="N8" s="472" t="s">
        <v>6</v>
      </c>
    </row>
    <row r="9" spans="1:14" ht="40.5" customHeight="1">
      <c r="A9" s="994" t="s">
        <v>263</v>
      </c>
      <c r="B9" s="995"/>
      <c r="C9" s="1007" t="s">
        <v>413</v>
      </c>
      <c r="D9" s="1008"/>
      <c r="E9" s="1007" t="s">
        <v>376</v>
      </c>
      <c r="F9" s="1008"/>
      <c r="G9" s="991" t="s">
        <v>163</v>
      </c>
      <c r="H9" s="1004" t="s">
        <v>239</v>
      </c>
      <c r="I9" s="1005"/>
      <c r="J9" s="1005"/>
      <c r="K9" s="1005"/>
      <c r="L9" s="1005"/>
      <c r="M9" s="1006"/>
      <c r="N9" s="472" t="s">
        <v>6</v>
      </c>
    </row>
    <row r="10" spans="1:14" ht="15">
      <c r="A10" s="996"/>
      <c r="B10" s="997"/>
      <c r="C10" s="1000" t="s">
        <v>208</v>
      </c>
      <c r="D10" s="989" t="s">
        <v>209</v>
      </c>
      <c r="E10" s="1000" t="s">
        <v>208</v>
      </c>
      <c r="F10" s="989" t="s">
        <v>209</v>
      </c>
      <c r="G10" s="992"/>
      <c r="H10" s="1013" t="s">
        <v>379</v>
      </c>
      <c r="I10" s="108" t="s">
        <v>265</v>
      </c>
      <c r="J10" s="1013" t="s">
        <v>206</v>
      </c>
      <c r="K10" s="1013" t="s">
        <v>207</v>
      </c>
      <c r="L10" s="1011" t="s">
        <v>208</v>
      </c>
      <c r="M10" s="1009" t="s">
        <v>209</v>
      </c>
      <c r="N10" s="472" t="s">
        <v>6</v>
      </c>
    </row>
    <row r="11" spans="1:14" ht="27" customHeight="1">
      <c r="A11" s="998"/>
      <c r="B11" s="999"/>
      <c r="C11" s="1001"/>
      <c r="D11" s="990"/>
      <c r="E11" s="1001"/>
      <c r="F11" s="990"/>
      <c r="G11" s="993"/>
      <c r="H11" s="1014"/>
      <c r="I11" s="109" t="s">
        <v>431</v>
      </c>
      <c r="J11" s="1014"/>
      <c r="K11" s="1014"/>
      <c r="L11" s="1012"/>
      <c r="M11" s="1010"/>
      <c r="N11" s="472" t="s">
        <v>6</v>
      </c>
    </row>
    <row r="12" spans="1:14" ht="15">
      <c r="A12" s="342" t="s">
        <v>427</v>
      </c>
      <c r="B12" s="343"/>
      <c r="C12" s="412">
        <v>8</v>
      </c>
      <c r="D12" s="412">
        <v>0</v>
      </c>
      <c r="E12" s="412">
        <v>8</v>
      </c>
      <c r="F12" s="412">
        <v>0</v>
      </c>
      <c r="G12" s="412"/>
      <c r="H12" s="412">
        <v>0</v>
      </c>
      <c r="I12" s="412"/>
      <c r="J12" s="412"/>
      <c r="K12" s="412">
        <f aca="true" t="shared" si="0" ref="K12:K21">H12+J12</f>
        <v>0</v>
      </c>
      <c r="L12" s="412">
        <f aca="true" t="shared" si="1" ref="L12:L21">E12+G12+K12</f>
        <v>8</v>
      </c>
      <c r="M12" s="413">
        <v>0</v>
      </c>
      <c r="N12" s="472" t="s">
        <v>6</v>
      </c>
    </row>
    <row r="13" spans="1:14" ht="15">
      <c r="A13" s="342" t="s">
        <v>355</v>
      </c>
      <c r="B13" s="343"/>
      <c r="C13" s="412">
        <v>148</v>
      </c>
      <c r="D13" s="412">
        <v>3</v>
      </c>
      <c r="E13" s="412">
        <v>133</v>
      </c>
      <c r="F13" s="412">
        <v>3</v>
      </c>
      <c r="G13" s="412"/>
      <c r="H13" s="412">
        <v>9</v>
      </c>
      <c r="I13" s="412"/>
      <c r="J13" s="412"/>
      <c r="K13" s="412">
        <f t="shared" si="0"/>
        <v>9</v>
      </c>
      <c r="L13" s="412">
        <f t="shared" si="1"/>
        <v>142</v>
      </c>
      <c r="M13" s="413">
        <v>3</v>
      </c>
      <c r="N13" s="472" t="s">
        <v>6</v>
      </c>
    </row>
    <row r="14" spans="1:14" ht="15">
      <c r="A14" s="342" t="s">
        <v>192</v>
      </c>
      <c r="B14" s="343"/>
      <c r="C14" s="412">
        <v>108</v>
      </c>
      <c r="D14" s="412">
        <v>15</v>
      </c>
      <c r="E14" s="412">
        <v>108</v>
      </c>
      <c r="F14" s="412">
        <v>15</v>
      </c>
      <c r="G14" s="412"/>
      <c r="H14" s="412">
        <v>0</v>
      </c>
      <c r="I14" s="412"/>
      <c r="J14" s="412"/>
      <c r="K14" s="412">
        <f t="shared" si="0"/>
        <v>0</v>
      </c>
      <c r="L14" s="412">
        <f t="shared" si="1"/>
        <v>108</v>
      </c>
      <c r="M14" s="413">
        <v>15</v>
      </c>
      <c r="N14" s="472" t="s">
        <v>6</v>
      </c>
    </row>
    <row r="15" spans="1:14" ht="15">
      <c r="A15" s="342" t="s">
        <v>331</v>
      </c>
      <c r="B15" s="343"/>
      <c r="C15" s="412">
        <v>24</v>
      </c>
      <c r="D15" s="412">
        <v>0</v>
      </c>
      <c r="E15" s="412">
        <v>24</v>
      </c>
      <c r="F15" s="412">
        <v>0</v>
      </c>
      <c r="G15" s="412"/>
      <c r="H15" s="412">
        <v>2</v>
      </c>
      <c r="I15" s="412"/>
      <c r="J15" s="412"/>
      <c r="K15" s="412">
        <f t="shared" si="0"/>
        <v>2</v>
      </c>
      <c r="L15" s="412">
        <f t="shared" si="1"/>
        <v>26</v>
      </c>
      <c r="M15" s="413">
        <v>0</v>
      </c>
      <c r="N15" s="472" t="s">
        <v>6</v>
      </c>
    </row>
    <row r="16" spans="1:14" ht="15">
      <c r="A16" s="987" t="s">
        <v>332</v>
      </c>
      <c r="B16" s="988"/>
      <c r="C16" s="412">
        <v>2</v>
      </c>
      <c r="D16" s="412">
        <v>0</v>
      </c>
      <c r="E16" s="412">
        <v>2</v>
      </c>
      <c r="F16" s="412">
        <v>0</v>
      </c>
      <c r="G16" s="412"/>
      <c r="H16" s="412">
        <v>0</v>
      </c>
      <c r="I16" s="412"/>
      <c r="J16" s="412"/>
      <c r="K16" s="412">
        <f t="shared" si="0"/>
        <v>0</v>
      </c>
      <c r="L16" s="412">
        <f t="shared" si="1"/>
        <v>2</v>
      </c>
      <c r="M16" s="413">
        <v>0</v>
      </c>
      <c r="N16" s="472" t="s">
        <v>6</v>
      </c>
    </row>
    <row r="17" spans="1:14" ht="15">
      <c r="A17" s="1002" t="s">
        <v>356</v>
      </c>
      <c r="B17" s="988"/>
      <c r="C17" s="412">
        <v>2</v>
      </c>
      <c r="D17" s="412">
        <v>0</v>
      </c>
      <c r="E17" s="412">
        <v>2</v>
      </c>
      <c r="F17" s="412">
        <v>0</v>
      </c>
      <c r="G17" s="412"/>
      <c r="H17" s="412">
        <v>1</v>
      </c>
      <c r="I17" s="412"/>
      <c r="J17" s="412"/>
      <c r="K17" s="412">
        <f t="shared" si="0"/>
        <v>1</v>
      </c>
      <c r="L17" s="412">
        <f t="shared" si="1"/>
        <v>3</v>
      </c>
      <c r="M17" s="413">
        <v>0</v>
      </c>
      <c r="N17" s="472" t="s">
        <v>6</v>
      </c>
    </row>
    <row r="18" spans="1:14" ht="15">
      <c r="A18" s="1003" t="s">
        <v>357</v>
      </c>
      <c r="B18" s="988"/>
      <c r="C18" s="412">
        <v>7</v>
      </c>
      <c r="D18" s="412">
        <v>0</v>
      </c>
      <c r="E18" s="412">
        <v>7</v>
      </c>
      <c r="F18" s="412">
        <v>0</v>
      </c>
      <c r="G18" s="412"/>
      <c r="H18" s="412">
        <v>2</v>
      </c>
      <c r="I18" s="412"/>
      <c r="J18" s="412"/>
      <c r="K18" s="412">
        <f t="shared" si="0"/>
        <v>2</v>
      </c>
      <c r="L18" s="412">
        <f t="shared" si="1"/>
        <v>9</v>
      </c>
      <c r="M18" s="413">
        <v>0</v>
      </c>
      <c r="N18" s="472" t="s">
        <v>6</v>
      </c>
    </row>
    <row r="19" spans="1:14" ht="15">
      <c r="A19" s="1002" t="s">
        <v>358</v>
      </c>
      <c r="B19" s="988"/>
      <c r="C19" s="412">
        <v>2</v>
      </c>
      <c r="D19" s="412">
        <v>0</v>
      </c>
      <c r="E19" s="412">
        <v>2</v>
      </c>
      <c r="F19" s="412">
        <v>0</v>
      </c>
      <c r="G19" s="412"/>
      <c r="H19" s="412">
        <v>0</v>
      </c>
      <c r="I19" s="412"/>
      <c r="J19" s="412"/>
      <c r="K19" s="412">
        <f t="shared" si="0"/>
        <v>0</v>
      </c>
      <c r="L19" s="412">
        <f t="shared" si="1"/>
        <v>2</v>
      </c>
      <c r="M19" s="413">
        <v>0</v>
      </c>
      <c r="N19" s="472" t="s">
        <v>6</v>
      </c>
    </row>
    <row r="20" spans="1:14" ht="15">
      <c r="A20" s="1002" t="s">
        <v>359</v>
      </c>
      <c r="B20" s="988"/>
      <c r="C20" s="412">
        <v>135</v>
      </c>
      <c r="D20" s="412">
        <v>0</v>
      </c>
      <c r="E20" s="412">
        <v>135</v>
      </c>
      <c r="F20" s="412">
        <v>0</v>
      </c>
      <c r="G20" s="412"/>
      <c r="H20" s="412">
        <v>2</v>
      </c>
      <c r="I20" s="412"/>
      <c r="J20" s="412"/>
      <c r="K20" s="412">
        <f t="shared" si="0"/>
        <v>2</v>
      </c>
      <c r="L20" s="412">
        <f t="shared" si="1"/>
        <v>137</v>
      </c>
      <c r="M20" s="413">
        <v>0</v>
      </c>
      <c r="N20" s="472" t="s">
        <v>6</v>
      </c>
    </row>
    <row r="21" spans="1:14" ht="15">
      <c r="A21" s="1002" t="s">
        <v>360</v>
      </c>
      <c r="B21" s="988"/>
      <c r="C21" s="412">
        <v>13</v>
      </c>
      <c r="D21" s="412">
        <v>5</v>
      </c>
      <c r="E21" s="412">
        <v>13</v>
      </c>
      <c r="F21" s="412">
        <v>5</v>
      </c>
      <c r="G21" s="412"/>
      <c r="H21" s="412">
        <v>0</v>
      </c>
      <c r="I21" s="412"/>
      <c r="J21" s="412"/>
      <c r="K21" s="412">
        <f t="shared" si="0"/>
        <v>0</v>
      </c>
      <c r="L21" s="412">
        <f t="shared" si="1"/>
        <v>13</v>
      </c>
      <c r="M21" s="413">
        <v>5</v>
      </c>
      <c r="N21" s="472" t="s">
        <v>6</v>
      </c>
    </row>
    <row r="22" spans="1:14" ht="15.75" thickBot="1">
      <c r="A22" s="981" t="s">
        <v>257</v>
      </c>
      <c r="B22" s="982"/>
      <c r="C22" s="414">
        <f aca="true" t="shared" si="2" ref="C22:H22">SUM(C12:C21)</f>
        <v>449</v>
      </c>
      <c r="D22" s="415">
        <f t="shared" si="2"/>
        <v>23</v>
      </c>
      <c r="E22" s="416">
        <f t="shared" si="2"/>
        <v>434</v>
      </c>
      <c r="F22" s="415">
        <f t="shared" si="2"/>
        <v>23</v>
      </c>
      <c r="G22" s="416">
        <f t="shared" si="2"/>
        <v>0</v>
      </c>
      <c r="H22" s="415">
        <f t="shared" si="2"/>
        <v>16</v>
      </c>
      <c r="I22" s="415" t="e">
        <f>SUM(#REF!)</f>
        <v>#REF!</v>
      </c>
      <c r="J22" s="415">
        <f>SUM(J12:J21)</f>
        <v>0</v>
      </c>
      <c r="K22" s="415">
        <f>SUM(K12:K21)</f>
        <v>16</v>
      </c>
      <c r="L22" s="417">
        <f>SUM(L12:L21)</f>
        <v>450</v>
      </c>
      <c r="M22" s="416">
        <f>SUM(M12:M21)</f>
        <v>23</v>
      </c>
      <c r="N22" s="472" t="s">
        <v>6</v>
      </c>
    </row>
    <row r="23" spans="1:14" ht="15">
      <c r="A23" s="979" t="s">
        <v>398</v>
      </c>
      <c r="B23" s="980"/>
      <c r="C23" s="418">
        <v>220</v>
      </c>
      <c r="D23" s="418">
        <v>23</v>
      </c>
      <c r="E23" s="419">
        <v>214</v>
      </c>
      <c r="F23" s="418">
        <v>23</v>
      </c>
      <c r="G23" s="419"/>
      <c r="H23" s="418">
        <v>10</v>
      </c>
      <c r="I23" s="418"/>
      <c r="J23" s="420"/>
      <c r="K23" s="421">
        <f>H23+J23</f>
        <v>10</v>
      </c>
      <c r="L23" s="422">
        <f>E23+G23+K23</f>
        <v>224</v>
      </c>
      <c r="M23" s="423">
        <v>23</v>
      </c>
      <c r="N23" s="472" t="s">
        <v>6</v>
      </c>
    </row>
    <row r="24" spans="1:14" ht="15">
      <c r="A24" s="985" t="s">
        <v>428</v>
      </c>
      <c r="B24" s="986"/>
      <c r="C24" s="420">
        <v>229</v>
      </c>
      <c r="D24" s="420">
        <v>0</v>
      </c>
      <c r="E24" s="424">
        <v>220</v>
      </c>
      <c r="F24" s="420">
        <v>0</v>
      </c>
      <c r="G24" s="424"/>
      <c r="H24" s="420">
        <v>6</v>
      </c>
      <c r="I24" s="420"/>
      <c r="J24" s="420"/>
      <c r="K24" s="421">
        <f>H24+J24</f>
        <v>6</v>
      </c>
      <c r="L24" s="422">
        <v>226</v>
      </c>
      <c r="M24" s="423">
        <v>0</v>
      </c>
      <c r="N24" s="472" t="s">
        <v>6</v>
      </c>
    </row>
    <row r="25" spans="1:14" ht="15">
      <c r="A25" s="983" t="s">
        <v>429</v>
      </c>
      <c r="B25" s="984"/>
      <c r="C25" s="420">
        <v>0</v>
      </c>
      <c r="D25" s="420">
        <v>0</v>
      </c>
      <c r="E25" s="424">
        <v>0</v>
      </c>
      <c r="F25" s="420">
        <v>0</v>
      </c>
      <c r="G25" s="424"/>
      <c r="H25" s="420">
        <v>0</v>
      </c>
      <c r="I25" s="420"/>
      <c r="J25" s="420"/>
      <c r="K25" s="421">
        <f>H25+J25</f>
        <v>0</v>
      </c>
      <c r="L25" s="422">
        <f>E25+G25+K25</f>
        <v>0</v>
      </c>
      <c r="M25" s="423">
        <v>0</v>
      </c>
      <c r="N25" s="472" t="s">
        <v>6</v>
      </c>
    </row>
    <row r="26" spans="1:14" s="22" customFormat="1" ht="15">
      <c r="A26" s="977" t="s">
        <v>257</v>
      </c>
      <c r="B26" s="978"/>
      <c r="C26" s="425">
        <f>SUM(C23:C25)</f>
        <v>449</v>
      </c>
      <c r="D26" s="425">
        <f aca="true" t="shared" si="3" ref="D26:M26">SUM(D23:D25)</f>
        <v>23</v>
      </c>
      <c r="E26" s="425">
        <f t="shared" si="3"/>
        <v>434</v>
      </c>
      <c r="F26" s="425">
        <f t="shared" si="3"/>
        <v>23</v>
      </c>
      <c r="G26" s="425">
        <f t="shared" si="3"/>
        <v>0</v>
      </c>
      <c r="H26" s="425">
        <f t="shared" si="3"/>
        <v>16</v>
      </c>
      <c r="I26" s="425">
        <f t="shared" si="3"/>
        <v>0</v>
      </c>
      <c r="J26" s="425">
        <v>0</v>
      </c>
      <c r="K26" s="425">
        <f>SUM(K23:K25)</f>
        <v>16</v>
      </c>
      <c r="L26" s="426">
        <f t="shared" si="3"/>
        <v>450</v>
      </c>
      <c r="M26" s="427">
        <f t="shared" si="3"/>
        <v>23</v>
      </c>
      <c r="N26" s="472" t="s">
        <v>6</v>
      </c>
    </row>
    <row r="27" spans="1:14" s="23" customFormat="1" ht="15">
      <c r="A27" s="1015" t="s">
        <v>205</v>
      </c>
      <c r="B27" s="1015"/>
      <c r="C27" s="1015"/>
      <c r="D27" s="1015"/>
      <c r="E27" s="1015"/>
      <c r="F27" s="1015"/>
      <c r="G27" s="1015"/>
      <c r="H27" s="1015"/>
      <c r="I27" s="1015"/>
      <c r="J27" s="1015"/>
      <c r="K27" s="1015"/>
      <c r="L27" s="1015"/>
      <c r="M27" s="1016"/>
      <c r="N27" s="472"/>
    </row>
    <row r="28" spans="1:14" s="23" customFormat="1" ht="19.5" customHeight="1">
      <c r="A28" s="569" t="s">
        <v>361</v>
      </c>
      <c r="N28" s="473"/>
    </row>
    <row r="29" spans="1:14" s="23" customFormat="1" ht="15">
      <c r="A29" s="677"/>
      <c r="B29" s="189"/>
      <c r="C29" s="678"/>
      <c r="D29" s="678"/>
      <c r="E29" s="678"/>
      <c r="F29" s="678"/>
      <c r="G29" s="678"/>
      <c r="H29" s="678"/>
      <c r="I29" s="678"/>
      <c r="J29" s="678"/>
      <c r="K29" s="678"/>
      <c r="L29" s="678"/>
      <c r="M29" s="678"/>
      <c r="N29" s="473"/>
    </row>
    <row r="30" spans="1:14" s="23" customFormat="1" ht="15">
      <c r="A30" s="188"/>
      <c r="B30" s="189"/>
      <c r="C30" s="678"/>
      <c r="D30" s="678"/>
      <c r="E30" s="678"/>
      <c r="F30" s="678"/>
      <c r="G30" s="678"/>
      <c r="H30" s="678"/>
      <c r="I30" s="678"/>
      <c r="J30" s="678"/>
      <c r="K30" s="678"/>
      <c r="L30" s="678"/>
      <c r="M30" s="678"/>
      <c r="N30" s="473"/>
    </row>
    <row r="31" spans="1:14" s="23" customFormat="1" ht="15">
      <c r="A31" s="188"/>
      <c r="B31" s="189"/>
      <c r="C31" s="678"/>
      <c r="D31" s="678"/>
      <c r="E31" s="678"/>
      <c r="F31" s="678"/>
      <c r="G31" s="678"/>
      <c r="H31" s="678"/>
      <c r="I31" s="678"/>
      <c r="J31" s="678"/>
      <c r="K31" s="678"/>
      <c r="L31" s="678"/>
      <c r="M31" s="678"/>
      <c r="N31" s="473"/>
    </row>
    <row r="32" spans="1:14" s="23" customFormat="1" ht="15">
      <c r="A32" s="188"/>
      <c r="B32" s="189"/>
      <c r="C32" s="189"/>
      <c r="D32" s="189"/>
      <c r="E32" s="189"/>
      <c r="F32" s="189"/>
      <c r="G32" s="189"/>
      <c r="H32" s="189"/>
      <c r="I32" s="189"/>
      <c r="J32" s="189"/>
      <c r="K32" s="189"/>
      <c r="L32" s="189"/>
      <c r="M32" s="189"/>
      <c r="N32" s="473"/>
    </row>
    <row r="33" spans="1:14" s="24" customFormat="1" ht="15.75">
      <c r="A33" s="679"/>
      <c r="B33" s="680"/>
      <c r="C33" s="680"/>
      <c r="D33" s="680"/>
      <c r="E33" s="680"/>
      <c r="F33" s="680"/>
      <c r="G33" s="680"/>
      <c r="H33" s="680"/>
      <c r="I33" s="680"/>
      <c r="J33" s="680"/>
      <c r="K33" s="680"/>
      <c r="L33" s="680"/>
      <c r="M33" s="680"/>
      <c r="N33" s="474"/>
    </row>
    <row r="34" spans="1:13" ht="71.25" customHeight="1">
      <c r="A34" s="791"/>
      <c r="B34" s="919"/>
      <c r="C34" s="919"/>
      <c r="D34" s="919"/>
      <c r="E34" s="919"/>
      <c r="F34" s="919"/>
      <c r="G34" s="919"/>
      <c r="H34" s="919"/>
      <c r="I34" s="919"/>
      <c r="J34" s="919"/>
      <c r="K34" s="919"/>
      <c r="L34" s="919"/>
      <c r="M34" s="920"/>
    </row>
    <row r="35" spans="1:13" ht="39.75" customHeight="1">
      <c r="A35" s="791"/>
      <c r="B35" s="919"/>
      <c r="C35" s="919"/>
      <c r="D35" s="919"/>
      <c r="E35" s="919"/>
      <c r="F35" s="919"/>
      <c r="G35" s="919"/>
      <c r="H35" s="919"/>
      <c r="I35" s="919"/>
      <c r="J35" s="919"/>
      <c r="K35" s="919"/>
      <c r="L35" s="919"/>
      <c r="M35" s="920"/>
    </row>
    <row r="36" spans="1:13" ht="15" hidden="1">
      <c r="A36" s="681"/>
      <c r="B36" s="681"/>
      <c r="C36" s="681"/>
      <c r="D36" s="681"/>
      <c r="E36" s="681"/>
      <c r="F36" s="681"/>
      <c r="G36" s="681"/>
      <c r="H36" s="681"/>
      <c r="I36" s="681"/>
      <c r="J36" s="681"/>
      <c r="K36" s="681"/>
      <c r="L36" s="681"/>
      <c r="M36" s="681"/>
    </row>
    <row r="37" spans="1:13" ht="58.5" customHeight="1">
      <c r="A37" s="791"/>
      <c r="B37" s="919"/>
      <c r="C37" s="919"/>
      <c r="D37" s="919"/>
      <c r="E37" s="919"/>
      <c r="F37" s="919"/>
      <c r="G37" s="919"/>
      <c r="H37" s="919"/>
      <c r="I37" s="919"/>
      <c r="J37" s="919"/>
      <c r="K37" s="919"/>
      <c r="L37" s="919"/>
      <c r="M37" s="920"/>
    </row>
    <row r="38" spans="1:13" ht="15" hidden="1">
      <c r="A38" s="681"/>
      <c r="B38" s="681"/>
      <c r="C38" s="681"/>
      <c r="D38" s="681"/>
      <c r="E38" s="681"/>
      <c r="F38" s="681"/>
      <c r="G38" s="681"/>
      <c r="H38" s="681"/>
      <c r="I38" s="681"/>
      <c r="J38" s="681"/>
      <c r="K38" s="681"/>
      <c r="L38" s="681"/>
      <c r="M38" s="681"/>
    </row>
    <row r="39" spans="1:13" ht="69" customHeight="1">
      <c r="A39" s="791"/>
      <c r="B39" s="919"/>
      <c r="C39" s="919"/>
      <c r="D39" s="919"/>
      <c r="E39" s="919"/>
      <c r="F39" s="919"/>
      <c r="G39" s="919"/>
      <c r="H39" s="919"/>
      <c r="I39" s="919"/>
      <c r="J39" s="919"/>
      <c r="K39" s="919"/>
      <c r="L39" s="919"/>
      <c r="M39" s="920"/>
    </row>
    <row r="40" spans="1:13" ht="15" hidden="1">
      <c r="A40" s="681"/>
      <c r="B40" s="681"/>
      <c r="C40" s="681"/>
      <c r="D40" s="681"/>
      <c r="E40" s="681"/>
      <c r="F40" s="681"/>
      <c r="G40" s="681"/>
      <c r="H40" s="681"/>
      <c r="I40" s="681"/>
      <c r="J40" s="681"/>
      <c r="K40" s="681"/>
      <c r="L40" s="681"/>
      <c r="M40" s="681"/>
    </row>
    <row r="41" spans="1:13" ht="15">
      <c r="A41" s="682"/>
      <c r="B41" s="681"/>
      <c r="C41" s="681"/>
      <c r="D41" s="681"/>
      <c r="E41" s="681"/>
      <c r="F41" s="681"/>
      <c r="G41" s="681"/>
      <c r="H41" s="681"/>
      <c r="I41" s="681"/>
      <c r="J41" s="681"/>
      <c r="K41" s="681"/>
      <c r="L41" s="681"/>
      <c r="M41" s="681"/>
    </row>
    <row r="42" spans="1:13" ht="15">
      <c r="A42" s="683"/>
      <c r="B42" s="683"/>
      <c r="C42" s="683"/>
      <c r="D42" s="683"/>
      <c r="E42" s="683"/>
      <c r="F42" s="683"/>
      <c r="G42" s="683"/>
      <c r="H42" s="683"/>
      <c r="I42" s="683"/>
      <c r="J42" s="683"/>
      <c r="K42" s="683"/>
      <c r="L42" s="683"/>
      <c r="M42" s="683"/>
    </row>
    <row r="43" spans="1:13" ht="15">
      <c r="A43" s="683"/>
      <c r="B43" s="683"/>
      <c r="C43" s="683"/>
      <c r="D43" s="683"/>
      <c r="E43" s="683"/>
      <c r="F43" s="683"/>
      <c r="G43" s="683"/>
      <c r="H43" s="683"/>
      <c r="I43" s="683"/>
      <c r="J43" s="683"/>
      <c r="K43" s="683"/>
      <c r="L43" s="683"/>
      <c r="M43" s="684"/>
    </row>
    <row r="44" spans="1:13" ht="15">
      <c r="A44" s="683"/>
      <c r="B44" s="683"/>
      <c r="C44" s="683"/>
      <c r="D44" s="683"/>
      <c r="E44" s="683"/>
      <c r="F44" s="683"/>
      <c r="G44" s="683"/>
      <c r="H44" s="683"/>
      <c r="I44" s="683"/>
      <c r="J44" s="683"/>
      <c r="K44" s="683"/>
      <c r="L44" s="683"/>
      <c r="M44" s="683"/>
    </row>
    <row r="45" spans="1:13" ht="15">
      <c r="A45" s="683"/>
      <c r="B45" s="683"/>
      <c r="C45" s="683"/>
      <c r="D45" s="683"/>
      <c r="E45" s="683"/>
      <c r="F45" s="683"/>
      <c r="G45" s="683"/>
      <c r="H45" s="683"/>
      <c r="I45" s="683"/>
      <c r="J45" s="683"/>
      <c r="K45" s="683"/>
      <c r="L45" s="683"/>
      <c r="M45" s="683"/>
    </row>
    <row r="46" spans="1:13" ht="15">
      <c r="A46" s="683"/>
      <c r="B46" s="683"/>
      <c r="C46" s="683"/>
      <c r="D46" s="683"/>
      <c r="E46" s="683"/>
      <c r="F46" s="683"/>
      <c r="G46" s="683"/>
      <c r="H46" s="683"/>
      <c r="I46" s="683"/>
      <c r="J46" s="683"/>
      <c r="K46" s="683"/>
      <c r="L46" s="683"/>
      <c r="M46" s="683"/>
    </row>
    <row r="47" spans="1:13" ht="15">
      <c r="A47" s="683"/>
      <c r="B47" s="683"/>
      <c r="C47" s="683"/>
      <c r="D47" s="683"/>
      <c r="E47" s="683"/>
      <c r="F47" s="683"/>
      <c r="G47" s="683"/>
      <c r="H47" s="683"/>
      <c r="I47" s="683"/>
      <c r="J47" s="683"/>
      <c r="K47" s="683"/>
      <c r="L47" s="683"/>
      <c r="M47" s="683"/>
    </row>
    <row r="48" spans="1:13" ht="15">
      <c r="A48" s="683"/>
      <c r="B48" s="683"/>
      <c r="C48" s="683"/>
      <c r="D48" s="683"/>
      <c r="E48" s="683"/>
      <c r="F48" s="683"/>
      <c r="G48" s="683"/>
      <c r="H48" s="683"/>
      <c r="I48" s="683"/>
      <c r="J48" s="683"/>
      <c r="K48" s="683"/>
      <c r="L48" s="683"/>
      <c r="M48" s="683"/>
    </row>
    <row r="49" spans="1:13" ht="15">
      <c r="A49" s="683"/>
      <c r="B49" s="683"/>
      <c r="C49" s="683"/>
      <c r="D49" s="683"/>
      <c r="E49" s="683"/>
      <c r="F49" s="683"/>
      <c r="G49" s="683"/>
      <c r="H49" s="683"/>
      <c r="I49" s="683"/>
      <c r="J49" s="683"/>
      <c r="K49" s="683"/>
      <c r="L49" s="683"/>
      <c r="M49" s="683"/>
    </row>
    <row r="50" spans="1:13" ht="15">
      <c r="A50" s="683"/>
      <c r="B50" s="683"/>
      <c r="C50" s="683"/>
      <c r="D50" s="683"/>
      <c r="E50" s="683"/>
      <c r="F50" s="683"/>
      <c r="G50" s="683"/>
      <c r="H50" s="683"/>
      <c r="I50" s="683"/>
      <c r="J50" s="683"/>
      <c r="K50" s="683"/>
      <c r="L50" s="683"/>
      <c r="M50" s="683"/>
    </row>
    <row r="51" spans="1:13" ht="15">
      <c r="A51" s="683"/>
      <c r="B51" s="683"/>
      <c r="C51" s="683"/>
      <c r="D51" s="683"/>
      <c r="E51" s="683"/>
      <c r="F51" s="683"/>
      <c r="G51" s="683"/>
      <c r="H51" s="683"/>
      <c r="I51" s="683"/>
      <c r="J51" s="683"/>
      <c r="K51" s="683"/>
      <c r="L51" s="683"/>
      <c r="M51" s="683"/>
    </row>
    <row r="52" spans="1:13" ht="15">
      <c r="A52" s="683"/>
      <c r="B52" s="683"/>
      <c r="C52" s="683"/>
      <c r="D52" s="683"/>
      <c r="E52" s="683"/>
      <c r="F52" s="683"/>
      <c r="G52" s="683"/>
      <c r="H52" s="683"/>
      <c r="I52" s="683"/>
      <c r="J52" s="683"/>
      <c r="K52" s="683"/>
      <c r="L52" s="683"/>
      <c r="M52" s="683"/>
    </row>
    <row r="53" spans="1:13" ht="15">
      <c r="A53" s="683"/>
      <c r="B53" s="683"/>
      <c r="C53" s="683"/>
      <c r="D53" s="683"/>
      <c r="E53" s="683"/>
      <c r="F53" s="683"/>
      <c r="G53" s="683"/>
      <c r="H53" s="683"/>
      <c r="I53" s="683"/>
      <c r="J53" s="683"/>
      <c r="K53" s="683"/>
      <c r="L53" s="683"/>
      <c r="M53" s="683"/>
    </row>
    <row r="54" spans="1:13" ht="15">
      <c r="A54" s="683"/>
      <c r="B54" s="683"/>
      <c r="C54" s="683"/>
      <c r="D54" s="683"/>
      <c r="E54" s="683"/>
      <c r="F54" s="683"/>
      <c r="G54" s="683"/>
      <c r="H54" s="683"/>
      <c r="I54" s="683"/>
      <c r="J54" s="683"/>
      <c r="K54" s="683"/>
      <c r="L54" s="683"/>
      <c r="M54" s="683"/>
    </row>
    <row r="55" spans="1:13" ht="15">
      <c r="A55" s="683"/>
      <c r="B55" s="683"/>
      <c r="C55" s="683"/>
      <c r="D55" s="683"/>
      <c r="E55" s="683"/>
      <c r="F55" s="683"/>
      <c r="G55" s="683"/>
      <c r="H55" s="683"/>
      <c r="I55" s="683"/>
      <c r="J55" s="683"/>
      <c r="K55" s="683"/>
      <c r="L55" s="683"/>
      <c r="M55" s="683"/>
    </row>
    <row r="56" spans="1:13" ht="15">
      <c r="A56" s="683"/>
      <c r="B56" s="683"/>
      <c r="C56" s="683"/>
      <c r="D56" s="683"/>
      <c r="E56" s="683"/>
      <c r="F56" s="683"/>
      <c r="G56" s="683"/>
      <c r="H56" s="683"/>
      <c r="I56" s="683"/>
      <c r="J56" s="683"/>
      <c r="K56" s="683"/>
      <c r="L56" s="683"/>
      <c r="M56" s="683"/>
    </row>
    <row r="57" spans="1:13" ht="15">
      <c r="A57" s="683"/>
      <c r="B57" s="683"/>
      <c r="C57" s="683"/>
      <c r="D57" s="683"/>
      <c r="E57" s="683"/>
      <c r="F57" s="683"/>
      <c r="G57" s="683"/>
      <c r="H57" s="683"/>
      <c r="I57" s="683"/>
      <c r="J57" s="683"/>
      <c r="K57" s="683"/>
      <c r="L57" s="683"/>
      <c r="M57" s="683"/>
    </row>
    <row r="58" spans="1:13" ht="15">
      <c r="A58" s="683"/>
      <c r="B58" s="683"/>
      <c r="C58" s="683"/>
      <c r="D58" s="683"/>
      <c r="E58" s="683"/>
      <c r="F58" s="683"/>
      <c r="G58" s="683"/>
      <c r="H58" s="683"/>
      <c r="I58" s="683"/>
      <c r="J58" s="683"/>
      <c r="K58" s="683"/>
      <c r="L58" s="683"/>
      <c r="M58" s="683"/>
    </row>
    <row r="59" spans="1:13" ht="15">
      <c r="A59" s="683"/>
      <c r="B59" s="683"/>
      <c r="C59" s="683"/>
      <c r="D59" s="683"/>
      <c r="E59" s="683"/>
      <c r="F59" s="683"/>
      <c r="G59" s="683"/>
      <c r="H59" s="683"/>
      <c r="I59" s="683"/>
      <c r="J59" s="683"/>
      <c r="K59" s="683"/>
      <c r="L59" s="683"/>
      <c r="M59" s="683"/>
    </row>
    <row r="60" spans="1:13" ht="15">
      <c r="A60" s="683"/>
      <c r="B60" s="683"/>
      <c r="C60" s="683"/>
      <c r="D60" s="683"/>
      <c r="E60" s="683"/>
      <c r="F60" s="683"/>
      <c r="G60" s="683"/>
      <c r="H60" s="683"/>
      <c r="I60" s="683"/>
      <c r="J60" s="683"/>
      <c r="K60" s="683"/>
      <c r="L60" s="683"/>
      <c r="M60" s="683"/>
    </row>
    <row r="61" spans="1:13" ht="15">
      <c r="A61" s="683"/>
      <c r="B61" s="683"/>
      <c r="C61" s="683"/>
      <c r="D61" s="683"/>
      <c r="E61" s="683"/>
      <c r="F61" s="683"/>
      <c r="G61" s="683"/>
      <c r="H61" s="683"/>
      <c r="I61" s="683"/>
      <c r="J61" s="683"/>
      <c r="K61" s="683"/>
      <c r="L61" s="683"/>
      <c r="M61" s="683"/>
    </row>
    <row r="62" spans="1:13" ht="15">
      <c r="A62" s="683"/>
      <c r="B62" s="683"/>
      <c r="C62" s="683"/>
      <c r="D62" s="683"/>
      <c r="E62" s="683"/>
      <c r="F62" s="683"/>
      <c r="G62" s="683"/>
      <c r="H62" s="683"/>
      <c r="I62" s="683"/>
      <c r="J62" s="683"/>
      <c r="K62" s="683"/>
      <c r="L62" s="683"/>
      <c r="M62" s="683"/>
    </row>
  </sheetData>
  <mergeCells count="34">
    <mergeCell ref="A27:M27"/>
    <mergeCell ref="A1:M1"/>
    <mergeCell ref="A4:M4"/>
    <mergeCell ref="A5:M5"/>
    <mergeCell ref="A6:M6"/>
    <mergeCell ref="J10:J11"/>
    <mergeCell ref="H10:H11"/>
    <mergeCell ref="C10:C11"/>
    <mergeCell ref="D10:D11"/>
    <mergeCell ref="A21:B21"/>
    <mergeCell ref="A39:M39"/>
    <mergeCell ref="H9:M9"/>
    <mergeCell ref="A34:M34"/>
    <mergeCell ref="A35:M35"/>
    <mergeCell ref="A37:M37"/>
    <mergeCell ref="E9:F9"/>
    <mergeCell ref="C9:D9"/>
    <mergeCell ref="M10:M11"/>
    <mergeCell ref="L10:L11"/>
    <mergeCell ref="K10:K11"/>
    <mergeCell ref="A20:B20"/>
    <mergeCell ref="A19:B19"/>
    <mergeCell ref="A18:B18"/>
    <mergeCell ref="A17:B17"/>
    <mergeCell ref="A16:B16"/>
    <mergeCell ref="F10:F11"/>
    <mergeCell ref="G9:G11"/>
    <mergeCell ref="A9:B11"/>
    <mergeCell ref="E10:E11"/>
    <mergeCell ref="A26:B26"/>
    <mergeCell ref="A23:B23"/>
    <mergeCell ref="A22:B22"/>
    <mergeCell ref="A25:B25"/>
    <mergeCell ref="A24:B24"/>
  </mergeCells>
  <printOptions horizontalCentered="1"/>
  <pageMargins left="0.75" right="0.75" top="1" bottom="1" header="0.5" footer="0.5"/>
  <pageSetup fitToHeight="1" fitToWidth="1" horizontalDpi="600" verticalDpi="600" orientation="landscape" scale="73" r:id="rId1"/>
  <headerFooter alignWithMargins="0">
    <oddHeader>&amp;R&amp;"Times New Roman,Regular"&amp;6DEPARTMENT OF JUSTICE
OFFICE OF THE INSPECTOR GENERAL
FY 2009 PRESIDENT'S BUDGET REQUEST</oddHeader>
    <oddFooter>&amp;C&amp;"Times New Roman,Regular"Exhibit I - Detail of Permanent Positions by Category</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