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9585" activeTab="0"/>
  </bookViews>
  <sheets>
    <sheet name="Water Saved" sheetId="1" r:id="rId1"/>
    <sheet name="Index" sheetId="2" state="hidden" r:id="rId2"/>
    <sheet name="FIRI" sheetId="3" state="hidden" r:id="rId3"/>
    <sheet name="FIRI (Example)" sheetId="4" state="hidden" r:id="rId4"/>
    <sheet name="CP Area Calculator" sheetId="5" r:id="rId5"/>
  </sheets>
  <definedNames/>
  <calcPr fullCalcOnLoad="1"/>
</workbook>
</file>

<file path=xl/comments1.xml><?xml version="1.0" encoding="utf-8"?>
<comments xmlns="http://schemas.openxmlformats.org/spreadsheetml/2006/main">
  <authors>
    <author>Owen J. Kvittem</author>
  </authors>
  <commentList>
    <comment ref="D3" authorId="0">
      <text>
        <r>
          <rPr>
            <b/>
            <sz val="8"/>
            <rFont val="Tahoma"/>
            <family val="0"/>
          </rPr>
          <t>Hint:</t>
        </r>
        <r>
          <rPr>
            <sz val="8"/>
            <rFont val="Tahoma"/>
            <family val="0"/>
          </rPr>
          <t xml:space="preserve">
Navigate to highlighted input cells by pressing the TAB key after entry.</t>
        </r>
      </text>
    </comment>
    <comment ref="C10" authorId="0">
      <text>
        <r>
          <rPr>
            <b/>
            <sz val="8"/>
            <rFont val="Tahoma"/>
            <family val="2"/>
          </rPr>
          <t>Hint:</t>
        </r>
        <r>
          <rPr>
            <sz val="8"/>
            <rFont val="Tahoma"/>
            <family val="0"/>
          </rPr>
          <t xml:space="preserve">
Methods are arranged alphabetically.  Press first letter of method to jump to that part of list.  Scroll through dropdown list by using Arrow, Home, End, Page Up or Page Dn keys.  Use the End key to clear the contents of a dropdown field. </t>
        </r>
      </text>
    </comment>
    <comment ref="K10" authorId="0">
      <text>
        <r>
          <rPr>
            <b/>
            <sz val="8"/>
            <rFont val="Tahoma"/>
            <family val="2"/>
          </rPr>
          <t>Hint:</t>
        </r>
        <r>
          <rPr>
            <sz val="8"/>
            <rFont val="Tahoma"/>
            <family val="0"/>
          </rPr>
          <t xml:space="preserve">
Methods are arranged alphabetically.  Press first letter of method to jump to that part of list.  Scroll through dropdown list by using Arrow, Home, End, Page Up or Page Dn keys.  Use the End key to clear the contents of a dropdown field. </t>
        </r>
      </text>
    </comment>
    <comment ref="F10" authorId="0">
      <text>
        <r>
          <rPr>
            <b/>
            <sz val="8"/>
            <rFont val="Tahoma"/>
            <family val="2"/>
          </rPr>
          <t>Definition (before):</t>
        </r>
        <r>
          <rPr>
            <sz val="8"/>
            <rFont val="Tahoma"/>
            <family val="0"/>
          </rPr>
          <t xml:space="preserve">
irrigation amounts and timing are based on monitoring of rainfall, soil moisture and crop needs.</t>
        </r>
      </text>
    </comment>
    <comment ref="E10" authorId="0">
      <text>
        <r>
          <rPr>
            <b/>
            <sz val="8"/>
            <rFont val="Tahoma"/>
            <family val="0"/>
          </rPr>
          <t xml:space="preserve">Definition (Before):
</t>
        </r>
        <r>
          <rPr>
            <sz val="8"/>
            <rFont val="Tahoma"/>
            <family val="2"/>
          </rPr>
          <t>Any method by which the producer knows how much water was applied for each set.</t>
        </r>
        <r>
          <rPr>
            <sz val="8"/>
            <rFont val="Tahoma"/>
            <family val="0"/>
          </rPr>
          <t xml:space="preserve">
</t>
        </r>
      </text>
    </comment>
    <comment ref="D10" authorId="0">
      <text>
        <r>
          <rPr>
            <b/>
            <sz val="8"/>
            <rFont val="Tahoma"/>
            <family val="0"/>
          </rPr>
          <t>Pressure:</t>
        </r>
        <r>
          <rPr>
            <sz val="8"/>
            <rFont val="Tahoma"/>
            <family val="0"/>
          </rPr>
          <t xml:space="preserve">
Operating pressure of the nozzles: low &lt;35 psi, medium 35-75 psi, high &gt; 75 psi</t>
        </r>
      </text>
    </comment>
    <comment ref="L10" authorId="0">
      <text>
        <r>
          <rPr>
            <b/>
            <sz val="8"/>
            <rFont val="Tahoma"/>
            <family val="2"/>
          </rPr>
          <t>Pressure:</t>
        </r>
        <r>
          <rPr>
            <sz val="8"/>
            <rFont val="Tahoma"/>
            <family val="0"/>
          </rPr>
          <t xml:space="preserve">
Operating pressure of the nozzles: low &lt;35 psi, medium 35-75 psi, high &gt; 75 psi</t>
        </r>
      </text>
    </comment>
    <comment ref="M10" authorId="0">
      <text>
        <r>
          <rPr>
            <b/>
            <sz val="8"/>
            <rFont val="Tahoma"/>
            <family val="0"/>
          </rPr>
          <t>Definition:
Flow meters are required for EQIP.</t>
        </r>
        <r>
          <rPr>
            <sz val="8"/>
            <rFont val="Tahoma"/>
            <family val="0"/>
          </rPr>
          <t xml:space="preserve">
</t>
        </r>
      </text>
    </comment>
    <comment ref="N10" authorId="0">
      <text>
        <r>
          <rPr>
            <b/>
            <sz val="8"/>
            <rFont val="Tahoma"/>
            <family val="0"/>
          </rPr>
          <t>Definition:
Controling the volume, frequency and rate of irrigation based on crop needs, soils storage capacity and rainfall.</t>
        </r>
      </text>
    </comment>
    <comment ref="H10" authorId="0">
      <text>
        <r>
          <rPr>
            <b/>
            <sz val="8"/>
            <rFont val="Tahoma"/>
            <family val="0"/>
          </rPr>
          <t>Definition:</t>
        </r>
        <r>
          <rPr>
            <sz val="8"/>
            <rFont val="Tahoma"/>
            <family val="0"/>
          </rPr>
          <t xml:space="preserve">
Net Irrigation Water Requirements is the annual water needed to meet the crop ET less effective precipitation.  Use the 15 of 20 year charts or the IWR software.</t>
        </r>
      </text>
    </comment>
    <comment ref="P10" authorId="0">
      <text>
        <r>
          <rPr>
            <b/>
            <sz val="8"/>
            <rFont val="Tahoma"/>
            <family val="2"/>
          </rPr>
          <t>Definition:</t>
        </r>
        <r>
          <rPr>
            <sz val="8"/>
            <rFont val="Tahoma"/>
            <family val="0"/>
          </rPr>
          <t xml:space="preserve">
Net Irrigation Water Requirements is the annual water needed to meet the crop ET less effective precipitation.  Use the 15 of 20 year charts or the IWR software.</t>
        </r>
      </text>
    </comment>
  </commentList>
</comments>
</file>

<file path=xl/sharedStrings.xml><?xml version="1.0" encoding="utf-8"?>
<sst xmlns="http://schemas.openxmlformats.org/spreadsheetml/2006/main" count="444" uniqueCount="110">
  <si>
    <t>Method</t>
  </si>
  <si>
    <t>Furrow</t>
  </si>
  <si>
    <t>Surge</t>
  </si>
  <si>
    <t>Low</t>
  </si>
  <si>
    <t>High</t>
  </si>
  <si>
    <t>No</t>
  </si>
  <si>
    <t>Yes</t>
  </si>
  <si>
    <t>Pressure</t>
  </si>
  <si>
    <t>Gated Pipe</t>
  </si>
  <si>
    <t>IWM</t>
  </si>
  <si>
    <t>Measure</t>
  </si>
  <si>
    <t>Sprinkler</t>
  </si>
  <si>
    <t>Medium</t>
  </si>
  <si>
    <t>Seasonal</t>
  </si>
  <si>
    <t>Reuse/</t>
  </si>
  <si>
    <t>Net Irrigation Requirement (Inches)</t>
  </si>
  <si>
    <t>Number years</t>
  </si>
  <si>
    <t>Product Sum</t>
  </si>
  <si>
    <t>Total Years</t>
  </si>
  <si>
    <t>Weighted Savings</t>
  </si>
  <si>
    <r>
      <t>Product(</t>
    </r>
    <r>
      <rPr>
        <b/>
        <sz val="8"/>
        <rFont val="Arial"/>
        <family val="2"/>
      </rPr>
      <t>DiffxYrs</t>
    </r>
    <r>
      <rPr>
        <b/>
        <sz val="10"/>
        <rFont val="Arial"/>
        <family val="2"/>
      </rPr>
      <t>)</t>
    </r>
  </si>
  <si>
    <t>Note: Instructions, assumptions</t>
  </si>
  <si>
    <t>&amp; limitations on back.</t>
  </si>
  <si>
    <t>LEPA</t>
  </si>
  <si>
    <t>SDI</t>
  </si>
  <si>
    <t>Index</t>
  </si>
  <si>
    <t>Difference (in.)</t>
  </si>
  <si>
    <t>=Product Sum/Total Years (in.)</t>
  </si>
  <si>
    <t>or low on</t>
  </si>
  <si>
    <t>pipe top</t>
  </si>
  <si>
    <t>Reuse/ Pressure</t>
  </si>
  <si>
    <t>Seasonal Index</t>
  </si>
  <si>
    <t>Furrow, Reuse=N, Measure=N, IWM=N</t>
  </si>
  <si>
    <t>Furrow, Reuse=Y, Measure=N, IWM=N</t>
  </si>
  <si>
    <t>Furrow, Reuse=N, Measure=Y, IWM=N</t>
  </si>
  <si>
    <t>Furrow, Reuse=N, Measure=Y, IWM=Y</t>
  </si>
  <si>
    <t>Furrow, Reuse=Y, Measure=Y, IWM=N</t>
  </si>
  <si>
    <t>Furrow, Reuse=Y, Measure=Y, IWM=Y</t>
  </si>
  <si>
    <t>Gated Pipe, Reuse=N, Measure=Y, IWM=N</t>
  </si>
  <si>
    <t>Gated Pipe, Reuse=N, Measure=Y, IWM=Y</t>
  </si>
  <si>
    <t>Gated Pipe, Reuse=Y, Measure=N, IWM=N</t>
  </si>
  <si>
    <t>Gated Pipe, Reuse=Y, Measure=Y, IWM=N</t>
  </si>
  <si>
    <t>Gated Pipe, Reuse=Y, Measure=Y, IWM=Y</t>
  </si>
  <si>
    <t>Gated Pipe, Reuse=N, Measure=N, IWM=N</t>
  </si>
  <si>
    <t>Surge, Reuse=N, Measure=Y, IWM=N</t>
  </si>
  <si>
    <t>Surge, Reuse=N, Measure=Y, IWM=Y</t>
  </si>
  <si>
    <t>Surge, Reuse=N, Measure=N, IWM=N</t>
  </si>
  <si>
    <t>End Gun</t>
  </si>
  <si>
    <t>--</t>
  </si>
  <si>
    <t>Non-Irr</t>
  </si>
  <si>
    <t>Non-Irrigated</t>
  </si>
  <si>
    <t>Sprinkler, Pressure=EndGun, Measure=Y, IWM=N</t>
  </si>
  <si>
    <t>Sprinkler, Pressure=EndGun, Measure=Y, IWM=Y</t>
  </si>
  <si>
    <t>Sprinkler, Pressure=EndGun, Measure=N, IWM=N</t>
  </si>
  <si>
    <t>Sprinkler, Pressure=LEPA, Measure=Y, IWM=N</t>
  </si>
  <si>
    <t>Sprinkler, Pressure=LEPA, Measure=Y, IWM=Y</t>
  </si>
  <si>
    <t>Sprinkler, Pressure=LEPA, Measure=N, IWM=N</t>
  </si>
  <si>
    <t>Sprinkler, Pressure=Low pipe top, Measure=Y, IWM=N</t>
  </si>
  <si>
    <t>Sprinkler, Pressure=Low pipe top, Measure=Y, IWM=Y</t>
  </si>
  <si>
    <t>Sprinkler, Pressure=Low pipe top, Measure=N, IWM=N</t>
  </si>
  <si>
    <t>Sprinkler, Pressure=Medium, Measure=N, IWM=N</t>
  </si>
  <si>
    <t>Sprinkler, Pressure=Medium, Measure=Y, IWM=N</t>
  </si>
  <si>
    <t>Sprinkler, Pressure=Medium, Measure=Y, IWM=Y</t>
  </si>
  <si>
    <t>Sprinkler, Pressure=High, Measure=Y, IWM=N</t>
  </si>
  <si>
    <t>Sprinkler, Pressure=High, Measure=Y, IWM=Y</t>
  </si>
  <si>
    <t>Sprinkler, Pressure=High, Measure=N, IWM=N</t>
  </si>
  <si>
    <t>SDI, Measure=Y, IWM=N</t>
  </si>
  <si>
    <t>SDI, Measure=Y, IWM=Y</t>
  </si>
  <si>
    <t>Low pipe top</t>
  </si>
  <si>
    <t>Acres</t>
  </si>
  <si>
    <t>Return</t>
  </si>
  <si>
    <t xml:space="preserve"> </t>
  </si>
  <si>
    <t>Net IWR</t>
  </si>
  <si>
    <t>Gross (in.)</t>
  </si>
  <si>
    <t>Total acres</t>
  </si>
  <si>
    <t xml:space="preserve"> Inches</t>
  </si>
  <si>
    <t>Before (Existing)</t>
  </si>
  <si>
    <t>After (Planned)</t>
  </si>
  <si>
    <t xml:space="preserve">Producer: </t>
  </si>
  <si>
    <t xml:space="preserve">Location: </t>
  </si>
  <si>
    <t xml:space="preserve">County: </t>
  </si>
  <si>
    <t xml:space="preserve">Tract: </t>
  </si>
  <si>
    <t xml:space="preserve">Field: </t>
  </si>
  <si>
    <t xml:space="preserve">Checked By: </t>
  </si>
  <si>
    <t xml:space="preserve">Calculated By: </t>
  </si>
  <si>
    <t xml:space="preserve">Date: </t>
  </si>
  <si>
    <t>Comments:</t>
  </si>
  <si>
    <t>Length of Pivot =</t>
  </si>
  <si>
    <t>feet</t>
  </si>
  <si>
    <t>Area =</t>
  </si>
  <si>
    <t>acres</t>
  </si>
  <si>
    <t>In Degrees</t>
  </si>
  <si>
    <t>Start</t>
  </si>
  <si>
    <t>Stop</t>
  </si>
  <si>
    <t>Endgun Radius (feet)</t>
  </si>
  <si>
    <t>Area (acres)</t>
  </si>
  <si>
    <t>Arc</t>
  </si>
  <si>
    <t xml:space="preserve">Total = </t>
  </si>
  <si>
    <t>Chord Width</t>
  </si>
  <si>
    <t>Arc Height</t>
  </si>
  <si>
    <t>Angle (degrees)</t>
  </si>
  <si>
    <t>Low - drops</t>
  </si>
  <si>
    <t>Sprinkler, Pressure=Low drops, Measure=N, IWM=N</t>
  </si>
  <si>
    <t>Sprinkler, Pressure=Low drops, Measure=Y, IWM=N</t>
  </si>
  <si>
    <t>Sprinkler, Pressure=Low drops, Measure=Y, IWM=Y</t>
  </si>
  <si>
    <t/>
  </si>
  <si>
    <t>Water Conserved Calculator</t>
  </si>
  <si>
    <t>Total Acre-Inches Conserved</t>
  </si>
  <si>
    <t xml:space="preserve">Net water conserved = </t>
  </si>
  <si>
    <t>Reduced Water (Ac-In.)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</si>
</sst>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0.00_)"/>
  </numFmts>
  <fonts count="12">
    <font>
      <sz val="10"/>
      <name val="Arial"/>
      <family val="0"/>
    </font>
    <font>
      <b/>
      <sz val="10"/>
      <name val="Arial"/>
      <family val="2"/>
    </font>
    <font>
      <b/>
      <sz val="8"/>
      <name val="Arial"/>
      <family val="2"/>
    </font>
    <font>
      <sz val="10"/>
      <name val="Arial Black"/>
      <family val="2"/>
    </font>
    <font>
      <sz val="20"/>
      <name val="Arial"/>
      <family val="2"/>
    </font>
    <font>
      <sz val="12"/>
      <name val="Arial"/>
      <family val="2"/>
    </font>
    <font>
      <b/>
      <sz val="12"/>
      <name val="Arial"/>
      <family val="2"/>
    </font>
    <font>
      <sz val="8"/>
      <name val="Tahoma"/>
      <family val="0"/>
    </font>
    <font>
      <b/>
      <sz val="8"/>
      <name val="Tahoma"/>
      <family val="0"/>
    </font>
    <font>
      <sz val="8"/>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gray0625"/>
    </fill>
    <fill>
      <patternFill patternType="solid">
        <fgColor indexed="26"/>
        <bgColor indexed="64"/>
      </patternFill>
    </fill>
  </fills>
  <borders count="41">
    <border>
      <left/>
      <right/>
      <top/>
      <bottom/>
      <diagonal/>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style="medium"/>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double"/>
    </border>
    <border>
      <left style="thin"/>
      <right>
        <color indexed="63"/>
      </right>
      <top>
        <color indexed="63"/>
      </top>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0" fillId="0" borderId="1" xfId="0" applyBorder="1" applyAlignment="1">
      <alignment/>
    </xf>
    <xf numFmtId="0" fontId="1" fillId="0" borderId="2" xfId="0" applyFont="1" applyBorder="1" applyAlignment="1">
      <alignment horizontal="center"/>
    </xf>
    <xf numFmtId="0" fontId="1" fillId="0" borderId="3" xfId="0" applyFont="1" applyBorder="1" applyAlignment="1">
      <alignment/>
    </xf>
    <xf numFmtId="0" fontId="1" fillId="0" borderId="4"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xf>
    <xf numFmtId="0" fontId="0" fillId="0" borderId="2" xfId="0" applyBorder="1" applyAlignment="1">
      <alignment/>
    </xf>
    <xf numFmtId="1" fontId="0" fillId="0" borderId="2" xfId="0" applyNumberFormat="1" applyBorder="1" applyAlignment="1">
      <alignment horizontal="center"/>
    </xf>
    <xf numFmtId="0" fontId="1" fillId="0" borderId="4" xfId="0" applyFont="1" applyBorder="1" applyAlignment="1">
      <alignment/>
    </xf>
    <xf numFmtId="0" fontId="1" fillId="0" borderId="1" xfId="0" applyFont="1" applyBorder="1" applyAlignment="1">
      <alignment/>
    </xf>
    <xf numFmtId="0" fontId="0" fillId="0" borderId="0" xfId="0" applyAlignment="1" quotePrefix="1">
      <alignment/>
    </xf>
    <xf numFmtId="0" fontId="1" fillId="0" borderId="5" xfId="0" applyFont="1" applyBorder="1" applyAlignment="1">
      <alignment horizontal="center"/>
    </xf>
    <xf numFmtId="1" fontId="0" fillId="0" borderId="5" xfId="0" applyNumberFormat="1" applyBorder="1" applyAlignment="1">
      <alignment horizontal="center"/>
    </xf>
    <xf numFmtId="2" fontId="1" fillId="0" borderId="2" xfId="0" applyNumberFormat="1" applyFont="1" applyBorder="1" applyAlignment="1">
      <alignment horizontal="center"/>
    </xf>
    <xf numFmtId="0" fontId="0" fillId="0" borderId="0" xfId="0" applyAlignment="1">
      <alignment horizontal="left" indent="3"/>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6"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2" fontId="1" fillId="0" borderId="5" xfId="0" applyNumberFormat="1" applyFont="1" applyBorder="1" applyAlignment="1">
      <alignment horizontal="center"/>
    </xf>
    <xf numFmtId="1" fontId="0" fillId="2" borderId="2" xfId="0" applyNumberFormat="1" applyFill="1" applyBorder="1" applyAlignment="1">
      <alignment horizontal="center"/>
    </xf>
    <xf numFmtId="0" fontId="1" fillId="0" borderId="8" xfId="0" applyFont="1" applyBorder="1" applyAlignment="1">
      <alignment horizontal="center"/>
    </xf>
    <xf numFmtId="0" fontId="3" fillId="0" borderId="1" xfId="0" applyFont="1" applyBorder="1" applyAlignment="1">
      <alignment/>
    </xf>
    <xf numFmtId="1" fontId="3" fillId="0" borderId="1" xfId="0" applyNumberFormat="1" applyFont="1" applyBorder="1" applyAlignment="1">
      <alignment horizontal="center"/>
    </xf>
    <xf numFmtId="0" fontId="3" fillId="0" borderId="2" xfId="0" applyFont="1" applyBorder="1" applyAlignment="1">
      <alignment/>
    </xf>
    <xf numFmtId="0" fontId="3" fillId="0" borderId="2" xfId="0" applyFont="1" applyBorder="1" applyAlignment="1">
      <alignment horizontal="center"/>
    </xf>
    <xf numFmtId="0" fontId="1" fillId="0" borderId="6" xfId="0" applyFont="1" applyBorder="1" applyAlignment="1">
      <alignment horizontal="center"/>
    </xf>
    <xf numFmtId="0" fontId="1" fillId="0" borderId="2" xfId="0" applyFont="1" applyBorder="1" applyAlignment="1" quotePrefix="1">
      <alignment horizontal="center"/>
    </xf>
    <xf numFmtId="0" fontId="1" fillId="0" borderId="12" xfId="0" applyFont="1" applyBorder="1" applyAlignment="1">
      <alignment/>
    </xf>
    <xf numFmtId="0" fontId="1" fillId="0" borderId="11" xfId="0" applyFont="1" applyBorder="1" applyAlignment="1">
      <alignment horizontal="center"/>
    </xf>
    <xf numFmtId="1" fontId="1" fillId="0" borderId="2" xfId="0" applyNumberFormat="1" applyFont="1" applyBorder="1" applyAlignment="1">
      <alignment horizontal="center"/>
    </xf>
    <xf numFmtId="0" fontId="1" fillId="0" borderId="2" xfId="0" applyFont="1" applyBorder="1" applyAlignment="1" quotePrefix="1">
      <alignment/>
    </xf>
    <xf numFmtId="0" fontId="1" fillId="0" borderId="13" xfId="0" applyFont="1" applyBorder="1" applyAlignment="1">
      <alignment horizontal="center" vertical="center"/>
    </xf>
    <xf numFmtId="0" fontId="0" fillId="0" borderId="0" xfId="0" applyBorder="1" applyAlignment="1">
      <alignment/>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164" fontId="1" fillId="0" borderId="0" xfId="0" applyNumberFormat="1" applyFont="1" applyAlignment="1">
      <alignment/>
    </xf>
    <xf numFmtId="0" fontId="0" fillId="3" borderId="14" xfId="0" applyFill="1" applyBorder="1" applyAlignment="1" applyProtection="1">
      <alignment horizontal="center"/>
      <protection locked="0"/>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2" xfId="0" applyBorder="1" applyAlignment="1">
      <alignment horizontal="center"/>
    </xf>
    <xf numFmtId="0" fontId="0" fillId="3" borderId="2" xfId="0" applyFill="1" applyBorder="1" applyAlignment="1" applyProtection="1">
      <alignment horizontal="center"/>
      <protection locked="0"/>
    </xf>
    <xf numFmtId="1"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164" fontId="0" fillId="3" borderId="24" xfId="0" applyNumberFormat="1" applyFill="1" applyBorder="1" applyAlignment="1" applyProtection="1">
      <alignment/>
      <protection locked="0"/>
    </xf>
    <xf numFmtId="164" fontId="0" fillId="0" borderId="24" xfId="0" applyNumberFormat="1" applyBorder="1" applyAlignment="1">
      <alignment/>
    </xf>
    <xf numFmtId="0" fontId="0" fillId="0" borderId="25" xfId="0" applyBorder="1" applyAlignment="1">
      <alignment/>
    </xf>
    <xf numFmtId="0" fontId="0" fillId="0" borderId="0" xfId="0" applyFill="1" applyAlignment="1" applyProtection="1">
      <alignment/>
      <protection locked="0"/>
    </xf>
    <xf numFmtId="1" fontId="0" fillId="0" borderId="0" xfId="0" applyNumberFormat="1" applyBorder="1" applyAlignment="1" applyProtection="1">
      <alignment horizontal="center"/>
      <protection locked="0"/>
    </xf>
    <xf numFmtId="0" fontId="1" fillId="0" borderId="26" xfId="0" applyFont="1" applyBorder="1" applyAlignment="1">
      <alignment/>
    </xf>
    <xf numFmtId="0" fontId="1" fillId="0" borderId="7" xfId="0" applyFont="1" applyBorder="1" applyAlignment="1">
      <alignment horizontal="center"/>
    </xf>
    <xf numFmtId="2" fontId="1" fillId="0" borderId="4" xfId="0" applyNumberFormat="1" applyFont="1" applyBorder="1" applyAlignment="1">
      <alignment horizontal="center"/>
    </xf>
    <xf numFmtId="0" fontId="1" fillId="0" borderId="0" xfId="0" applyFont="1" applyAlignment="1">
      <alignment horizontal="right" vertical="top"/>
    </xf>
    <xf numFmtId="0" fontId="0" fillId="0" borderId="0" xfId="0" applyAlignment="1">
      <alignment horizontal="right"/>
    </xf>
    <xf numFmtId="0" fontId="0" fillId="0" borderId="2" xfId="0" applyBorder="1" applyAlignment="1">
      <alignment horizontal="center" wrapText="1"/>
    </xf>
    <xf numFmtId="164" fontId="0" fillId="0" borderId="2" xfId="0" applyNumberFormat="1" applyBorder="1" applyAlignment="1">
      <alignment horizontal="center"/>
    </xf>
    <xf numFmtId="0" fontId="0" fillId="0" borderId="0" xfId="0" applyBorder="1" applyAlignment="1">
      <alignment horizontal="center" wrapText="1"/>
    </xf>
    <xf numFmtId="164" fontId="0" fillId="0" borderId="0" xfId="0" applyNumberFormat="1" applyBorder="1" applyAlignment="1">
      <alignment horizontal="center"/>
    </xf>
    <xf numFmtId="164" fontId="0" fillId="0" borderId="5" xfId="0" applyNumberFormat="1" applyBorder="1" applyAlignment="1">
      <alignment horizontal="center"/>
    </xf>
    <xf numFmtId="164" fontId="0" fillId="0" borderId="0" xfId="0" applyNumberFormat="1" applyAlignment="1">
      <alignment/>
    </xf>
    <xf numFmtId="2" fontId="0" fillId="0" borderId="2" xfId="0" applyNumberFormat="1" applyBorder="1" applyAlignment="1">
      <alignment/>
    </xf>
    <xf numFmtId="164" fontId="0" fillId="0" borderId="0" xfId="0" applyNumberFormat="1" applyFill="1" applyBorder="1" applyAlignment="1" applyProtection="1">
      <alignment horizontal="center"/>
      <protection/>
    </xf>
    <xf numFmtId="1" fontId="0" fillId="0" borderId="2" xfId="0" applyNumberFormat="1" applyBorder="1" applyAlignment="1">
      <alignment/>
    </xf>
    <xf numFmtId="164" fontId="0" fillId="0" borderId="2" xfId="0" applyNumberFormat="1" applyBorder="1" applyAlignment="1">
      <alignment/>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0" fillId="3" borderId="0" xfId="0" applyFill="1" applyAlignment="1" applyProtection="1">
      <alignment horizontal="left" vertical="top" wrapText="1"/>
      <protection locked="0"/>
    </xf>
    <xf numFmtId="14" fontId="0" fillId="3" borderId="14" xfId="0" applyNumberFormat="1" applyFill="1" applyBorder="1" applyAlignment="1" applyProtection="1">
      <alignment horizontal="center"/>
      <protection locked="0"/>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4" fillId="0" borderId="0" xfId="0" applyFont="1" applyAlignment="1">
      <alignment horizontal="center" vertical="center"/>
    </xf>
    <xf numFmtId="0" fontId="0" fillId="3" borderId="31" xfId="0" applyFill="1" applyBorder="1" applyAlignment="1" applyProtection="1">
      <alignment horizontal="left"/>
      <protection locked="0"/>
    </xf>
    <xf numFmtId="0" fontId="0" fillId="3" borderId="31"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4" xfId="0" applyFill="1" applyBorder="1" applyAlignment="1" applyProtection="1">
      <alignment horizontal="left"/>
      <protection locked="0"/>
    </xf>
    <xf numFmtId="0" fontId="1" fillId="0" borderId="3" xfId="0" applyFont="1" applyBorder="1" applyAlignment="1">
      <alignment horizontal="center" vertical="center" wrapText="1"/>
    </xf>
    <xf numFmtId="0" fontId="1" fillId="0" borderId="32" xfId="0" applyFont="1" applyBorder="1" applyAlignment="1">
      <alignment horizontal="center" vertical="center" wrapText="1"/>
    </xf>
    <xf numFmtId="164" fontId="6" fillId="0" borderId="0" xfId="0" applyNumberFormat="1" applyFont="1" applyAlignment="1">
      <alignment horizont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32"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4"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xf>
    <xf numFmtId="0" fontId="1" fillId="0" borderId="1" xfId="0" applyFont="1" applyBorder="1" applyAlignment="1">
      <alignment horizontal="center"/>
    </xf>
    <xf numFmtId="0" fontId="1" fillId="0" borderId="39" xfId="0" applyFont="1" applyBorder="1" applyAlignment="1">
      <alignment horizontal="center"/>
    </xf>
    <xf numFmtId="0" fontId="1" fillId="0" borderId="31" xfId="0" applyFont="1"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1" fillId="0" borderId="40" xfId="0" applyFont="1" applyBorder="1" applyAlignment="1">
      <alignment horizontal="center"/>
    </xf>
    <xf numFmtId="0" fontId="0" fillId="0" borderId="4" xfId="0" applyBorder="1" applyAlignment="1">
      <alignment horizontal="center" wrapText="1"/>
    </xf>
    <xf numFmtId="0" fontId="0" fillId="0" borderId="1" xfId="0" applyBorder="1" applyAlignment="1">
      <alignment horizontal="center" wrapText="1"/>
    </xf>
    <xf numFmtId="0" fontId="0" fillId="0" borderId="9" xfId="0" applyBorder="1" applyAlignment="1">
      <alignment horizontal="center"/>
    </xf>
    <xf numFmtId="0" fontId="0" fillId="0" borderId="35" xfId="0" applyBorder="1" applyAlignment="1">
      <alignment horizontal="center"/>
    </xf>
    <xf numFmtId="0" fontId="0" fillId="0" borderId="6"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0</xdr:colOff>
      <xdr:row>13</xdr:row>
      <xdr:rowOff>0</xdr:rowOff>
    </xdr:to>
    <xdr:pic>
      <xdr:nvPicPr>
        <xdr:cNvPr id="1" name="ComboBox1"/>
        <xdr:cNvPicPr preferRelativeResize="1">
          <a:picLocks noChangeAspect="1"/>
        </xdr:cNvPicPr>
      </xdr:nvPicPr>
      <xdr:blipFill>
        <a:blip r:embed="rId1"/>
        <a:stretch>
          <a:fillRect/>
        </a:stretch>
      </xdr:blipFill>
      <xdr:spPr>
        <a:xfrm>
          <a:off x="438150" y="2724150"/>
          <a:ext cx="2895600" cy="190500"/>
        </a:xfrm>
        <a:prstGeom prst="rect">
          <a:avLst/>
        </a:prstGeom>
        <a:noFill/>
        <a:ln w="9525" cmpd="sng">
          <a:noFill/>
        </a:ln>
      </xdr:spPr>
    </xdr:pic>
    <xdr:clientData fLocksWithSheet="0" fPrintsWithSheet="0"/>
  </xdr:twoCellAnchor>
  <xdr:twoCellAnchor editAs="oneCell">
    <xdr:from>
      <xdr:col>1</xdr:col>
      <xdr:colOff>0</xdr:colOff>
      <xdr:row>13</xdr:row>
      <xdr:rowOff>0</xdr:rowOff>
    </xdr:from>
    <xdr:to>
      <xdr:col>7</xdr:col>
      <xdr:colOff>0</xdr:colOff>
      <xdr:row>14</xdr:row>
      <xdr:rowOff>0</xdr:rowOff>
    </xdr:to>
    <xdr:pic>
      <xdr:nvPicPr>
        <xdr:cNvPr id="2" name="ComboBox2"/>
        <xdr:cNvPicPr preferRelativeResize="1">
          <a:picLocks noChangeAspect="1"/>
        </xdr:cNvPicPr>
      </xdr:nvPicPr>
      <xdr:blipFill>
        <a:blip r:embed="rId1"/>
        <a:stretch>
          <a:fillRect/>
        </a:stretch>
      </xdr:blipFill>
      <xdr:spPr>
        <a:xfrm>
          <a:off x="438150" y="2914650"/>
          <a:ext cx="2895600" cy="190500"/>
        </a:xfrm>
        <a:prstGeom prst="rect">
          <a:avLst/>
        </a:prstGeom>
        <a:noFill/>
        <a:ln w="9525" cmpd="sng">
          <a:noFill/>
        </a:ln>
      </xdr:spPr>
    </xdr:pic>
    <xdr:clientData fLocksWithSheet="0" fPrintsWithSheet="0"/>
  </xdr:twoCellAnchor>
  <xdr:twoCellAnchor editAs="oneCell">
    <xdr:from>
      <xdr:col>1</xdr:col>
      <xdr:colOff>0</xdr:colOff>
      <xdr:row>14</xdr:row>
      <xdr:rowOff>0</xdr:rowOff>
    </xdr:from>
    <xdr:to>
      <xdr:col>7</xdr:col>
      <xdr:colOff>0</xdr:colOff>
      <xdr:row>15</xdr:row>
      <xdr:rowOff>0</xdr:rowOff>
    </xdr:to>
    <xdr:pic>
      <xdr:nvPicPr>
        <xdr:cNvPr id="3" name="ComboBox3"/>
        <xdr:cNvPicPr preferRelativeResize="1">
          <a:picLocks noChangeAspect="1"/>
        </xdr:cNvPicPr>
      </xdr:nvPicPr>
      <xdr:blipFill>
        <a:blip r:embed="rId1"/>
        <a:stretch>
          <a:fillRect/>
        </a:stretch>
      </xdr:blipFill>
      <xdr:spPr>
        <a:xfrm>
          <a:off x="438150" y="3105150"/>
          <a:ext cx="2895600" cy="190500"/>
        </a:xfrm>
        <a:prstGeom prst="rect">
          <a:avLst/>
        </a:prstGeom>
        <a:noFill/>
        <a:ln w="9525" cmpd="sng">
          <a:noFill/>
        </a:ln>
      </xdr:spPr>
    </xdr:pic>
    <xdr:clientData fLocksWithSheet="0" fPrintsWithSheet="0"/>
  </xdr:twoCellAnchor>
  <xdr:twoCellAnchor editAs="oneCell">
    <xdr:from>
      <xdr:col>1</xdr:col>
      <xdr:colOff>0</xdr:colOff>
      <xdr:row>15</xdr:row>
      <xdr:rowOff>0</xdr:rowOff>
    </xdr:from>
    <xdr:to>
      <xdr:col>7</xdr:col>
      <xdr:colOff>0</xdr:colOff>
      <xdr:row>16</xdr:row>
      <xdr:rowOff>0</xdr:rowOff>
    </xdr:to>
    <xdr:pic>
      <xdr:nvPicPr>
        <xdr:cNvPr id="4" name="ComboBox4"/>
        <xdr:cNvPicPr preferRelativeResize="1">
          <a:picLocks noChangeAspect="1"/>
        </xdr:cNvPicPr>
      </xdr:nvPicPr>
      <xdr:blipFill>
        <a:blip r:embed="rId1"/>
        <a:stretch>
          <a:fillRect/>
        </a:stretch>
      </xdr:blipFill>
      <xdr:spPr>
        <a:xfrm>
          <a:off x="438150" y="3295650"/>
          <a:ext cx="2895600" cy="190500"/>
        </a:xfrm>
        <a:prstGeom prst="rect">
          <a:avLst/>
        </a:prstGeom>
        <a:noFill/>
        <a:ln w="9525" cmpd="sng">
          <a:noFill/>
        </a:ln>
      </xdr:spPr>
    </xdr:pic>
    <xdr:clientData fLocksWithSheet="0" fPrintsWithSheet="0"/>
  </xdr:twoCellAnchor>
  <xdr:twoCellAnchor editAs="oneCell">
    <xdr:from>
      <xdr:col>1</xdr:col>
      <xdr:colOff>0</xdr:colOff>
      <xdr:row>16</xdr:row>
      <xdr:rowOff>0</xdr:rowOff>
    </xdr:from>
    <xdr:to>
      <xdr:col>7</xdr:col>
      <xdr:colOff>0</xdr:colOff>
      <xdr:row>17</xdr:row>
      <xdr:rowOff>0</xdr:rowOff>
    </xdr:to>
    <xdr:pic>
      <xdr:nvPicPr>
        <xdr:cNvPr id="5" name="ComboBox5"/>
        <xdr:cNvPicPr preferRelativeResize="1">
          <a:picLocks noChangeAspect="1"/>
        </xdr:cNvPicPr>
      </xdr:nvPicPr>
      <xdr:blipFill>
        <a:blip r:embed="rId1"/>
        <a:stretch>
          <a:fillRect/>
        </a:stretch>
      </xdr:blipFill>
      <xdr:spPr>
        <a:xfrm>
          <a:off x="438150" y="3486150"/>
          <a:ext cx="2895600" cy="190500"/>
        </a:xfrm>
        <a:prstGeom prst="rect">
          <a:avLst/>
        </a:prstGeom>
        <a:noFill/>
        <a:ln w="9525" cmpd="sng">
          <a:noFill/>
        </a:ln>
      </xdr:spPr>
    </xdr:pic>
    <xdr:clientData fLocksWithSheet="0" fPrintsWithSheet="0"/>
  </xdr:twoCellAnchor>
  <xdr:twoCellAnchor editAs="oneCell">
    <xdr:from>
      <xdr:col>1</xdr:col>
      <xdr:colOff>0</xdr:colOff>
      <xdr:row>17</xdr:row>
      <xdr:rowOff>0</xdr:rowOff>
    </xdr:from>
    <xdr:to>
      <xdr:col>7</xdr:col>
      <xdr:colOff>0</xdr:colOff>
      <xdr:row>18</xdr:row>
      <xdr:rowOff>0</xdr:rowOff>
    </xdr:to>
    <xdr:pic>
      <xdr:nvPicPr>
        <xdr:cNvPr id="6" name="ComboBox6"/>
        <xdr:cNvPicPr preferRelativeResize="1">
          <a:picLocks noChangeAspect="1"/>
        </xdr:cNvPicPr>
      </xdr:nvPicPr>
      <xdr:blipFill>
        <a:blip r:embed="rId1"/>
        <a:stretch>
          <a:fillRect/>
        </a:stretch>
      </xdr:blipFill>
      <xdr:spPr>
        <a:xfrm>
          <a:off x="438150" y="3676650"/>
          <a:ext cx="2895600" cy="190500"/>
        </a:xfrm>
        <a:prstGeom prst="rect">
          <a:avLst/>
        </a:prstGeom>
        <a:noFill/>
        <a:ln w="9525" cmpd="sng">
          <a:noFill/>
        </a:ln>
      </xdr:spPr>
    </xdr:pic>
    <xdr:clientData fLocksWithSheet="0" fPrintsWithSheet="0"/>
  </xdr:twoCellAnchor>
  <xdr:twoCellAnchor editAs="oneCell">
    <xdr:from>
      <xdr:col>1</xdr:col>
      <xdr:colOff>0</xdr:colOff>
      <xdr:row>18</xdr:row>
      <xdr:rowOff>0</xdr:rowOff>
    </xdr:from>
    <xdr:to>
      <xdr:col>7</xdr:col>
      <xdr:colOff>0</xdr:colOff>
      <xdr:row>19</xdr:row>
      <xdr:rowOff>0</xdr:rowOff>
    </xdr:to>
    <xdr:pic>
      <xdr:nvPicPr>
        <xdr:cNvPr id="7" name="ComboBox7"/>
        <xdr:cNvPicPr preferRelativeResize="1">
          <a:picLocks noChangeAspect="1"/>
        </xdr:cNvPicPr>
      </xdr:nvPicPr>
      <xdr:blipFill>
        <a:blip r:embed="rId1"/>
        <a:stretch>
          <a:fillRect/>
        </a:stretch>
      </xdr:blipFill>
      <xdr:spPr>
        <a:xfrm>
          <a:off x="438150" y="3867150"/>
          <a:ext cx="2895600" cy="190500"/>
        </a:xfrm>
        <a:prstGeom prst="rect">
          <a:avLst/>
        </a:prstGeom>
        <a:noFill/>
        <a:ln w="9525" cmpd="sng">
          <a:noFill/>
        </a:ln>
      </xdr:spPr>
    </xdr:pic>
    <xdr:clientData fLocksWithSheet="0" fPrintsWithSheet="0"/>
  </xdr:twoCellAnchor>
  <xdr:twoCellAnchor editAs="oneCell">
    <xdr:from>
      <xdr:col>1</xdr:col>
      <xdr:colOff>0</xdr:colOff>
      <xdr:row>19</xdr:row>
      <xdr:rowOff>0</xdr:rowOff>
    </xdr:from>
    <xdr:to>
      <xdr:col>7</xdr:col>
      <xdr:colOff>0</xdr:colOff>
      <xdr:row>20</xdr:row>
      <xdr:rowOff>0</xdr:rowOff>
    </xdr:to>
    <xdr:pic>
      <xdr:nvPicPr>
        <xdr:cNvPr id="8" name="ComboBox8"/>
        <xdr:cNvPicPr preferRelativeResize="1">
          <a:picLocks noChangeAspect="1"/>
        </xdr:cNvPicPr>
      </xdr:nvPicPr>
      <xdr:blipFill>
        <a:blip r:embed="rId1"/>
        <a:stretch>
          <a:fillRect/>
        </a:stretch>
      </xdr:blipFill>
      <xdr:spPr>
        <a:xfrm>
          <a:off x="438150" y="4057650"/>
          <a:ext cx="2895600" cy="190500"/>
        </a:xfrm>
        <a:prstGeom prst="rect">
          <a:avLst/>
        </a:prstGeom>
        <a:noFill/>
        <a:ln w="9525" cmpd="sng">
          <a:noFill/>
        </a:ln>
      </xdr:spPr>
    </xdr:pic>
    <xdr:clientData fLocksWithSheet="0" fPrintsWithSheet="0"/>
  </xdr:twoCellAnchor>
  <xdr:twoCellAnchor editAs="oneCell">
    <xdr:from>
      <xdr:col>1</xdr:col>
      <xdr:colOff>0</xdr:colOff>
      <xdr:row>20</xdr:row>
      <xdr:rowOff>0</xdr:rowOff>
    </xdr:from>
    <xdr:to>
      <xdr:col>7</xdr:col>
      <xdr:colOff>0</xdr:colOff>
      <xdr:row>21</xdr:row>
      <xdr:rowOff>0</xdr:rowOff>
    </xdr:to>
    <xdr:pic>
      <xdr:nvPicPr>
        <xdr:cNvPr id="9" name="ComboBox9"/>
        <xdr:cNvPicPr preferRelativeResize="1">
          <a:picLocks noChangeAspect="1"/>
        </xdr:cNvPicPr>
      </xdr:nvPicPr>
      <xdr:blipFill>
        <a:blip r:embed="rId1"/>
        <a:stretch>
          <a:fillRect/>
        </a:stretch>
      </xdr:blipFill>
      <xdr:spPr>
        <a:xfrm>
          <a:off x="438150" y="4248150"/>
          <a:ext cx="2895600" cy="190500"/>
        </a:xfrm>
        <a:prstGeom prst="rect">
          <a:avLst/>
        </a:prstGeom>
        <a:noFill/>
        <a:ln w="9525" cmpd="sng">
          <a:noFill/>
        </a:ln>
      </xdr:spPr>
    </xdr:pic>
    <xdr:clientData fLocksWithSheet="0" fPrintsWithSheet="0"/>
  </xdr:twoCellAnchor>
  <xdr:twoCellAnchor editAs="oneCell">
    <xdr:from>
      <xdr:col>1</xdr:col>
      <xdr:colOff>0</xdr:colOff>
      <xdr:row>21</xdr:row>
      <xdr:rowOff>0</xdr:rowOff>
    </xdr:from>
    <xdr:to>
      <xdr:col>7</xdr:col>
      <xdr:colOff>0</xdr:colOff>
      <xdr:row>22</xdr:row>
      <xdr:rowOff>0</xdr:rowOff>
    </xdr:to>
    <xdr:pic>
      <xdr:nvPicPr>
        <xdr:cNvPr id="10" name="ComboBox10"/>
        <xdr:cNvPicPr preferRelativeResize="1">
          <a:picLocks noChangeAspect="1"/>
        </xdr:cNvPicPr>
      </xdr:nvPicPr>
      <xdr:blipFill>
        <a:blip r:embed="rId1"/>
        <a:stretch>
          <a:fillRect/>
        </a:stretch>
      </xdr:blipFill>
      <xdr:spPr>
        <a:xfrm>
          <a:off x="438150" y="4438650"/>
          <a:ext cx="2895600" cy="190500"/>
        </a:xfrm>
        <a:prstGeom prst="rect">
          <a:avLst/>
        </a:prstGeom>
        <a:noFill/>
        <a:ln w="9525" cmpd="sng">
          <a:noFill/>
        </a:ln>
      </xdr:spPr>
    </xdr:pic>
    <xdr:clientData fLocksWithSheet="0" fPrintsWithSheet="0"/>
  </xdr:twoCellAnchor>
  <xdr:twoCellAnchor editAs="oneCell">
    <xdr:from>
      <xdr:col>10</xdr:col>
      <xdr:colOff>0</xdr:colOff>
      <xdr:row>12</xdr:row>
      <xdr:rowOff>0</xdr:rowOff>
    </xdr:from>
    <xdr:to>
      <xdr:col>15</xdr:col>
      <xdr:colOff>0</xdr:colOff>
      <xdr:row>13</xdr:row>
      <xdr:rowOff>0</xdr:rowOff>
    </xdr:to>
    <xdr:pic>
      <xdr:nvPicPr>
        <xdr:cNvPr id="11" name="ComboBox11"/>
        <xdr:cNvPicPr preferRelativeResize="1">
          <a:picLocks noChangeAspect="1"/>
        </xdr:cNvPicPr>
      </xdr:nvPicPr>
      <xdr:blipFill>
        <a:blip r:embed="rId1"/>
        <a:stretch>
          <a:fillRect/>
        </a:stretch>
      </xdr:blipFill>
      <xdr:spPr>
        <a:xfrm>
          <a:off x="4219575" y="2724150"/>
          <a:ext cx="2895600" cy="190500"/>
        </a:xfrm>
        <a:prstGeom prst="rect">
          <a:avLst/>
        </a:prstGeom>
        <a:noFill/>
        <a:ln w="9525" cmpd="sng">
          <a:noFill/>
        </a:ln>
      </xdr:spPr>
    </xdr:pic>
    <xdr:clientData fLocksWithSheet="0" fPrintsWithSheet="0"/>
  </xdr:twoCellAnchor>
  <xdr:twoCellAnchor editAs="oneCell">
    <xdr:from>
      <xdr:col>10</xdr:col>
      <xdr:colOff>0</xdr:colOff>
      <xdr:row>13</xdr:row>
      <xdr:rowOff>0</xdr:rowOff>
    </xdr:from>
    <xdr:to>
      <xdr:col>15</xdr:col>
      <xdr:colOff>0</xdr:colOff>
      <xdr:row>14</xdr:row>
      <xdr:rowOff>0</xdr:rowOff>
    </xdr:to>
    <xdr:pic>
      <xdr:nvPicPr>
        <xdr:cNvPr id="12" name="ComboBox12"/>
        <xdr:cNvPicPr preferRelativeResize="1">
          <a:picLocks noChangeAspect="1"/>
        </xdr:cNvPicPr>
      </xdr:nvPicPr>
      <xdr:blipFill>
        <a:blip r:embed="rId1"/>
        <a:stretch>
          <a:fillRect/>
        </a:stretch>
      </xdr:blipFill>
      <xdr:spPr>
        <a:xfrm>
          <a:off x="4219575" y="2914650"/>
          <a:ext cx="2895600" cy="190500"/>
        </a:xfrm>
        <a:prstGeom prst="rect">
          <a:avLst/>
        </a:prstGeom>
        <a:noFill/>
        <a:ln w="9525" cmpd="sng">
          <a:noFill/>
        </a:ln>
      </xdr:spPr>
    </xdr:pic>
    <xdr:clientData fLocksWithSheet="0" fPrintsWithSheet="0"/>
  </xdr:twoCellAnchor>
  <xdr:twoCellAnchor editAs="oneCell">
    <xdr:from>
      <xdr:col>10</xdr:col>
      <xdr:colOff>0</xdr:colOff>
      <xdr:row>14</xdr:row>
      <xdr:rowOff>0</xdr:rowOff>
    </xdr:from>
    <xdr:to>
      <xdr:col>15</xdr:col>
      <xdr:colOff>0</xdr:colOff>
      <xdr:row>15</xdr:row>
      <xdr:rowOff>0</xdr:rowOff>
    </xdr:to>
    <xdr:pic>
      <xdr:nvPicPr>
        <xdr:cNvPr id="13" name="ComboBox13"/>
        <xdr:cNvPicPr preferRelativeResize="1">
          <a:picLocks noChangeAspect="1"/>
        </xdr:cNvPicPr>
      </xdr:nvPicPr>
      <xdr:blipFill>
        <a:blip r:embed="rId1"/>
        <a:stretch>
          <a:fillRect/>
        </a:stretch>
      </xdr:blipFill>
      <xdr:spPr>
        <a:xfrm>
          <a:off x="4219575" y="3105150"/>
          <a:ext cx="2895600" cy="190500"/>
        </a:xfrm>
        <a:prstGeom prst="rect">
          <a:avLst/>
        </a:prstGeom>
        <a:noFill/>
        <a:ln w="9525" cmpd="sng">
          <a:noFill/>
        </a:ln>
      </xdr:spPr>
    </xdr:pic>
    <xdr:clientData fLocksWithSheet="0" fPrintsWithSheet="0"/>
  </xdr:twoCellAnchor>
  <xdr:twoCellAnchor editAs="oneCell">
    <xdr:from>
      <xdr:col>10</xdr:col>
      <xdr:colOff>0</xdr:colOff>
      <xdr:row>15</xdr:row>
      <xdr:rowOff>0</xdr:rowOff>
    </xdr:from>
    <xdr:to>
      <xdr:col>15</xdr:col>
      <xdr:colOff>0</xdr:colOff>
      <xdr:row>16</xdr:row>
      <xdr:rowOff>0</xdr:rowOff>
    </xdr:to>
    <xdr:pic>
      <xdr:nvPicPr>
        <xdr:cNvPr id="14" name="ComboBox14"/>
        <xdr:cNvPicPr preferRelativeResize="1">
          <a:picLocks noChangeAspect="1"/>
        </xdr:cNvPicPr>
      </xdr:nvPicPr>
      <xdr:blipFill>
        <a:blip r:embed="rId1"/>
        <a:stretch>
          <a:fillRect/>
        </a:stretch>
      </xdr:blipFill>
      <xdr:spPr>
        <a:xfrm>
          <a:off x="4219575" y="3295650"/>
          <a:ext cx="2895600" cy="190500"/>
        </a:xfrm>
        <a:prstGeom prst="rect">
          <a:avLst/>
        </a:prstGeom>
        <a:noFill/>
        <a:ln w="9525" cmpd="sng">
          <a:noFill/>
        </a:ln>
      </xdr:spPr>
    </xdr:pic>
    <xdr:clientData fLocksWithSheet="0" fPrintsWithSheet="0"/>
  </xdr:twoCellAnchor>
  <xdr:twoCellAnchor editAs="oneCell">
    <xdr:from>
      <xdr:col>10</xdr:col>
      <xdr:colOff>0</xdr:colOff>
      <xdr:row>16</xdr:row>
      <xdr:rowOff>0</xdr:rowOff>
    </xdr:from>
    <xdr:to>
      <xdr:col>15</xdr:col>
      <xdr:colOff>0</xdr:colOff>
      <xdr:row>17</xdr:row>
      <xdr:rowOff>0</xdr:rowOff>
    </xdr:to>
    <xdr:pic>
      <xdr:nvPicPr>
        <xdr:cNvPr id="15" name="ComboBox15"/>
        <xdr:cNvPicPr preferRelativeResize="1">
          <a:picLocks noChangeAspect="1"/>
        </xdr:cNvPicPr>
      </xdr:nvPicPr>
      <xdr:blipFill>
        <a:blip r:embed="rId1"/>
        <a:stretch>
          <a:fillRect/>
        </a:stretch>
      </xdr:blipFill>
      <xdr:spPr>
        <a:xfrm>
          <a:off x="4219575" y="3486150"/>
          <a:ext cx="2895600" cy="190500"/>
        </a:xfrm>
        <a:prstGeom prst="rect">
          <a:avLst/>
        </a:prstGeom>
        <a:noFill/>
        <a:ln w="9525" cmpd="sng">
          <a:noFill/>
        </a:ln>
      </xdr:spPr>
    </xdr:pic>
    <xdr:clientData fLocksWithSheet="0" fPrintsWithSheet="0"/>
  </xdr:twoCellAnchor>
  <xdr:twoCellAnchor editAs="oneCell">
    <xdr:from>
      <xdr:col>10</xdr:col>
      <xdr:colOff>0</xdr:colOff>
      <xdr:row>17</xdr:row>
      <xdr:rowOff>0</xdr:rowOff>
    </xdr:from>
    <xdr:to>
      <xdr:col>15</xdr:col>
      <xdr:colOff>0</xdr:colOff>
      <xdr:row>18</xdr:row>
      <xdr:rowOff>0</xdr:rowOff>
    </xdr:to>
    <xdr:pic>
      <xdr:nvPicPr>
        <xdr:cNvPr id="16" name="ComboBox16"/>
        <xdr:cNvPicPr preferRelativeResize="1">
          <a:picLocks noChangeAspect="1"/>
        </xdr:cNvPicPr>
      </xdr:nvPicPr>
      <xdr:blipFill>
        <a:blip r:embed="rId1"/>
        <a:stretch>
          <a:fillRect/>
        </a:stretch>
      </xdr:blipFill>
      <xdr:spPr>
        <a:xfrm>
          <a:off x="4219575" y="3676650"/>
          <a:ext cx="2895600" cy="190500"/>
        </a:xfrm>
        <a:prstGeom prst="rect">
          <a:avLst/>
        </a:prstGeom>
        <a:noFill/>
        <a:ln w="9525" cmpd="sng">
          <a:noFill/>
        </a:ln>
      </xdr:spPr>
    </xdr:pic>
    <xdr:clientData fLocksWithSheet="0" fPrintsWithSheet="0"/>
  </xdr:twoCellAnchor>
  <xdr:twoCellAnchor editAs="oneCell">
    <xdr:from>
      <xdr:col>10</xdr:col>
      <xdr:colOff>0</xdr:colOff>
      <xdr:row>18</xdr:row>
      <xdr:rowOff>0</xdr:rowOff>
    </xdr:from>
    <xdr:to>
      <xdr:col>15</xdr:col>
      <xdr:colOff>0</xdr:colOff>
      <xdr:row>19</xdr:row>
      <xdr:rowOff>0</xdr:rowOff>
    </xdr:to>
    <xdr:pic>
      <xdr:nvPicPr>
        <xdr:cNvPr id="17" name="ComboBox17"/>
        <xdr:cNvPicPr preferRelativeResize="1">
          <a:picLocks noChangeAspect="1"/>
        </xdr:cNvPicPr>
      </xdr:nvPicPr>
      <xdr:blipFill>
        <a:blip r:embed="rId1"/>
        <a:stretch>
          <a:fillRect/>
        </a:stretch>
      </xdr:blipFill>
      <xdr:spPr>
        <a:xfrm>
          <a:off x="4219575" y="3867150"/>
          <a:ext cx="2895600" cy="190500"/>
        </a:xfrm>
        <a:prstGeom prst="rect">
          <a:avLst/>
        </a:prstGeom>
        <a:noFill/>
        <a:ln w="9525" cmpd="sng">
          <a:noFill/>
        </a:ln>
      </xdr:spPr>
    </xdr:pic>
    <xdr:clientData fLocksWithSheet="0" fPrintsWithSheet="0"/>
  </xdr:twoCellAnchor>
  <xdr:twoCellAnchor editAs="oneCell">
    <xdr:from>
      <xdr:col>10</xdr:col>
      <xdr:colOff>0</xdr:colOff>
      <xdr:row>19</xdr:row>
      <xdr:rowOff>0</xdr:rowOff>
    </xdr:from>
    <xdr:to>
      <xdr:col>15</xdr:col>
      <xdr:colOff>0</xdr:colOff>
      <xdr:row>20</xdr:row>
      <xdr:rowOff>0</xdr:rowOff>
    </xdr:to>
    <xdr:pic>
      <xdr:nvPicPr>
        <xdr:cNvPr id="18" name="ComboBox18"/>
        <xdr:cNvPicPr preferRelativeResize="1">
          <a:picLocks noChangeAspect="1"/>
        </xdr:cNvPicPr>
      </xdr:nvPicPr>
      <xdr:blipFill>
        <a:blip r:embed="rId1"/>
        <a:stretch>
          <a:fillRect/>
        </a:stretch>
      </xdr:blipFill>
      <xdr:spPr>
        <a:xfrm>
          <a:off x="4219575" y="4057650"/>
          <a:ext cx="2895600" cy="190500"/>
        </a:xfrm>
        <a:prstGeom prst="rect">
          <a:avLst/>
        </a:prstGeom>
        <a:noFill/>
        <a:ln w="9525" cmpd="sng">
          <a:noFill/>
        </a:ln>
      </xdr:spPr>
    </xdr:pic>
    <xdr:clientData fLocksWithSheet="0" fPrintsWithSheet="0"/>
  </xdr:twoCellAnchor>
  <xdr:twoCellAnchor editAs="oneCell">
    <xdr:from>
      <xdr:col>10</xdr:col>
      <xdr:colOff>0</xdr:colOff>
      <xdr:row>20</xdr:row>
      <xdr:rowOff>0</xdr:rowOff>
    </xdr:from>
    <xdr:to>
      <xdr:col>15</xdr:col>
      <xdr:colOff>0</xdr:colOff>
      <xdr:row>21</xdr:row>
      <xdr:rowOff>0</xdr:rowOff>
    </xdr:to>
    <xdr:pic>
      <xdr:nvPicPr>
        <xdr:cNvPr id="19" name="ComboBox19"/>
        <xdr:cNvPicPr preferRelativeResize="1">
          <a:picLocks noChangeAspect="1"/>
        </xdr:cNvPicPr>
      </xdr:nvPicPr>
      <xdr:blipFill>
        <a:blip r:embed="rId1"/>
        <a:stretch>
          <a:fillRect/>
        </a:stretch>
      </xdr:blipFill>
      <xdr:spPr>
        <a:xfrm>
          <a:off x="4219575" y="4248150"/>
          <a:ext cx="2895600" cy="190500"/>
        </a:xfrm>
        <a:prstGeom prst="rect">
          <a:avLst/>
        </a:prstGeom>
        <a:noFill/>
        <a:ln w="9525" cmpd="sng">
          <a:noFill/>
        </a:ln>
      </xdr:spPr>
    </xdr:pic>
    <xdr:clientData fLocksWithSheet="0" fPrintsWithSheet="0"/>
  </xdr:twoCellAnchor>
  <xdr:twoCellAnchor editAs="oneCell">
    <xdr:from>
      <xdr:col>10</xdr:col>
      <xdr:colOff>0</xdr:colOff>
      <xdr:row>21</xdr:row>
      <xdr:rowOff>0</xdr:rowOff>
    </xdr:from>
    <xdr:to>
      <xdr:col>15</xdr:col>
      <xdr:colOff>0</xdr:colOff>
      <xdr:row>22</xdr:row>
      <xdr:rowOff>0</xdr:rowOff>
    </xdr:to>
    <xdr:pic>
      <xdr:nvPicPr>
        <xdr:cNvPr id="20" name="ComboBox20"/>
        <xdr:cNvPicPr preferRelativeResize="1">
          <a:picLocks noChangeAspect="1"/>
        </xdr:cNvPicPr>
      </xdr:nvPicPr>
      <xdr:blipFill>
        <a:blip r:embed="rId1"/>
        <a:stretch>
          <a:fillRect/>
        </a:stretch>
      </xdr:blipFill>
      <xdr:spPr>
        <a:xfrm>
          <a:off x="4219575" y="4438650"/>
          <a:ext cx="2895600" cy="1905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2</xdr:row>
      <xdr:rowOff>85725</xdr:rowOff>
    </xdr:from>
    <xdr:to>
      <xdr:col>6</xdr:col>
      <xdr:colOff>104775</xdr:colOff>
      <xdr:row>2</xdr:row>
      <xdr:rowOff>85725</xdr:rowOff>
    </xdr:to>
    <xdr:sp>
      <xdr:nvSpPr>
        <xdr:cNvPr id="1" name="Line 2"/>
        <xdr:cNvSpPr>
          <a:spLocks/>
        </xdr:cNvSpPr>
      </xdr:nvSpPr>
      <xdr:spPr>
        <a:xfrm>
          <a:off x="609600" y="409575"/>
          <a:ext cx="3152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25</xdr:row>
      <xdr:rowOff>76200</xdr:rowOff>
    </xdr:from>
    <xdr:to>
      <xdr:col>6</xdr:col>
      <xdr:colOff>104775</xdr:colOff>
      <xdr:row>25</xdr:row>
      <xdr:rowOff>85725</xdr:rowOff>
    </xdr:to>
    <xdr:sp>
      <xdr:nvSpPr>
        <xdr:cNvPr id="2" name="Line 3"/>
        <xdr:cNvSpPr>
          <a:spLocks/>
        </xdr:cNvSpPr>
      </xdr:nvSpPr>
      <xdr:spPr>
        <a:xfrm flipV="1">
          <a:off x="628650" y="4124325"/>
          <a:ext cx="31337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xdr:row>
      <xdr:rowOff>19050</xdr:rowOff>
    </xdr:from>
    <xdr:to>
      <xdr:col>6</xdr:col>
      <xdr:colOff>266700</xdr:colOff>
      <xdr:row>25</xdr:row>
      <xdr:rowOff>0</xdr:rowOff>
    </xdr:to>
    <xdr:sp>
      <xdr:nvSpPr>
        <xdr:cNvPr id="3" name="Line 4"/>
        <xdr:cNvSpPr>
          <a:spLocks/>
        </xdr:cNvSpPr>
      </xdr:nvSpPr>
      <xdr:spPr>
        <a:xfrm>
          <a:off x="3914775" y="504825"/>
          <a:ext cx="9525" cy="3543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xdr:row>
      <xdr:rowOff>85725</xdr:rowOff>
    </xdr:from>
    <xdr:to>
      <xdr:col>9</xdr:col>
      <xdr:colOff>504825</xdr:colOff>
      <xdr:row>2</xdr:row>
      <xdr:rowOff>85725</xdr:rowOff>
    </xdr:to>
    <xdr:sp>
      <xdr:nvSpPr>
        <xdr:cNvPr id="4" name="Line 5"/>
        <xdr:cNvSpPr>
          <a:spLocks/>
        </xdr:cNvSpPr>
      </xdr:nvSpPr>
      <xdr:spPr>
        <a:xfrm>
          <a:off x="4181475" y="409575"/>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2</xdr:row>
      <xdr:rowOff>95250</xdr:rowOff>
    </xdr:from>
    <xdr:to>
      <xdr:col>11</xdr:col>
      <xdr:colOff>504825</xdr:colOff>
      <xdr:row>2</xdr:row>
      <xdr:rowOff>104775</xdr:rowOff>
    </xdr:to>
    <xdr:sp>
      <xdr:nvSpPr>
        <xdr:cNvPr id="5" name="Line 6"/>
        <xdr:cNvSpPr>
          <a:spLocks/>
        </xdr:cNvSpPr>
      </xdr:nvSpPr>
      <xdr:spPr>
        <a:xfrm>
          <a:off x="6238875" y="419100"/>
          <a:ext cx="4953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3</xdr:row>
      <xdr:rowOff>9525</xdr:rowOff>
    </xdr:from>
    <xdr:to>
      <xdr:col>10</xdr:col>
      <xdr:colOff>276225</xdr:colOff>
      <xdr:row>24</xdr:row>
      <xdr:rowOff>152400</xdr:rowOff>
    </xdr:to>
    <xdr:sp>
      <xdr:nvSpPr>
        <xdr:cNvPr id="6" name="Line 7"/>
        <xdr:cNvSpPr>
          <a:spLocks/>
        </xdr:cNvSpPr>
      </xdr:nvSpPr>
      <xdr:spPr>
        <a:xfrm>
          <a:off x="5981700" y="495300"/>
          <a:ext cx="9525" cy="3543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3</xdr:row>
      <xdr:rowOff>9525</xdr:rowOff>
    </xdr:from>
    <xdr:to>
      <xdr:col>12</xdr:col>
      <xdr:colOff>257175</xdr:colOff>
      <xdr:row>25</xdr:row>
      <xdr:rowOff>0</xdr:rowOff>
    </xdr:to>
    <xdr:sp>
      <xdr:nvSpPr>
        <xdr:cNvPr id="7" name="Line 8"/>
        <xdr:cNvSpPr>
          <a:spLocks/>
        </xdr:cNvSpPr>
      </xdr:nvSpPr>
      <xdr:spPr>
        <a:xfrm>
          <a:off x="7000875" y="495300"/>
          <a:ext cx="0" cy="3552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257175</xdr:colOff>
      <xdr:row>3</xdr:row>
      <xdr:rowOff>19050</xdr:rowOff>
    </xdr:from>
    <xdr:to>
      <xdr:col>13</xdr:col>
      <xdr:colOff>257175</xdr:colOff>
      <xdr:row>25</xdr:row>
      <xdr:rowOff>0</xdr:rowOff>
    </xdr:to>
    <xdr:sp>
      <xdr:nvSpPr>
        <xdr:cNvPr id="8" name="Line 9"/>
        <xdr:cNvSpPr>
          <a:spLocks/>
        </xdr:cNvSpPr>
      </xdr:nvSpPr>
      <xdr:spPr>
        <a:xfrm>
          <a:off x="7515225" y="504825"/>
          <a:ext cx="0" cy="3543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25</xdr:row>
      <xdr:rowOff>85725</xdr:rowOff>
    </xdr:from>
    <xdr:to>
      <xdr:col>9</xdr:col>
      <xdr:colOff>504825</xdr:colOff>
      <xdr:row>25</xdr:row>
      <xdr:rowOff>85725</xdr:rowOff>
    </xdr:to>
    <xdr:sp>
      <xdr:nvSpPr>
        <xdr:cNvPr id="9" name="Line 10"/>
        <xdr:cNvSpPr>
          <a:spLocks/>
        </xdr:cNvSpPr>
      </xdr:nvSpPr>
      <xdr:spPr>
        <a:xfrm>
          <a:off x="4191000" y="4133850"/>
          <a:ext cx="1514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25</xdr:row>
      <xdr:rowOff>76200</xdr:rowOff>
    </xdr:from>
    <xdr:to>
      <xdr:col>12</xdr:col>
      <xdr:colOff>9525</xdr:colOff>
      <xdr:row>25</xdr:row>
      <xdr:rowOff>85725</xdr:rowOff>
    </xdr:to>
    <xdr:sp>
      <xdr:nvSpPr>
        <xdr:cNvPr id="10" name="Line 11"/>
        <xdr:cNvSpPr>
          <a:spLocks/>
        </xdr:cNvSpPr>
      </xdr:nvSpPr>
      <xdr:spPr>
        <a:xfrm flipV="1">
          <a:off x="6248400" y="4124325"/>
          <a:ext cx="5048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R26"/>
  <sheetViews>
    <sheetView tabSelected="1" workbookViewId="0" topLeftCell="A1">
      <selection activeCell="R12" sqref="R12"/>
    </sheetView>
  </sheetViews>
  <sheetFormatPr defaultColWidth="9.140625" defaultRowHeight="15" customHeight="1"/>
  <cols>
    <col min="1" max="1" width="6.57421875" style="0" customWidth="1"/>
    <col min="2" max="2" width="50.140625" style="0" hidden="1" customWidth="1"/>
    <col min="3" max="3" width="10.140625" style="0" customWidth="1"/>
    <col min="4" max="4" width="11.140625" style="0" customWidth="1"/>
    <col min="5" max="5" width="8.8515625" style="0" customWidth="1"/>
    <col min="6" max="6" width="6.7109375" style="0" customWidth="1"/>
    <col min="7" max="7" width="6.57421875" style="0" customWidth="1"/>
    <col min="8" max="8" width="6.140625" style="0" customWidth="1"/>
    <col min="9" max="9" width="7.140625" style="0" customWidth="1"/>
    <col min="10" max="10" width="7.140625" style="0" hidden="1" customWidth="1"/>
    <col min="11" max="11" width="10.140625" style="0" customWidth="1"/>
    <col min="12" max="12" width="11.140625" style="0" customWidth="1"/>
    <col min="13" max="13" width="8.8515625" style="0" customWidth="1"/>
    <col min="14" max="14" width="6.7109375" style="0" customWidth="1"/>
    <col min="15" max="15" width="6.57421875" style="0" customWidth="1"/>
    <col min="16" max="16" width="6.140625" style="0" customWidth="1"/>
    <col min="17" max="17" width="7.140625" style="0" customWidth="1"/>
  </cols>
  <sheetData>
    <row r="1" spans="1:18" ht="33.75" customHeight="1">
      <c r="A1" s="85" t="s">
        <v>106</v>
      </c>
      <c r="B1" s="85"/>
      <c r="C1" s="85"/>
      <c r="D1" s="85"/>
      <c r="E1" s="85"/>
      <c r="F1" s="85"/>
      <c r="G1" s="85"/>
      <c r="H1" s="85"/>
      <c r="I1" s="85"/>
      <c r="J1" s="85"/>
      <c r="K1" s="85"/>
      <c r="L1" s="85"/>
      <c r="M1" s="85"/>
      <c r="N1" s="85"/>
      <c r="O1" s="85"/>
      <c r="P1" s="85"/>
      <c r="Q1" s="85"/>
      <c r="R1" s="85"/>
    </row>
    <row r="3" spans="3:11" ht="19.5" customHeight="1">
      <c r="C3" s="40" t="s">
        <v>78</v>
      </c>
      <c r="D3" s="89"/>
      <c r="E3" s="89"/>
      <c r="F3" s="89"/>
      <c r="G3" s="89"/>
      <c r="H3" s="89"/>
      <c r="I3" s="89"/>
      <c r="J3" s="89"/>
      <c r="K3" s="89"/>
    </row>
    <row r="4" spans="3:18" ht="19.5" customHeight="1">
      <c r="C4" s="40" t="s">
        <v>79</v>
      </c>
      <c r="D4" s="86"/>
      <c r="E4" s="86"/>
      <c r="F4" s="86"/>
      <c r="H4" s="40" t="s">
        <v>80</v>
      </c>
      <c r="I4" s="86"/>
      <c r="J4" s="86"/>
      <c r="K4" s="86"/>
      <c r="M4" s="40" t="s">
        <v>84</v>
      </c>
      <c r="N4" s="88"/>
      <c r="O4" s="88"/>
      <c r="P4" s="88"/>
      <c r="Q4" s="40" t="s">
        <v>85</v>
      </c>
      <c r="R4" s="81"/>
    </row>
    <row r="5" spans="3:18" ht="19.5" customHeight="1">
      <c r="C5" s="40" t="s">
        <v>81</v>
      </c>
      <c r="D5" s="87"/>
      <c r="E5" s="87"/>
      <c r="H5" s="40" t="s">
        <v>82</v>
      </c>
      <c r="I5" s="87"/>
      <c r="J5" s="87"/>
      <c r="K5" s="87"/>
      <c r="M5" s="40" t="s">
        <v>83</v>
      </c>
      <c r="N5" s="87"/>
      <c r="O5" s="87"/>
      <c r="P5" s="87"/>
      <c r="Q5" s="40" t="s">
        <v>85</v>
      </c>
      <c r="R5" s="43"/>
    </row>
    <row r="6" ht="9.75" customHeight="1"/>
    <row r="7" spans="3:17" ht="27.75" customHeight="1">
      <c r="C7" s="66" t="s">
        <v>86</v>
      </c>
      <c r="D7" s="80"/>
      <c r="E7" s="80"/>
      <c r="F7" s="80"/>
      <c r="G7" s="80"/>
      <c r="H7" s="80"/>
      <c r="I7" s="80"/>
      <c r="J7" s="80"/>
      <c r="K7" s="80"/>
      <c r="L7" s="80"/>
      <c r="M7" s="80"/>
      <c r="N7" s="80"/>
      <c r="O7" s="80"/>
      <c r="P7" s="80"/>
      <c r="Q7" s="80"/>
    </row>
    <row r="8" ht="9.75" customHeight="1" thickBot="1"/>
    <row r="9" spans="1:18" ht="15" customHeight="1" thickBot="1">
      <c r="A9" s="82" t="s">
        <v>69</v>
      </c>
      <c r="C9" s="104" t="s">
        <v>76</v>
      </c>
      <c r="D9" s="78"/>
      <c r="E9" s="78"/>
      <c r="F9" s="78"/>
      <c r="G9" s="78"/>
      <c r="H9" s="78"/>
      <c r="I9" s="79"/>
      <c r="J9" s="36"/>
      <c r="K9" s="104" t="s">
        <v>77</v>
      </c>
      <c r="L9" s="78"/>
      <c r="M9" s="78"/>
      <c r="N9" s="78"/>
      <c r="O9" s="78"/>
      <c r="P9" s="78"/>
      <c r="Q9" s="79"/>
      <c r="R9" s="95" t="s">
        <v>109</v>
      </c>
    </row>
    <row r="10" spans="1:18" ht="15" customHeight="1">
      <c r="A10" s="83"/>
      <c r="B10" s="98" t="s">
        <v>70</v>
      </c>
      <c r="C10" s="102" t="s">
        <v>0</v>
      </c>
      <c r="D10" s="90" t="s">
        <v>30</v>
      </c>
      <c r="E10" s="100" t="s">
        <v>10</v>
      </c>
      <c r="F10" s="100" t="s">
        <v>9</v>
      </c>
      <c r="G10" s="90" t="s">
        <v>25</v>
      </c>
      <c r="H10" s="90" t="s">
        <v>72</v>
      </c>
      <c r="I10" s="93" t="s">
        <v>73</v>
      </c>
      <c r="J10" s="38"/>
      <c r="K10" s="102" t="s">
        <v>0</v>
      </c>
      <c r="L10" s="90" t="s">
        <v>30</v>
      </c>
      <c r="M10" s="100" t="s">
        <v>10</v>
      </c>
      <c r="N10" s="100" t="s">
        <v>9</v>
      </c>
      <c r="O10" s="90" t="s">
        <v>25</v>
      </c>
      <c r="P10" s="90" t="s">
        <v>72</v>
      </c>
      <c r="Q10" s="93" t="s">
        <v>73</v>
      </c>
      <c r="R10" s="96"/>
    </row>
    <row r="11" spans="1:18" ht="15" customHeight="1" thickBot="1">
      <c r="A11" s="84"/>
      <c r="B11" s="99"/>
      <c r="C11" s="103"/>
      <c r="D11" s="91"/>
      <c r="E11" s="101"/>
      <c r="F11" s="101"/>
      <c r="G11" s="91"/>
      <c r="H11" s="91"/>
      <c r="I11" s="94"/>
      <c r="J11" s="39"/>
      <c r="K11" s="103"/>
      <c r="L11" s="91"/>
      <c r="M11" s="101"/>
      <c r="N11" s="101"/>
      <c r="O11" s="91"/>
      <c r="P11" s="91"/>
      <c r="Q11" s="94"/>
      <c r="R11" s="97"/>
    </row>
    <row r="12" spans="1:18" ht="15" customHeight="1">
      <c r="A12" s="57"/>
      <c r="C12" s="47"/>
      <c r="D12" s="48"/>
      <c r="E12" s="48"/>
      <c r="F12" s="48"/>
      <c r="G12" s="48"/>
      <c r="H12" s="48"/>
      <c r="I12" s="49"/>
      <c r="J12" s="37"/>
      <c r="K12" s="47"/>
      <c r="L12" s="48"/>
      <c r="M12" s="48"/>
      <c r="N12" s="48"/>
      <c r="O12" s="48"/>
      <c r="P12" s="48"/>
      <c r="Q12" s="49"/>
      <c r="R12" s="57"/>
    </row>
    <row r="13" spans="1:18" ht="15" customHeight="1">
      <c r="A13" s="58"/>
      <c r="B13" s="61" t="s">
        <v>105</v>
      </c>
      <c r="C13" s="50">
        <f>IF($B13="","",VLOOKUP($B13,Index!$A$5:$G$41,2))</f>
      </c>
      <c r="D13" s="51">
        <f>IF($B13="","",VLOOKUP($B13,Index!$A$5:$G$41,3))</f>
      </c>
      <c r="E13" s="51">
        <f>IF($B13="","",VLOOKUP($B13,Index!$A$5:$G$41,4))</f>
      </c>
      <c r="F13" s="51">
        <f>IF($B13="","",VLOOKUP($B13,Index!$A$5:$G$41,5))</f>
      </c>
      <c r="G13" s="51">
        <f>IF($B13="","",VLOOKUP($B13,Index!$A$5:$G$41,6))</f>
      </c>
      <c r="H13" s="52"/>
      <c r="I13" s="53">
        <f>IF(G13="","",ROUND(H13/G13*100,0))</f>
      </c>
      <c r="J13" s="62" t="s">
        <v>105</v>
      </c>
      <c r="K13" s="50">
        <f>IF($J13="","",VLOOKUP($J13,Index!$A$5:$G$41,2))</f>
      </c>
      <c r="L13" s="51">
        <f>IF($J13="","",VLOOKUP($J13,Index!$A$5:$G$41,3))</f>
      </c>
      <c r="M13" s="51">
        <f>IF($J13="","",VLOOKUP($J13,Index!$A$5:$G$41,4))</f>
      </c>
      <c r="N13" s="51">
        <f>IF($J13="","",VLOOKUP($J13,Index!$A$5:$G$41,5))</f>
      </c>
      <c r="O13" s="51">
        <f>IF($J13="","",VLOOKUP($J13,Index!$A$5:$G$41,6))</f>
      </c>
      <c r="P13" s="52">
        <f>IF(H13="","",H13)</f>
      </c>
      <c r="Q13" s="53">
        <f>IF(O13="","",ROUND(P13/O13*100,0))</f>
      </c>
      <c r="R13" s="59">
        <f>IF(A13="","",IF(I13="","",IF(Q13="","",A13*(I13-Q13))))</f>
      </c>
    </row>
    <row r="14" spans="1:18" ht="15" customHeight="1">
      <c r="A14" s="58"/>
      <c r="B14" s="61" t="s">
        <v>105</v>
      </c>
      <c r="C14" s="50">
        <f>IF($B14="","",VLOOKUP($B14,Index!$A$5:$G$41,2))</f>
      </c>
      <c r="D14" s="51">
        <f>IF($B14="","",VLOOKUP($B14,Index!$A$5:$G$41,3))</f>
      </c>
      <c r="E14" s="51">
        <f>IF($B14="","",VLOOKUP($B14,Index!$A$5:$G$41,4))</f>
      </c>
      <c r="F14" s="51">
        <f>IF($B14="","",VLOOKUP($B14,Index!$A$5:$G$41,5))</f>
      </c>
      <c r="G14" s="51">
        <f>IF($B14="","",VLOOKUP($B14,Index!$A$5:$G$41,6))</f>
      </c>
      <c r="H14" s="52">
        <f aca="true" t="shared" si="0" ref="H14:H22">IF(H13="","",H13)</f>
      </c>
      <c r="I14" s="53">
        <f aca="true" t="shared" si="1" ref="I14:I22">IF(G14="","",ROUND(H14/G14*100,0))</f>
      </c>
      <c r="J14" s="62" t="s">
        <v>105</v>
      </c>
      <c r="K14" s="50">
        <f>IF($J14="","",VLOOKUP($J14,Index!$A$5:$G$41,2))</f>
      </c>
      <c r="L14" s="51">
        <f>IF($J14="","",VLOOKUP($J14,Index!$A$5:$G$41,3))</f>
      </c>
      <c r="M14" s="51">
        <f>IF($J14="","",VLOOKUP($J14,Index!$A$5:$G$41,4))</f>
      </c>
      <c r="N14" s="51">
        <f>IF($J14="","",VLOOKUP($J14,Index!$A$5:$G$41,5))</f>
      </c>
      <c r="O14" s="51">
        <f>IF($J14="","",VLOOKUP($J14,Index!$A$5:$G$41,6))</f>
      </c>
      <c r="P14" s="52">
        <f>IF(P13="","",P13)</f>
      </c>
      <c r="Q14" s="53">
        <f aca="true" t="shared" si="2" ref="Q14:Q22">IF(O14="","",ROUND(P14/O14*100,0))</f>
      </c>
      <c r="R14" s="59">
        <f aca="true" t="shared" si="3" ref="R14:R22">IF(A14="","",IF(I14="","",IF(Q14="","",A14*(I14-Q14))))</f>
      </c>
    </row>
    <row r="15" spans="1:18" ht="15" customHeight="1">
      <c r="A15" s="58"/>
      <c r="B15" s="61" t="s">
        <v>105</v>
      </c>
      <c r="C15" s="50">
        <f>IF($B15="","",VLOOKUP($B15,Index!$A$5:$G$41,2))</f>
      </c>
      <c r="D15" s="51">
        <f>IF($B15="","",VLOOKUP($B15,Index!$A$5:$G$41,3))</f>
      </c>
      <c r="E15" s="51">
        <f>IF($B15="","",VLOOKUP($B15,Index!$A$5:$G$41,4))</f>
      </c>
      <c r="F15" s="51">
        <f>IF($B15="","",VLOOKUP($B15,Index!$A$5:$G$41,5))</f>
      </c>
      <c r="G15" s="51">
        <f>IF($B15="","",VLOOKUP($B15,Index!$A$5:$G$41,6))</f>
      </c>
      <c r="H15" s="52">
        <f t="shared" si="0"/>
      </c>
      <c r="I15" s="53">
        <f t="shared" si="1"/>
      </c>
      <c r="J15" s="62" t="s">
        <v>105</v>
      </c>
      <c r="K15" s="50">
        <f>IF($J15="","",VLOOKUP($J15,Index!$A$5:$G$41,2))</f>
      </c>
      <c r="L15" s="51">
        <f>IF($J15="","",VLOOKUP($J15,Index!$A$5:$G$41,3))</f>
      </c>
      <c r="M15" s="51">
        <f>IF($J15="","",VLOOKUP($J15,Index!$A$5:$G$41,4))</f>
      </c>
      <c r="N15" s="51">
        <f>IF($J15="","",VLOOKUP($J15,Index!$A$5:$G$41,5))</f>
      </c>
      <c r="O15" s="51">
        <f>IF($J15="","",VLOOKUP($J15,Index!$A$5:$G$41,6))</f>
      </c>
      <c r="P15" s="52">
        <f aca="true" t="shared" si="4" ref="P15:P22">IF(P14="","",P14)</f>
      </c>
      <c r="Q15" s="53">
        <f t="shared" si="2"/>
      </c>
      <c r="R15" s="59">
        <f t="shared" si="3"/>
      </c>
    </row>
    <row r="16" spans="1:18" ht="15" customHeight="1">
      <c r="A16" s="58"/>
      <c r="B16" s="61" t="s">
        <v>105</v>
      </c>
      <c r="C16" s="50">
        <f>IF($B16="","",VLOOKUP($B16,Index!$A$5:$G$41,2))</f>
      </c>
      <c r="D16" s="51">
        <f>IF($B16="","",VLOOKUP($B16,Index!$A$5:$G$41,3))</f>
      </c>
      <c r="E16" s="51">
        <f>IF($B16="","",VLOOKUP($B16,Index!$A$5:$G$41,4))</f>
      </c>
      <c r="F16" s="51">
        <f>IF($B16="","",VLOOKUP($B16,Index!$A$5:$G$41,5))</f>
      </c>
      <c r="G16" s="51">
        <f>IF($B16="","",VLOOKUP($B16,Index!$A$5:$G$41,6))</f>
      </c>
      <c r="H16" s="52">
        <f t="shared" si="0"/>
      </c>
      <c r="I16" s="53">
        <f t="shared" si="1"/>
      </c>
      <c r="J16" s="62" t="s">
        <v>105</v>
      </c>
      <c r="K16" s="50">
        <f>IF($J16="","",VLOOKUP($J16,Index!$A$5:$G$41,2))</f>
      </c>
      <c r="L16" s="51">
        <f>IF($J16="","",VLOOKUP($J16,Index!$A$5:$G$41,3))</f>
      </c>
      <c r="M16" s="51">
        <f>IF($J16="","",VLOOKUP($J16,Index!$A$5:$G$41,4))</f>
      </c>
      <c r="N16" s="51">
        <f>IF($J16="","",VLOOKUP($J16,Index!$A$5:$G$41,5))</f>
      </c>
      <c r="O16" s="51">
        <f>IF($J16="","",VLOOKUP($J16,Index!$A$5:$G$41,6))</f>
      </c>
      <c r="P16" s="52">
        <f t="shared" si="4"/>
      </c>
      <c r="Q16" s="53">
        <f t="shared" si="2"/>
      </c>
      <c r="R16" s="59">
        <f t="shared" si="3"/>
      </c>
    </row>
    <row r="17" spans="1:18" ht="15" customHeight="1">
      <c r="A17" s="58"/>
      <c r="B17" s="61" t="s">
        <v>105</v>
      </c>
      <c r="C17" s="50">
        <f>IF($B17="","",VLOOKUP($B17,Index!$A$5:$G$41,2))</f>
      </c>
      <c r="D17" s="51">
        <f>IF($B17="","",VLOOKUP($B17,Index!$A$5:$G$41,3))</f>
      </c>
      <c r="E17" s="51">
        <f>IF($B17="","",VLOOKUP($B17,Index!$A$5:$G$41,4))</f>
      </c>
      <c r="F17" s="51">
        <f>IF($B17="","",VLOOKUP($B17,Index!$A$5:$G$41,5))</f>
      </c>
      <c r="G17" s="51">
        <f>IF($B17="","",VLOOKUP($B17,Index!$A$5:$G$41,6))</f>
      </c>
      <c r="H17" s="52">
        <f t="shared" si="0"/>
      </c>
      <c r="I17" s="53">
        <f t="shared" si="1"/>
      </c>
      <c r="J17" s="62" t="s">
        <v>105</v>
      </c>
      <c r="K17" s="50">
        <f>IF($J17="","",VLOOKUP($J17,Index!$A$5:$G$41,2))</f>
      </c>
      <c r="L17" s="51">
        <f>IF($J17="","",VLOOKUP($J17,Index!$A$5:$G$41,3))</f>
      </c>
      <c r="M17" s="51">
        <f>IF($J17="","",VLOOKUP($J17,Index!$A$5:$G$41,4))</f>
      </c>
      <c r="N17" s="51">
        <f>IF($J17="","",VLOOKUP($J17,Index!$A$5:$G$41,5))</f>
      </c>
      <c r="O17" s="51">
        <f>IF($J17="","",VLOOKUP($J17,Index!$A$5:$G$41,6))</f>
      </c>
      <c r="P17" s="52">
        <f t="shared" si="4"/>
      </c>
      <c r="Q17" s="53">
        <f t="shared" si="2"/>
      </c>
      <c r="R17" s="59">
        <f t="shared" si="3"/>
      </c>
    </row>
    <row r="18" spans="1:18" ht="15" customHeight="1">
      <c r="A18" s="58"/>
      <c r="B18" s="61"/>
      <c r="C18" s="50">
        <f>IF($B18="","",VLOOKUP($B18,Index!$A$5:$G$41,2))</f>
      </c>
      <c r="D18" s="51">
        <f>IF($B18="","",VLOOKUP($B18,Index!$A$5:$G$41,3))</f>
      </c>
      <c r="E18" s="51">
        <f>IF($B18="","",VLOOKUP($B18,Index!$A$5:$G$41,4))</f>
      </c>
      <c r="F18" s="51">
        <f>IF($B18="","",VLOOKUP($B18,Index!$A$5:$G$41,5))</f>
      </c>
      <c r="G18" s="51">
        <f>IF($B18="","",VLOOKUP($B18,Index!$A$5:$G$41,6))</f>
      </c>
      <c r="H18" s="52">
        <f t="shared" si="0"/>
      </c>
      <c r="I18" s="53">
        <f t="shared" si="1"/>
      </c>
      <c r="J18" s="62"/>
      <c r="K18" s="50">
        <f>IF($J18="","",VLOOKUP($J18,Index!$A$5:$G$41,2))</f>
      </c>
      <c r="L18" s="51">
        <f>IF($J18="","",VLOOKUP($J18,Index!$A$5:$G$41,3))</f>
      </c>
      <c r="M18" s="51">
        <f>IF($J18="","",VLOOKUP($J18,Index!$A$5:$G$41,4))</f>
      </c>
      <c r="N18" s="51">
        <f>IF($J18="","",VLOOKUP($J18,Index!$A$5:$G$41,5))</f>
      </c>
      <c r="O18" s="51">
        <f>IF($J18="","",VLOOKUP($J18,Index!$A$5:$G$41,6))</f>
      </c>
      <c r="P18" s="52">
        <f t="shared" si="4"/>
      </c>
      <c r="Q18" s="53">
        <f t="shared" si="2"/>
      </c>
      <c r="R18" s="59">
        <f t="shared" si="3"/>
      </c>
    </row>
    <row r="19" spans="1:18" ht="15" customHeight="1">
      <c r="A19" s="58"/>
      <c r="B19" s="61"/>
      <c r="C19" s="50">
        <f>IF($B19="","",VLOOKUP($B19,Index!$A$5:$G$41,2))</f>
      </c>
      <c r="D19" s="51">
        <f>IF($B19="","",VLOOKUP($B19,Index!$A$5:$G$41,3))</f>
      </c>
      <c r="E19" s="51">
        <f>IF($B19="","",VLOOKUP($B19,Index!$A$5:$G$41,4))</f>
      </c>
      <c r="F19" s="51">
        <f>IF($B19="","",VLOOKUP($B19,Index!$A$5:$G$41,5))</f>
      </c>
      <c r="G19" s="51">
        <f>IF($B19="","",VLOOKUP($B19,Index!$A$5:$G$41,6))</f>
      </c>
      <c r="H19" s="52">
        <f t="shared" si="0"/>
      </c>
      <c r="I19" s="53">
        <f t="shared" si="1"/>
      </c>
      <c r="J19" s="62"/>
      <c r="K19" s="50">
        <f>IF($J19="","",VLOOKUP($J19,Index!$A$5:$G$41,2))</f>
      </c>
      <c r="L19" s="51">
        <f>IF($J19="","",VLOOKUP($J19,Index!$A$5:$G$41,3))</f>
      </c>
      <c r="M19" s="51">
        <f>IF($J19="","",VLOOKUP($J19,Index!$A$5:$G$41,4))</f>
      </c>
      <c r="N19" s="51">
        <f>IF($J19="","",VLOOKUP($J19,Index!$A$5:$G$41,5))</f>
      </c>
      <c r="O19" s="51">
        <f>IF($J19="","",VLOOKUP($J19,Index!$A$5:$G$41,6))</f>
      </c>
      <c r="P19" s="52">
        <f t="shared" si="4"/>
      </c>
      <c r="Q19" s="53">
        <f t="shared" si="2"/>
      </c>
      <c r="R19" s="59">
        <f t="shared" si="3"/>
      </c>
    </row>
    <row r="20" spans="1:18" ht="15" customHeight="1">
      <c r="A20" s="58"/>
      <c r="B20" s="61"/>
      <c r="C20" s="50">
        <f>IF($B20="","",VLOOKUP($B20,Index!$A$5:$G$41,2))</f>
      </c>
      <c r="D20" s="51">
        <f>IF($B20="","",VLOOKUP($B20,Index!$A$5:$G$41,3))</f>
      </c>
      <c r="E20" s="51">
        <f>IF($B20="","",VLOOKUP($B20,Index!$A$5:$G$41,4))</f>
      </c>
      <c r="F20" s="51">
        <f>IF($B20="","",VLOOKUP($B20,Index!$A$5:$G$41,5))</f>
      </c>
      <c r="G20" s="51">
        <f>IF($B20="","",VLOOKUP($B20,Index!$A$5:$G$41,6))</f>
      </c>
      <c r="H20" s="52">
        <f t="shared" si="0"/>
      </c>
      <c r="I20" s="53">
        <f t="shared" si="1"/>
      </c>
      <c r="J20" s="62"/>
      <c r="K20" s="50">
        <f>IF($J20="","",VLOOKUP($J20,Index!$A$5:$G$41,2))</f>
      </c>
      <c r="L20" s="51">
        <f>IF($J20="","",VLOOKUP($J20,Index!$A$5:$G$41,3))</f>
      </c>
      <c r="M20" s="51">
        <f>IF($J20="","",VLOOKUP($J20,Index!$A$5:$G$41,4))</f>
      </c>
      <c r="N20" s="51">
        <f>IF($J20="","",VLOOKUP($J20,Index!$A$5:$G$41,5))</f>
      </c>
      <c r="O20" s="51">
        <f>IF($J20="","",VLOOKUP($J20,Index!$A$5:$G$41,6))</f>
      </c>
      <c r="P20" s="52">
        <f t="shared" si="4"/>
      </c>
      <c r="Q20" s="53">
        <f t="shared" si="2"/>
      </c>
      <c r="R20" s="59">
        <f t="shared" si="3"/>
      </c>
    </row>
    <row r="21" spans="1:18" ht="15" customHeight="1">
      <c r="A21" s="58"/>
      <c r="B21" s="61"/>
      <c r="C21" s="50">
        <f>IF($B21="","",VLOOKUP($B21,Index!$A$5:$G$41,2))</f>
      </c>
      <c r="D21" s="51">
        <f>IF($B21="","",VLOOKUP($B21,Index!$A$5:$G$41,3))</f>
      </c>
      <c r="E21" s="51">
        <f>IF($B21="","",VLOOKUP($B21,Index!$A$5:$G$41,4))</f>
      </c>
      <c r="F21" s="51">
        <f>IF($B21="","",VLOOKUP($B21,Index!$A$5:$G$41,5))</f>
      </c>
      <c r="G21" s="51">
        <f>IF($B21="","",VLOOKUP($B21,Index!$A$5:$G$41,6))</f>
      </c>
      <c r="H21" s="52">
        <f t="shared" si="0"/>
      </c>
      <c r="I21" s="53">
        <f t="shared" si="1"/>
      </c>
      <c r="J21" s="62"/>
      <c r="K21" s="50">
        <f>IF($J21="","",VLOOKUP($J21,Index!$A$5:$G$41,2))</f>
      </c>
      <c r="L21" s="51">
        <f>IF($J21="","",VLOOKUP($J21,Index!$A$5:$G$41,3))</f>
      </c>
      <c r="M21" s="51">
        <f>IF($J21="","",VLOOKUP($J21,Index!$A$5:$G$41,4))</f>
      </c>
      <c r="N21" s="51">
        <f>IF($J21="","",VLOOKUP($J21,Index!$A$5:$G$41,5))</f>
      </c>
      <c r="O21" s="51">
        <f>IF($J21="","",VLOOKUP($J21,Index!$A$5:$G$41,6))</f>
      </c>
      <c r="P21" s="52">
        <f t="shared" si="4"/>
      </c>
      <c r="Q21" s="53">
        <f t="shared" si="2"/>
      </c>
      <c r="R21" s="59">
        <f t="shared" si="3"/>
      </c>
    </row>
    <row r="22" spans="1:18" ht="15" customHeight="1">
      <c r="A22" s="58"/>
      <c r="B22" s="61"/>
      <c r="C22" s="50">
        <f>IF($B22="","",VLOOKUP($B22,Index!$A$5:$G$41,2))</f>
      </c>
      <c r="D22" s="51">
        <f>IF($B22="","",VLOOKUP($B22,Index!$A$5:$G$41,3))</f>
      </c>
      <c r="E22" s="51">
        <f>IF($B22="","",VLOOKUP($B22,Index!$A$5:$G$41,4))</f>
      </c>
      <c r="F22" s="51">
        <f>IF($B22="","",VLOOKUP($B22,Index!$A$5:$G$41,5))</f>
      </c>
      <c r="G22" s="51">
        <f>IF($B22="","",VLOOKUP($B22,Index!$A$5:$G$41,6))</f>
      </c>
      <c r="H22" s="52">
        <f t="shared" si="0"/>
      </c>
      <c r="I22" s="53">
        <f t="shared" si="1"/>
      </c>
      <c r="J22" s="62"/>
      <c r="K22" s="50">
        <f>IF($J22="","",VLOOKUP($J22,Index!$A$5:$G$41,2))</f>
      </c>
      <c r="L22" s="51">
        <f>IF($J22="","",VLOOKUP($J22,Index!$A$5:$G$41,3))</f>
      </c>
      <c r="M22" s="51">
        <f>IF($J22="","",VLOOKUP($J22,Index!$A$5:$G$41,4))</f>
      </c>
      <c r="N22" s="51">
        <f>IF($J22="","",VLOOKUP($J22,Index!$A$5:$G$41,5))</f>
      </c>
      <c r="O22" s="51">
        <f>IF($J22="","",VLOOKUP($J22,Index!$A$5:$G$41,6))</f>
      </c>
      <c r="P22" s="52">
        <f t="shared" si="4"/>
      </c>
      <c r="Q22" s="53">
        <f t="shared" si="2"/>
      </c>
      <c r="R22" s="59">
        <f t="shared" si="3"/>
      </c>
    </row>
    <row r="23" spans="1:18" ht="15" customHeight="1" thickBot="1">
      <c r="A23" s="60"/>
      <c r="C23" s="54"/>
      <c r="D23" s="55"/>
      <c r="E23" s="55"/>
      <c r="F23" s="55"/>
      <c r="G23" s="55"/>
      <c r="H23" s="55"/>
      <c r="I23" s="56"/>
      <c r="K23" s="54"/>
      <c r="L23" s="55"/>
      <c r="M23" s="55"/>
      <c r="N23" s="55"/>
      <c r="O23" s="55"/>
      <c r="P23" s="55"/>
      <c r="Q23" s="56"/>
      <c r="R23" s="60"/>
    </row>
    <row r="24" spans="1:18" ht="15" customHeight="1" thickTop="1">
      <c r="A24" s="42">
        <f>SUM(A12:A23)</f>
        <v>0</v>
      </c>
      <c r="C24" s="41" t="s">
        <v>74</v>
      </c>
      <c r="Q24" s="40" t="s">
        <v>107</v>
      </c>
      <c r="R24" s="42">
        <f>SUM(R12:R23)</f>
        <v>0</v>
      </c>
    </row>
    <row r="26" spans="6:12" ht="15" customHeight="1">
      <c r="F26" s="44"/>
      <c r="G26" s="44"/>
      <c r="H26" s="45" t="s">
        <v>108</v>
      </c>
      <c r="I26" s="92">
        <f>IF(A24&gt;0,R24/A24,"")</f>
      </c>
      <c r="J26" s="92"/>
      <c r="K26" s="92"/>
      <c r="L26" s="46" t="s">
        <v>75</v>
      </c>
    </row>
  </sheetData>
  <sheetProtection password="CBB5" sheet="1" objects="1" scenarios="1"/>
  <mergeCells count="29">
    <mergeCell ref="D7:Q7"/>
    <mergeCell ref="O10:O11"/>
    <mergeCell ref="P10:P11"/>
    <mergeCell ref="Q10:Q11"/>
    <mergeCell ref="G10:G11"/>
    <mergeCell ref="K10:K11"/>
    <mergeCell ref="L10:L11"/>
    <mergeCell ref="M10:M11"/>
    <mergeCell ref="N10:N11"/>
    <mergeCell ref="I26:K26"/>
    <mergeCell ref="I10:I11"/>
    <mergeCell ref="R9:R11"/>
    <mergeCell ref="B10:B11"/>
    <mergeCell ref="D10:D11"/>
    <mergeCell ref="E10:E11"/>
    <mergeCell ref="F10:F11"/>
    <mergeCell ref="C10:C11"/>
    <mergeCell ref="C9:I9"/>
    <mergeCell ref="K9:Q9"/>
    <mergeCell ref="A9:A11"/>
    <mergeCell ref="A1:R1"/>
    <mergeCell ref="D4:F4"/>
    <mergeCell ref="D5:E5"/>
    <mergeCell ref="I4:K4"/>
    <mergeCell ref="I5:K5"/>
    <mergeCell ref="N4:P4"/>
    <mergeCell ref="N5:P5"/>
    <mergeCell ref="D3:K3"/>
    <mergeCell ref="H10:H11"/>
  </mergeCells>
  <printOptions/>
  <pageMargins left="0.5" right="0.5" top="1" bottom="1"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3:G41"/>
  <sheetViews>
    <sheetView workbookViewId="0" topLeftCell="A15">
      <selection activeCell="A44" sqref="A44"/>
    </sheetView>
  </sheetViews>
  <sheetFormatPr defaultColWidth="9.140625" defaultRowHeight="12.75"/>
  <cols>
    <col min="1" max="1" width="44.00390625" style="0" customWidth="1"/>
    <col min="3" max="3" width="12.7109375" style="0" customWidth="1"/>
  </cols>
  <sheetData>
    <row r="3" spans="2:6" ht="12.75">
      <c r="B3" s="107" t="s">
        <v>0</v>
      </c>
      <c r="C3" s="105" t="s">
        <v>30</v>
      </c>
      <c r="D3" s="107" t="s">
        <v>10</v>
      </c>
      <c r="E3" s="107" t="s">
        <v>9</v>
      </c>
      <c r="F3" s="105" t="s">
        <v>31</v>
      </c>
    </row>
    <row r="4" spans="2:6" ht="12.75">
      <c r="B4" s="108"/>
      <c r="C4" s="106"/>
      <c r="D4" s="108"/>
      <c r="E4" s="108"/>
      <c r="F4" s="106"/>
    </row>
    <row r="5" spans="1:7" ht="12.75">
      <c r="A5" t="s">
        <v>32</v>
      </c>
      <c r="B5" s="9" t="s">
        <v>1</v>
      </c>
      <c r="C5" s="2" t="s">
        <v>5</v>
      </c>
      <c r="D5" s="2" t="s">
        <v>5</v>
      </c>
      <c r="E5" s="2" t="s">
        <v>5</v>
      </c>
      <c r="F5" s="14">
        <v>36.05</v>
      </c>
      <c r="G5">
        <f>F5/100</f>
        <v>0.3605</v>
      </c>
    </row>
    <row r="6" spans="1:7" ht="12.75">
      <c r="A6" t="s">
        <v>34</v>
      </c>
      <c r="B6" s="9" t="s">
        <v>1</v>
      </c>
      <c r="C6" s="2" t="s">
        <v>5</v>
      </c>
      <c r="D6" s="2" t="s">
        <v>6</v>
      </c>
      <c r="E6" s="2" t="s">
        <v>5</v>
      </c>
      <c r="F6" s="14">
        <v>40.05</v>
      </c>
      <c r="G6">
        <f aca="true" t="shared" si="0" ref="G6:G40">F6/100</f>
        <v>0.40049999999999997</v>
      </c>
    </row>
    <row r="7" spans="1:7" ht="12.75">
      <c r="A7" t="s">
        <v>35</v>
      </c>
      <c r="B7" s="9" t="s">
        <v>1</v>
      </c>
      <c r="C7" s="2" t="s">
        <v>5</v>
      </c>
      <c r="D7" s="2" t="s">
        <v>6</v>
      </c>
      <c r="E7" s="2" t="s">
        <v>6</v>
      </c>
      <c r="F7" s="14">
        <v>53.4</v>
      </c>
      <c r="G7">
        <f t="shared" si="0"/>
        <v>0.534</v>
      </c>
    </row>
    <row r="8" spans="1:7" ht="12.75">
      <c r="A8" t="s">
        <v>33</v>
      </c>
      <c r="B8" s="9" t="s">
        <v>1</v>
      </c>
      <c r="C8" s="2" t="s">
        <v>6</v>
      </c>
      <c r="D8" s="2" t="s">
        <v>5</v>
      </c>
      <c r="E8" s="2" t="s">
        <v>5</v>
      </c>
      <c r="F8" s="14">
        <v>42.28</v>
      </c>
      <c r="G8">
        <f t="shared" si="0"/>
        <v>0.4228</v>
      </c>
    </row>
    <row r="9" spans="1:7" ht="12.75">
      <c r="A9" t="s">
        <v>36</v>
      </c>
      <c r="B9" s="9" t="s">
        <v>1</v>
      </c>
      <c r="C9" s="2" t="s">
        <v>6</v>
      </c>
      <c r="D9" s="2" t="s">
        <v>6</v>
      </c>
      <c r="E9" s="2" t="s">
        <v>5</v>
      </c>
      <c r="F9" s="14">
        <v>47.18</v>
      </c>
      <c r="G9">
        <f t="shared" si="0"/>
        <v>0.4718</v>
      </c>
    </row>
    <row r="10" spans="1:7" ht="12.75">
      <c r="A10" t="s">
        <v>37</v>
      </c>
      <c r="B10" s="9" t="s">
        <v>1</v>
      </c>
      <c r="C10" s="2" t="s">
        <v>6</v>
      </c>
      <c r="D10" s="2" t="s">
        <v>6</v>
      </c>
      <c r="E10" s="2" t="s">
        <v>6</v>
      </c>
      <c r="F10" s="14">
        <v>59.55</v>
      </c>
      <c r="G10">
        <f t="shared" si="0"/>
        <v>0.5954999999999999</v>
      </c>
    </row>
    <row r="11" spans="1:7" ht="12.75">
      <c r="A11" t="s">
        <v>43</v>
      </c>
      <c r="B11" s="9" t="s">
        <v>8</v>
      </c>
      <c r="C11" s="2" t="s">
        <v>5</v>
      </c>
      <c r="D11" s="2" t="s">
        <v>5</v>
      </c>
      <c r="E11" s="2" t="s">
        <v>5</v>
      </c>
      <c r="F11" s="14">
        <v>40.61</v>
      </c>
      <c r="G11">
        <f t="shared" si="0"/>
        <v>0.4061</v>
      </c>
    </row>
    <row r="12" spans="1:7" ht="12.75">
      <c r="A12" t="s">
        <v>38</v>
      </c>
      <c r="B12" s="9" t="s">
        <v>8</v>
      </c>
      <c r="C12" s="2" t="s">
        <v>5</v>
      </c>
      <c r="D12" s="2" t="s">
        <v>6</v>
      </c>
      <c r="E12" s="2" t="s">
        <v>5</v>
      </c>
      <c r="F12" s="14">
        <v>45.13</v>
      </c>
      <c r="G12">
        <f t="shared" si="0"/>
        <v>0.45130000000000003</v>
      </c>
    </row>
    <row r="13" spans="1:7" ht="12.75">
      <c r="A13" t="s">
        <v>39</v>
      </c>
      <c r="B13" s="9" t="s">
        <v>8</v>
      </c>
      <c r="C13" s="2" t="s">
        <v>5</v>
      </c>
      <c r="D13" s="2" t="s">
        <v>6</v>
      </c>
      <c r="E13" s="2" t="s">
        <v>6</v>
      </c>
      <c r="F13" s="14">
        <v>60.17</v>
      </c>
      <c r="G13">
        <f t="shared" si="0"/>
        <v>0.6017</v>
      </c>
    </row>
    <row r="14" spans="1:7" ht="12.75">
      <c r="A14" t="s">
        <v>40</v>
      </c>
      <c r="B14" s="9" t="s">
        <v>8</v>
      </c>
      <c r="C14" s="2" t="s">
        <v>6</v>
      </c>
      <c r="D14" s="2" t="s">
        <v>5</v>
      </c>
      <c r="E14" s="2" t="s">
        <v>5</v>
      </c>
      <c r="F14" s="14">
        <v>47.88</v>
      </c>
      <c r="G14">
        <f t="shared" si="0"/>
        <v>0.4788</v>
      </c>
    </row>
    <row r="15" spans="1:7" ht="12.75">
      <c r="A15" t="s">
        <v>41</v>
      </c>
      <c r="B15" s="9" t="s">
        <v>8</v>
      </c>
      <c r="C15" s="2" t="s">
        <v>6</v>
      </c>
      <c r="D15" s="2" t="s">
        <v>6</v>
      </c>
      <c r="E15" s="2" t="s">
        <v>5</v>
      </c>
      <c r="F15" s="14">
        <v>53.39</v>
      </c>
      <c r="G15">
        <f t="shared" si="0"/>
        <v>0.5339</v>
      </c>
    </row>
    <row r="16" spans="1:7" ht="12.75">
      <c r="A16" t="s">
        <v>42</v>
      </c>
      <c r="B16" s="9" t="s">
        <v>8</v>
      </c>
      <c r="C16" s="2" t="s">
        <v>6</v>
      </c>
      <c r="D16" s="2" t="s">
        <v>6</v>
      </c>
      <c r="E16" s="2" t="s">
        <v>6</v>
      </c>
      <c r="F16" s="14">
        <v>67.33</v>
      </c>
      <c r="G16">
        <f t="shared" si="0"/>
        <v>0.6733</v>
      </c>
    </row>
    <row r="17" spans="1:7" ht="12.75">
      <c r="A17" t="s">
        <v>50</v>
      </c>
      <c r="B17" s="9" t="s">
        <v>49</v>
      </c>
      <c r="C17" s="35" t="s">
        <v>71</v>
      </c>
      <c r="D17" s="31" t="s">
        <v>48</v>
      </c>
      <c r="E17" s="31" t="s">
        <v>48</v>
      </c>
      <c r="F17" s="34">
        <v>9999999</v>
      </c>
      <c r="G17">
        <v>99999</v>
      </c>
    </row>
    <row r="18" spans="1:7" ht="12.75">
      <c r="A18" t="s">
        <v>66</v>
      </c>
      <c r="B18" s="9" t="s">
        <v>24</v>
      </c>
      <c r="C18" s="35" t="s">
        <v>71</v>
      </c>
      <c r="D18" s="2" t="s">
        <v>6</v>
      </c>
      <c r="E18" s="2" t="s">
        <v>5</v>
      </c>
      <c r="F18" s="14">
        <v>82.98</v>
      </c>
      <c r="G18">
        <f t="shared" si="0"/>
        <v>0.8298000000000001</v>
      </c>
    </row>
    <row r="19" spans="1:7" ht="12.75">
      <c r="A19" t="s">
        <v>67</v>
      </c>
      <c r="B19" s="9" t="s">
        <v>24</v>
      </c>
      <c r="C19" s="35" t="s">
        <v>71</v>
      </c>
      <c r="D19" s="2" t="s">
        <v>6</v>
      </c>
      <c r="E19" s="2" t="s">
        <v>6</v>
      </c>
      <c r="F19" s="14">
        <v>92.2</v>
      </c>
      <c r="G19">
        <f t="shared" si="0"/>
        <v>0.922</v>
      </c>
    </row>
    <row r="20" spans="1:7" ht="12.75">
      <c r="A20" t="s">
        <v>53</v>
      </c>
      <c r="B20" s="9" t="s">
        <v>11</v>
      </c>
      <c r="C20" s="30" t="s">
        <v>47</v>
      </c>
      <c r="D20" s="2" t="s">
        <v>5</v>
      </c>
      <c r="E20" s="2" t="s">
        <v>5</v>
      </c>
      <c r="F20" s="14">
        <v>44.71</v>
      </c>
      <c r="G20">
        <f t="shared" si="0"/>
        <v>0.4471</v>
      </c>
    </row>
    <row r="21" spans="1:7" ht="12.75">
      <c r="A21" t="s">
        <v>51</v>
      </c>
      <c r="B21" s="9" t="s">
        <v>11</v>
      </c>
      <c r="C21" s="30" t="s">
        <v>47</v>
      </c>
      <c r="D21" s="2" t="s">
        <v>6</v>
      </c>
      <c r="E21" s="2" t="s">
        <v>5</v>
      </c>
      <c r="F21" s="14">
        <v>49.68</v>
      </c>
      <c r="G21">
        <f t="shared" si="0"/>
        <v>0.4968</v>
      </c>
    </row>
    <row r="22" spans="1:7" ht="12.75">
      <c r="A22" t="s">
        <v>52</v>
      </c>
      <c r="B22" s="9" t="s">
        <v>11</v>
      </c>
      <c r="C22" s="30" t="s">
        <v>47</v>
      </c>
      <c r="D22" s="2" t="s">
        <v>6</v>
      </c>
      <c r="E22" s="2" t="s">
        <v>6</v>
      </c>
      <c r="F22" s="14">
        <v>60</v>
      </c>
      <c r="G22">
        <f t="shared" si="0"/>
        <v>0.6</v>
      </c>
    </row>
    <row r="23" spans="1:7" ht="12.75">
      <c r="A23" t="s">
        <v>65</v>
      </c>
      <c r="B23" s="9" t="s">
        <v>11</v>
      </c>
      <c r="C23" s="16" t="s">
        <v>4</v>
      </c>
      <c r="D23" s="2" t="s">
        <v>5</v>
      </c>
      <c r="E23" s="2" t="s">
        <v>5</v>
      </c>
      <c r="F23" s="14">
        <v>63.78</v>
      </c>
      <c r="G23">
        <f t="shared" si="0"/>
        <v>0.6378</v>
      </c>
    </row>
    <row r="24" spans="1:7" ht="12.75">
      <c r="A24" t="s">
        <v>63</v>
      </c>
      <c r="B24" s="9" t="s">
        <v>11</v>
      </c>
      <c r="C24" s="16" t="s">
        <v>4</v>
      </c>
      <c r="D24" s="2" t="s">
        <v>6</v>
      </c>
      <c r="E24" s="2" t="s">
        <v>5</v>
      </c>
      <c r="F24" s="14">
        <v>70.87</v>
      </c>
      <c r="G24">
        <f t="shared" si="0"/>
        <v>0.7087</v>
      </c>
    </row>
    <row r="25" spans="1:7" ht="12.75">
      <c r="A25" t="s">
        <v>64</v>
      </c>
      <c r="B25" s="9" t="s">
        <v>11</v>
      </c>
      <c r="C25" s="16" t="s">
        <v>4</v>
      </c>
      <c r="D25" s="2" t="s">
        <v>6</v>
      </c>
      <c r="E25" s="2" t="s">
        <v>6</v>
      </c>
      <c r="F25" s="14">
        <v>78.74</v>
      </c>
      <c r="G25">
        <f t="shared" si="0"/>
        <v>0.7874</v>
      </c>
    </row>
    <row r="26" spans="1:7" ht="12.75">
      <c r="A26" t="s">
        <v>56</v>
      </c>
      <c r="B26" s="9" t="s">
        <v>11</v>
      </c>
      <c r="C26" s="19" t="s">
        <v>23</v>
      </c>
      <c r="D26" s="2" t="s">
        <v>5</v>
      </c>
      <c r="E26" s="2" t="s">
        <v>5</v>
      </c>
      <c r="F26" s="14">
        <v>75.41</v>
      </c>
      <c r="G26">
        <f t="shared" si="0"/>
        <v>0.7541</v>
      </c>
    </row>
    <row r="27" spans="1:7" ht="12.75">
      <c r="A27" t="s">
        <v>54</v>
      </c>
      <c r="B27" s="9" t="s">
        <v>11</v>
      </c>
      <c r="C27" s="19" t="s">
        <v>23</v>
      </c>
      <c r="D27" s="2" t="s">
        <v>6</v>
      </c>
      <c r="E27" s="2" t="s">
        <v>5</v>
      </c>
      <c r="F27" s="14">
        <v>83.79</v>
      </c>
      <c r="G27">
        <f t="shared" si="0"/>
        <v>0.8379000000000001</v>
      </c>
    </row>
    <row r="28" spans="1:7" ht="12.75">
      <c r="A28" t="s">
        <v>55</v>
      </c>
      <c r="B28" s="9" t="s">
        <v>11</v>
      </c>
      <c r="C28" s="19" t="s">
        <v>23</v>
      </c>
      <c r="D28" s="2" t="s">
        <v>6</v>
      </c>
      <c r="E28" s="2" t="s">
        <v>6</v>
      </c>
      <c r="F28" s="14">
        <v>93.1</v>
      </c>
      <c r="G28">
        <f t="shared" si="0"/>
        <v>0.9309999999999999</v>
      </c>
    </row>
    <row r="29" spans="1:7" ht="12.75">
      <c r="A29" t="s">
        <v>102</v>
      </c>
      <c r="B29" s="9" t="s">
        <v>11</v>
      </c>
      <c r="C29" s="19" t="s">
        <v>101</v>
      </c>
      <c r="D29" s="2" t="s">
        <v>5</v>
      </c>
      <c r="E29" s="2" t="s">
        <v>5</v>
      </c>
      <c r="F29" s="14">
        <v>73.03</v>
      </c>
      <c r="G29">
        <f t="shared" si="0"/>
        <v>0.7303000000000001</v>
      </c>
    </row>
    <row r="30" spans="1:7" ht="12.75">
      <c r="A30" t="s">
        <v>103</v>
      </c>
      <c r="B30" s="9" t="s">
        <v>11</v>
      </c>
      <c r="C30" s="19" t="s">
        <v>101</v>
      </c>
      <c r="D30" s="2" t="s">
        <v>6</v>
      </c>
      <c r="E30" s="2" t="s">
        <v>5</v>
      </c>
      <c r="F30" s="14">
        <v>81.14</v>
      </c>
      <c r="G30">
        <f t="shared" si="0"/>
        <v>0.8114</v>
      </c>
    </row>
    <row r="31" spans="1:7" ht="12.75">
      <c r="A31" t="s">
        <v>104</v>
      </c>
      <c r="B31" s="9" t="s">
        <v>11</v>
      </c>
      <c r="C31" s="19" t="s">
        <v>101</v>
      </c>
      <c r="D31" s="2" t="s">
        <v>6</v>
      </c>
      <c r="E31" s="2" t="s">
        <v>6</v>
      </c>
      <c r="F31" s="14">
        <v>90.16</v>
      </c>
      <c r="G31">
        <f t="shared" si="0"/>
        <v>0.9016</v>
      </c>
    </row>
    <row r="32" spans="1:7" ht="12.75">
      <c r="A32" t="s">
        <v>59</v>
      </c>
      <c r="B32" s="9" t="s">
        <v>11</v>
      </c>
      <c r="C32" s="19" t="s">
        <v>68</v>
      </c>
      <c r="D32" s="2" t="s">
        <v>5</v>
      </c>
      <c r="E32" s="2" t="s">
        <v>5</v>
      </c>
      <c r="F32" s="14">
        <v>68.73</v>
      </c>
      <c r="G32">
        <f t="shared" si="0"/>
        <v>0.6873</v>
      </c>
    </row>
    <row r="33" spans="1:7" ht="12.75">
      <c r="A33" t="s">
        <v>57</v>
      </c>
      <c r="B33" s="9" t="s">
        <v>11</v>
      </c>
      <c r="C33" s="19" t="s">
        <v>68</v>
      </c>
      <c r="D33" s="2" t="s">
        <v>6</v>
      </c>
      <c r="E33" s="2" t="s">
        <v>5</v>
      </c>
      <c r="F33" s="14">
        <v>76.36</v>
      </c>
      <c r="G33">
        <f t="shared" si="0"/>
        <v>0.7636</v>
      </c>
    </row>
    <row r="34" spans="1:7" ht="12.75">
      <c r="A34" t="s">
        <v>58</v>
      </c>
      <c r="B34" s="9" t="s">
        <v>11</v>
      </c>
      <c r="C34" s="19" t="s">
        <v>68</v>
      </c>
      <c r="D34" s="2" t="s">
        <v>6</v>
      </c>
      <c r="E34" s="2" t="s">
        <v>6</v>
      </c>
      <c r="F34" s="14">
        <v>84.85</v>
      </c>
      <c r="G34">
        <f t="shared" si="0"/>
        <v>0.8484999999999999</v>
      </c>
    </row>
    <row r="35" spans="1:7" ht="12.75">
      <c r="A35" t="s">
        <v>60</v>
      </c>
      <c r="B35" s="9" t="s">
        <v>11</v>
      </c>
      <c r="C35" s="9" t="s">
        <v>12</v>
      </c>
      <c r="D35" s="2" t="s">
        <v>5</v>
      </c>
      <c r="E35" s="2" t="s">
        <v>5</v>
      </c>
      <c r="F35" s="14">
        <v>68.73</v>
      </c>
      <c r="G35">
        <f t="shared" si="0"/>
        <v>0.6873</v>
      </c>
    </row>
    <row r="36" spans="1:7" ht="12.75">
      <c r="A36" t="s">
        <v>61</v>
      </c>
      <c r="B36" s="9" t="s">
        <v>11</v>
      </c>
      <c r="C36" s="9" t="s">
        <v>12</v>
      </c>
      <c r="D36" s="2" t="s">
        <v>6</v>
      </c>
      <c r="E36" s="2" t="s">
        <v>5</v>
      </c>
      <c r="F36" s="14">
        <v>76.36</v>
      </c>
      <c r="G36">
        <f t="shared" si="0"/>
        <v>0.7636</v>
      </c>
    </row>
    <row r="37" spans="1:7" ht="12.75">
      <c r="A37" t="s">
        <v>62</v>
      </c>
      <c r="B37" s="9" t="s">
        <v>11</v>
      </c>
      <c r="C37" s="9" t="s">
        <v>12</v>
      </c>
      <c r="D37" s="2" t="s">
        <v>6</v>
      </c>
      <c r="E37" s="2" t="s">
        <v>6</v>
      </c>
      <c r="F37" s="14">
        <v>84.85</v>
      </c>
      <c r="G37">
        <f t="shared" si="0"/>
        <v>0.8484999999999999</v>
      </c>
    </row>
    <row r="38" spans="1:7" ht="12.75">
      <c r="A38" t="s">
        <v>46</v>
      </c>
      <c r="B38" s="20" t="s">
        <v>2</v>
      </c>
      <c r="C38" s="30" t="s">
        <v>5</v>
      </c>
      <c r="D38" s="2" t="s">
        <v>5</v>
      </c>
      <c r="E38" s="2" t="s">
        <v>5</v>
      </c>
      <c r="F38" s="14">
        <v>53.39</v>
      </c>
      <c r="G38">
        <f t="shared" si="0"/>
        <v>0.5339</v>
      </c>
    </row>
    <row r="39" spans="1:7" ht="12.75">
      <c r="A39" t="s">
        <v>44</v>
      </c>
      <c r="B39" s="32" t="s">
        <v>2</v>
      </c>
      <c r="C39" s="25" t="s">
        <v>5</v>
      </c>
      <c r="D39" s="2" t="s">
        <v>6</v>
      </c>
      <c r="E39" s="2" t="s">
        <v>5</v>
      </c>
      <c r="F39" s="14">
        <v>63.27</v>
      </c>
      <c r="G39">
        <f t="shared" si="0"/>
        <v>0.6327</v>
      </c>
    </row>
    <row r="40" spans="1:7" ht="12.75">
      <c r="A40" t="s">
        <v>45</v>
      </c>
      <c r="B40" s="63" t="s">
        <v>2</v>
      </c>
      <c r="C40" s="64" t="s">
        <v>5</v>
      </c>
      <c r="D40" s="4" t="s">
        <v>6</v>
      </c>
      <c r="E40" s="4" t="s">
        <v>6</v>
      </c>
      <c r="F40" s="65">
        <v>73.23</v>
      </c>
      <c r="G40">
        <f t="shared" si="0"/>
        <v>0.7323000000000001</v>
      </c>
    </row>
    <row r="41" spans="2:6" ht="13.5" thickBot="1">
      <c r="B41" s="21"/>
      <c r="C41" s="33"/>
      <c r="D41" s="12"/>
      <c r="E41" s="12"/>
      <c r="F41" s="23"/>
    </row>
    <row r="42" ht="13.5" thickTop="1"/>
  </sheetData>
  <sheetProtection password="CBB5" sheet="1" objects="1" scenarios="1"/>
  <mergeCells count="5">
    <mergeCell ref="F3:F4"/>
    <mergeCell ref="B3:B4"/>
    <mergeCell ref="C3:C4"/>
    <mergeCell ref="D3:D4"/>
    <mergeCell ref="E3:E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40"/>
  <sheetViews>
    <sheetView zoomScale="85" zoomScaleNormal="85" workbookViewId="0" topLeftCell="A1">
      <selection activeCell="B23" sqref="B23"/>
    </sheetView>
  </sheetViews>
  <sheetFormatPr defaultColWidth="9.140625" defaultRowHeight="12.75"/>
  <cols>
    <col min="1" max="1" width="10.28125" style="0" bestFit="1" customWidth="1"/>
    <col min="5" max="5" width="9.421875" style="0" customWidth="1"/>
    <col min="6" max="14" width="7.7109375" style="0" customWidth="1"/>
  </cols>
  <sheetData>
    <row r="1" spans="1:14" ht="12.75">
      <c r="A1" s="9"/>
      <c r="B1" s="4" t="s">
        <v>14</v>
      </c>
      <c r="C1" s="4"/>
      <c r="D1" s="4"/>
      <c r="E1" s="4" t="s">
        <v>13</v>
      </c>
      <c r="F1" s="109" t="s">
        <v>15</v>
      </c>
      <c r="G1" s="110"/>
      <c r="H1" s="110"/>
      <c r="I1" s="110"/>
      <c r="J1" s="110"/>
      <c r="K1" s="110"/>
      <c r="L1" s="110"/>
      <c r="M1" s="110"/>
      <c r="N1" s="113"/>
    </row>
    <row r="2" spans="1:14" ht="12.75">
      <c r="A2" s="5" t="s">
        <v>0</v>
      </c>
      <c r="B2" s="5" t="s">
        <v>7</v>
      </c>
      <c r="C2" s="5" t="s">
        <v>10</v>
      </c>
      <c r="D2" s="5" t="s">
        <v>9</v>
      </c>
      <c r="E2" s="5" t="s">
        <v>25</v>
      </c>
      <c r="F2" s="2">
        <v>15</v>
      </c>
      <c r="G2" s="2">
        <v>16</v>
      </c>
      <c r="H2" s="2">
        <v>17</v>
      </c>
      <c r="I2" s="2">
        <v>18</v>
      </c>
      <c r="J2" s="2">
        <v>19</v>
      </c>
      <c r="K2" s="2">
        <v>20</v>
      </c>
      <c r="L2" s="2">
        <v>21</v>
      </c>
      <c r="M2" s="2">
        <v>22</v>
      </c>
      <c r="N2" s="2">
        <v>27</v>
      </c>
    </row>
    <row r="3" spans="1:14" ht="12.75">
      <c r="A3" s="9" t="s">
        <v>1</v>
      </c>
      <c r="B3" s="2" t="s">
        <v>5</v>
      </c>
      <c r="C3" s="2" t="s">
        <v>5</v>
      </c>
      <c r="D3" s="2" t="s">
        <v>5</v>
      </c>
      <c r="E3" s="14">
        <v>36.05</v>
      </c>
      <c r="F3" s="8">
        <f aca="true" t="shared" si="0" ref="F3:F17">ROUND(F$2/$E3*100,0)</f>
        <v>42</v>
      </c>
      <c r="G3" s="8">
        <f aca="true" t="shared" si="1" ref="G3:N17">ROUND(G$2/$E3*100,0)</f>
        <v>44</v>
      </c>
      <c r="H3" s="8">
        <f t="shared" si="1"/>
        <v>47</v>
      </c>
      <c r="I3" s="8">
        <f t="shared" si="1"/>
        <v>50</v>
      </c>
      <c r="J3" s="8">
        <f t="shared" si="1"/>
        <v>53</v>
      </c>
      <c r="K3" s="8">
        <f t="shared" si="1"/>
        <v>55</v>
      </c>
      <c r="L3" s="8">
        <f t="shared" si="1"/>
        <v>58</v>
      </c>
      <c r="M3" s="8">
        <f t="shared" si="1"/>
        <v>61</v>
      </c>
      <c r="N3" s="8">
        <f t="shared" si="1"/>
        <v>75</v>
      </c>
    </row>
    <row r="4" spans="1:14" ht="12.75">
      <c r="A4" s="3"/>
      <c r="B4" s="2" t="s">
        <v>5</v>
      </c>
      <c r="C4" s="2" t="s">
        <v>6</v>
      </c>
      <c r="D4" s="2" t="s">
        <v>5</v>
      </c>
      <c r="E4" s="14">
        <v>40.05</v>
      </c>
      <c r="F4" s="8">
        <f t="shared" si="0"/>
        <v>37</v>
      </c>
      <c r="G4" s="8">
        <f t="shared" si="1"/>
        <v>40</v>
      </c>
      <c r="H4" s="8">
        <f t="shared" si="1"/>
        <v>42</v>
      </c>
      <c r="I4" s="8">
        <f t="shared" si="1"/>
        <v>45</v>
      </c>
      <c r="J4" s="8">
        <f t="shared" si="1"/>
        <v>47</v>
      </c>
      <c r="K4" s="8">
        <f t="shared" si="1"/>
        <v>50</v>
      </c>
      <c r="L4" s="8">
        <f t="shared" si="1"/>
        <v>52</v>
      </c>
      <c r="M4" s="8">
        <f t="shared" si="1"/>
        <v>55</v>
      </c>
      <c r="N4" s="8">
        <f t="shared" si="1"/>
        <v>67</v>
      </c>
    </row>
    <row r="5" spans="1:14" ht="12.75">
      <c r="A5" s="3"/>
      <c r="B5" s="2" t="s">
        <v>5</v>
      </c>
      <c r="C5" s="2" t="s">
        <v>6</v>
      </c>
      <c r="D5" s="2" t="s">
        <v>6</v>
      </c>
      <c r="E5" s="14">
        <v>53.4</v>
      </c>
      <c r="F5" s="8">
        <f t="shared" si="0"/>
        <v>28</v>
      </c>
      <c r="G5" s="8">
        <f t="shared" si="1"/>
        <v>30</v>
      </c>
      <c r="H5" s="8">
        <f t="shared" si="1"/>
        <v>32</v>
      </c>
      <c r="I5" s="8">
        <f t="shared" si="1"/>
        <v>34</v>
      </c>
      <c r="J5" s="8">
        <f t="shared" si="1"/>
        <v>36</v>
      </c>
      <c r="K5" s="8">
        <f t="shared" si="1"/>
        <v>37</v>
      </c>
      <c r="L5" s="8">
        <f t="shared" si="1"/>
        <v>39</v>
      </c>
      <c r="M5" s="8">
        <f t="shared" si="1"/>
        <v>41</v>
      </c>
      <c r="N5" s="8">
        <f t="shared" si="1"/>
        <v>51</v>
      </c>
    </row>
    <row r="6" spans="1:14" ht="12.75">
      <c r="A6" s="3"/>
      <c r="B6" s="2" t="s">
        <v>6</v>
      </c>
      <c r="C6" s="2" t="s">
        <v>5</v>
      </c>
      <c r="D6" s="2" t="s">
        <v>5</v>
      </c>
      <c r="E6" s="14">
        <v>42.28</v>
      </c>
      <c r="F6" s="8">
        <f t="shared" si="0"/>
        <v>35</v>
      </c>
      <c r="G6" s="8">
        <f t="shared" si="1"/>
        <v>38</v>
      </c>
      <c r="H6" s="8">
        <f t="shared" si="1"/>
        <v>40</v>
      </c>
      <c r="I6" s="8">
        <f t="shared" si="1"/>
        <v>43</v>
      </c>
      <c r="J6" s="8">
        <f t="shared" si="1"/>
        <v>45</v>
      </c>
      <c r="K6" s="8">
        <f t="shared" si="1"/>
        <v>47</v>
      </c>
      <c r="L6" s="8">
        <f t="shared" si="1"/>
        <v>50</v>
      </c>
      <c r="M6" s="8">
        <f t="shared" si="1"/>
        <v>52</v>
      </c>
      <c r="N6" s="8">
        <f t="shared" si="1"/>
        <v>64</v>
      </c>
    </row>
    <row r="7" spans="1:14" ht="12.75">
      <c r="A7" s="3"/>
      <c r="B7" s="2" t="s">
        <v>6</v>
      </c>
      <c r="C7" s="2" t="s">
        <v>6</v>
      </c>
      <c r="D7" s="2" t="s">
        <v>5</v>
      </c>
      <c r="E7" s="14">
        <v>47.18</v>
      </c>
      <c r="F7" s="8">
        <f t="shared" si="0"/>
        <v>32</v>
      </c>
      <c r="G7" s="8">
        <f t="shared" si="1"/>
        <v>34</v>
      </c>
      <c r="H7" s="8">
        <f t="shared" si="1"/>
        <v>36</v>
      </c>
      <c r="I7" s="8">
        <f t="shared" si="1"/>
        <v>38</v>
      </c>
      <c r="J7" s="8">
        <f t="shared" si="1"/>
        <v>40</v>
      </c>
      <c r="K7" s="8">
        <f t="shared" si="1"/>
        <v>42</v>
      </c>
      <c r="L7" s="8">
        <f t="shared" si="1"/>
        <v>45</v>
      </c>
      <c r="M7" s="8">
        <f t="shared" si="1"/>
        <v>47</v>
      </c>
      <c r="N7" s="8">
        <f t="shared" si="1"/>
        <v>57</v>
      </c>
    </row>
    <row r="8" spans="1:14" ht="12.75">
      <c r="A8" s="10"/>
      <c r="B8" s="2" t="s">
        <v>6</v>
      </c>
      <c r="C8" s="2" t="s">
        <v>6</v>
      </c>
      <c r="D8" s="2" t="s">
        <v>6</v>
      </c>
      <c r="E8" s="14">
        <v>59.55</v>
      </c>
      <c r="F8" s="8">
        <f t="shared" si="0"/>
        <v>25</v>
      </c>
      <c r="G8" s="8">
        <f t="shared" si="1"/>
        <v>27</v>
      </c>
      <c r="H8" s="8">
        <f t="shared" si="1"/>
        <v>29</v>
      </c>
      <c r="I8" s="8">
        <f t="shared" si="1"/>
        <v>30</v>
      </c>
      <c r="J8" s="8">
        <f t="shared" si="1"/>
        <v>32</v>
      </c>
      <c r="K8" s="8">
        <f t="shared" si="1"/>
        <v>34</v>
      </c>
      <c r="L8" s="8">
        <f t="shared" si="1"/>
        <v>35</v>
      </c>
      <c r="M8" s="8">
        <f t="shared" si="1"/>
        <v>37</v>
      </c>
      <c r="N8" s="8">
        <f t="shared" si="1"/>
        <v>45</v>
      </c>
    </row>
    <row r="9" spans="1:14" ht="12.75">
      <c r="A9" s="9" t="s">
        <v>8</v>
      </c>
      <c r="B9" s="2" t="s">
        <v>5</v>
      </c>
      <c r="C9" s="2" t="s">
        <v>5</v>
      </c>
      <c r="D9" s="2" t="s">
        <v>5</v>
      </c>
      <c r="E9" s="14">
        <v>40.61</v>
      </c>
      <c r="F9" s="8">
        <f t="shared" si="0"/>
        <v>37</v>
      </c>
      <c r="G9" s="8">
        <f t="shared" si="1"/>
        <v>39</v>
      </c>
      <c r="H9" s="8">
        <f t="shared" si="1"/>
        <v>42</v>
      </c>
      <c r="I9" s="8">
        <f t="shared" si="1"/>
        <v>44</v>
      </c>
      <c r="J9" s="8">
        <f t="shared" si="1"/>
        <v>47</v>
      </c>
      <c r="K9" s="8">
        <f t="shared" si="1"/>
        <v>49</v>
      </c>
      <c r="L9" s="8">
        <f t="shared" si="1"/>
        <v>52</v>
      </c>
      <c r="M9" s="8">
        <f t="shared" si="1"/>
        <v>54</v>
      </c>
      <c r="N9" s="8">
        <f t="shared" si="1"/>
        <v>66</v>
      </c>
    </row>
    <row r="10" spans="1:14" ht="12.75">
      <c r="A10" s="3"/>
      <c r="B10" s="2" t="s">
        <v>5</v>
      </c>
      <c r="C10" s="2" t="s">
        <v>6</v>
      </c>
      <c r="D10" s="2" t="s">
        <v>5</v>
      </c>
      <c r="E10" s="14">
        <v>45.13</v>
      </c>
      <c r="F10" s="8">
        <f t="shared" si="0"/>
        <v>33</v>
      </c>
      <c r="G10" s="8">
        <f t="shared" si="1"/>
        <v>35</v>
      </c>
      <c r="H10" s="8">
        <f t="shared" si="1"/>
        <v>38</v>
      </c>
      <c r="I10" s="8">
        <f t="shared" si="1"/>
        <v>40</v>
      </c>
      <c r="J10" s="8">
        <f t="shared" si="1"/>
        <v>42</v>
      </c>
      <c r="K10" s="8">
        <f t="shared" si="1"/>
        <v>44</v>
      </c>
      <c r="L10" s="8">
        <f t="shared" si="1"/>
        <v>47</v>
      </c>
      <c r="M10" s="8">
        <f t="shared" si="1"/>
        <v>49</v>
      </c>
      <c r="N10" s="8">
        <f t="shared" si="1"/>
        <v>60</v>
      </c>
    </row>
    <row r="11" spans="1:14" ht="12.75">
      <c r="A11" s="3"/>
      <c r="B11" s="2" t="s">
        <v>5</v>
      </c>
      <c r="C11" s="2" t="s">
        <v>6</v>
      </c>
      <c r="D11" s="2" t="s">
        <v>6</v>
      </c>
      <c r="E11" s="14">
        <v>60.17</v>
      </c>
      <c r="F11" s="8">
        <f t="shared" si="0"/>
        <v>25</v>
      </c>
      <c r="G11" s="8">
        <f t="shared" si="1"/>
        <v>27</v>
      </c>
      <c r="H11" s="8">
        <f t="shared" si="1"/>
        <v>28</v>
      </c>
      <c r="I11" s="8">
        <f t="shared" si="1"/>
        <v>30</v>
      </c>
      <c r="J11" s="8">
        <f t="shared" si="1"/>
        <v>32</v>
      </c>
      <c r="K11" s="8">
        <f t="shared" si="1"/>
        <v>33</v>
      </c>
      <c r="L11" s="8">
        <f t="shared" si="1"/>
        <v>35</v>
      </c>
      <c r="M11" s="8">
        <f t="shared" si="1"/>
        <v>37</v>
      </c>
      <c r="N11" s="8">
        <f t="shared" si="1"/>
        <v>45</v>
      </c>
    </row>
    <row r="12" spans="1:14" ht="12.75">
      <c r="A12" s="3"/>
      <c r="B12" s="2" t="s">
        <v>6</v>
      </c>
      <c r="C12" s="2" t="s">
        <v>5</v>
      </c>
      <c r="D12" s="2" t="s">
        <v>5</v>
      </c>
      <c r="E12" s="14">
        <v>47.88</v>
      </c>
      <c r="F12" s="8">
        <f t="shared" si="0"/>
        <v>31</v>
      </c>
      <c r="G12" s="8">
        <f t="shared" si="1"/>
        <v>33</v>
      </c>
      <c r="H12" s="8">
        <f t="shared" si="1"/>
        <v>36</v>
      </c>
      <c r="I12" s="8">
        <f t="shared" si="1"/>
        <v>38</v>
      </c>
      <c r="J12" s="8">
        <f t="shared" si="1"/>
        <v>40</v>
      </c>
      <c r="K12" s="8">
        <f t="shared" si="1"/>
        <v>42</v>
      </c>
      <c r="L12" s="8">
        <f t="shared" si="1"/>
        <v>44</v>
      </c>
      <c r="M12" s="8">
        <f t="shared" si="1"/>
        <v>46</v>
      </c>
      <c r="N12" s="8">
        <f t="shared" si="1"/>
        <v>56</v>
      </c>
    </row>
    <row r="13" spans="1:14" ht="12.75">
      <c r="A13" s="3"/>
      <c r="B13" s="2" t="s">
        <v>6</v>
      </c>
      <c r="C13" s="2" t="s">
        <v>6</v>
      </c>
      <c r="D13" s="2" t="s">
        <v>5</v>
      </c>
      <c r="E13" s="14">
        <v>53.39</v>
      </c>
      <c r="F13" s="8">
        <f t="shared" si="0"/>
        <v>28</v>
      </c>
      <c r="G13" s="8">
        <f t="shared" si="1"/>
        <v>30</v>
      </c>
      <c r="H13" s="8">
        <f t="shared" si="1"/>
        <v>32</v>
      </c>
      <c r="I13" s="8">
        <f t="shared" si="1"/>
        <v>34</v>
      </c>
      <c r="J13" s="8">
        <f t="shared" si="1"/>
        <v>36</v>
      </c>
      <c r="K13" s="8">
        <f t="shared" si="1"/>
        <v>37</v>
      </c>
      <c r="L13" s="8">
        <f t="shared" si="1"/>
        <v>39</v>
      </c>
      <c r="M13" s="8">
        <f t="shared" si="1"/>
        <v>41</v>
      </c>
      <c r="N13" s="8">
        <f t="shared" si="1"/>
        <v>51</v>
      </c>
    </row>
    <row r="14" spans="1:14" ht="12.75">
      <c r="A14" s="10"/>
      <c r="B14" s="2" t="s">
        <v>6</v>
      </c>
      <c r="C14" s="2" t="s">
        <v>6</v>
      </c>
      <c r="D14" s="2" t="s">
        <v>6</v>
      </c>
      <c r="E14" s="14">
        <v>67.33</v>
      </c>
      <c r="F14" s="8">
        <f t="shared" si="0"/>
        <v>22</v>
      </c>
      <c r="G14" s="8">
        <f t="shared" si="1"/>
        <v>24</v>
      </c>
      <c r="H14" s="8">
        <f t="shared" si="1"/>
        <v>25</v>
      </c>
      <c r="I14" s="8">
        <f t="shared" si="1"/>
        <v>27</v>
      </c>
      <c r="J14" s="8">
        <f t="shared" si="1"/>
        <v>28</v>
      </c>
      <c r="K14" s="8">
        <f t="shared" si="1"/>
        <v>30</v>
      </c>
      <c r="L14" s="8">
        <f t="shared" si="1"/>
        <v>31</v>
      </c>
      <c r="M14" s="8">
        <f t="shared" si="1"/>
        <v>33</v>
      </c>
      <c r="N14" s="8">
        <f t="shared" si="1"/>
        <v>40</v>
      </c>
    </row>
    <row r="15" spans="1:14" ht="12.75">
      <c r="A15" s="9" t="s">
        <v>2</v>
      </c>
      <c r="B15" s="2" t="s">
        <v>5</v>
      </c>
      <c r="C15" s="2" t="s">
        <v>5</v>
      </c>
      <c r="D15" s="2" t="s">
        <v>5</v>
      </c>
      <c r="E15" s="14">
        <v>53.39</v>
      </c>
      <c r="F15" s="8">
        <f t="shared" si="0"/>
        <v>28</v>
      </c>
      <c r="G15" s="8">
        <f t="shared" si="1"/>
        <v>30</v>
      </c>
      <c r="H15" s="8">
        <f t="shared" si="1"/>
        <v>32</v>
      </c>
      <c r="I15" s="8">
        <f t="shared" si="1"/>
        <v>34</v>
      </c>
      <c r="J15" s="8">
        <f t="shared" si="1"/>
        <v>36</v>
      </c>
      <c r="K15" s="8">
        <f t="shared" si="1"/>
        <v>37</v>
      </c>
      <c r="L15" s="8">
        <f t="shared" si="1"/>
        <v>39</v>
      </c>
      <c r="M15" s="8">
        <f t="shared" si="1"/>
        <v>41</v>
      </c>
      <c r="N15" s="8">
        <f t="shared" si="1"/>
        <v>51</v>
      </c>
    </row>
    <row r="16" spans="1:14" ht="12.75">
      <c r="A16" s="3"/>
      <c r="B16" s="2" t="s">
        <v>5</v>
      </c>
      <c r="C16" s="2" t="s">
        <v>6</v>
      </c>
      <c r="D16" s="2" t="s">
        <v>5</v>
      </c>
      <c r="E16" s="14">
        <v>63.27</v>
      </c>
      <c r="F16" s="8">
        <f t="shared" si="0"/>
        <v>24</v>
      </c>
      <c r="G16" s="8">
        <f t="shared" si="1"/>
        <v>25</v>
      </c>
      <c r="H16" s="8">
        <f t="shared" si="1"/>
        <v>27</v>
      </c>
      <c r="I16" s="8">
        <f t="shared" si="1"/>
        <v>28</v>
      </c>
      <c r="J16" s="8">
        <f t="shared" si="1"/>
        <v>30</v>
      </c>
      <c r="K16" s="8">
        <f t="shared" si="1"/>
        <v>32</v>
      </c>
      <c r="L16" s="8">
        <f t="shared" si="1"/>
        <v>33</v>
      </c>
      <c r="M16" s="8">
        <f t="shared" si="1"/>
        <v>35</v>
      </c>
      <c r="N16" s="8">
        <f t="shared" si="1"/>
        <v>43</v>
      </c>
    </row>
    <row r="17" spans="1:14" ht="12.75">
      <c r="A17" s="3"/>
      <c r="B17" s="2" t="s">
        <v>5</v>
      </c>
      <c r="C17" s="2" t="s">
        <v>6</v>
      </c>
      <c r="D17" s="2" t="s">
        <v>6</v>
      </c>
      <c r="E17" s="14">
        <v>73.23</v>
      </c>
      <c r="F17" s="8">
        <f t="shared" si="0"/>
        <v>20</v>
      </c>
      <c r="G17" s="8">
        <f t="shared" si="1"/>
        <v>22</v>
      </c>
      <c r="H17" s="8">
        <f t="shared" si="1"/>
        <v>23</v>
      </c>
      <c r="I17" s="8">
        <f t="shared" si="1"/>
        <v>25</v>
      </c>
      <c r="J17" s="8">
        <f t="shared" si="1"/>
        <v>26</v>
      </c>
      <c r="K17" s="8">
        <f t="shared" si="1"/>
        <v>27</v>
      </c>
      <c r="L17" s="8">
        <f t="shared" si="1"/>
        <v>29</v>
      </c>
      <c r="M17" s="8">
        <f t="shared" si="1"/>
        <v>30</v>
      </c>
      <c r="N17" s="8">
        <f t="shared" si="1"/>
        <v>37</v>
      </c>
    </row>
    <row r="18" spans="1:14" ht="12.75">
      <c r="A18" s="9" t="s">
        <v>11</v>
      </c>
      <c r="B18" s="16" t="s">
        <v>4</v>
      </c>
      <c r="C18" s="2" t="s">
        <v>5</v>
      </c>
      <c r="D18" s="2" t="s">
        <v>5</v>
      </c>
      <c r="E18" s="14">
        <v>63.78</v>
      </c>
      <c r="F18" s="8">
        <f aca="true" t="shared" si="2" ref="F18:N31">ROUND(F$2/$E18*100,0)</f>
        <v>24</v>
      </c>
      <c r="G18" s="8">
        <f t="shared" si="2"/>
        <v>25</v>
      </c>
      <c r="H18" s="8">
        <f t="shared" si="2"/>
        <v>27</v>
      </c>
      <c r="I18" s="8">
        <f t="shared" si="2"/>
        <v>28</v>
      </c>
      <c r="J18" s="8">
        <f t="shared" si="2"/>
        <v>30</v>
      </c>
      <c r="K18" s="8">
        <f t="shared" si="2"/>
        <v>31</v>
      </c>
      <c r="L18" s="8">
        <f t="shared" si="2"/>
        <v>33</v>
      </c>
      <c r="M18" s="8">
        <f t="shared" si="2"/>
        <v>34</v>
      </c>
      <c r="N18" s="8">
        <f t="shared" si="2"/>
        <v>42</v>
      </c>
    </row>
    <row r="19" spans="1:14" ht="12.75">
      <c r="A19" s="3"/>
      <c r="B19" s="17"/>
      <c r="C19" s="2" t="s">
        <v>6</v>
      </c>
      <c r="D19" s="2" t="s">
        <v>5</v>
      </c>
      <c r="E19" s="14">
        <v>70.87</v>
      </c>
      <c r="F19" s="8">
        <f t="shared" si="2"/>
        <v>21</v>
      </c>
      <c r="G19" s="8">
        <f t="shared" si="2"/>
        <v>23</v>
      </c>
      <c r="H19" s="8">
        <f t="shared" si="2"/>
        <v>24</v>
      </c>
      <c r="I19" s="8">
        <f t="shared" si="2"/>
        <v>25</v>
      </c>
      <c r="J19" s="8">
        <f t="shared" si="2"/>
        <v>27</v>
      </c>
      <c r="K19" s="8">
        <f t="shared" si="2"/>
        <v>28</v>
      </c>
      <c r="L19" s="8">
        <f t="shared" si="2"/>
        <v>30</v>
      </c>
      <c r="M19" s="8">
        <f t="shared" si="2"/>
        <v>31</v>
      </c>
      <c r="N19" s="8">
        <f t="shared" si="2"/>
        <v>38</v>
      </c>
    </row>
    <row r="20" spans="1:14" ht="12.75">
      <c r="A20" s="3"/>
      <c r="B20" s="18"/>
      <c r="C20" s="2" t="s">
        <v>6</v>
      </c>
      <c r="D20" s="2" t="s">
        <v>6</v>
      </c>
      <c r="E20" s="14">
        <v>78.74</v>
      </c>
      <c r="F20" s="8">
        <f t="shared" si="2"/>
        <v>19</v>
      </c>
      <c r="G20" s="8">
        <f t="shared" si="2"/>
        <v>20</v>
      </c>
      <c r="H20" s="8">
        <f t="shared" si="2"/>
        <v>22</v>
      </c>
      <c r="I20" s="8">
        <f t="shared" si="2"/>
        <v>23</v>
      </c>
      <c r="J20" s="8">
        <f t="shared" si="2"/>
        <v>24</v>
      </c>
      <c r="K20" s="8">
        <f t="shared" si="2"/>
        <v>25</v>
      </c>
      <c r="L20" s="8">
        <f t="shared" si="2"/>
        <v>27</v>
      </c>
      <c r="M20" s="8">
        <f t="shared" si="2"/>
        <v>28</v>
      </c>
      <c r="N20" s="8">
        <f t="shared" si="2"/>
        <v>34</v>
      </c>
    </row>
    <row r="21" spans="1:14" ht="12.75">
      <c r="A21" s="3"/>
      <c r="B21" s="19" t="s">
        <v>12</v>
      </c>
      <c r="C21" s="2" t="s">
        <v>5</v>
      </c>
      <c r="D21" s="2" t="s">
        <v>5</v>
      </c>
      <c r="E21" s="14">
        <v>68.73</v>
      </c>
      <c r="F21" s="8">
        <f t="shared" si="2"/>
        <v>22</v>
      </c>
      <c r="G21" s="8">
        <f t="shared" si="2"/>
        <v>23</v>
      </c>
      <c r="H21" s="8">
        <f t="shared" si="2"/>
        <v>25</v>
      </c>
      <c r="I21" s="8">
        <f t="shared" si="2"/>
        <v>26</v>
      </c>
      <c r="J21" s="8">
        <f t="shared" si="2"/>
        <v>28</v>
      </c>
      <c r="K21" s="8">
        <f t="shared" si="2"/>
        <v>29</v>
      </c>
      <c r="L21" s="8">
        <f t="shared" si="2"/>
        <v>31</v>
      </c>
      <c r="M21" s="8">
        <f t="shared" si="2"/>
        <v>32</v>
      </c>
      <c r="N21" s="8">
        <f t="shared" si="2"/>
        <v>39</v>
      </c>
    </row>
    <row r="22" spans="1:14" ht="12.75">
      <c r="A22" s="3"/>
      <c r="B22" s="17" t="s">
        <v>28</v>
      </c>
      <c r="C22" s="2" t="s">
        <v>6</v>
      </c>
      <c r="D22" s="2" t="s">
        <v>5</v>
      </c>
      <c r="E22" s="14">
        <v>76.36</v>
      </c>
      <c r="F22" s="8">
        <f t="shared" si="2"/>
        <v>20</v>
      </c>
      <c r="G22" s="8">
        <f t="shared" si="2"/>
        <v>21</v>
      </c>
      <c r="H22" s="8">
        <f t="shared" si="2"/>
        <v>22</v>
      </c>
      <c r="I22" s="8">
        <f t="shared" si="2"/>
        <v>24</v>
      </c>
      <c r="J22" s="8">
        <f t="shared" si="2"/>
        <v>25</v>
      </c>
      <c r="K22" s="8">
        <f t="shared" si="2"/>
        <v>26</v>
      </c>
      <c r="L22" s="8">
        <f t="shared" si="2"/>
        <v>28</v>
      </c>
      <c r="M22" s="8">
        <f t="shared" si="2"/>
        <v>29</v>
      </c>
      <c r="N22" s="8">
        <f t="shared" si="2"/>
        <v>35</v>
      </c>
    </row>
    <row r="23" spans="1:14" ht="12.75">
      <c r="A23" s="3"/>
      <c r="B23" s="18" t="s">
        <v>29</v>
      </c>
      <c r="C23" s="2" t="s">
        <v>6</v>
      </c>
      <c r="D23" s="2" t="s">
        <v>6</v>
      </c>
      <c r="E23" s="14">
        <v>84.85</v>
      </c>
      <c r="F23" s="8">
        <f t="shared" si="2"/>
        <v>18</v>
      </c>
      <c r="G23" s="8">
        <f t="shared" si="2"/>
        <v>19</v>
      </c>
      <c r="H23" s="8">
        <f t="shared" si="2"/>
        <v>20</v>
      </c>
      <c r="I23" s="8">
        <f t="shared" si="2"/>
        <v>21</v>
      </c>
      <c r="J23" s="8">
        <f t="shared" si="2"/>
        <v>22</v>
      </c>
      <c r="K23" s="8">
        <f t="shared" si="2"/>
        <v>24</v>
      </c>
      <c r="L23" s="8">
        <f t="shared" si="2"/>
        <v>25</v>
      </c>
      <c r="M23" s="8">
        <f t="shared" si="2"/>
        <v>26</v>
      </c>
      <c r="N23" s="8">
        <f t="shared" si="2"/>
        <v>32</v>
      </c>
    </row>
    <row r="24" spans="1:14" ht="12.75">
      <c r="A24" s="3"/>
      <c r="B24" s="19" t="s">
        <v>3</v>
      </c>
      <c r="C24" s="2" t="s">
        <v>5</v>
      </c>
      <c r="D24" s="2" t="s">
        <v>5</v>
      </c>
      <c r="E24" s="14">
        <v>73.03</v>
      </c>
      <c r="F24" s="8">
        <f t="shared" si="2"/>
        <v>21</v>
      </c>
      <c r="G24" s="8">
        <f t="shared" si="2"/>
        <v>22</v>
      </c>
      <c r="H24" s="8">
        <f t="shared" si="2"/>
        <v>23</v>
      </c>
      <c r="I24" s="8">
        <f t="shared" si="2"/>
        <v>25</v>
      </c>
      <c r="J24" s="8">
        <f t="shared" si="2"/>
        <v>26</v>
      </c>
      <c r="K24" s="8">
        <f t="shared" si="2"/>
        <v>27</v>
      </c>
      <c r="L24" s="8">
        <f t="shared" si="2"/>
        <v>29</v>
      </c>
      <c r="M24" s="8">
        <f t="shared" si="2"/>
        <v>30</v>
      </c>
      <c r="N24" s="8">
        <f t="shared" si="2"/>
        <v>37</v>
      </c>
    </row>
    <row r="25" spans="1:14" ht="12.75">
      <c r="A25" s="3"/>
      <c r="B25" s="17"/>
      <c r="C25" s="2" t="s">
        <v>6</v>
      </c>
      <c r="D25" s="2" t="s">
        <v>5</v>
      </c>
      <c r="E25" s="14">
        <v>81.14</v>
      </c>
      <c r="F25" s="8">
        <f t="shared" si="2"/>
        <v>18</v>
      </c>
      <c r="G25" s="8">
        <f t="shared" si="2"/>
        <v>20</v>
      </c>
      <c r="H25" s="8">
        <f t="shared" si="2"/>
        <v>21</v>
      </c>
      <c r="I25" s="8">
        <f t="shared" si="2"/>
        <v>22</v>
      </c>
      <c r="J25" s="8">
        <f t="shared" si="2"/>
        <v>23</v>
      </c>
      <c r="K25" s="8">
        <f t="shared" si="2"/>
        <v>25</v>
      </c>
      <c r="L25" s="8">
        <f t="shared" si="2"/>
        <v>26</v>
      </c>
      <c r="M25" s="8">
        <f t="shared" si="2"/>
        <v>27</v>
      </c>
      <c r="N25" s="8">
        <f t="shared" si="2"/>
        <v>33</v>
      </c>
    </row>
    <row r="26" spans="1:14" ht="12.75">
      <c r="A26" s="3"/>
      <c r="B26" s="18"/>
      <c r="C26" s="2" t="s">
        <v>6</v>
      </c>
      <c r="D26" s="2" t="s">
        <v>6</v>
      </c>
      <c r="E26" s="14">
        <v>90.16</v>
      </c>
      <c r="F26" s="8">
        <f t="shared" si="2"/>
        <v>17</v>
      </c>
      <c r="G26" s="8">
        <f t="shared" si="2"/>
        <v>18</v>
      </c>
      <c r="H26" s="8">
        <f t="shared" si="2"/>
        <v>19</v>
      </c>
      <c r="I26" s="8">
        <f t="shared" si="2"/>
        <v>20</v>
      </c>
      <c r="J26" s="8">
        <f t="shared" si="2"/>
        <v>21</v>
      </c>
      <c r="K26" s="8">
        <f t="shared" si="2"/>
        <v>22</v>
      </c>
      <c r="L26" s="8">
        <f t="shared" si="2"/>
        <v>23</v>
      </c>
      <c r="M26" s="8">
        <f t="shared" si="2"/>
        <v>24</v>
      </c>
      <c r="N26" s="8">
        <f t="shared" si="2"/>
        <v>30</v>
      </c>
    </row>
    <row r="27" spans="1:14" ht="12.75">
      <c r="A27" s="3"/>
      <c r="B27" s="9" t="s">
        <v>23</v>
      </c>
      <c r="C27" s="2" t="s">
        <v>5</v>
      </c>
      <c r="D27" s="2" t="s">
        <v>5</v>
      </c>
      <c r="E27" s="14">
        <v>75.41</v>
      </c>
      <c r="F27" s="8">
        <f t="shared" si="2"/>
        <v>20</v>
      </c>
      <c r="G27" s="8">
        <f t="shared" si="2"/>
        <v>21</v>
      </c>
      <c r="H27" s="8">
        <f t="shared" si="2"/>
        <v>23</v>
      </c>
      <c r="I27" s="8">
        <f t="shared" si="2"/>
        <v>24</v>
      </c>
      <c r="J27" s="8">
        <f t="shared" si="2"/>
        <v>25</v>
      </c>
      <c r="K27" s="8">
        <f t="shared" si="2"/>
        <v>27</v>
      </c>
      <c r="L27" s="8">
        <f t="shared" si="2"/>
        <v>28</v>
      </c>
      <c r="M27" s="8">
        <f t="shared" si="2"/>
        <v>29</v>
      </c>
      <c r="N27" s="8">
        <f t="shared" si="2"/>
        <v>36</v>
      </c>
    </row>
    <row r="28" spans="1:14" ht="12.75">
      <c r="A28" s="3"/>
      <c r="B28" s="3"/>
      <c r="C28" s="2" t="s">
        <v>6</v>
      </c>
      <c r="D28" s="2" t="s">
        <v>5</v>
      </c>
      <c r="E28" s="14">
        <v>83.79</v>
      </c>
      <c r="F28" s="8">
        <f t="shared" si="2"/>
        <v>18</v>
      </c>
      <c r="G28" s="8">
        <f t="shared" si="2"/>
        <v>19</v>
      </c>
      <c r="H28" s="8">
        <f t="shared" si="2"/>
        <v>20</v>
      </c>
      <c r="I28" s="8">
        <f t="shared" si="2"/>
        <v>21</v>
      </c>
      <c r="J28" s="8">
        <f t="shared" si="2"/>
        <v>23</v>
      </c>
      <c r="K28" s="8">
        <f t="shared" si="2"/>
        <v>24</v>
      </c>
      <c r="L28" s="8">
        <f t="shared" si="2"/>
        <v>25</v>
      </c>
      <c r="M28" s="8">
        <f t="shared" si="2"/>
        <v>26</v>
      </c>
      <c r="N28" s="8">
        <f t="shared" si="2"/>
        <v>32</v>
      </c>
    </row>
    <row r="29" spans="1:14" ht="12.75">
      <c r="A29" s="10"/>
      <c r="B29" s="10"/>
      <c r="C29" s="2" t="s">
        <v>6</v>
      </c>
      <c r="D29" s="2" t="s">
        <v>6</v>
      </c>
      <c r="E29" s="14">
        <v>93.1</v>
      </c>
      <c r="F29" s="8">
        <f t="shared" si="2"/>
        <v>16</v>
      </c>
      <c r="G29" s="8">
        <f t="shared" si="2"/>
        <v>17</v>
      </c>
      <c r="H29" s="8">
        <f t="shared" si="2"/>
        <v>18</v>
      </c>
      <c r="I29" s="8">
        <f t="shared" si="2"/>
        <v>19</v>
      </c>
      <c r="J29" s="8">
        <f t="shared" si="2"/>
        <v>20</v>
      </c>
      <c r="K29" s="8">
        <f t="shared" si="2"/>
        <v>21</v>
      </c>
      <c r="L29" s="8">
        <f t="shared" si="2"/>
        <v>23</v>
      </c>
      <c r="M29" s="8">
        <f t="shared" si="2"/>
        <v>24</v>
      </c>
      <c r="N29" s="8">
        <f t="shared" si="2"/>
        <v>29</v>
      </c>
    </row>
    <row r="30" spans="1:14" ht="12.75">
      <c r="A30" s="20" t="s">
        <v>24</v>
      </c>
      <c r="B30" s="19"/>
      <c r="C30" s="2" t="s">
        <v>6</v>
      </c>
      <c r="D30" s="2" t="s">
        <v>5</v>
      </c>
      <c r="E30" s="14">
        <v>82.98</v>
      </c>
      <c r="F30" s="8">
        <f t="shared" si="2"/>
        <v>18</v>
      </c>
      <c r="G30" s="8">
        <f t="shared" si="2"/>
        <v>19</v>
      </c>
      <c r="H30" s="8">
        <f t="shared" si="2"/>
        <v>20</v>
      </c>
      <c r="I30" s="8">
        <f t="shared" si="2"/>
        <v>22</v>
      </c>
      <c r="J30" s="8">
        <f t="shared" si="2"/>
        <v>23</v>
      </c>
      <c r="K30" s="8">
        <f t="shared" si="2"/>
        <v>24</v>
      </c>
      <c r="L30" s="8">
        <f t="shared" si="2"/>
        <v>25</v>
      </c>
      <c r="M30" s="8">
        <f t="shared" si="2"/>
        <v>27</v>
      </c>
      <c r="N30" s="8">
        <f t="shared" si="2"/>
        <v>33</v>
      </c>
    </row>
    <row r="31" spans="1:14" ht="13.5" thickBot="1">
      <c r="A31" s="21"/>
      <c r="B31" s="22"/>
      <c r="C31" s="12" t="s">
        <v>6</v>
      </c>
      <c r="D31" s="12" t="s">
        <v>6</v>
      </c>
      <c r="E31" s="23">
        <v>92.2</v>
      </c>
      <c r="F31" s="13">
        <f t="shared" si="2"/>
        <v>16</v>
      </c>
      <c r="G31" s="13">
        <f t="shared" si="2"/>
        <v>17</v>
      </c>
      <c r="H31" s="13">
        <f t="shared" si="2"/>
        <v>18</v>
      </c>
      <c r="I31" s="13">
        <f t="shared" si="2"/>
        <v>20</v>
      </c>
      <c r="J31" s="13">
        <f t="shared" si="2"/>
        <v>21</v>
      </c>
      <c r="K31" s="13">
        <f t="shared" si="2"/>
        <v>22</v>
      </c>
      <c r="L31" s="13">
        <f t="shared" si="2"/>
        <v>23</v>
      </c>
      <c r="M31" s="13">
        <f t="shared" si="2"/>
        <v>24</v>
      </c>
      <c r="N31" s="13">
        <f t="shared" si="2"/>
        <v>29</v>
      </c>
    </row>
    <row r="32" spans="3:14" ht="13.5" thickTop="1">
      <c r="C32" s="6"/>
      <c r="D32" s="111" t="s">
        <v>26</v>
      </c>
      <c r="E32" s="112"/>
      <c r="F32" s="1"/>
      <c r="G32" s="1"/>
      <c r="H32" s="1"/>
      <c r="I32" s="1"/>
      <c r="J32" s="1"/>
      <c r="K32" s="1"/>
      <c r="L32" s="1"/>
      <c r="M32" s="1"/>
      <c r="N32" s="1"/>
    </row>
    <row r="33" spans="3:14" ht="12.75">
      <c r="C33" s="6"/>
      <c r="D33" s="109" t="s">
        <v>16</v>
      </c>
      <c r="E33" s="113"/>
      <c r="F33" s="7"/>
      <c r="G33" s="7"/>
      <c r="H33" s="7"/>
      <c r="I33" s="7"/>
      <c r="J33" s="7"/>
      <c r="K33" s="7"/>
      <c r="L33" s="7"/>
      <c r="M33" s="7"/>
      <c r="N33" s="7"/>
    </row>
    <row r="34" spans="3:14" ht="12.75">
      <c r="C34" s="6"/>
      <c r="D34" s="109" t="s">
        <v>20</v>
      </c>
      <c r="E34" s="113"/>
      <c r="F34" s="7"/>
      <c r="G34" s="7"/>
      <c r="H34" s="7"/>
      <c r="I34" s="7"/>
      <c r="J34" s="7"/>
      <c r="K34" s="7"/>
      <c r="L34" s="7"/>
      <c r="M34" s="7"/>
      <c r="N34" s="7"/>
    </row>
    <row r="35" spans="3:6" ht="12.75">
      <c r="C35" s="6"/>
      <c r="D35" s="109" t="s">
        <v>17</v>
      </c>
      <c r="E35" s="113"/>
      <c r="F35" s="7"/>
    </row>
    <row r="36" spans="1:6" ht="12.75">
      <c r="A36" t="s">
        <v>21</v>
      </c>
      <c r="C36" s="6"/>
      <c r="D36" s="109" t="s">
        <v>18</v>
      </c>
      <c r="E36" s="113"/>
      <c r="F36" s="7"/>
    </row>
    <row r="37" spans="1:7" ht="12.75">
      <c r="A37" s="15" t="s">
        <v>22</v>
      </c>
      <c r="C37" s="6"/>
      <c r="D37" s="109" t="s">
        <v>19</v>
      </c>
      <c r="E37" s="110"/>
      <c r="F37" s="7"/>
      <c r="G37" s="11" t="s">
        <v>27</v>
      </c>
    </row>
    <row r="38" spans="3:5" ht="12.75">
      <c r="C38" s="6"/>
      <c r="D38" s="6"/>
      <c r="E38" s="6"/>
    </row>
    <row r="39" spans="3:5" ht="12.75">
      <c r="C39" s="6"/>
      <c r="D39" s="6"/>
      <c r="E39" s="6"/>
    </row>
    <row r="40" spans="3:5" ht="12.75">
      <c r="C40" s="6"/>
      <c r="D40" s="6"/>
      <c r="E40" s="6"/>
    </row>
  </sheetData>
  <mergeCells count="7">
    <mergeCell ref="D37:E37"/>
    <mergeCell ref="D32:E32"/>
    <mergeCell ref="D33:E33"/>
    <mergeCell ref="F1:N1"/>
    <mergeCell ref="D34:E34"/>
    <mergeCell ref="D35:E35"/>
    <mergeCell ref="D36:E36"/>
  </mergeCells>
  <printOptions horizontalCentered="1" verticalCentered="1"/>
  <pageMargins left="0.75" right="0.75" top="0.75" bottom="0.75" header="0.5" footer="0.5"/>
  <pageSetup horizontalDpi="600" verticalDpi="600" orientation="landscape" r:id="rId1"/>
  <headerFooter alignWithMargins="0">
    <oddHeader>&amp;LU.S. Department of Agriculture
Naturral Resources Conservation Service&amp;CIrrigation Water Used for Reporting Water Saved
(Inches)&amp;R DRAFT &amp;D</oddHeader>
    <oddFooter>&amp;L&amp;F&amp;CWestern Nebraska&amp;R&amp;A</oddFooter>
  </headerFooter>
</worksheet>
</file>

<file path=xl/worksheets/sheet4.xml><?xml version="1.0" encoding="utf-8"?>
<worksheet xmlns="http://schemas.openxmlformats.org/spreadsheetml/2006/main" xmlns:r="http://schemas.openxmlformats.org/officeDocument/2006/relationships">
  <sheetPr codeName="Sheet4"/>
  <dimension ref="A1:N40"/>
  <sheetViews>
    <sheetView zoomScale="85" zoomScaleNormal="85" workbookViewId="0" topLeftCell="A1">
      <selection activeCell="O36" sqref="O36"/>
    </sheetView>
  </sheetViews>
  <sheetFormatPr defaultColWidth="9.140625" defaultRowHeight="12.75"/>
  <cols>
    <col min="1" max="1" width="10.28125" style="0" bestFit="1" customWidth="1"/>
    <col min="5" max="5" width="9.421875" style="0" customWidth="1"/>
    <col min="6" max="14" width="7.7109375" style="0" customWidth="1"/>
  </cols>
  <sheetData>
    <row r="1" spans="1:14" ht="12.75">
      <c r="A1" s="9"/>
      <c r="B1" s="4" t="s">
        <v>14</v>
      </c>
      <c r="C1" s="4"/>
      <c r="D1" s="4"/>
      <c r="E1" s="4" t="s">
        <v>13</v>
      </c>
      <c r="F1" s="109" t="s">
        <v>15</v>
      </c>
      <c r="G1" s="110"/>
      <c r="H1" s="110"/>
      <c r="I1" s="110"/>
      <c r="J1" s="110"/>
      <c r="K1" s="110"/>
      <c r="L1" s="110"/>
      <c r="M1" s="110"/>
      <c r="N1" s="113"/>
    </row>
    <row r="2" spans="1:14" ht="12.75">
      <c r="A2" s="5" t="s">
        <v>0</v>
      </c>
      <c r="B2" s="5" t="s">
        <v>7</v>
      </c>
      <c r="C2" s="5" t="s">
        <v>10</v>
      </c>
      <c r="D2" s="5" t="s">
        <v>9</v>
      </c>
      <c r="E2" s="5" t="s">
        <v>25</v>
      </c>
      <c r="F2" s="2">
        <v>15</v>
      </c>
      <c r="G2" s="2">
        <v>16</v>
      </c>
      <c r="H2" s="2">
        <v>17</v>
      </c>
      <c r="I2" s="2">
        <v>18</v>
      </c>
      <c r="J2" s="2">
        <v>19</v>
      </c>
      <c r="K2" s="2">
        <v>20</v>
      </c>
      <c r="L2" s="2">
        <v>21</v>
      </c>
      <c r="M2" s="2">
        <v>22</v>
      </c>
      <c r="N2" s="2">
        <v>27</v>
      </c>
    </row>
    <row r="3" spans="1:14" ht="12.75">
      <c r="A3" s="9" t="s">
        <v>1</v>
      </c>
      <c r="B3" s="2" t="s">
        <v>5</v>
      </c>
      <c r="C3" s="2" t="s">
        <v>5</v>
      </c>
      <c r="D3" s="2" t="s">
        <v>5</v>
      </c>
      <c r="E3" s="14">
        <v>36.05</v>
      </c>
      <c r="F3" s="8">
        <f aca="true" t="shared" si="0" ref="F3:N12">ROUND(F$2/$E3*100,0)</f>
        <v>42</v>
      </c>
      <c r="G3" s="24">
        <f t="shared" si="0"/>
        <v>44</v>
      </c>
      <c r="H3" s="8">
        <f t="shared" si="0"/>
        <v>47</v>
      </c>
      <c r="I3" s="8">
        <f t="shared" si="0"/>
        <v>50</v>
      </c>
      <c r="J3" s="8">
        <f t="shared" si="0"/>
        <v>53</v>
      </c>
      <c r="K3" s="24">
        <f t="shared" si="0"/>
        <v>55</v>
      </c>
      <c r="L3" s="8">
        <f t="shared" si="0"/>
        <v>58</v>
      </c>
      <c r="M3" s="24">
        <f t="shared" si="0"/>
        <v>61</v>
      </c>
      <c r="N3" s="24">
        <f t="shared" si="0"/>
        <v>75</v>
      </c>
    </row>
    <row r="4" spans="1:14" ht="12.75">
      <c r="A4" s="3"/>
      <c r="B4" s="2" t="s">
        <v>5</v>
      </c>
      <c r="C4" s="2" t="s">
        <v>6</v>
      </c>
      <c r="D4" s="2" t="s">
        <v>5</v>
      </c>
      <c r="E4" s="14">
        <v>40.05</v>
      </c>
      <c r="F4" s="8">
        <f t="shared" si="0"/>
        <v>37</v>
      </c>
      <c r="G4" s="8">
        <f t="shared" si="0"/>
        <v>40</v>
      </c>
      <c r="H4" s="8">
        <f t="shared" si="0"/>
        <v>42</v>
      </c>
      <c r="I4" s="8">
        <f t="shared" si="0"/>
        <v>45</v>
      </c>
      <c r="J4" s="8">
        <f t="shared" si="0"/>
        <v>47</v>
      </c>
      <c r="K4" s="8">
        <f t="shared" si="0"/>
        <v>50</v>
      </c>
      <c r="L4" s="8">
        <f t="shared" si="0"/>
        <v>52</v>
      </c>
      <c r="M4" s="8">
        <f t="shared" si="0"/>
        <v>55</v>
      </c>
      <c r="N4" s="8">
        <f t="shared" si="0"/>
        <v>67</v>
      </c>
    </row>
    <row r="5" spans="1:14" ht="12.75">
      <c r="A5" s="3"/>
      <c r="B5" s="2" t="s">
        <v>5</v>
      </c>
      <c r="C5" s="2" t="s">
        <v>6</v>
      </c>
      <c r="D5" s="2" t="s">
        <v>6</v>
      </c>
      <c r="E5" s="14">
        <v>53.4</v>
      </c>
      <c r="F5" s="8">
        <f t="shared" si="0"/>
        <v>28</v>
      </c>
      <c r="G5" s="8">
        <f t="shared" si="0"/>
        <v>30</v>
      </c>
      <c r="H5" s="8">
        <f t="shared" si="0"/>
        <v>32</v>
      </c>
      <c r="I5" s="8">
        <f t="shared" si="0"/>
        <v>34</v>
      </c>
      <c r="J5" s="8">
        <f t="shared" si="0"/>
        <v>36</v>
      </c>
      <c r="K5" s="8">
        <f t="shared" si="0"/>
        <v>37</v>
      </c>
      <c r="L5" s="8">
        <f t="shared" si="0"/>
        <v>39</v>
      </c>
      <c r="M5" s="8">
        <f t="shared" si="0"/>
        <v>41</v>
      </c>
      <c r="N5" s="8">
        <f t="shared" si="0"/>
        <v>51</v>
      </c>
    </row>
    <row r="6" spans="1:14" ht="12.75">
      <c r="A6" s="3"/>
      <c r="B6" s="2" t="s">
        <v>6</v>
      </c>
      <c r="C6" s="2" t="s">
        <v>5</v>
      </c>
      <c r="D6" s="2" t="s">
        <v>5</v>
      </c>
      <c r="E6" s="14">
        <v>42.28</v>
      </c>
      <c r="F6" s="8">
        <f t="shared" si="0"/>
        <v>35</v>
      </c>
      <c r="G6" s="8">
        <f t="shared" si="0"/>
        <v>38</v>
      </c>
      <c r="H6" s="8">
        <f t="shared" si="0"/>
        <v>40</v>
      </c>
      <c r="I6" s="8">
        <f t="shared" si="0"/>
        <v>43</v>
      </c>
      <c r="J6" s="8">
        <f t="shared" si="0"/>
        <v>45</v>
      </c>
      <c r="K6" s="8">
        <f t="shared" si="0"/>
        <v>47</v>
      </c>
      <c r="L6" s="8">
        <f t="shared" si="0"/>
        <v>50</v>
      </c>
      <c r="M6" s="8">
        <f t="shared" si="0"/>
        <v>52</v>
      </c>
      <c r="N6" s="8">
        <f t="shared" si="0"/>
        <v>64</v>
      </c>
    </row>
    <row r="7" spans="1:14" ht="12.75">
      <c r="A7" s="3"/>
      <c r="B7" s="2" t="s">
        <v>6</v>
      </c>
      <c r="C7" s="2" t="s">
        <v>6</v>
      </c>
      <c r="D7" s="2" t="s">
        <v>5</v>
      </c>
      <c r="E7" s="14">
        <v>47.18</v>
      </c>
      <c r="F7" s="8">
        <f t="shared" si="0"/>
        <v>32</v>
      </c>
      <c r="G7" s="8">
        <f t="shared" si="0"/>
        <v>34</v>
      </c>
      <c r="H7" s="8">
        <f t="shared" si="0"/>
        <v>36</v>
      </c>
      <c r="I7" s="8">
        <f t="shared" si="0"/>
        <v>38</v>
      </c>
      <c r="J7" s="8">
        <f t="shared" si="0"/>
        <v>40</v>
      </c>
      <c r="K7" s="8">
        <f t="shared" si="0"/>
        <v>42</v>
      </c>
      <c r="L7" s="8">
        <f t="shared" si="0"/>
        <v>45</v>
      </c>
      <c r="M7" s="8">
        <f t="shared" si="0"/>
        <v>47</v>
      </c>
      <c r="N7" s="8">
        <f t="shared" si="0"/>
        <v>57</v>
      </c>
    </row>
    <row r="8" spans="1:14" ht="12.75">
      <c r="A8" s="10"/>
      <c r="B8" s="2" t="s">
        <v>6</v>
      </c>
      <c r="C8" s="2" t="s">
        <v>6</v>
      </c>
      <c r="D8" s="2" t="s">
        <v>6</v>
      </c>
      <c r="E8" s="14">
        <v>59.55</v>
      </c>
      <c r="F8" s="8">
        <f t="shared" si="0"/>
        <v>25</v>
      </c>
      <c r="G8" s="8">
        <f t="shared" si="0"/>
        <v>27</v>
      </c>
      <c r="H8" s="8">
        <f t="shared" si="0"/>
        <v>29</v>
      </c>
      <c r="I8" s="8">
        <f t="shared" si="0"/>
        <v>30</v>
      </c>
      <c r="J8" s="8">
        <f t="shared" si="0"/>
        <v>32</v>
      </c>
      <c r="K8" s="8">
        <f t="shared" si="0"/>
        <v>34</v>
      </c>
      <c r="L8" s="8">
        <f t="shared" si="0"/>
        <v>35</v>
      </c>
      <c r="M8" s="8">
        <f t="shared" si="0"/>
        <v>37</v>
      </c>
      <c r="N8" s="8">
        <f t="shared" si="0"/>
        <v>45</v>
      </c>
    </row>
    <row r="9" spans="1:14" ht="12.75">
      <c r="A9" s="9" t="s">
        <v>8</v>
      </c>
      <c r="B9" s="2" t="s">
        <v>5</v>
      </c>
      <c r="C9" s="2" t="s">
        <v>5</v>
      </c>
      <c r="D9" s="2" t="s">
        <v>5</v>
      </c>
      <c r="E9" s="14">
        <v>40.61</v>
      </c>
      <c r="F9" s="8">
        <f t="shared" si="0"/>
        <v>37</v>
      </c>
      <c r="G9" s="8">
        <f t="shared" si="0"/>
        <v>39</v>
      </c>
      <c r="H9" s="8">
        <f t="shared" si="0"/>
        <v>42</v>
      </c>
      <c r="I9" s="8">
        <f t="shared" si="0"/>
        <v>44</v>
      </c>
      <c r="J9" s="8">
        <f t="shared" si="0"/>
        <v>47</v>
      </c>
      <c r="K9" s="8">
        <f t="shared" si="0"/>
        <v>49</v>
      </c>
      <c r="L9" s="8">
        <f t="shared" si="0"/>
        <v>52</v>
      </c>
      <c r="M9" s="8">
        <f t="shared" si="0"/>
        <v>54</v>
      </c>
      <c r="N9" s="8">
        <f t="shared" si="0"/>
        <v>66</v>
      </c>
    </row>
    <row r="10" spans="1:14" ht="12.75">
      <c r="A10" s="3"/>
      <c r="B10" s="2" t="s">
        <v>5</v>
      </c>
      <c r="C10" s="2" t="s">
        <v>6</v>
      </c>
      <c r="D10" s="2" t="s">
        <v>5</v>
      </c>
      <c r="E10" s="14">
        <v>45.13</v>
      </c>
      <c r="F10" s="8">
        <f t="shared" si="0"/>
        <v>33</v>
      </c>
      <c r="G10" s="8">
        <f t="shared" si="0"/>
        <v>35</v>
      </c>
      <c r="H10" s="8">
        <f t="shared" si="0"/>
        <v>38</v>
      </c>
      <c r="I10" s="8">
        <f t="shared" si="0"/>
        <v>40</v>
      </c>
      <c r="J10" s="8">
        <f t="shared" si="0"/>
        <v>42</v>
      </c>
      <c r="K10" s="8">
        <f t="shared" si="0"/>
        <v>44</v>
      </c>
      <c r="L10" s="8">
        <f t="shared" si="0"/>
        <v>47</v>
      </c>
      <c r="M10" s="8">
        <f t="shared" si="0"/>
        <v>49</v>
      </c>
      <c r="N10" s="8">
        <f t="shared" si="0"/>
        <v>60</v>
      </c>
    </row>
    <row r="11" spans="1:14" ht="12.75">
      <c r="A11" s="3"/>
      <c r="B11" s="2" t="s">
        <v>5</v>
      </c>
      <c r="C11" s="2" t="s">
        <v>6</v>
      </c>
      <c r="D11" s="2" t="s">
        <v>6</v>
      </c>
      <c r="E11" s="14">
        <v>60.17</v>
      </c>
      <c r="F11" s="8">
        <f t="shared" si="0"/>
        <v>25</v>
      </c>
      <c r="G11" s="8">
        <f t="shared" si="0"/>
        <v>27</v>
      </c>
      <c r="H11" s="8">
        <f t="shared" si="0"/>
        <v>28</v>
      </c>
      <c r="I11" s="8">
        <f t="shared" si="0"/>
        <v>30</v>
      </c>
      <c r="J11" s="8">
        <f t="shared" si="0"/>
        <v>32</v>
      </c>
      <c r="K11" s="8">
        <f t="shared" si="0"/>
        <v>33</v>
      </c>
      <c r="L11" s="8">
        <f t="shared" si="0"/>
        <v>35</v>
      </c>
      <c r="M11" s="8">
        <f t="shared" si="0"/>
        <v>37</v>
      </c>
      <c r="N11" s="8">
        <f t="shared" si="0"/>
        <v>45</v>
      </c>
    </row>
    <row r="12" spans="1:14" ht="12.75">
      <c r="A12" s="3"/>
      <c r="B12" s="2" t="s">
        <v>6</v>
      </c>
      <c r="C12" s="2" t="s">
        <v>5</v>
      </c>
      <c r="D12" s="2" t="s">
        <v>5</v>
      </c>
      <c r="E12" s="14">
        <v>47.88</v>
      </c>
      <c r="F12" s="8">
        <f t="shared" si="0"/>
        <v>31</v>
      </c>
      <c r="G12" s="8">
        <f t="shared" si="0"/>
        <v>33</v>
      </c>
      <c r="H12" s="8">
        <f t="shared" si="0"/>
        <v>36</v>
      </c>
      <c r="I12" s="8">
        <f t="shared" si="0"/>
        <v>38</v>
      </c>
      <c r="J12" s="8">
        <f t="shared" si="0"/>
        <v>40</v>
      </c>
      <c r="K12" s="8">
        <f t="shared" si="0"/>
        <v>42</v>
      </c>
      <c r="L12" s="8">
        <f t="shared" si="0"/>
        <v>44</v>
      </c>
      <c r="M12" s="8">
        <f t="shared" si="0"/>
        <v>46</v>
      </c>
      <c r="N12" s="8">
        <f t="shared" si="0"/>
        <v>56</v>
      </c>
    </row>
    <row r="13" spans="1:14" ht="12.75">
      <c r="A13" s="3"/>
      <c r="B13" s="2" t="s">
        <v>6</v>
      </c>
      <c r="C13" s="2" t="s">
        <v>6</v>
      </c>
      <c r="D13" s="2" t="s">
        <v>5</v>
      </c>
      <c r="E13" s="14">
        <v>53.39</v>
      </c>
      <c r="F13" s="8">
        <f aca="true" t="shared" si="1" ref="F13:N22">ROUND(F$2/$E13*100,0)</f>
        <v>28</v>
      </c>
      <c r="G13" s="8">
        <f t="shared" si="1"/>
        <v>30</v>
      </c>
      <c r="H13" s="8">
        <f t="shared" si="1"/>
        <v>32</v>
      </c>
      <c r="I13" s="8">
        <f t="shared" si="1"/>
        <v>34</v>
      </c>
      <c r="J13" s="8">
        <f t="shared" si="1"/>
        <v>36</v>
      </c>
      <c r="K13" s="8">
        <f t="shared" si="1"/>
        <v>37</v>
      </c>
      <c r="L13" s="8">
        <f t="shared" si="1"/>
        <v>39</v>
      </c>
      <c r="M13" s="8">
        <f t="shared" si="1"/>
        <v>41</v>
      </c>
      <c r="N13" s="8">
        <f t="shared" si="1"/>
        <v>51</v>
      </c>
    </row>
    <row r="14" spans="1:14" ht="12.75">
      <c r="A14" s="10"/>
      <c r="B14" s="2" t="s">
        <v>6</v>
      </c>
      <c r="C14" s="2" t="s">
        <v>6</v>
      </c>
      <c r="D14" s="2" t="s">
        <v>6</v>
      </c>
      <c r="E14" s="14">
        <v>67.33</v>
      </c>
      <c r="F14" s="8">
        <f t="shared" si="1"/>
        <v>22</v>
      </c>
      <c r="G14" s="8">
        <f t="shared" si="1"/>
        <v>24</v>
      </c>
      <c r="H14" s="8">
        <f t="shared" si="1"/>
        <v>25</v>
      </c>
      <c r="I14" s="8">
        <f t="shared" si="1"/>
        <v>27</v>
      </c>
      <c r="J14" s="8">
        <f t="shared" si="1"/>
        <v>28</v>
      </c>
      <c r="K14" s="8">
        <f t="shared" si="1"/>
        <v>30</v>
      </c>
      <c r="L14" s="8">
        <f t="shared" si="1"/>
        <v>31</v>
      </c>
      <c r="M14" s="8">
        <f t="shared" si="1"/>
        <v>33</v>
      </c>
      <c r="N14" s="8">
        <f t="shared" si="1"/>
        <v>40</v>
      </c>
    </row>
    <row r="15" spans="1:14" ht="12.75">
      <c r="A15" s="9" t="s">
        <v>2</v>
      </c>
      <c r="B15" s="2" t="s">
        <v>5</v>
      </c>
      <c r="C15" s="2" t="s">
        <v>5</v>
      </c>
      <c r="D15" s="2" t="s">
        <v>5</v>
      </c>
      <c r="E15" s="14">
        <v>53.39</v>
      </c>
      <c r="F15" s="8">
        <f t="shared" si="1"/>
        <v>28</v>
      </c>
      <c r="G15" s="8">
        <f t="shared" si="1"/>
        <v>30</v>
      </c>
      <c r="H15" s="8">
        <f t="shared" si="1"/>
        <v>32</v>
      </c>
      <c r="I15" s="8">
        <f t="shared" si="1"/>
        <v>34</v>
      </c>
      <c r="J15" s="8">
        <f t="shared" si="1"/>
        <v>36</v>
      </c>
      <c r="K15" s="8">
        <f t="shared" si="1"/>
        <v>37</v>
      </c>
      <c r="L15" s="8">
        <f t="shared" si="1"/>
        <v>39</v>
      </c>
      <c r="M15" s="8">
        <f t="shared" si="1"/>
        <v>41</v>
      </c>
      <c r="N15" s="8">
        <f t="shared" si="1"/>
        <v>51</v>
      </c>
    </row>
    <row r="16" spans="1:14" ht="12.75">
      <c r="A16" s="3"/>
      <c r="B16" s="2" t="s">
        <v>5</v>
      </c>
      <c r="C16" s="2" t="s">
        <v>6</v>
      </c>
      <c r="D16" s="2" t="s">
        <v>5</v>
      </c>
      <c r="E16" s="14">
        <v>63.27</v>
      </c>
      <c r="F16" s="8">
        <f t="shared" si="1"/>
        <v>24</v>
      </c>
      <c r="G16" s="8">
        <f t="shared" si="1"/>
        <v>25</v>
      </c>
      <c r="H16" s="8">
        <f t="shared" si="1"/>
        <v>27</v>
      </c>
      <c r="I16" s="8">
        <f t="shared" si="1"/>
        <v>28</v>
      </c>
      <c r="J16" s="8">
        <f t="shared" si="1"/>
        <v>30</v>
      </c>
      <c r="K16" s="8">
        <f t="shared" si="1"/>
        <v>32</v>
      </c>
      <c r="L16" s="8">
        <f t="shared" si="1"/>
        <v>33</v>
      </c>
      <c r="M16" s="8">
        <f t="shared" si="1"/>
        <v>35</v>
      </c>
      <c r="N16" s="8">
        <f t="shared" si="1"/>
        <v>43</v>
      </c>
    </row>
    <row r="17" spans="1:14" ht="12.75">
      <c r="A17" s="3"/>
      <c r="B17" s="2" t="s">
        <v>5</v>
      </c>
      <c r="C17" s="2" t="s">
        <v>6</v>
      </c>
      <c r="D17" s="2" t="s">
        <v>6</v>
      </c>
      <c r="E17" s="14">
        <v>73.23</v>
      </c>
      <c r="F17" s="8">
        <f t="shared" si="1"/>
        <v>20</v>
      </c>
      <c r="G17" s="8">
        <f t="shared" si="1"/>
        <v>22</v>
      </c>
      <c r="H17" s="8">
        <f t="shared" si="1"/>
        <v>23</v>
      </c>
      <c r="I17" s="8">
        <f t="shared" si="1"/>
        <v>25</v>
      </c>
      <c r="J17" s="8">
        <f t="shared" si="1"/>
        <v>26</v>
      </c>
      <c r="K17" s="8">
        <f t="shared" si="1"/>
        <v>27</v>
      </c>
      <c r="L17" s="8">
        <f t="shared" si="1"/>
        <v>29</v>
      </c>
      <c r="M17" s="8">
        <f t="shared" si="1"/>
        <v>30</v>
      </c>
      <c r="N17" s="8">
        <f t="shared" si="1"/>
        <v>37</v>
      </c>
    </row>
    <row r="18" spans="1:14" ht="12.75">
      <c r="A18" s="9" t="s">
        <v>11</v>
      </c>
      <c r="B18" s="16" t="s">
        <v>4</v>
      </c>
      <c r="C18" s="2" t="s">
        <v>5</v>
      </c>
      <c r="D18" s="2" t="s">
        <v>5</v>
      </c>
      <c r="E18" s="14">
        <v>63.78</v>
      </c>
      <c r="F18" s="8">
        <f t="shared" si="1"/>
        <v>24</v>
      </c>
      <c r="G18" s="8">
        <f t="shared" si="1"/>
        <v>25</v>
      </c>
      <c r="H18" s="8">
        <f t="shared" si="1"/>
        <v>27</v>
      </c>
      <c r="I18" s="8">
        <f t="shared" si="1"/>
        <v>28</v>
      </c>
      <c r="J18" s="8">
        <f t="shared" si="1"/>
        <v>30</v>
      </c>
      <c r="K18" s="8">
        <f t="shared" si="1"/>
        <v>31</v>
      </c>
      <c r="L18" s="8">
        <f t="shared" si="1"/>
        <v>33</v>
      </c>
      <c r="M18" s="8">
        <f t="shared" si="1"/>
        <v>34</v>
      </c>
      <c r="N18" s="8">
        <f t="shared" si="1"/>
        <v>42</v>
      </c>
    </row>
    <row r="19" spans="1:14" ht="12.75">
      <c r="A19" s="3"/>
      <c r="B19" s="17"/>
      <c r="C19" s="2" t="s">
        <v>6</v>
      </c>
      <c r="D19" s="2" t="s">
        <v>5</v>
      </c>
      <c r="E19" s="14">
        <v>70.87</v>
      </c>
      <c r="F19" s="8">
        <f t="shared" si="1"/>
        <v>21</v>
      </c>
      <c r="G19" s="8">
        <f t="shared" si="1"/>
        <v>23</v>
      </c>
      <c r="H19" s="8">
        <f t="shared" si="1"/>
        <v>24</v>
      </c>
      <c r="I19" s="8">
        <f t="shared" si="1"/>
        <v>25</v>
      </c>
      <c r="J19" s="8">
        <f t="shared" si="1"/>
        <v>27</v>
      </c>
      <c r="K19" s="8">
        <f t="shared" si="1"/>
        <v>28</v>
      </c>
      <c r="L19" s="8">
        <f t="shared" si="1"/>
        <v>30</v>
      </c>
      <c r="M19" s="8">
        <f t="shared" si="1"/>
        <v>31</v>
      </c>
      <c r="N19" s="8">
        <f t="shared" si="1"/>
        <v>38</v>
      </c>
    </row>
    <row r="20" spans="1:14" ht="12.75">
      <c r="A20" s="3"/>
      <c r="B20" s="18"/>
      <c r="C20" s="2" t="s">
        <v>6</v>
      </c>
      <c r="D20" s="2" t="s">
        <v>6</v>
      </c>
      <c r="E20" s="14">
        <v>78.74</v>
      </c>
      <c r="F20" s="8">
        <f t="shared" si="1"/>
        <v>19</v>
      </c>
      <c r="G20" s="8">
        <f t="shared" si="1"/>
        <v>20</v>
      </c>
      <c r="H20" s="8">
        <f t="shared" si="1"/>
        <v>22</v>
      </c>
      <c r="I20" s="8">
        <f t="shared" si="1"/>
        <v>23</v>
      </c>
      <c r="J20" s="8">
        <f t="shared" si="1"/>
        <v>24</v>
      </c>
      <c r="K20" s="8">
        <f t="shared" si="1"/>
        <v>25</v>
      </c>
      <c r="L20" s="8">
        <f t="shared" si="1"/>
        <v>27</v>
      </c>
      <c r="M20" s="8">
        <f t="shared" si="1"/>
        <v>28</v>
      </c>
      <c r="N20" s="8">
        <f t="shared" si="1"/>
        <v>34</v>
      </c>
    </row>
    <row r="21" spans="1:14" ht="12.75">
      <c r="A21" s="3"/>
      <c r="B21" s="19" t="s">
        <v>12</v>
      </c>
      <c r="C21" s="2" t="s">
        <v>5</v>
      </c>
      <c r="D21" s="2" t="s">
        <v>5</v>
      </c>
      <c r="E21" s="14">
        <v>68.73</v>
      </c>
      <c r="F21" s="8">
        <f t="shared" si="1"/>
        <v>22</v>
      </c>
      <c r="G21" s="8">
        <f t="shared" si="1"/>
        <v>23</v>
      </c>
      <c r="H21" s="8">
        <f t="shared" si="1"/>
        <v>25</v>
      </c>
      <c r="I21" s="8">
        <f t="shared" si="1"/>
        <v>26</v>
      </c>
      <c r="J21" s="8">
        <f t="shared" si="1"/>
        <v>28</v>
      </c>
      <c r="K21" s="8">
        <f t="shared" si="1"/>
        <v>29</v>
      </c>
      <c r="L21" s="8">
        <f t="shared" si="1"/>
        <v>31</v>
      </c>
      <c r="M21" s="8">
        <f t="shared" si="1"/>
        <v>32</v>
      </c>
      <c r="N21" s="8">
        <f t="shared" si="1"/>
        <v>39</v>
      </c>
    </row>
    <row r="22" spans="1:14" ht="12.75">
      <c r="A22" s="3"/>
      <c r="B22" s="17"/>
      <c r="C22" s="2" t="s">
        <v>6</v>
      </c>
      <c r="D22" s="2" t="s">
        <v>5</v>
      </c>
      <c r="E22" s="14">
        <v>76.36</v>
      </c>
      <c r="F22" s="8">
        <f t="shared" si="1"/>
        <v>20</v>
      </c>
      <c r="G22" s="8">
        <f t="shared" si="1"/>
        <v>21</v>
      </c>
      <c r="H22" s="8">
        <f t="shared" si="1"/>
        <v>22</v>
      </c>
      <c r="I22" s="8">
        <f t="shared" si="1"/>
        <v>24</v>
      </c>
      <c r="J22" s="8">
        <f t="shared" si="1"/>
        <v>25</v>
      </c>
      <c r="K22" s="8">
        <f t="shared" si="1"/>
        <v>26</v>
      </c>
      <c r="L22" s="8">
        <f t="shared" si="1"/>
        <v>28</v>
      </c>
      <c r="M22" s="8">
        <f t="shared" si="1"/>
        <v>29</v>
      </c>
      <c r="N22" s="8">
        <f t="shared" si="1"/>
        <v>35</v>
      </c>
    </row>
    <row r="23" spans="1:14" ht="12.75">
      <c r="A23" s="3"/>
      <c r="B23" s="18"/>
      <c r="C23" s="2" t="s">
        <v>6</v>
      </c>
      <c r="D23" s="2" t="s">
        <v>6</v>
      </c>
      <c r="E23" s="14">
        <v>84.85</v>
      </c>
      <c r="F23" s="8">
        <f aca="true" t="shared" si="2" ref="F23:N31">ROUND(F$2/$E23*100,0)</f>
        <v>18</v>
      </c>
      <c r="G23" s="8">
        <f t="shared" si="2"/>
        <v>19</v>
      </c>
      <c r="H23" s="8">
        <f t="shared" si="2"/>
        <v>20</v>
      </c>
      <c r="I23" s="8">
        <f t="shared" si="2"/>
        <v>21</v>
      </c>
      <c r="J23" s="8">
        <f t="shared" si="2"/>
        <v>22</v>
      </c>
      <c r="K23" s="8">
        <f t="shared" si="2"/>
        <v>24</v>
      </c>
      <c r="L23" s="8">
        <f t="shared" si="2"/>
        <v>25</v>
      </c>
      <c r="M23" s="8">
        <f t="shared" si="2"/>
        <v>26</v>
      </c>
      <c r="N23" s="8">
        <f t="shared" si="2"/>
        <v>32</v>
      </c>
    </row>
    <row r="24" spans="1:14" ht="12.75">
      <c r="A24" s="3"/>
      <c r="B24" s="19" t="s">
        <v>3</v>
      </c>
      <c r="C24" s="2" t="s">
        <v>5</v>
      </c>
      <c r="D24" s="2" t="s">
        <v>5</v>
      </c>
      <c r="E24" s="14">
        <v>73.03</v>
      </c>
      <c r="F24" s="8">
        <f t="shared" si="2"/>
        <v>21</v>
      </c>
      <c r="G24" s="8">
        <f t="shared" si="2"/>
        <v>22</v>
      </c>
      <c r="H24" s="8">
        <f t="shared" si="2"/>
        <v>23</v>
      </c>
      <c r="I24" s="8">
        <f t="shared" si="2"/>
        <v>25</v>
      </c>
      <c r="J24" s="8">
        <f t="shared" si="2"/>
        <v>26</v>
      </c>
      <c r="K24" s="8">
        <f t="shared" si="2"/>
        <v>27</v>
      </c>
      <c r="L24" s="8">
        <f t="shared" si="2"/>
        <v>29</v>
      </c>
      <c r="M24" s="8">
        <f t="shared" si="2"/>
        <v>30</v>
      </c>
      <c r="N24" s="8">
        <f t="shared" si="2"/>
        <v>37</v>
      </c>
    </row>
    <row r="25" spans="1:14" ht="12.75">
      <c r="A25" s="3"/>
      <c r="B25" s="17"/>
      <c r="C25" s="2" t="s">
        <v>6</v>
      </c>
      <c r="D25" s="2" t="s">
        <v>5</v>
      </c>
      <c r="E25" s="14">
        <v>81.14</v>
      </c>
      <c r="F25" s="8">
        <f t="shared" si="2"/>
        <v>18</v>
      </c>
      <c r="G25" s="8">
        <f t="shared" si="2"/>
        <v>20</v>
      </c>
      <c r="H25" s="8">
        <f t="shared" si="2"/>
        <v>21</v>
      </c>
      <c r="I25" s="8">
        <f t="shared" si="2"/>
        <v>22</v>
      </c>
      <c r="J25" s="8">
        <f t="shared" si="2"/>
        <v>23</v>
      </c>
      <c r="K25" s="8">
        <f t="shared" si="2"/>
        <v>25</v>
      </c>
      <c r="L25" s="8">
        <f t="shared" si="2"/>
        <v>26</v>
      </c>
      <c r="M25" s="8">
        <f t="shared" si="2"/>
        <v>27</v>
      </c>
      <c r="N25" s="8">
        <f t="shared" si="2"/>
        <v>33</v>
      </c>
    </row>
    <row r="26" spans="1:14" ht="12.75">
      <c r="A26" s="3"/>
      <c r="B26" s="18"/>
      <c r="C26" s="2" t="s">
        <v>6</v>
      </c>
      <c r="D26" s="2" t="s">
        <v>6</v>
      </c>
      <c r="E26" s="14">
        <v>90.16</v>
      </c>
      <c r="F26" s="8">
        <f t="shared" si="2"/>
        <v>17</v>
      </c>
      <c r="G26" s="24">
        <f t="shared" si="2"/>
        <v>18</v>
      </c>
      <c r="H26" s="8">
        <f t="shared" si="2"/>
        <v>19</v>
      </c>
      <c r="I26" s="8">
        <f t="shared" si="2"/>
        <v>20</v>
      </c>
      <c r="J26" s="8">
        <f t="shared" si="2"/>
        <v>21</v>
      </c>
      <c r="K26" s="24">
        <f t="shared" si="2"/>
        <v>22</v>
      </c>
      <c r="L26" s="8">
        <f t="shared" si="2"/>
        <v>23</v>
      </c>
      <c r="M26" s="24">
        <f t="shared" si="2"/>
        <v>24</v>
      </c>
      <c r="N26" s="24">
        <f t="shared" si="2"/>
        <v>30</v>
      </c>
    </row>
    <row r="27" spans="1:14" ht="12.75">
      <c r="A27" s="3"/>
      <c r="B27" s="9" t="s">
        <v>23</v>
      </c>
      <c r="C27" s="2" t="s">
        <v>5</v>
      </c>
      <c r="D27" s="2" t="s">
        <v>5</v>
      </c>
      <c r="E27" s="14">
        <v>75.41</v>
      </c>
      <c r="F27" s="8">
        <f t="shared" si="2"/>
        <v>20</v>
      </c>
      <c r="G27" s="8">
        <f t="shared" si="2"/>
        <v>21</v>
      </c>
      <c r="H27" s="8">
        <f t="shared" si="2"/>
        <v>23</v>
      </c>
      <c r="I27" s="8">
        <f t="shared" si="2"/>
        <v>24</v>
      </c>
      <c r="J27" s="8">
        <f t="shared" si="2"/>
        <v>25</v>
      </c>
      <c r="K27" s="8">
        <f t="shared" si="2"/>
        <v>27</v>
      </c>
      <c r="L27" s="8">
        <f t="shared" si="2"/>
        <v>28</v>
      </c>
      <c r="M27" s="8">
        <f t="shared" si="2"/>
        <v>29</v>
      </c>
      <c r="N27" s="8">
        <f t="shared" si="2"/>
        <v>36</v>
      </c>
    </row>
    <row r="28" spans="1:14" ht="12.75">
      <c r="A28" s="3"/>
      <c r="B28" s="3"/>
      <c r="C28" s="2" t="s">
        <v>6</v>
      </c>
      <c r="D28" s="2" t="s">
        <v>5</v>
      </c>
      <c r="E28" s="14">
        <v>83.79</v>
      </c>
      <c r="F28" s="8">
        <f t="shared" si="2"/>
        <v>18</v>
      </c>
      <c r="G28" s="8">
        <f t="shared" si="2"/>
        <v>19</v>
      </c>
      <c r="H28" s="8">
        <f t="shared" si="2"/>
        <v>20</v>
      </c>
      <c r="I28" s="8">
        <f t="shared" si="2"/>
        <v>21</v>
      </c>
      <c r="J28" s="8">
        <f t="shared" si="2"/>
        <v>23</v>
      </c>
      <c r="K28" s="8">
        <f t="shared" si="2"/>
        <v>24</v>
      </c>
      <c r="L28" s="8">
        <f t="shared" si="2"/>
        <v>25</v>
      </c>
      <c r="M28" s="8">
        <f t="shared" si="2"/>
        <v>26</v>
      </c>
      <c r="N28" s="8">
        <f t="shared" si="2"/>
        <v>32</v>
      </c>
    </row>
    <row r="29" spans="1:14" ht="12.75">
      <c r="A29" s="10"/>
      <c r="B29" s="10"/>
      <c r="C29" s="2" t="s">
        <v>6</v>
      </c>
      <c r="D29" s="2" t="s">
        <v>6</v>
      </c>
      <c r="E29" s="14">
        <v>93.1</v>
      </c>
      <c r="F29" s="8">
        <f t="shared" si="2"/>
        <v>16</v>
      </c>
      <c r="G29" s="8">
        <f t="shared" si="2"/>
        <v>17</v>
      </c>
      <c r="H29" s="8">
        <f t="shared" si="2"/>
        <v>18</v>
      </c>
      <c r="I29" s="8">
        <f t="shared" si="2"/>
        <v>19</v>
      </c>
      <c r="J29" s="8">
        <f t="shared" si="2"/>
        <v>20</v>
      </c>
      <c r="K29" s="8">
        <f t="shared" si="2"/>
        <v>21</v>
      </c>
      <c r="L29" s="8">
        <f t="shared" si="2"/>
        <v>23</v>
      </c>
      <c r="M29" s="8">
        <f t="shared" si="2"/>
        <v>24</v>
      </c>
      <c r="N29" s="8">
        <f t="shared" si="2"/>
        <v>29</v>
      </c>
    </row>
    <row r="30" spans="1:14" ht="12.75">
      <c r="A30" s="20" t="s">
        <v>24</v>
      </c>
      <c r="B30" s="19"/>
      <c r="C30" s="2" t="s">
        <v>6</v>
      </c>
      <c r="D30" s="2" t="s">
        <v>5</v>
      </c>
      <c r="E30" s="14">
        <v>82.98</v>
      </c>
      <c r="F30" s="8">
        <f t="shared" si="2"/>
        <v>18</v>
      </c>
      <c r="G30" s="8">
        <f t="shared" si="2"/>
        <v>19</v>
      </c>
      <c r="H30" s="8">
        <f t="shared" si="2"/>
        <v>20</v>
      </c>
      <c r="I30" s="8">
        <f t="shared" si="2"/>
        <v>22</v>
      </c>
      <c r="J30" s="8">
        <f t="shared" si="2"/>
        <v>23</v>
      </c>
      <c r="K30" s="8">
        <f t="shared" si="2"/>
        <v>24</v>
      </c>
      <c r="L30" s="8">
        <f t="shared" si="2"/>
        <v>25</v>
      </c>
      <c r="M30" s="8">
        <f t="shared" si="2"/>
        <v>27</v>
      </c>
      <c r="N30" s="8">
        <f t="shared" si="2"/>
        <v>33</v>
      </c>
    </row>
    <row r="31" spans="1:14" ht="13.5" thickBot="1">
      <c r="A31" s="21"/>
      <c r="B31" s="22"/>
      <c r="C31" s="12" t="s">
        <v>6</v>
      </c>
      <c r="D31" s="12" t="s">
        <v>6</v>
      </c>
      <c r="E31" s="23">
        <v>92.2</v>
      </c>
      <c r="F31" s="13">
        <f t="shared" si="2"/>
        <v>16</v>
      </c>
      <c r="G31" s="13">
        <f t="shared" si="2"/>
        <v>17</v>
      </c>
      <c r="H31" s="13">
        <f t="shared" si="2"/>
        <v>18</v>
      </c>
      <c r="I31" s="13">
        <f t="shared" si="2"/>
        <v>20</v>
      </c>
      <c r="J31" s="13">
        <f t="shared" si="2"/>
        <v>21</v>
      </c>
      <c r="K31" s="13">
        <f t="shared" si="2"/>
        <v>22</v>
      </c>
      <c r="L31" s="13">
        <f t="shared" si="2"/>
        <v>23</v>
      </c>
      <c r="M31" s="13">
        <f t="shared" si="2"/>
        <v>24</v>
      </c>
      <c r="N31" s="13">
        <f t="shared" si="2"/>
        <v>29</v>
      </c>
    </row>
    <row r="32" spans="3:14" ht="15.75" thickTop="1">
      <c r="C32" s="6"/>
      <c r="D32" s="111" t="s">
        <v>26</v>
      </c>
      <c r="E32" s="112"/>
      <c r="F32" s="26"/>
      <c r="G32" s="27">
        <f>G3-G26</f>
        <v>26</v>
      </c>
      <c r="H32" s="26"/>
      <c r="I32" s="26"/>
      <c r="J32" s="26"/>
      <c r="K32" s="27">
        <f>K3-K26</f>
        <v>33</v>
      </c>
      <c r="L32" s="26"/>
      <c r="M32" s="27">
        <f>M3-M26</f>
        <v>37</v>
      </c>
      <c r="N32" s="27">
        <f>N3-N26</f>
        <v>45</v>
      </c>
    </row>
    <row r="33" spans="3:14" ht="15">
      <c r="C33" s="6"/>
      <c r="D33" s="109" t="s">
        <v>16</v>
      </c>
      <c r="E33" s="113"/>
      <c r="F33" s="28"/>
      <c r="G33" s="29">
        <v>1</v>
      </c>
      <c r="H33" s="28"/>
      <c r="I33" s="28"/>
      <c r="J33" s="28"/>
      <c r="K33" s="29">
        <v>1</v>
      </c>
      <c r="L33" s="28"/>
      <c r="M33" s="29">
        <v>1</v>
      </c>
      <c r="N33" s="29">
        <v>3</v>
      </c>
    </row>
    <row r="34" spans="3:14" ht="15">
      <c r="C34" s="6"/>
      <c r="D34" s="109" t="s">
        <v>20</v>
      </c>
      <c r="E34" s="113"/>
      <c r="F34" s="28"/>
      <c r="G34" s="29">
        <f>G32*G33</f>
        <v>26</v>
      </c>
      <c r="H34" s="28"/>
      <c r="I34" s="28"/>
      <c r="J34" s="28"/>
      <c r="K34" s="29">
        <f>K32*K33</f>
        <v>33</v>
      </c>
      <c r="L34" s="28"/>
      <c r="M34" s="29">
        <f>M32*M33</f>
        <v>37</v>
      </c>
      <c r="N34" s="29">
        <f>N32*N33</f>
        <v>135</v>
      </c>
    </row>
    <row r="35" spans="3:6" ht="15">
      <c r="C35" s="6"/>
      <c r="D35" s="109" t="s">
        <v>17</v>
      </c>
      <c r="E35" s="113"/>
      <c r="F35" s="29">
        <f>SUM(F34:N34)</f>
        <v>231</v>
      </c>
    </row>
    <row r="36" spans="1:6" ht="15">
      <c r="A36" t="s">
        <v>21</v>
      </c>
      <c r="C36" s="6"/>
      <c r="D36" s="109" t="s">
        <v>18</v>
      </c>
      <c r="E36" s="113"/>
      <c r="F36" s="29">
        <f>SUM(F33:N33)</f>
        <v>6</v>
      </c>
    </row>
    <row r="37" spans="1:7" ht="15">
      <c r="A37" s="15" t="s">
        <v>22</v>
      </c>
      <c r="C37" s="6"/>
      <c r="D37" s="109" t="s">
        <v>19</v>
      </c>
      <c r="E37" s="110"/>
      <c r="F37" s="29">
        <f>F35/F36</f>
        <v>38.5</v>
      </c>
      <c r="G37" s="11" t="s">
        <v>27</v>
      </c>
    </row>
    <row r="38" spans="3:5" ht="12.75">
      <c r="C38" s="6"/>
      <c r="D38" s="6"/>
      <c r="E38" s="6"/>
    </row>
    <row r="39" spans="3:5" ht="12.75">
      <c r="C39" s="6"/>
      <c r="D39" s="6"/>
      <c r="E39" s="6"/>
    </row>
    <row r="40" spans="3:5" ht="12.75">
      <c r="C40" s="6"/>
      <c r="D40" s="6"/>
      <c r="E40" s="6"/>
    </row>
  </sheetData>
  <mergeCells count="7">
    <mergeCell ref="D37:E37"/>
    <mergeCell ref="D32:E32"/>
    <mergeCell ref="D33:E33"/>
    <mergeCell ref="F1:N1"/>
    <mergeCell ref="D34:E34"/>
    <mergeCell ref="D35:E35"/>
    <mergeCell ref="D36:E36"/>
  </mergeCells>
  <printOptions horizontalCentered="1" verticalCentered="1"/>
  <pageMargins left="0.75" right="0.75" top="0.75" bottom="0.75" header="0.5" footer="0.5"/>
  <pageSetup horizontalDpi="600" verticalDpi="600" orientation="landscape" r:id="rId2"/>
  <headerFooter alignWithMargins="0">
    <oddHeader>&amp;LU.S. Department of Agriculture
Naturral Resources Conservation Service&amp;CIrrigation Water Used for Reporting Water Saved
(Inches)&amp;R DRAFT &amp;D</oddHeader>
    <oddFooter>&amp;L&amp;F&amp;CWestern Nebraska&amp;R&amp;A</oddFooter>
  </headerFooter>
  <drawing r:id="rId1"/>
</worksheet>
</file>

<file path=xl/worksheets/sheet5.xml><?xml version="1.0" encoding="utf-8"?>
<worksheet xmlns="http://schemas.openxmlformats.org/spreadsheetml/2006/main" xmlns:r="http://schemas.openxmlformats.org/officeDocument/2006/relationships">
  <dimension ref="B5:H24"/>
  <sheetViews>
    <sheetView workbookViewId="0" topLeftCell="A1">
      <selection activeCell="C23" sqref="C23"/>
    </sheetView>
  </sheetViews>
  <sheetFormatPr defaultColWidth="9.140625" defaultRowHeight="12.75"/>
  <sheetData>
    <row r="5" spans="2:8" ht="12.75">
      <c r="B5" s="67" t="s">
        <v>87</v>
      </c>
      <c r="C5" s="52"/>
      <c r="D5" t="s">
        <v>88</v>
      </c>
      <c r="F5" s="67" t="s">
        <v>89</v>
      </c>
      <c r="G5" s="75">
        <f>IF(C5="","",C5*C5*PI()/43560)</f>
      </c>
      <c r="H5" t="s">
        <v>90</v>
      </c>
    </row>
    <row r="9" spans="2:8" ht="18.75" customHeight="1">
      <c r="B9" s="114" t="s">
        <v>94</v>
      </c>
      <c r="C9" s="116" t="s">
        <v>91</v>
      </c>
      <c r="D9" s="117"/>
      <c r="E9" s="118"/>
      <c r="F9" s="114" t="s">
        <v>95</v>
      </c>
      <c r="G9" s="70"/>
      <c r="H9" s="70"/>
    </row>
    <row r="10" spans="2:8" ht="18.75" customHeight="1">
      <c r="B10" s="115"/>
      <c r="C10" s="51" t="s">
        <v>92</v>
      </c>
      <c r="D10" s="51" t="s">
        <v>93</v>
      </c>
      <c r="E10" s="68" t="s">
        <v>96</v>
      </c>
      <c r="F10" s="115"/>
      <c r="G10" s="70"/>
      <c r="H10" s="70"/>
    </row>
    <row r="11" spans="2:8" ht="12.75">
      <c r="B11" s="52"/>
      <c r="C11" s="52"/>
      <c r="D11" s="52"/>
      <c r="E11" s="51">
        <f>IF(D11&gt;C11,D11-C11,D11-C11+360)</f>
        <v>360</v>
      </c>
      <c r="F11" s="69">
        <f>IF(B11="","",B11*PI()*(2*$C$5+B11)*E11/360/43560)</f>
      </c>
      <c r="G11" s="71"/>
      <c r="H11" s="71"/>
    </row>
    <row r="12" spans="2:8" ht="12.75">
      <c r="B12" s="52"/>
      <c r="C12" s="52"/>
      <c r="D12" s="52"/>
      <c r="E12" s="51">
        <f aca="true" t="shared" si="0" ref="E12:E17">IF(D12&gt;C12,D12-C12,D12-C12+360)</f>
        <v>360</v>
      </c>
      <c r="F12" s="69">
        <f aca="true" t="shared" si="1" ref="F12:F17">IF(B12="","",B12*PI()*(2*$C$5+B12)*E12/360/43560)</f>
      </c>
      <c r="G12" s="71"/>
      <c r="H12" s="71"/>
    </row>
    <row r="13" spans="2:8" ht="12.75">
      <c r="B13" s="52"/>
      <c r="C13" s="52"/>
      <c r="D13" s="52"/>
      <c r="E13" s="51">
        <f t="shared" si="0"/>
        <v>360</v>
      </c>
      <c r="F13" s="69">
        <f t="shared" si="1"/>
      </c>
      <c r="G13" s="71"/>
      <c r="H13" s="71"/>
    </row>
    <row r="14" spans="2:8" ht="12.75">
      <c r="B14" s="52"/>
      <c r="C14" s="52"/>
      <c r="D14" s="52"/>
      <c r="E14" s="51">
        <f t="shared" si="0"/>
        <v>360</v>
      </c>
      <c r="F14" s="69">
        <f t="shared" si="1"/>
      </c>
      <c r="G14" s="71"/>
      <c r="H14" s="71"/>
    </row>
    <row r="15" spans="2:8" ht="12.75">
      <c r="B15" s="52"/>
      <c r="C15" s="52"/>
      <c r="D15" s="52"/>
      <c r="E15" s="51">
        <f t="shared" si="0"/>
        <v>360</v>
      </c>
      <c r="F15" s="69">
        <f t="shared" si="1"/>
      </c>
      <c r="G15" s="71"/>
      <c r="H15" s="71"/>
    </row>
    <row r="16" spans="2:8" ht="12.75">
      <c r="B16" s="52"/>
      <c r="C16" s="52"/>
      <c r="D16" s="52"/>
      <c r="E16" s="51">
        <f t="shared" si="0"/>
        <v>360</v>
      </c>
      <c r="F16" s="69">
        <f t="shared" si="1"/>
      </c>
      <c r="G16" s="71"/>
      <c r="H16" s="71"/>
    </row>
    <row r="17" spans="2:8" ht="13.5" thickBot="1">
      <c r="B17" s="52"/>
      <c r="C17" s="52"/>
      <c r="D17" s="52"/>
      <c r="E17" s="51">
        <f t="shared" si="0"/>
        <v>360</v>
      </c>
      <c r="F17" s="72">
        <f t="shared" si="1"/>
      </c>
      <c r="G17" s="71"/>
      <c r="H17" s="71"/>
    </row>
    <row r="18" spans="5:6" ht="13.5" thickTop="1">
      <c r="E18" s="67" t="s">
        <v>97</v>
      </c>
      <c r="F18" s="73">
        <f>SUM(F11:F17)</f>
        <v>0</v>
      </c>
    </row>
    <row r="21" spans="2:5" ht="38.25">
      <c r="B21" s="68" t="s">
        <v>98</v>
      </c>
      <c r="C21" s="68" t="s">
        <v>99</v>
      </c>
      <c r="D21" s="68" t="s">
        <v>100</v>
      </c>
      <c r="E21" s="68" t="s">
        <v>95</v>
      </c>
    </row>
    <row r="22" spans="2:5" ht="12.75">
      <c r="B22" s="52"/>
      <c r="C22" s="77">
        <f>IF($C$5="","",$C$5*(1-COS(RADIANS(D22/2))))</f>
      </c>
      <c r="D22" s="74">
        <f>IF($C$5="","",DEGREES(2*ASIN(B22/$C$5/2)))</f>
      </c>
      <c r="E22" s="77">
        <f>IF(C$5="","",$G$5*D22/360-B22*($C$5-C22)/87120)</f>
      </c>
    </row>
    <row r="23" spans="2:5" ht="12.75">
      <c r="B23" s="76">
        <f>IF($C$5="","",2*$C$5*SIN(RADIANS(D23/2)))</f>
      </c>
      <c r="C23" s="52"/>
      <c r="D23" s="74">
        <f>IF($C$5="","",DEGREES(2*ACOS(1-C23/$C$5)))</f>
      </c>
      <c r="E23" s="77">
        <f>IF(C$5="","",$G$5*D23/360-B23*($C$5-C23)/87120)</f>
      </c>
    </row>
    <row r="24" spans="2:5" ht="12.75">
      <c r="B24" s="76">
        <f>IF($C$5="","",2*$C$5*SIN(RADIANS(D24/2)))</f>
      </c>
      <c r="C24" s="77">
        <f>IF($C$5="","",$C$5*(1-COS(RADIANS(D24/2))))</f>
      </c>
      <c r="D24" s="52"/>
      <c r="E24" s="77">
        <f>IF(C$5="","",$G$5*D24/360-B24*($C$5-C24)/87120)</f>
      </c>
    </row>
  </sheetData>
  <sheetProtection password="CBB5" sheet="1" objects="1" scenarios="1"/>
  <mergeCells count="3">
    <mergeCell ref="B9:B10"/>
    <mergeCell ref="C9:E9"/>
    <mergeCell ref="F9:F10"/>
  </mergeCells>
  <printOptions/>
  <pageMargins left="0.75" right="0.75" top="1" bottom="1" header="0.5" footer="0.5"/>
  <pageSetup horizontalDpi="96" verticalDpi="96" orientation="portrait" r:id="rId4"/>
  <legacyDrawing r:id="rId3"/>
  <oleObjects>
    <oleObject progId="Icad.Drawing" shapeId="3310055" r:id="rId1"/>
    <oleObject progId="Icad.Drawing" shapeId="326660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Saved Calculator</dc:title>
  <dc:subject/>
  <dc:creator>Owen Kvittem</dc:creator>
  <cp:keywords/>
  <dc:description>Originated by Chris Jensen</dc:description>
  <cp:lastModifiedBy>owen.kvittem</cp:lastModifiedBy>
  <cp:lastPrinted>2003-12-11T15:24:50Z</cp:lastPrinted>
  <dcterms:created xsi:type="dcterms:W3CDTF">2002-06-17T16:35:45Z</dcterms:created>
  <dcterms:modified xsi:type="dcterms:W3CDTF">2003-12-11T15:26:10Z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1748189155</vt:i4>
  </property>
  <property fmtid="{D5CDD505-2E9C-101B-9397-08002B2CF9AE}" pid="4" name="_EmailSubje">
    <vt:lpwstr>Web page update retry</vt:lpwstr>
  </property>
  <property fmtid="{D5CDD505-2E9C-101B-9397-08002B2CF9AE}" pid="5" name="_AuthorEma">
    <vt:lpwstr>Owen.Kvittem@ne.usda.gov</vt:lpwstr>
  </property>
  <property fmtid="{D5CDD505-2E9C-101B-9397-08002B2CF9AE}" pid="6" name="_AuthorEmailDisplayNa">
    <vt:lpwstr>Owen Kvittem</vt:lpwstr>
  </property>
</Properties>
</file>