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Table 3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<sst xmlns="http://schemas.openxmlformats.org/spreadsheetml/2006/main" count="21" uniqueCount="21">
  <si>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(Million Metric Tons Carbon Dioxide Equivalent)</t>
  </si>
  <si>
    <t>(Washington, DC, April 2008), web site www.epa.gov/climatechange/emissions/usinventoryreport.html.</t>
  </si>
  <si>
    <t>Table 31. Net Carbon Dioxide Sequestration in U.S. Forests and Harvested Wood Pools, 1990-2006</t>
  </si>
  <si>
    <t>Carbon Pool</t>
  </si>
  <si>
    <t>Forest</t>
  </si>
  <si>
    <t>Above-Ground Biomass</t>
  </si>
  <si>
    <t>Below-Ground Biomass</t>
  </si>
  <si>
    <t>Dead Wood</t>
  </si>
  <si>
    <t>Litter</t>
  </si>
  <si>
    <t>Soil Organic Carbon</t>
  </si>
  <si>
    <t>Harvested Wood</t>
  </si>
  <si>
    <t>Wood Products</t>
  </si>
  <si>
    <t>Landfilled Wood</t>
  </si>
  <si>
    <t>Total</t>
  </si>
  <si>
    <t>Notes: The sums of the annual net stock changes in this table (shown in the "Total" row) represent estimates of the actual net flux between the</t>
  </si>
  <si>
    <t>total forest carbon pool and the atmosphere. Forest estimates are based on periodic measurements; harvested wood estimates are based on</t>
  </si>
  <si>
    <t>annual surveys and models. Totals may not equal sum of components due to independent rounding.</t>
  </si>
  <si>
    <t>Source: U.S. Environmental Protection Agency, Inventory of U.S. Greenhouse Gas Emissions and Sinks: 1990-2006, EPA 430-R-08-005</t>
  </si>
  <si>
    <t>Report #: DOE/EIA-0573(2007)</t>
  </si>
  <si>
    <t>Released Date: December 3, 2008  </t>
  </si>
  <si>
    <t>Next Release Date: November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</si>
</sst>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42.00390625" style="0" customWidth="1"/>
  </cols>
  <sheetData>
    <row r="1" s="5" customFormat="1" ht="15">
      <c r="A1" s="4" t="s">
        <v>18</v>
      </c>
    </row>
    <row r="2" s="5" customFormat="1" ht="15">
      <c r="A2" s="4" t="s">
        <v>19</v>
      </c>
    </row>
    <row r="3" s="5" customFormat="1" ht="15">
      <c r="A3" s="4" t="s">
        <v>20</v>
      </c>
    </row>
    <row r="5" ht="12.75">
      <c r="A5" s="1" t="s">
        <v>2</v>
      </c>
    </row>
    <row r="6" ht="12.75">
      <c r="A6" t="s">
        <v>0</v>
      </c>
    </row>
    <row r="7" spans="1:18" ht="12.75">
      <c r="A7" s="2" t="s">
        <v>3</v>
      </c>
      <c r="B7" s="2">
        <v>1990</v>
      </c>
      <c r="C7" s="2">
        <v>1991</v>
      </c>
      <c r="D7" s="2">
        <v>1992</v>
      </c>
      <c r="E7" s="2">
        <v>1993</v>
      </c>
      <c r="F7" s="2">
        <v>1994</v>
      </c>
      <c r="G7" s="2">
        <v>1995</v>
      </c>
      <c r="H7" s="2">
        <v>1996</v>
      </c>
      <c r="I7" s="2">
        <v>1997</v>
      </c>
      <c r="J7" s="2">
        <v>1998</v>
      </c>
      <c r="K7" s="2">
        <v>1999</v>
      </c>
      <c r="L7" s="2">
        <v>2000</v>
      </c>
      <c r="M7" s="2">
        <v>2001</v>
      </c>
      <c r="N7" s="2">
        <v>2002</v>
      </c>
      <c r="O7" s="2">
        <v>2003</v>
      </c>
      <c r="P7" s="2">
        <v>2004</v>
      </c>
      <c r="Q7" s="2">
        <v>2005</v>
      </c>
      <c r="R7" s="2">
        <v>2006</v>
      </c>
    </row>
    <row r="8" spans="1:18" ht="12.75">
      <c r="A8" s="1" t="s">
        <v>4</v>
      </c>
      <c r="B8" s="1">
        <f>(-1)*-489.1</f>
        <v>489.1</v>
      </c>
      <c r="C8" s="1">
        <f>(-1)*-526.2</f>
        <v>526.2</v>
      </c>
      <c r="D8" s="1">
        <f>(-1)*-523.6</f>
        <v>523.6</v>
      </c>
      <c r="E8" s="1">
        <f>(-1)*-492.2</f>
        <v>492.2</v>
      </c>
      <c r="F8" s="1">
        <f>(-1)*-550</f>
        <v>550</v>
      </c>
      <c r="G8" s="1">
        <f>(-1)*-540.5</f>
        <v>540.5</v>
      </c>
      <c r="H8" s="1">
        <f>(-1)*-541.5</f>
        <v>541.5</v>
      </c>
      <c r="I8" s="1">
        <f>(-1)*-560.2</f>
        <v>560.2</v>
      </c>
      <c r="J8" s="1">
        <f>(-1)*-531</f>
        <v>531</v>
      </c>
      <c r="K8" s="1">
        <f>(-1)*-486.6</f>
        <v>486.6</v>
      </c>
      <c r="L8" s="1">
        <f>(-1)*-436.8</f>
        <v>436.8</v>
      </c>
      <c r="M8" s="1">
        <f>(-1)*-529</f>
        <v>529</v>
      </c>
      <c r="N8" s="1">
        <f>(-1)*-598</f>
        <v>598</v>
      </c>
      <c r="O8" s="1">
        <f>(-1)*-635.1</f>
        <v>635.1</v>
      </c>
      <c r="P8" s="1">
        <f>(-1)*-635.1</f>
        <v>635.1</v>
      </c>
      <c r="Q8" s="1">
        <f>(-1)*-635.1</f>
        <v>635.1</v>
      </c>
      <c r="R8" s="1">
        <f>(-1)*-635.1</f>
        <v>635.1</v>
      </c>
    </row>
    <row r="9" spans="1:18" ht="12.75">
      <c r="A9" t="s">
        <v>5</v>
      </c>
      <c r="B9">
        <f>(-1)*-287.6</f>
        <v>287.6</v>
      </c>
      <c r="C9">
        <f>(-1)*-305</f>
        <v>305</v>
      </c>
      <c r="D9">
        <f>(-1)*-309.2</f>
        <v>309.2</v>
      </c>
      <c r="E9">
        <f>(-1)*-292.8</f>
        <v>292.8</v>
      </c>
      <c r="F9">
        <f>(-1)*-298.9</f>
        <v>298.9</v>
      </c>
      <c r="G9">
        <f>(-1)*-318.4</f>
        <v>318.4</v>
      </c>
      <c r="H9">
        <f>(-1)*-325.6</f>
        <v>325.6</v>
      </c>
      <c r="I9">
        <f>(-1)*-342</f>
        <v>342</v>
      </c>
      <c r="J9">
        <f>(-1)*-330</f>
        <v>330</v>
      </c>
      <c r="K9">
        <f>(-1)*-333.8</f>
        <v>333.8</v>
      </c>
      <c r="L9">
        <f>(-1)*-335.4</f>
        <v>335.4</v>
      </c>
      <c r="M9">
        <f>(-1)*-367.7</f>
        <v>367.7</v>
      </c>
      <c r="N9">
        <f>(-1)*-384.4</f>
        <v>384.4</v>
      </c>
      <c r="O9">
        <f>(-1)*-406.5</f>
        <v>406.5</v>
      </c>
      <c r="P9">
        <f>(-1)*-406.5</f>
        <v>406.5</v>
      </c>
      <c r="Q9">
        <f>(-1)*-406.5</f>
        <v>406.5</v>
      </c>
      <c r="R9">
        <f>(-1)*-406.5</f>
        <v>406.5</v>
      </c>
    </row>
    <row r="10" spans="1:18" ht="12.75">
      <c r="A10" t="s">
        <v>6</v>
      </c>
      <c r="B10">
        <f>(-1)*-54.2</f>
        <v>54.2</v>
      </c>
      <c r="C10">
        <f>(-1)*-58</f>
        <v>58</v>
      </c>
      <c r="D10">
        <f>(-1)*-59</f>
        <v>59</v>
      </c>
      <c r="E10">
        <f>(-1)*-56.1</f>
        <v>56.1</v>
      </c>
      <c r="F10">
        <f>(-1)*-57.9</f>
        <v>57.9</v>
      </c>
      <c r="G10">
        <f>(-1)*-62.4</f>
        <v>62.4</v>
      </c>
      <c r="H10">
        <f>(-1)*-64.2</f>
        <v>64.2</v>
      </c>
      <c r="I10">
        <f>(-1)*-67.8</f>
        <v>67.8</v>
      </c>
      <c r="J10">
        <f>(-1)*-65.6</f>
        <v>65.6</v>
      </c>
      <c r="K10">
        <f>(-1)*-66.8</f>
        <v>66.8</v>
      </c>
      <c r="L10">
        <f>(-1)*-67.2</f>
        <v>67.2</v>
      </c>
      <c r="M10">
        <f>(-1)*-73.7</f>
        <v>73.7</v>
      </c>
      <c r="N10">
        <f>(-1)*-76.9</f>
        <v>76.9</v>
      </c>
      <c r="O10">
        <f>(-1)*-80.9</f>
        <v>80.9</v>
      </c>
      <c r="P10">
        <f>(-1)*-80.9</f>
        <v>80.9</v>
      </c>
      <c r="Q10">
        <f>(-1)*-80.9</f>
        <v>80.9</v>
      </c>
      <c r="R10">
        <f>(-1)*-80.9</f>
        <v>80.9</v>
      </c>
    </row>
    <row r="11" spans="1:18" ht="12.75">
      <c r="A11" t="s">
        <v>7</v>
      </c>
      <c r="B11">
        <f>(-1)*-40.1</f>
        <v>40.1</v>
      </c>
      <c r="C11">
        <f>(-1)*-43.9</f>
        <v>43.9</v>
      </c>
      <c r="D11">
        <f>(-1)*-43.9</f>
        <v>43.9</v>
      </c>
      <c r="E11">
        <f>(-1)*-44.1</f>
        <v>44.1</v>
      </c>
      <c r="F11">
        <f>(-1)*-55.9</f>
        <v>55.9</v>
      </c>
      <c r="G11">
        <f>(-1)*-57.5</f>
        <v>57.5</v>
      </c>
      <c r="H11">
        <f>(-1)*-54.6</f>
        <v>54.6</v>
      </c>
      <c r="I11">
        <f>(-1)*-58.7</f>
        <v>58.7</v>
      </c>
      <c r="J11">
        <f>(-1)*-60.2</f>
        <v>60.2</v>
      </c>
      <c r="K11">
        <f>(-1)*-51.2</f>
        <v>51.2</v>
      </c>
      <c r="L11">
        <f>(-1)*-44.9</f>
        <v>44.9</v>
      </c>
      <c r="M11">
        <f>(-1)*-50</f>
        <v>50</v>
      </c>
      <c r="N11">
        <f>(-1)*-53</f>
        <v>53</v>
      </c>
      <c r="O11">
        <f>(-1)*-56.9</f>
        <v>56.9</v>
      </c>
      <c r="P11">
        <f>(-1)*-56.9</f>
        <v>56.9</v>
      </c>
      <c r="Q11">
        <f>(-1)*-56.9</f>
        <v>56.9</v>
      </c>
      <c r="R11">
        <f>(-1)*-56.9</f>
        <v>56.9</v>
      </c>
    </row>
    <row r="12" spans="1:18" ht="12.75">
      <c r="A12" t="s">
        <v>8</v>
      </c>
      <c r="B12">
        <f>(-1)*-63.3</f>
        <v>63.3</v>
      </c>
      <c r="C12">
        <f>(-1)*-62.1</f>
        <v>62.1</v>
      </c>
      <c r="D12">
        <f>(-1)*-58.3</f>
        <v>58.3</v>
      </c>
      <c r="E12">
        <f>(-1)*-57.7</f>
        <v>57.7</v>
      </c>
      <c r="F12">
        <f>(-1)*-64.6</f>
        <v>64.6</v>
      </c>
      <c r="G12">
        <f>(-1)*-34.9</f>
        <v>34.9</v>
      </c>
      <c r="H12">
        <f>(-1)*-31.2</f>
        <v>31.2</v>
      </c>
      <c r="I12">
        <f>(-1)*-30.7</f>
        <v>30.7</v>
      </c>
      <c r="J12">
        <f>(-1)*-22.9</f>
        <v>22.9</v>
      </c>
      <c r="K12">
        <f>(-1)*-24.2</f>
        <v>24.2</v>
      </c>
      <c r="L12">
        <f>(-1)*-17.3</f>
        <v>17.3</v>
      </c>
      <c r="M12">
        <f>(-1)*-36.3</f>
        <v>36.3</v>
      </c>
      <c r="N12">
        <f>(-1)*-47.7</f>
        <v>47.7</v>
      </c>
      <c r="O12">
        <f>(-1)*-56.2</f>
        <v>56.2</v>
      </c>
      <c r="P12">
        <f>(-1)*-56.2</f>
        <v>56.2</v>
      </c>
      <c r="Q12">
        <f>(-1)*-56.2</f>
        <v>56.2</v>
      </c>
      <c r="R12">
        <f>(-1)*-56.2</f>
        <v>56.2</v>
      </c>
    </row>
    <row r="13" spans="1:18" ht="12.75">
      <c r="A13" t="s">
        <v>9</v>
      </c>
      <c r="B13">
        <f>(-1)*-43.9</f>
        <v>43.9</v>
      </c>
      <c r="C13">
        <f>(-1)*-57.1</f>
        <v>57.1</v>
      </c>
      <c r="D13">
        <f>(-1)*-53.2</f>
        <v>53.2</v>
      </c>
      <c r="E13">
        <f>(-1)*-41.6</f>
        <v>41.6</v>
      </c>
      <c r="F13">
        <f>(-1)*-72.7</f>
        <v>72.7</v>
      </c>
      <c r="G13">
        <f>(-1)*-67.5</f>
        <v>67.5</v>
      </c>
      <c r="H13">
        <f>(-1)*-66</f>
        <v>66</v>
      </c>
      <c r="I13">
        <f>(-1)*-61</f>
        <v>61</v>
      </c>
      <c r="J13">
        <f>(-1)*-52.3</f>
        <v>52.3</v>
      </c>
      <c r="K13">
        <f>(-1)*-10.6</f>
        <v>10.6</v>
      </c>
      <c r="L13">
        <f>(-1)*28</f>
        <v>-28</v>
      </c>
      <c r="M13">
        <f>(-1)*-1.3</f>
        <v>1.3</v>
      </c>
      <c r="N13">
        <f>(-1)*-36</f>
        <v>36</v>
      </c>
      <c r="O13">
        <f>(-1)*-34.5</f>
        <v>34.5</v>
      </c>
      <c r="P13">
        <f>(-1)*-34.5</f>
        <v>34.5</v>
      </c>
      <c r="Q13">
        <f>(-1)*-34.5</f>
        <v>34.5</v>
      </c>
      <c r="R13">
        <f>(-1)*-34.5</f>
        <v>34.5</v>
      </c>
    </row>
    <row r="14" spans="1:18" ht="12.75">
      <c r="A14" s="1" t="s">
        <v>10</v>
      </c>
      <c r="B14" s="1">
        <f>(-1)*-132.6</f>
        <v>132.6</v>
      </c>
      <c r="C14" s="1">
        <f>(-1)*-124.6</f>
        <v>124.6</v>
      </c>
      <c r="D14" s="1">
        <f>(-1)*-124.7</f>
        <v>124.7</v>
      </c>
      <c r="E14" s="1">
        <f>(-1)*-121.6</f>
        <v>121.6</v>
      </c>
      <c r="F14" s="1">
        <f>(-1)*-123.4</f>
        <v>123.4</v>
      </c>
      <c r="G14" s="1">
        <f>(-1)*-119.4</f>
        <v>119.4</v>
      </c>
      <c r="H14" s="1">
        <f>(-1)*-113.2</f>
        <v>113.2</v>
      </c>
      <c r="I14" s="1">
        <f>(-1)*-118.3</f>
        <v>118.3</v>
      </c>
      <c r="J14" s="1">
        <f>(-1)*-115.1</f>
        <v>115.1</v>
      </c>
      <c r="K14" s="1">
        <f>(-1)*-120.1</f>
        <v>120.1</v>
      </c>
      <c r="L14" s="1">
        <f>(-1)*-113.9</f>
        <v>113.9</v>
      </c>
      <c r="M14" s="1">
        <f>(-1)*-94.5</f>
        <v>94.5</v>
      </c>
      <c r="N14" s="1">
        <f>(-1)*-99.2</f>
        <v>99.2</v>
      </c>
      <c r="O14" s="1">
        <f>(-1)*-95.9</f>
        <v>95.9</v>
      </c>
      <c r="P14" s="1">
        <f>(-1)*-106.3</f>
        <v>106.3</v>
      </c>
      <c r="Q14" s="1">
        <f>(-1)*-108.5</f>
        <v>108.5</v>
      </c>
      <c r="R14" s="1">
        <f>(-1)*-110</f>
        <v>110</v>
      </c>
    </row>
    <row r="15" spans="1:18" ht="12.75">
      <c r="A15" t="s">
        <v>11</v>
      </c>
      <c r="B15">
        <f>(-1)*-64.8</f>
        <v>64.8</v>
      </c>
      <c r="C15">
        <f>(-1)*-54.8</f>
        <v>54.8</v>
      </c>
      <c r="D15">
        <f>(-1)*-59.9</f>
        <v>59.9</v>
      </c>
      <c r="E15">
        <f>(-1)*-54.9</f>
        <v>54.9</v>
      </c>
      <c r="F15">
        <f>(-1)*-58.4</f>
        <v>58.4</v>
      </c>
      <c r="G15">
        <f>(-1)*-55.2</f>
        <v>55.2</v>
      </c>
      <c r="H15">
        <f>(-1)*-51.7</f>
        <v>51.7</v>
      </c>
      <c r="I15">
        <f>(-1)*-54</f>
        <v>54</v>
      </c>
      <c r="J15">
        <f>(-1)*-49</f>
        <v>49</v>
      </c>
      <c r="K15">
        <f>(-1)*-51.8</f>
        <v>51.8</v>
      </c>
      <c r="L15">
        <f>(-1)*-47</f>
        <v>47</v>
      </c>
      <c r="M15">
        <f>(-1)*-31.9</f>
        <v>31.9</v>
      </c>
      <c r="N15">
        <f>(-1)*-35.1</f>
        <v>35.1</v>
      </c>
      <c r="O15">
        <f>(-1)*-35.4</f>
        <v>35.4</v>
      </c>
      <c r="P15">
        <f>(-1)*-45.5</f>
        <v>45.5</v>
      </c>
      <c r="Q15">
        <f>(-1)*-47.3</f>
        <v>47.3</v>
      </c>
      <c r="R15">
        <f>(-1)*-45.3</f>
        <v>45.3</v>
      </c>
    </row>
    <row r="16" spans="1:18" ht="12.75">
      <c r="A16" t="s">
        <v>12</v>
      </c>
      <c r="B16">
        <f>(-1)*-67.9</f>
        <v>67.9</v>
      </c>
      <c r="C16">
        <f>(-1)*-69.8</f>
        <v>69.8</v>
      </c>
      <c r="D16">
        <f>(-1)*-64.8</f>
        <v>64.8</v>
      </c>
      <c r="E16">
        <f>(-1)*-66.7</f>
        <v>66.7</v>
      </c>
      <c r="F16">
        <f>(-1)*-65</f>
        <v>65</v>
      </c>
      <c r="G16">
        <f>(-1)*-64.1</f>
        <v>64.1</v>
      </c>
      <c r="H16">
        <f>(-1)*-61.5</f>
        <v>61.5</v>
      </c>
      <c r="I16">
        <f>(-1)*-64.3</f>
        <v>64.3</v>
      </c>
      <c r="J16">
        <f>(-1)*-66</f>
        <v>66</v>
      </c>
      <c r="K16">
        <f>(-1)*-68.3</f>
        <v>68.3</v>
      </c>
      <c r="L16">
        <f>(-1)*-66.9</f>
        <v>66.9</v>
      </c>
      <c r="M16">
        <f>(-1)*-62.6</f>
        <v>62.6</v>
      </c>
      <c r="N16">
        <f>(-1)*-64.2</f>
        <v>64.2</v>
      </c>
      <c r="O16">
        <f>(-1)*-60.4</f>
        <v>60.4</v>
      </c>
      <c r="P16">
        <f>(-1)*-60.8</f>
        <v>60.8</v>
      </c>
      <c r="Q16">
        <f>(-1)*-61.2</f>
        <v>61.2</v>
      </c>
      <c r="R16">
        <f>(-1)*-64.7</f>
        <v>64.7</v>
      </c>
    </row>
    <row r="17" spans="1:18" ht="12.75">
      <c r="A17" s="3" t="s">
        <v>13</v>
      </c>
      <c r="B17" s="3">
        <f>(-1)*-621.7</f>
        <v>621.7</v>
      </c>
      <c r="C17" s="3">
        <f aca="true" t="shared" si="0" ref="C17:K17">(-1)*-650.8</f>
        <v>650.8</v>
      </c>
      <c r="D17" s="3">
        <f t="shared" si="0"/>
        <v>650.8</v>
      </c>
      <c r="E17" s="3">
        <f t="shared" si="0"/>
        <v>650.8</v>
      </c>
      <c r="F17" s="3">
        <f t="shared" si="0"/>
        <v>650.8</v>
      </c>
      <c r="G17" s="3">
        <f t="shared" si="0"/>
        <v>650.8</v>
      </c>
      <c r="H17" s="3">
        <f t="shared" si="0"/>
        <v>650.8</v>
      </c>
      <c r="I17" s="3">
        <f t="shared" si="0"/>
        <v>650.8</v>
      </c>
      <c r="J17" s="3">
        <f t="shared" si="0"/>
        <v>650.8</v>
      </c>
      <c r="K17" s="3">
        <f t="shared" si="0"/>
        <v>650.8</v>
      </c>
      <c r="L17" s="3">
        <f>(-1)*-550.7</f>
        <v>550.7</v>
      </c>
      <c r="M17" s="3">
        <f>(-1)*-623.4</f>
        <v>623.4</v>
      </c>
      <c r="N17" s="3">
        <f>(-1)*-697.3</f>
        <v>697.3</v>
      </c>
      <c r="O17" s="3">
        <f>(-1)*-730.9</f>
        <v>730.9</v>
      </c>
      <c r="P17" s="3">
        <f>(-1)*-741.4</f>
        <v>741.4</v>
      </c>
      <c r="Q17" s="3">
        <f>(-1)*-743.6</f>
        <v>743.6</v>
      </c>
      <c r="R17" s="3">
        <f>(-1)*-745.1</f>
        <v>745.1</v>
      </c>
    </row>
    <row r="19" ht="12.75">
      <c r="A19" t="s">
        <v>14</v>
      </c>
    </row>
    <row r="20" ht="12.75">
      <c r="A20" t="s">
        <v>15</v>
      </c>
    </row>
    <row r="21" ht="12.75">
      <c r="A21" t="s">
        <v>16</v>
      </c>
    </row>
    <row r="22" ht="12.75">
      <c r="A22" t="s">
        <v>17</v>
      </c>
    </row>
    <row r="23" ht="12.75">
      <c r="A23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Mudd-Simmons</dc:creator>
  <cp:keywords/>
  <dc:description/>
  <cp:lastModifiedBy>A42844</cp:lastModifiedBy>
  <dcterms:created xsi:type="dcterms:W3CDTF">2008-12-10T20:07:18Z</dcterms:created>
  <dcterms:modified xsi:type="dcterms:W3CDTF">2008-12-10T20:22:39Z</dcterms:modified>
  <cp:category/>
  <cp:version/>
  <cp:contentType/>
  <cp:contentStatus/>
</cp:coreProperties>
</file>