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<sst xmlns="http://schemas.openxmlformats.org/spreadsheetml/2006/main" count="791" uniqueCount="103">
  <si>
    <t>Average</t>
  </si>
  <si>
    <t>Total</t>
  </si>
  <si>
    <t>Recon</t>
  </si>
  <si>
    <t>Concentration (ug/ml) - Blank Corrected from ICP-AES</t>
  </si>
  <si>
    <t>Sample #-n</t>
  </si>
  <si>
    <t xml:space="preserve"> Length (mm)</t>
  </si>
  <si>
    <t xml:space="preserve"> Dry Wt (gm)</t>
  </si>
  <si>
    <t xml:space="preserve"> Amt (ml)</t>
  </si>
  <si>
    <t>Ag</t>
  </si>
  <si>
    <t>Cd</t>
  </si>
  <si>
    <t>Cr</t>
  </si>
  <si>
    <t>Cu</t>
  </si>
  <si>
    <t>Ni</t>
  </si>
  <si>
    <t>Pb</t>
  </si>
  <si>
    <t>V</t>
  </si>
  <si>
    <t>Zn</t>
  </si>
  <si>
    <t>LOD</t>
  </si>
  <si>
    <t>LOQ</t>
  </si>
  <si>
    <t>Sample #</t>
  </si>
  <si>
    <t xml:space="preserve">  Concentration (ug/g) ==&gt;</t>
  </si>
  <si>
    <t xml:space="preserve">          Content (ug) ==&gt;</t>
  </si>
  <si>
    <t>Mean(ug/g)</t>
  </si>
  <si>
    <t>STD</t>
  </si>
  <si>
    <t>SEM</t>
  </si>
  <si>
    <t>CV%</t>
  </si>
  <si>
    <t>r wt x [ ]</t>
  </si>
  <si>
    <t>r l x [ ]</t>
  </si>
  <si>
    <t>X 20mm</t>
  </si>
  <si>
    <t>Estimated content (ug) for 15mm and 20mm clam</t>
  </si>
  <si>
    <t>20mm</t>
  </si>
  <si>
    <t>Estimated weight for 15mm clam</t>
  </si>
  <si>
    <t>Estimated weight for 20mm clam</t>
  </si>
  <si>
    <t>gm</t>
  </si>
  <si>
    <t>mg</t>
  </si>
  <si>
    <t>Correlate Avg Wt (gm) vs Ag (ug/g)</t>
  </si>
  <si>
    <t>Correlate Avg Wt (gm) vs Cd (ug/g)</t>
  </si>
  <si>
    <t>Correlate Avg Wt (gm) vs Cr (ug/g)</t>
  </si>
  <si>
    <t>Correlate Avg Wt (gm) vs Cu (ug/g)</t>
  </si>
  <si>
    <t>Correlate Avg Wt (gm) vs Ni (ug/g)</t>
  </si>
  <si>
    <t>Correlate Avg Wt (gm) vs Pb (ug/g)</t>
  </si>
  <si>
    <t>Correlate Avg Wt (gm) vs V (ug/g)</t>
  </si>
  <si>
    <t>Correlate Avg Wt (gm) vs Zn (ug/g)</t>
  </si>
  <si>
    <t>Correlate Log Length (mm) vs Log Avg Wt (gm)</t>
  </si>
  <si>
    <t>Correlate Avg Length (mm) vs Ag (ug/g)</t>
  </si>
  <si>
    <t>Correlate Avg Length (mm) vs Cd (ug/g)</t>
  </si>
  <si>
    <t>Correlate Avg Length (mm) vs Cr (ug/g)</t>
  </si>
  <si>
    <t>Correlate Avg Length (mm) vs Cu (ug/g)</t>
  </si>
  <si>
    <t>Correlate Avg Length (mm) vs Ni (ug/g)</t>
  </si>
  <si>
    <t>Correlate Avg Length (mm) vs Pb (ug/g)</t>
  </si>
  <si>
    <t>Correlate Avg Length (mm) vs V (ug/g)</t>
  </si>
  <si>
    <t>Correlate Avg Length (mm) vs Zn (ug/g)</t>
  </si>
  <si>
    <t>Correlate Log Length (mm) vs Log Ag (ug)</t>
  </si>
  <si>
    <t>Correlate Log Length (mm) vs Log Cd (ug)</t>
  </si>
  <si>
    <t>Correlate Log Length (mm) vs Log Cr (ug)</t>
  </si>
  <si>
    <t>Correlate Log Length (mm) vs Log Cu (ug)</t>
  </si>
  <si>
    <t>Correlate Log Length (mm) vs Log Ni (ug)</t>
  </si>
  <si>
    <t>Correlate Log Length (mm) vs Log Pb (ug)</t>
  </si>
  <si>
    <t>Correlate Log Length (mm) vs Log V (ug)</t>
  </si>
  <si>
    <t>Correlate Log Length (mm) vs Log Zn (ug)</t>
  </si>
  <si>
    <t>Log Data</t>
  </si>
  <si>
    <t>Macoma balthica</t>
  </si>
  <si>
    <t>X 100mg</t>
  </si>
  <si>
    <t>X 25mm</t>
  </si>
  <si>
    <t>25mm</t>
  </si>
  <si>
    <t>Estimated weight for 25mm clam</t>
  </si>
  <si>
    <t>Station:</t>
  </si>
  <si>
    <t>Date:</t>
  </si>
  <si>
    <t>n</t>
  </si>
  <si>
    <t>Statistical Summary</t>
  </si>
  <si>
    <t>Linear Regression Worksheet</t>
  </si>
  <si>
    <t>Mb1</t>
  </si>
  <si>
    <t>Mb2</t>
  </si>
  <si>
    <t>Mb3</t>
  </si>
  <si>
    <t>Mb4</t>
  </si>
  <si>
    <t>Mb5</t>
  </si>
  <si>
    <t>Mb6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</si>
  <si>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</si>
  <si>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</si>
  <si>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</si>
  <si>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</si>
  <si>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</si>
  <si>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</si>
  <si>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</si>
  <si>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</si>
  <si>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</si>
  <si>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</si>
  <si>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</si>
  <si>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</si>
  <si>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</si>
  <si>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</si>
  <si>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</si>
  <si>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</si>
  <si>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</si>
  <si>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</si>
  <si>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</si>
  <si>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</si>
  <si>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</si>
  <si>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</si>
  <si>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</si>
  <si>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</si>
  <si>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15mm</t>
  </si>
  <si>
    <t>15mm</t>
  </si>
  <si>
    <t>Palo Alto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</si>
</sst>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7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7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4" fillId="0" borderId="11" xfId="0" applyNumberFormat="1" applyFont="1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A101"/>
  <sheetViews>
    <sheetView tabSelected="1" zoomScale="75" zoomScaleNormal="75" workbookViewId="0" topLeftCell="B1">
      <selection activeCell="F15" sqref="F15:M16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11.8515625" style="0" customWidth="1"/>
    <col min="4" max="4" width="11.57421875" style="0" customWidth="1"/>
    <col min="5" max="15" width="9.7109375" style="0" customWidth="1"/>
    <col min="16" max="16" width="14.28125" style="0" customWidth="1"/>
    <col min="17" max="17" width="14.00390625" style="0" customWidth="1"/>
    <col min="18" max="25" width="9.7109375" style="0" customWidth="1"/>
    <col min="26" max="35" width="11.28125" style="0" customWidth="1"/>
    <col min="36" max="36" width="15.7109375" style="0" customWidth="1"/>
    <col min="37" max="45" width="12.7109375" style="0" customWidth="1"/>
    <col min="46" max="46" width="15.7109375" style="0" customWidth="1"/>
    <col min="47" max="54" width="12.7109375" style="0" customWidth="1"/>
    <col min="55" max="56" width="4.7109375" style="0" customWidth="1"/>
    <col min="57" max="57" width="15.7109375" style="0" customWidth="1"/>
    <col min="58" max="66" width="12.7109375" style="0" customWidth="1"/>
    <col min="67" max="67" width="15.7109375" style="0" customWidth="1"/>
    <col min="68" max="76" width="12.7109375" style="0" customWidth="1"/>
    <col min="77" max="77" width="15.7109375" style="0" customWidth="1"/>
    <col min="78" max="86" width="12.7109375" style="0" customWidth="1"/>
    <col min="87" max="87" width="15.7109375" style="0" customWidth="1"/>
    <col min="88" max="96" width="12.7109375" style="0" customWidth="1"/>
    <col min="97" max="97" width="15.7109375" style="0" customWidth="1"/>
    <col min="98" max="106" width="12.7109375" style="0" customWidth="1"/>
    <col min="107" max="107" width="15.7109375" style="0" customWidth="1"/>
    <col min="108" max="116" width="12.7109375" style="0" customWidth="1"/>
    <col min="117" max="117" width="15.7109375" style="0" customWidth="1"/>
    <col min="118" max="126" width="12.7109375" style="0" customWidth="1"/>
    <col min="127" max="127" width="15.7109375" style="0" customWidth="1"/>
    <col min="128" max="136" width="12.7109375" style="0" customWidth="1"/>
    <col min="137" max="137" width="15.7109375" style="0" customWidth="1"/>
    <col min="138" max="146" width="12.7109375" style="0" customWidth="1"/>
    <col min="147" max="147" width="15.7109375" style="0" customWidth="1"/>
    <col min="148" max="156" width="12.7109375" style="0" customWidth="1"/>
    <col min="157" max="157" width="15.7109375" style="0" customWidth="1"/>
    <col min="158" max="166" width="12.7109375" style="0" customWidth="1"/>
    <col min="169" max="169" width="26.57421875" style="0" customWidth="1"/>
  </cols>
  <sheetData>
    <row r="1" spans="1:183" ht="16.5" thickBot="1">
      <c r="A1" s="41" t="s">
        <v>65</v>
      </c>
      <c r="B1" s="20" t="s">
        <v>102</v>
      </c>
      <c r="C1" s="20"/>
      <c r="D1" s="20"/>
      <c r="E1" s="20" t="s">
        <v>60</v>
      </c>
      <c r="F1" s="20"/>
      <c r="G1" s="35"/>
      <c r="H1" s="35"/>
      <c r="I1" s="20"/>
      <c r="J1" s="20"/>
      <c r="K1" s="20"/>
      <c r="L1" s="20"/>
      <c r="M1" s="20"/>
      <c r="N1" s="4"/>
      <c r="O1" s="41" t="str">
        <f>+A1</f>
        <v>Station:</v>
      </c>
      <c r="P1" s="20" t="s">
        <v>102</v>
      </c>
      <c r="Q1" s="4"/>
      <c r="R1" s="4" t="str">
        <f>E1</f>
        <v>Macoma balthica</v>
      </c>
      <c r="S1" s="4"/>
      <c r="T1" s="4"/>
      <c r="U1" s="4" t="s">
        <v>59</v>
      </c>
      <c r="V1" s="4"/>
      <c r="W1" s="4"/>
      <c r="X1" s="4"/>
      <c r="Y1" s="4"/>
      <c r="Z1" s="4"/>
      <c r="AA1" s="41" t="str">
        <f>+A1</f>
        <v>Station:</v>
      </c>
      <c r="AB1" s="20" t="s">
        <v>102</v>
      </c>
      <c r="AC1" s="4"/>
      <c r="AD1" s="4" t="s">
        <v>68</v>
      </c>
      <c r="AE1" s="4"/>
      <c r="AF1" s="13"/>
      <c r="AG1" s="4"/>
      <c r="AH1" s="4"/>
      <c r="AI1" s="4"/>
      <c r="AJ1" s="41" t="str">
        <f>+A1</f>
        <v>Station:</v>
      </c>
      <c r="AK1" s="1"/>
      <c r="AL1" s="1"/>
      <c r="AM1" s="12" t="s">
        <v>69</v>
      </c>
      <c r="AO1" s="1"/>
      <c r="AP1" s="12"/>
      <c r="AQ1" s="12"/>
      <c r="AR1" s="12"/>
      <c r="AS1" s="11"/>
      <c r="AT1" s="43" t="str">
        <f>+A1</f>
        <v>Station:</v>
      </c>
      <c r="AU1" s="11"/>
      <c r="AV1" s="11"/>
      <c r="AW1" s="12" t="s">
        <v>69</v>
      </c>
      <c r="AX1" s="42"/>
      <c r="AY1" s="12"/>
      <c r="AZ1" s="12"/>
      <c r="BA1" s="12"/>
      <c r="BB1" s="12"/>
      <c r="BC1" s="1"/>
      <c r="BD1" s="1"/>
      <c r="BE1" s="41" t="s">
        <v>65</v>
      </c>
      <c r="BF1" s="1"/>
      <c r="BG1" s="1"/>
      <c r="BH1" s="12" t="s">
        <v>69</v>
      </c>
      <c r="BI1" s="42"/>
      <c r="BJ1" s="12"/>
      <c r="BK1" s="12"/>
      <c r="BL1" s="12"/>
      <c r="BM1" s="12"/>
      <c r="BN1" s="11"/>
      <c r="BO1" s="44" t="str">
        <f>+A1</f>
        <v>Station:</v>
      </c>
      <c r="BP1" s="11"/>
      <c r="BQ1" s="11"/>
      <c r="BR1" s="12" t="s">
        <v>69</v>
      </c>
      <c r="BS1" s="42"/>
      <c r="BT1" s="12"/>
      <c r="BU1" s="12"/>
      <c r="BV1" s="12"/>
      <c r="BW1" s="12"/>
      <c r="BX1" s="1"/>
      <c r="BY1" s="41" t="s">
        <v>65</v>
      </c>
      <c r="BZ1" s="1"/>
      <c r="CA1" s="1"/>
      <c r="CB1" s="12" t="s">
        <v>69</v>
      </c>
      <c r="CC1" s="42"/>
      <c r="CD1" s="12"/>
      <c r="CE1" s="12"/>
      <c r="CF1" s="12"/>
      <c r="CG1" s="12"/>
      <c r="CH1" s="11"/>
      <c r="CI1" s="44" t="str">
        <f>+A1</f>
        <v>Station:</v>
      </c>
      <c r="CJ1" s="11"/>
      <c r="CK1" s="11"/>
      <c r="CL1" s="12" t="s">
        <v>69</v>
      </c>
      <c r="CM1" s="42"/>
      <c r="CN1" s="12"/>
      <c r="CO1" s="12"/>
      <c r="CP1" s="12"/>
      <c r="CQ1" s="12"/>
      <c r="CR1" s="1"/>
      <c r="CS1" s="41" t="s">
        <v>65</v>
      </c>
      <c r="CT1" s="1"/>
      <c r="CU1" s="1"/>
      <c r="CV1" s="12" t="s">
        <v>69</v>
      </c>
      <c r="CW1" s="42"/>
      <c r="CX1" s="12"/>
      <c r="CY1" s="12"/>
      <c r="CZ1" s="12"/>
      <c r="DA1" s="12"/>
      <c r="DB1" s="11"/>
      <c r="DC1" s="44" t="str">
        <f>+A1</f>
        <v>Station:</v>
      </c>
      <c r="DD1" s="11"/>
      <c r="DE1" s="11"/>
      <c r="DF1" s="12" t="s">
        <v>69</v>
      </c>
      <c r="DG1" s="42"/>
      <c r="DH1" s="12"/>
      <c r="DI1" s="12"/>
      <c r="DJ1" s="12"/>
      <c r="DK1" s="12"/>
      <c r="DL1" s="1"/>
      <c r="DM1" s="41" t="s">
        <v>65</v>
      </c>
      <c r="DN1" s="1"/>
      <c r="DO1" s="1"/>
      <c r="DP1" s="12" t="s">
        <v>69</v>
      </c>
      <c r="DQ1" s="42"/>
      <c r="DR1" s="12"/>
      <c r="DS1" s="12"/>
      <c r="DT1" s="12"/>
      <c r="DU1" s="12"/>
      <c r="DV1" s="11"/>
      <c r="DW1" s="44" t="str">
        <f>+A1</f>
        <v>Station:</v>
      </c>
      <c r="DX1" s="11"/>
      <c r="DY1" s="11"/>
      <c r="DZ1" s="12" t="s">
        <v>69</v>
      </c>
      <c r="EA1" s="42"/>
      <c r="EB1" s="12"/>
      <c r="EC1" s="12"/>
      <c r="ED1" s="12"/>
      <c r="EE1" s="12"/>
      <c r="EF1" s="1"/>
      <c r="EG1" s="41" t="s">
        <v>65</v>
      </c>
      <c r="EH1" s="1"/>
      <c r="EI1" s="1"/>
      <c r="EJ1" s="12" t="s">
        <v>69</v>
      </c>
      <c r="EM1" s="1"/>
      <c r="EN1" s="12"/>
      <c r="EO1" s="12"/>
      <c r="EP1" s="11"/>
      <c r="EQ1" s="44" t="str">
        <f>+A1</f>
        <v>Station:</v>
      </c>
      <c r="ER1" s="11"/>
      <c r="ES1" s="11"/>
      <c r="ET1" s="12" t="s">
        <v>69</v>
      </c>
      <c r="EU1" s="42"/>
      <c r="EV1" s="12"/>
      <c r="EW1" s="12"/>
      <c r="EX1" s="12"/>
      <c r="EY1" s="12"/>
      <c r="EZ1" s="1"/>
      <c r="FA1" s="41" t="s">
        <v>65</v>
      </c>
      <c r="FB1" s="1"/>
      <c r="FC1" s="11"/>
      <c r="FD1" s="12" t="s">
        <v>69</v>
      </c>
      <c r="FE1" s="42"/>
      <c r="FF1" s="12"/>
      <c r="FG1" s="12"/>
      <c r="FH1" s="12"/>
      <c r="FI1" s="12"/>
      <c r="FJ1" s="11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</row>
    <row r="2" spans="1:183" ht="16.5" thickTop="1">
      <c r="A2" s="41" t="s">
        <v>66</v>
      </c>
      <c r="B2" s="45">
        <v>37054</v>
      </c>
      <c r="C2" s="20"/>
      <c r="D2" s="20"/>
      <c r="E2" s="21"/>
      <c r="F2" s="21"/>
      <c r="G2" s="35"/>
      <c r="H2" s="20"/>
      <c r="I2" s="20"/>
      <c r="J2" s="20"/>
      <c r="K2" s="20"/>
      <c r="L2" s="20"/>
      <c r="M2" s="20"/>
      <c r="N2" s="4"/>
      <c r="O2" s="41" t="str">
        <f>+A2</f>
        <v>Date:</v>
      </c>
      <c r="P2" s="45">
        <v>37054</v>
      </c>
      <c r="Q2" s="4"/>
      <c r="R2" s="5"/>
      <c r="S2" s="5"/>
      <c r="T2" s="5"/>
      <c r="U2" s="5"/>
      <c r="V2" s="4"/>
      <c r="W2" s="4"/>
      <c r="X2" s="4"/>
      <c r="Y2" s="4"/>
      <c r="Z2" s="4"/>
      <c r="AA2" s="41" t="str">
        <f>+A2</f>
        <v>Date:</v>
      </c>
      <c r="AB2" s="45">
        <v>37054</v>
      </c>
      <c r="AC2" s="4"/>
      <c r="AD2" s="5"/>
      <c r="AE2" s="5"/>
      <c r="AF2" s="13"/>
      <c r="AG2" s="4"/>
      <c r="AH2" s="4"/>
      <c r="AI2" s="4"/>
      <c r="AJ2" s="41" t="str">
        <f>+A2</f>
        <v>Date:</v>
      </c>
      <c r="AK2" s="1"/>
      <c r="AL2" s="1"/>
      <c r="AM2" s="1"/>
      <c r="AN2" s="2"/>
      <c r="AO2" s="2"/>
      <c r="AP2" s="11"/>
      <c r="AQ2" s="11"/>
      <c r="AR2" s="11"/>
      <c r="AS2" s="11"/>
      <c r="AT2" s="44" t="str">
        <f>+A2</f>
        <v>Date:</v>
      </c>
      <c r="AU2" s="11"/>
      <c r="AV2" s="11"/>
      <c r="AW2" s="1"/>
      <c r="AX2" s="1"/>
      <c r="AY2" s="1"/>
      <c r="AZ2" s="1"/>
      <c r="BA2" s="1"/>
      <c r="BB2" s="1"/>
      <c r="BC2" s="1"/>
      <c r="BD2" s="1"/>
      <c r="BE2" s="41" t="s">
        <v>66</v>
      </c>
      <c r="BF2" s="1"/>
      <c r="BG2" s="1"/>
      <c r="BH2" s="1"/>
      <c r="BI2" s="11"/>
      <c r="BJ2" s="11"/>
      <c r="BK2" s="11"/>
      <c r="BL2" s="11"/>
      <c r="BM2" s="11"/>
      <c r="BN2" s="11"/>
      <c r="BO2" s="44" t="str">
        <f>+A2</f>
        <v>Date:</v>
      </c>
      <c r="BP2" s="11"/>
      <c r="BQ2" s="11"/>
      <c r="BR2" s="1"/>
      <c r="BS2" s="1"/>
      <c r="BT2" s="1"/>
      <c r="BU2" s="1"/>
      <c r="BV2" s="1"/>
      <c r="BW2" s="1"/>
      <c r="BX2" s="1"/>
      <c r="BY2" s="41" t="s">
        <v>66</v>
      </c>
      <c r="BZ2" s="1"/>
      <c r="CA2" s="1"/>
      <c r="CB2" s="1"/>
      <c r="CC2" s="11"/>
      <c r="CD2" s="11"/>
      <c r="CE2" s="11"/>
      <c r="CF2" s="11"/>
      <c r="CG2" s="11"/>
      <c r="CH2" s="11"/>
      <c r="CI2" s="44" t="str">
        <f>+A2</f>
        <v>Date:</v>
      </c>
      <c r="CJ2" s="11"/>
      <c r="CK2" s="11"/>
      <c r="CL2" s="1"/>
      <c r="CM2" s="1"/>
      <c r="CN2" s="1"/>
      <c r="CO2" s="1"/>
      <c r="CP2" s="1"/>
      <c r="CQ2" s="1"/>
      <c r="CR2" s="1"/>
      <c r="CS2" s="41" t="s">
        <v>66</v>
      </c>
      <c r="CT2" s="1"/>
      <c r="CU2" s="1"/>
      <c r="CV2" s="1"/>
      <c r="CW2" s="11"/>
      <c r="CX2" s="11"/>
      <c r="CY2" s="11"/>
      <c r="CZ2" s="11"/>
      <c r="DA2" s="11"/>
      <c r="DB2" s="11"/>
      <c r="DC2" s="44" t="str">
        <f>+A2</f>
        <v>Date:</v>
      </c>
      <c r="DD2" s="11"/>
      <c r="DE2" s="11"/>
      <c r="DF2" s="1"/>
      <c r="DG2" s="1"/>
      <c r="DH2" s="1"/>
      <c r="DI2" s="1"/>
      <c r="DJ2" s="1"/>
      <c r="DK2" s="1"/>
      <c r="DL2" s="1"/>
      <c r="DM2" s="41" t="s">
        <v>66</v>
      </c>
      <c r="DN2" s="1"/>
      <c r="DO2" s="1"/>
      <c r="DP2" s="1"/>
      <c r="DQ2" s="11"/>
      <c r="DR2" s="11"/>
      <c r="DS2" s="11"/>
      <c r="DT2" s="11"/>
      <c r="DU2" s="11"/>
      <c r="DV2" s="11"/>
      <c r="DW2" s="44" t="str">
        <f>+A2</f>
        <v>Date:</v>
      </c>
      <c r="DX2" s="11"/>
      <c r="DY2" s="11"/>
      <c r="DZ2" s="1"/>
      <c r="EA2" s="1"/>
      <c r="EB2" s="1"/>
      <c r="EC2" s="1"/>
      <c r="ED2" s="1"/>
      <c r="EE2" s="1"/>
      <c r="EF2" s="1"/>
      <c r="EG2" s="41" t="s">
        <v>66</v>
      </c>
      <c r="EH2" s="1"/>
      <c r="EI2" s="1"/>
      <c r="EJ2" s="1"/>
      <c r="EK2" s="2"/>
      <c r="EL2" s="2"/>
      <c r="EM2" s="2"/>
      <c r="EN2" s="2"/>
      <c r="EO2" s="2"/>
      <c r="EP2" s="11"/>
      <c r="EQ2" s="44" t="str">
        <f>+A2</f>
        <v>Date:</v>
      </c>
      <c r="ER2" s="11"/>
      <c r="ES2" s="11"/>
      <c r="ET2" s="1"/>
      <c r="EU2" s="1"/>
      <c r="EV2" s="1"/>
      <c r="EW2" s="1"/>
      <c r="EX2" s="1"/>
      <c r="EY2" s="1"/>
      <c r="EZ2" s="1"/>
      <c r="FA2" s="41" t="s">
        <v>66</v>
      </c>
      <c r="FB2" s="1"/>
      <c r="FC2" s="1"/>
      <c r="FD2" s="1"/>
      <c r="FE2" s="11"/>
      <c r="FF2" s="11"/>
      <c r="FG2" s="11"/>
      <c r="FH2" s="11"/>
      <c r="FI2" s="11"/>
      <c r="FJ2" s="11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6" t="s">
        <v>8</v>
      </c>
      <c r="AC3" s="15" t="s">
        <v>9</v>
      </c>
      <c r="AD3" s="15" t="s">
        <v>10</v>
      </c>
      <c r="AE3" s="15" t="s">
        <v>11</v>
      </c>
      <c r="AF3" s="15" t="s">
        <v>12</v>
      </c>
      <c r="AG3" s="15" t="s">
        <v>13</v>
      </c>
      <c r="AH3" s="15" t="s">
        <v>14</v>
      </c>
      <c r="AI3" s="15" t="s">
        <v>15</v>
      </c>
      <c r="AJ3" s="19" t="s">
        <v>34</v>
      </c>
      <c r="AK3" s="10"/>
      <c r="AL3" s="10"/>
      <c r="AM3" s="10"/>
      <c r="AN3" s="10"/>
      <c r="AO3" s="10"/>
      <c r="AP3" s="11"/>
      <c r="AQ3" s="11"/>
      <c r="AR3" s="11"/>
      <c r="AS3" s="1"/>
      <c r="AT3" s="19" t="s">
        <v>35</v>
      </c>
      <c r="AU3" s="10"/>
      <c r="AV3" s="10"/>
      <c r="AW3" s="10"/>
      <c r="AX3" s="10"/>
      <c r="AY3" s="10"/>
      <c r="AZ3" s="11"/>
      <c r="BA3" s="11"/>
      <c r="BB3" s="11"/>
      <c r="BC3" s="11"/>
      <c r="BD3" s="1"/>
      <c r="BE3" s="19" t="s">
        <v>38</v>
      </c>
      <c r="BF3" s="10"/>
      <c r="BG3" s="10"/>
      <c r="BH3" s="10"/>
      <c r="BI3" s="10"/>
      <c r="BJ3" s="10"/>
      <c r="BK3" s="11"/>
      <c r="BL3" s="11"/>
      <c r="BM3" s="11"/>
      <c r="BN3" s="1"/>
      <c r="BO3" s="19" t="s">
        <v>39</v>
      </c>
      <c r="BP3" s="10"/>
      <c r="BQ3" s="10"/>
      <c r="BR3" s="10"/>
      <c r="BS3" s="10"/>
      <c r="BT3" s="10"/>
      <c r="BU3" s="1"/>
      <c r="BV3" s="1"/>
      <c r="BW3" s="1"/>
      <c r="BX3" s="1"/>
      <c r="BY3" s="19" t="s">
        <v>43</v>
      </c>
      <c r="BZ3" s="10"/>
      <c r="CA3" s="10"/>
      <c r="CB3" s="10"/>
      <c r="CC3" s="10"/>
      <c r="CD3" s="10"/>
      <c r="CE3" s="1"/>
      <c r="CF3" s="1"/>
      <c r="CG3" s="1"/>
      <c r="CH3" s="1"/>
      <c r="CI3" s="19" t="s">
        <v>44</v>
      </c>
      <c r="CJ3" s="10"/>
      <c r="CK3" s="10"/>
      <c r="CL3" s="10"/>
      <c r="CM3" s="10"/>
      <c r="CN3" s="10"/>
      <c r="CO3" s="1"/>
      <c r="CP3" s="1"/>
      <c r="CQ3" s="1"/>
      <c r="CR3" s="1"/>
      <c r="CS3" s="19" t="s">
        <v>47</v>
      </c>
      <c r="CT3" s="10"/>
      <c r="CU3" s="10"/>
      <c r="CV3" s="10"/>
      <c r="CW3" s="10"/>
      <c r="CX3" s="10"/>
      <c r="CY3" s="1"/>
      <c r="CZ3" s="1"/>
      <c r="DA3" s="1"/>
      <c r="DB3" s="1"/>
      <c r="DC3" s="19" t="s">
        <v>48</v>
      </c>
      <c r="DD3" s="10"/>
      <c r="DE3" s="10"/>
      <c r="DF3" s="10"/>
      <c r="DG3" s="10"/>
      <c r="DH3" s="10"/>
      <c r="DI3" s="1"/>
      <c r="DJ3" s="1"/>
      <c r="DK3" s="1"/>
      <c r="DL3" s="1"/>
      <c r="DM3" s="19" t="s">
        <v>51</v>
      </c>
      <c r="DN3" s="10"/>
      <c r="DO3" s="10"/>
      <c r="DP3" s="10"/>
      <c r="DQ3" s="10"/>
      <c r="DR3" s="10"/>
      <c r="DS3" s="1"/>
      <c r="DT3" s="1"/>
      <c r="DU3" s="1"/>
      <c r="DV3" s="1"/>
      <c r="DW3" s="19" t="s">
        <v>52</v>
      </c>
      <c r="DX3" s="10"/>
      <c r="DY3" s="10"/>
      <c r="DZ3" s="10"/>
      <c r="EA3" s="10"/>
      <c r="EB3" s="10"/>
      <c r="EC3" s="1"/>
      <c r="ED3" s="1"/>
      <c r="EE3" s="1"/>
      <c r="EF3" s="1"/>
      <c r="EG3" s="19" t="s">
        <v>55</v>
      </c>
      <c r="EH3" s="10"/>
      <c r="EI3" s="10"/>
      <c r="EJ3" s="10"/>
      <c r="EK3" s="10"/>
      <c r="EL3" s="10"/>
      <c r="EM3" s="1"/>
      <c r="EN3" s="1"/>
      <c r="EO3" s="1"/>
      <c r="EP3" s="1"/>
      <c r="EQ3" s="19" t="s">
        <v>56</v>
      </c>
      <c r="ER3" s="10"/>
      <c r="ES3" s="10"/>
      <c r="ET3" s="10"/>
      <c r="EU3" s="10"/>
      <c r="EV3" s="10"/>
      <c r="EW3" s="1"/>
      <c r="EX3" s="1"/>
      <c r="EY3" s="1"/>
      <c r="EZ3" s="1"/>
      <c r="FA3" s="19" t="s">
        <v>42</v>
      </c>
      <c r="FB3" s="10"/>
      <c r="FC3" s="10"/>
      <c r="FD3" s="10"/>
      <c r="FE3" s="10"/>
      <c r="FF3" s="10"/>
      <c r="FG3" s="1"/>
      <c r="FH3" s="1"/>
      <c r="FI3" s="1"/>
      <c r="FJ3" s="1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5.75">
      <c r="A4" s="22"/>
      <c r="B4" s="22" t="s">
        <v>0</v>
      </c>
      <c r="C4" s="22" t="s">
        <v>1</v>
      </c>
      <c r="D4" s="22" t="s">
        <v>0</v>
      </c>
      <c r="E4" s="22" t="s">
        <v>2</v>
      </c>
      <c r="F4" s="23"/>
      <c r="G4" s="20" t="s">
        <v>3</v>
      </c>
      <c r="H4" s="20"/>
      <c r="I4" s="20"/>
      <c r="J4" s="20"/>
      <c r="K4" s="20"/>
      <c r="L4" s="20"/>
      <c r="M4" s="20"/>
      <c r="N4" s="4"/>
      <c r="O4" s="4"/>
      <c r="P4" s="16" t="s">
        <v>0</v>
      </c>
      <c r="Q4" s="15" t="s">
        <v>0</v>
      </c>
      <c r="R4" s="4"/>
      <c r="S4" s="4"/>
      <c r="T4" s="4"/>
      <c r="U4" s="4"/>
      <c r="V4" s="4"/>
      <c r="W4" s="4"/>
      <c r="X4" s="4"/>
      <c r="Y4" s="4"/>
      <c r="Z4" s="4"/>
      <c r="AA4" s="7"/>
      <c r="AB4" s="8"/>
      <c r="AC4" s="7"/>
      <c r="AD4" s="7"/>
      <c r="AE4" s="7"/>
      <c r="AF4" s="7"/>
      <c r="AG4" s="7"/>
      <c r="AH4" s="7"/>
      <c r="AI4" s="7"/>
      <c r="AJ4" t="s">
        <v>76</v>
      </c>
      <c r="AT4" t="s">
        <v>76</v>
      </c>
      <c r="BE4" t="s">
        <v>76</v>
      </c>
      <c r="BO4" t="s">
        <v>76</v>
      </c>
      <c r="BY4" t="s">
        <v>76</v>
      </c>
      <c r="CI4" t="s">
        <v>76</v>
      </c>
      <c r="CS4" t="s">
        <v>76</v>
      </c>
      <c r="DC4" t="s">
        <v>76</v>
      </c>
      <c r="DM4" t="s">
        <v>76</v>
      </c>
      <c r="DW4" t="s">
        <v>76</v>
      </c>
      <c r="EG4" t="s">
        <v>76</v>
      </c>
      <c r="EQ4" t="s">
        <v>76</v>
      </c>
      <c r="FA4" t="s">
        <v>76</v>
      </c>
      <c r="FY4" s="14"/>
      <c r="FZ4" s="14"/>
      <c r="GA4" s="14"/>
    </row>
    <row r="5" spans="1:183" ht="15.75">
      <c r="A5" s="22" t="s">
        <v>4</v>
      </c>
      <c r="B5" s="22" t="s">
        <v>5</v>
      </c>
      <c r="C5" s="22" t="s">
        <v>6</v>
      </c>
      <c r="D5" s="22" t="s">
        <v>6</v>
      </c>
      <c r="E5" s="22" t="s">
        <v>7</v>
      </c>
      <c r="F5" s="24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2" t="s">
        <v>15</v>
      </c>
      <c r="N5" s="4"/>
      <c r="O5" s="4" t="s">
        <v>18</v>
      </c>
      <c r="P5" s="16" t="s">
        <v>5</v>
      </c>
      <c r="Q5" s="15" t="s">
        <v>6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4"/>
      <c r="AA5" s="4" t="s">
        <v>21</v>
      </c>
      <c r="AB5" s="40">
        <f aca="true" t="shared" si="0" ref="AB5:AI5">AVERAGE(F20:F35)</f>
        <v>1.3321783477539528</v>
      </c>
      <c r="AC5" s="38">
        <f t="shared" si="0"/>
        <v>0.1357387235913096</v>
      </c>
      <c r="AD5" s="38">
        <f t="shared" si="0"/>
        <v>1.5468446360129136</v>
      </c>
      <c r="AE5" s="38">
        <f t="shared" si="0"/>
        <v>22.065500202136874</v>
      </c>
      <c r="AF5" s="38">
        <f t="shared" si="0"/>
        <v>2.9054569719826837</v>
      </c>
      <c r="AG5" s="38">
        <f t="shared" si="0"/>
        <v>1.0055000995479781</v>
      </c>
      <c r="AH5" s="38">
        <f t="shared" si="0"/>
        <v>0.994373280124234</v>
      </c>
      <c r="AI5" s="38">
        <f t="shared" si="0"/>
        <v>229.066464151691</v>
      </c>
      <c r="FY5" s="14"/>
      <c r="FZ5" s="14"/>
      <c r="GA5" s="14"/>
    </row>
    <row r="6" spans="1:183" ht="15.75">
      <c r="A6" s="26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4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4"/>
      <c r="AA6" s="4" t="s">
        <v>22</v>
      </c>
      <c r="AB6" s="40">
        <f aca="true" t="shared" si="1" ref="AB6:AI6">STDEV(F20:F35)</f>
        <v>0.22654131502610522</v>
      </c>
      <c r="AC6" s="38">
        <f t="shared" si="1"/>
        <v>0.027404514479193863</v>
      </c>
      <c r="AD6" s="38">
        <f t="shared" si="1"/>
        <v>0.2734749410788845</v>
      </c>
      <c r="AE6" s="38">
        <f t="shared" si="1"/>
        <v>3.318770573416571</v>
      </c>
      <c r="AF6" s="38">
        <f t="shared" si="1"/>
        <v>0.2989625358737566</v>
      </c>
      <c r="AG6" s="38">
        <f t="shared" si="1"/>
        <v>0.31010406590623635</v>
      </c>
      <c r="AH6" s="38">
        <f t="shared" si="1"/>
        <v>0.2431036866773392</v>
      </c>
      <c r="AI6" s="38">
        <f t="shared" si="1"/>
        <v>40.00873138226837</v>
      </c>
      <c r="AJ6" s="46" t="s">
        <v>77</v>
      </c>
      <c r="AK6" s="46"/>
      <c r="AT6" s="46" t="s">
        <v>77</v>
      </c>
      <c r="AU6" s="46"/>
      <c r="BE6" s="46" t="s">
        <v>77</v>
      </c>
      <c r="BF6" s="46"/>
      <c r="BO6" s="46" t="s">
        <v>77</v>
      </c>
      <c r="BP6" s="46"/>
      <c r="BY6" s="46" t="s">
        <v>77</v>
      </c>
      <c r="BZ6" s="46"/>
      <c r="CI6" s="46" t="s">
        <v>77</v>
      </c>
      <c r="CJ6" s="46"/>
      <c r="CS6" s="46" t="s">
        <v>77</v>
      </c>
      <c r="CT6" s="46"/>
      <c r="DC6" s="46" t="s">
        <v>77</v>
      </c>
      <c r="DD6" s="46"/>
      <c r="DM6" s="46" t="s">
        <v>77</v>
      </c>
      <c r="DN6" s="46"/>
      <c r="DW6" s="46" t="s">
        <v>77</v>
      </c>
      <c r="DX6" s="46"/>
      <c r="EG6" s="46" t="s">
        <v>77</v>
      </c>
      <c r="EH6" s="46"/>
      <c r="EQ6" s="46" t="s">
        <v>77</v>
      </c>
      <c r="ER6" s="46"/>
      <c r="FA6" s="46" t="s">
        <v>77</v>
      </c>
      <c r="FB6" s="46"/>
      <c r="FY6" s="14"/>
      <c r="FZ6" s="14"/>
      <c r="GA6" s="14"/>
    </row>
    <row r="7" spans="1:183" ht="15.75">
      <c r="A7" s="20" t="s">
        <v>70</v>
      </c>
      <c r="B7" s="28">
        <v>12.8</v>
      </c>
      <c r="C7" s="54">
        <v>0.3695</v>
      </c>
      <c r="D7" s="54">
        <v>0.0205</v>
      </c>
      <c r="E7" s="34">
        <v>10</v>
      </c>
      <c r="F7" s="55">
        <v>0.05343</v>
      </c>
      <c r="G7" s="56">
        <v>0.00699</v>
      </c>
      <c r="H7" s="56">
        <v>0.06861</v>
      </c>
      <c r="I7" s="56">
        <v>0.93542</v>
      </c>
      <c r="J7" s="56">
        <v>0.12748</v>
      </c>
      <c r="K7" s="56">
        <v>0.06007</v>
      </c>
      <c r="L7" s="56">
        <v>0.05229</v>
      </c>
      <c r="M7" s="56">
        <v>9.26842</v>
      </c>
      <c r="N7" s="4"/>
      <c r="O7" s="4" t="str">
        <f aca="true" t="shared" si="2" ref="O7:O12">A7</f>
        <v>Mb1</v>
      </c>
      <c r="P7" s="17">
        <f aca="true" t="shared" si="3" ref="P7:P12">LOG10(B7)</f>
        <v>1.1072099696478683</v>
      </c>
      <c r="Q7" s="18">
        <f aca="true" t="shared" si="4" ref="Q7:Q12">LOG10(D7)</f>
        <v>-1.6882461389442456</v>
      </c>
      <c r="R7" s="18">
        <f aca="true" t="shared" si="5" ref="R7:Y12">LOG10(F37)</f>
        <v>-1.5280754074921843</v>
      </c>
      <c r="S7" s="18">
        <f t="shared" si="5"/>
        <v>-2.411383405929409</v>
      </c>
      <c r="T7" s="18">
        <f t="shared" si="5"/>
        <v>-1.4194731623486792</v>
      </c>
      <c r="U7" s="18">
        <f t="shared" si="5"/>
        <v>-0.2848539304528488</v>
      </c>
      <c r="V7" s="18">
        <f t="shared" si="5"/>
        <v>-1.150418526873395</v>
      </c>
      <c r="W7" s="18">
        <f t="shared" si="5"/>
        <v>-1.477202949727735</v>
      </c>
      <c r="X7" s="18">
        <f t="shared" si="5"/>
        <v>-1.5374419398454346</v>
      </c>
      <c r="Y7" s="18">
        <f t="shared" si="5"/>
        <v>0.711145124015734</v>
      </c>
      <c r="Z7" s="4"/>
      <c r="AA7" s="4" t="s">
        <v>23</v>
      </c>
      <c r="AB7" s="40">
        <f aca="true" t="shared" si="6" ref="AB7:AI7">STDEV(F20:F35)/SQRT(COUNTA(F20:F35))</f>
        <v>0.0924851045788429</v>
      </c>
      <c r="AC7" s="38">
        <f t="shared" si="6"/>
        <v>0.011187846187123077</v>
      </c>
      <c r="AD7" s="38">
        <f t="shared" si="6"/>
        <v>0.11164567718016026</v>
      </c>
      <c r="AE7" s="38">
        <f t="shared" si="6"/>
        <v>1.3548824130390895</v>
      </c>
      <c r="AF7" s="38">
        <f t="shared" si="6"/>
        <v>0.12205094418320246</v>
      </c>
      <c r="AG7" s="38">
        <f t="shared" si="6"/>
        <v>0.1265994547721141</v>
      </c>
      <c r="AH7" s="38">
        <f t="shared" si="6"/>
        <v>0.09924666449148632</v>
      </c>
      <c r="AI7" s="38">
        <f t="shared" si="6"/>
        <v>16.33349619043897</v>
      </c>
      <c r="AJ7" s="46" t="s">
        <v>78</v>
      </c>
      <c r="AK7" s="46">
        <v>0.2231198795595607</v>
      </c>
      <c r="AT7" s="46" t="s">
        <v>78</v>
      </c>
      <c r="AU7" s="46">
        <v>0.6010056433136077</v>
      </c>
      <c r="BE7" s="46" t="s">
        <v>78</v>
      </c>
      <c r="BF7" s="46">
        <v>0.36139162077740344</v>
      </c>
      <c r="BO7" s="46" t="s">
        <v>78</v>
      </c>
      <c r="BP7" s="46">
        <v>0.7766948825238406</v>
      </c>
      <c r="BY7" s="46" t="s">
        <v>78</v>
      </c>
      <c r="BZ7" s="46">
        <v>0.1901314827355991</v>
      </c>
      <c r="CI7" s="46" t="s">
        <v>78</v>
      </c>
      <c r="CJ7" s="46">
        <v>0.6139763096899271</v>
      </c>
      <c r="CS7" s="46" t="s">
        <v>78</v>
      </c>
      <c r="CT7" s="46">
        <v>0.43648978981221775</v>
      </c>
      <c r="DC7" s="46" t="s">
        <v>78</v>
      </c>
      <c r="DD7" s="46">
        <v>0.829732205579101</v>
      </c>
      <c r="DM7" s="46" t="s">
        <v>78</v>
      </c>
      <c r="DN7" s="46">
        <v>0.9616237397236385</v>
      </c>
      <c r="DW7" s="46" t="s">
        <v>78</v>
      </c>
      <c r="DX7" s="46">
        <v>0.9702336759426803</v>
      </c>
      <c r="EG7" s="46" t="s">
        <v>78</v>
      </c>
      <c r="EH7" s="46">
        <v>0.9799364841440937</v>
      </c>
      <c r="EQ7" s="46" t="s">
        <v>78</v>
      </c>
      <c r="ER7" s="46">
        <v>0.9176607499461727</v>
      </c>
      <c r="FA7" s="46" t="s">
        <v>78</v>
      </c>
      <c r="FB7" s="46">
        <v>0.9911086563609813</v>
      </c>
      <c r="FY7" s="14"/>
      <c r="FZ7" s="14"/>
      <c r="GA7" s="14"/>
    </row>
    <row r="8" spans="1:183" ht="15.75">
      <c r="A8" s="20" t="s">
        <v>71</v>
      </c>
      <c r="B8" s="28">
        <v>15.52</v>
      </c>
      <c r="C8" s="54">
        <v>0.5194</v>
      </c>
      <c r="D8" s="54">
        <v>0.0371</v>
      </c>
      <c r="E8" s="34">
        <v>10</v>
      </c>
      <c r="F8" s="55">
        <v>0.06854</v>
      </c>
      <c r="G8" s="56">
        <v>0.00655</v>
      </c>
      <c r="H8" s="56">
        <v>0.07062</v>
      </c>
      <c r="I8" s="56">
        <v>1.14184</v>
      </c>
      <c r="J8" s="56">
        <v>0.1405</v>
      </c>
      <c r="K8" s="56">
        <v>0.05011</v>
      </c>
      <c r="L8" s="56">
        <v>0.05332</v>
      </c>
      <c r="M8" s="56">
        <v>11.55092</v>
      </c>
      <c r="N8" s="4"/>
      <c r="O8" s="4" t="str">
        <f t="shared" si="2"/>
        <v>Mb2</v>
      </c>
      <c r="P8" s="17">
        <f t="shared" si="3"/>
        <v>1.1908917169221696</v>
      </c>
      <c r="Q8" s="18">
        <f t="shared" si="4"/>
        <v>-1.4306260903849541</v>
      </c>
      <c r="R8" s="18">
        <f t="shared" si="5"/>
        <v>-1.3101839355843898</v>
      </c>
      <c r="S8" s="18">
        <f t="shared" si="5"/>
        <v>-2.329886735686455</v>
      </c>
      <c r="T8" s="18">
        <f t="shared" si="5"/>
        <v>-1.2972003224511597</v>
      </c>
      <c r="U8" s="18">
        <f t="shared" si="5"/>
        <v>-0.08852278289389755</v>
      </c>
      <c r="V8" s="18">
        <f t="shared" si="5"/>
        <v>-0.9984517114371392</v>
      </c>
      <c r="W8" s="18">
        <f t="shared" si="5"/>
        <v>-1.4462036329357613</v>
      </c>
      <c r="X8" s="18">
        <f t="shared" si="5"/>
        <v>-1.4192378949364164</v>
      </c>
      <c r="Y8" s="18">
        <f t="shared" si="5"/>
        <v>0.9164885403257992</v>
      </c>
      <c r="Z8" s="4"/>
      <c r="AA8" s="4" t="s">
        <v>24</v>
      </c>
      <c r="AB8" s="40">
        <f aca="true" t="shared" si="7" ref="AB8:AI8">(STDEV(F20:F35)*100)/AB5</f>
        <v>17.005329309551755</v>
      </c>
      <c r="AC8" s="38">
        <f t="shared" si="7"/>
        <v>20.189164708594905</v>
      </c>
      <c r="AD8" s="38">
        <f t="shared" si="7"/>
        <v>17.679535146062427</v>
      </c>
      <c r="AE8" s="38">
        <f t="shared" si="7"/>
        <v>15.040540857964205</v>
      </c>
      <c r="AF8" s="38">
        <f t="shared" si="7"/>
        <v>10.289690701209889</v>
      </c>
      <c r="AG8" s="38">
        <f t="shared" si="7"/>
        <v>30.840779234695592</v>
      </c>
      <c r="AH8" s="38">
        <f t="shared" si="7"/>
        <v>24.447930323204837</v>
      </c>
      <c r="AI8" s="38">
        <f t="shared" si="7"/>
        <v>17.465992470977348</v>
      </c>
      <c r="AJ8" s="46" t="s">
        <v>79</v>
      </c>
      <c r="AK8" s="46">
        <v>0.049782480654672875</v>
      </c>
      <c r="AT8" s="46" t="s">
        <v>79</v>
      </c>
      <c r="AU8" s="46">
        <v>0.36120778329480346</v>
      </c>
      <c r="BE8" s="46" t="s">
        <v>79</v>
      </c>
      <c r="BF8" s="46">
        <v>0.13060390356811857</v>
      </c>
      <c r="BO8" s="46" t="s">
        <v>79</v>
      </c>
      <c r="BP8" s="46">
        <v>0.6032549405387224</v>
      </c>
      <c r="BY8" s="46" t="s">
        <v>79</v>
      </c>
      <c r="BZ8" s="46">
        <v>0.036149980727237414</v>
      </c>
      <c r="CI8" s="46" t="s">
        <v>79</v>
      </c>
      <c r="CJ8" s="46">
        <v>0.37696690886046125</v>
      </c>
      <c r="CS8" s="46" t="s">
        <v>79</v>
      </c>
      <c r="CT8" s="46">
        <v>0.19052333661031404</v>
      </c>
      <c r="DC8" s="46" t="s">
        <v>79</v>
      </c>
      <c r="DD8" s="46">
        <v>0.6884555329751595</v>
      </c>
      <c r="DM8" s="46" t="s">
        <v>79</v>
      </c>
      <c r="DN8" s="46">
        <v>0.9247202168000759</v>
      </c>
      <c r="DW8" s="46" t="s">
        <v>79</v>
      </c>
      <c r="DX8" s="46">
        <v>0.9413533859332459</v>
      </c>
      <c r="EG8" s="46" t="s">
        <v>79</v>
      </c>
      <c r="EH8" s="46">
        <v>0.9602755129566877</v>
      </c>
      <c r="EQ8" s="46" t="s">
        <v>79</v>
      </c>
      <c r="ER8" s="46">
        <v>0.8421012519917722</v>
      </c>
      <c r="FA8" s="46" t="s">
        <v>79</v>
      </c>
      <c r="FB8" s="46">
        <v>0.9822963687136699</v>
      </c>
      <c r="FY8" s="14"/>
      <c r="FZ8" s="14"/>
      <c r="GA8" s="14"/>
    </row>
    <row r="9" spans="1:183" ht="15.75">
      <c r="A9" s="20" t="s">
        <v>72</v>
      </c>
      <c r="B9" s="28">
        <v>16.26</v>
      </c>
      <c r="C9" s="54">
        <v>0.3655</v>
      </c>
      <c r="D9" s="54">
        <v>0.0406</v>
      </c>
      <c r="E9" s="34">
        <v>10</v>
      </c>
      <c r="F9" s="55">
        <v>0.03983</v>
      </c>
      <c r="G9" s="56">
        <v>0.00447</v>
      </c>
      <c r="H9" s="56">
        <v>0.04817</v>
      </c>
      <c r="I9" s="56">
        <v>0.97792</v>
      </c>
      <c r="J9" s="56">
        <v>0.09868</v>
      </c>
      <c r="K9" s="56">
        <v>0.03361</v>
      </c>
      <c r="L9" s="56">
        <v>0.02871</v>
      </c>
      <c r="M9" s="56">
        <v>8.22638</v>
      </c>
      <c r="N9" s="4"/>
      <c r="O9" s="4" t="str">
        <f t="shared" si="2"/>
        <v>Mb3</v>
      </c>
      <c r="P9" s="17">
        <f t="shared" si="3"/>
        <v>1.2111205412580495</v>
      </c>
      <c r="Q9" s="18">
        <f t="shared" si="4"/>
        <v>-1.391473966422806</v>
      </c>
      <c r="R9" s="18">
        <f t="shared" si="5"/>
        <v>-1.3541510413073572</v>
      </c>
      <c r="S9" s="18">
        <f t="shared" si="5"/>
        <v>-2.3040538245847486</v>
      </c>
      <c r="T9" s="18">
        <f t="shared" si="5"/>
        <v>-1.2715847014022512</v>
      </c>
      <c r="U9" s="18">
        <f t="shared" si="5"/>
        <v>0.0359419805068731</v>
      </c>
      <c r="V9" s="18">
        <f t="shared" si="5"/>
        <v>-0.9601322068989867</v>
      </c>
      <c r="W9" s="18">
        <f t="shared" si="5"/>
        <v>-1.4278928352472078</v>
      </c>
      <c r="X9" s="18">
        <f t="shared" si="5"/>
        <v>-1.496328155220179</v>
      </c>
      <c r="Y9" s="18">
        <f t="shared" si="5"/>
        <v>0.960847419222994</v>
      </c>
      <c r="Z9" s="4"/>
      <c r="AA9" s="4" t="s">
        <v>67</v>
      </c>
      <c r="AB9" s="6">
        <f aca="true" t="shared" si="8" ref="AB9:AI9">COUNT(F20:F35)</f>
        <v>6</v>
      </c>
      <c r="AC9" s="13">
        <f t="shared" si="8"/>
        <v>6</v>
      </c>
      <c r="AD9" s="13">
        <f t="shared" si="8"/>
        <v>6</v>
      </c>
      <c r="AE9" s="13">
        <f t="shared" si="8"/>
        <v>6</v>
      </c>
      <c r="AF9" s="13">
        <f t="shared" si="8"/>
        <v>6</v>
      </c>
      <c r="AG9" s="13">
        <f t="shared" si="8"/>
        <v>6</v>
      </c>
      <c r="AH9" s="13">
        <f t="shared" si="8"/>
        <v>6</v>
      </c>
      <c r="AI9" s="13">
        <f t="shared" si="8"/>
        <v>6</v>
      </c>
      <c r="AJ9" s="46" t="s">
        <v>80</v>
      </c>
      <c r="AK9" s="46">
        <v>-0.1877718991816589</v>
      </c>
      <c r="AT9" s="46" t="s">
        <v>80</v>
      </c>
      <c r="AU9" s="46">
        <v>0.20150972911850434</v>
      </c>
      <c r="BE9" s="46" t="s">
        <v>80</v>
      </c>
      <c r="BF9" s="46">
        <v>-0.08674512053985178</v>
      </c>
      <c r="BO9" s="46" t="s">
        <v>80</v>
      </c>
      <c r="BP9" s="46">
        <v>0.504068675673403</v>
      </c>
      <c r="BY9" s="46" t="s">
        <v>80</v>
      </c>
      <c r="BZ9" s="46">
        <v>-0.20481252409095324</v>
      </c>
      <c r="CI9" s="46" t="s">
        <v>80</v>
      </c>
      <c r="CJ9" s="46">
        <v>0.22120863607557656</v>
      </c>
      <c r="CS9" s="46" t="s">
        <v>80</v>
      </c>
      <c r="CT9" s="46">
        <v>-0.011845829237107447</v>
      </c>
      <c r="DC9" s="46" t="s">
        <v>80</v>
      </c>
      <c r="DD9" s="46">
        <v>0.6105694162189493</v>
      </c>
      <c r="DM9" s="46" t="s">
        <v>80</v>
      </c>
      <c r="DN9" s="46">
        <v>0.9059002710000947</v>
      </c>
      <c r="DW9" s="46" t="s">
        <v>80</v>
      </c>
      <c r="DX9" s="46">
        <v>0.9266917324165573</v>
      </c>
      <c r="EG9" s="46" t="s">
        <v>80</v>
      </c>
      <c r="EH9" s="46">
        <v>0.9503443911958596</v>
      </c>
      <c r="EQ9" s="46" t="s">
        <v>80</v>
      </c>
      <c r="ER9" s="46">
        <v>0.8026265649897153</v>
      </c>
      <c r="FA9" s="46" t="s">
        <v>80</v>
      </c>
      <c r="FB9" s="46">
        <v>0.9778704608920874</v>
      </c>
      <c r="FY9" s="14"/>
      <c r="FZ9" s="14"/>
      <c r="GA9" s="14"/>
    </row>
    <row r="10" spans="1:183" ht="15.75">
      <c r="A10" s="20" t="s">
        <v>73</v>
      </c>
      <c r="B10" s="28">
        <v>18.88</v>
      </c>
      <c r="C10" s="54">
        <v>0.3512</v>
      </c>
      <c r="D10" s="54">
        <v>0.0702</v>
      </c>
      <c r="E10" s="34">
        <v>10</v>
      </c>
      <c r="F10" s="55">
        <v>0.04149</v>
      </c>
      <c r="G10" s="56">
        <v>0.0039</v>
      </c>
      <c r="H10" s="56">
        <v>0.05009</v>
      </c>
      <c r="I10" s="56">
        <v>0.71429</v>
      </c>
      <c r="J10" s="56">
        <v>0.09884</v>
      </c>
      <c r="K10" s="56">
        <v>0.03134</v>
      </c>
      <c r="L10" s="56">
        <v>0.02921</v>
      </c>
      <c r="M10" s="56">
        <v>9.5081</v>
      </c>
      <c r="N10" s="4"/>
      <c r="O10" s="4" t="str">
        <f t="shared" si="2"/>
        <v>Mb4</v>
      </c>
      <c r="P10" s="17">
        <f t="shared" si="3"/>
        <v>1.27600198996205</v>
      </c>
      <c r="Q10" s="18">
        <f t="shared" si="4"/>
        <v>-1.1536628878701947</v>
      </c>
      <c r="R10" s="18">
        <f t="shared" si="5"/>
        <v>-1.0812739602752868</v>
      </c>
      <c r="S10" s="18">
        <f t="shared" si="5"/>
        <v>-2.1081527880777604</v>
      </c>
      <c r="T10" s="18">
        <f t="shared" si="5"/>
        <v>-0.9994663634147454</v>
      </c>
      <c r="U10" s="18">
        <f t="shared" si="5"/>
        <v>0.15465717497657644</v>
      </c>
      <c r="V10" s="18">
        <f t="shared" si="5"/>
        <v>-0.7042846583742179</v>
      </c>
      <c r="W10" s="18">
        <f t="shared" si="5"/>
        <v>-1.2031184029716884</v>
      </c>
      <c r="X10" s="18">
        <f t="shared" si="5"/>
        <v>-1.2336858381307099</v>
      </c>
      <c r="Y10" s="18">
        <f t="shared" si="5"/>
        <v>1.2788763456022625</v>
      </c>
      <c r="Z10" s="4"/>
      <c r="AA10" s="4" t="s">
        <v>25</v>
      </c>
      <c r="AB10" s="40">
        <f>AK7</f>
        <v>0.2231198795595607</v>
      </c>
      <c r="AC10" s="9">
        <f>AU7</f>
        <v>0.6010056433136077</v>
      </c>
      <c r="AD10" s="9">
        <f>AK30</f>
        <v>0.048572461390962135</v>
      </c>
      <c r="AE10" s="9">
        <f>AU30</f>
        <v>0.8543918459310395</v>
      </c>
      <c r="AF10" s="9">
        <f>BF7</f>
        <v>0.36139162077740344</v>
      </c>
      <c r="AG10" s="9">
        <f>BP7</f>
        <v>0.7766948825238406</v>
      </c>
      <c r="AH10" s="9">
        <f>BF30</f>
        <v>0.5085599850462764</v>
      </c>
      <c r="AI10" s="9">
        <f>BP30</f>
        <v>0.3150260186810286</v>
      </c>
      <c r="AJ10" s="46" t="s">
        <v>81</v>
      </c>
      <c r="AK10" s="46">
        <v>0.2468959354320737</v>
      </c>
      <c r="AT10" s="46" t="s">
        <v>81</v>
      </c>
      <c r="AU10" s="46">
        <v>0.02448820355418889</v>
      </c>
      <c r="BE10" s="46" t="s">
        <v>81</v>
      </c>
      <c r="BF10" s="46">
        <v>0.3116596783364452</v>
      </c>
      <c r="BO10" s="46" t="s">
        <v>81</v>
      </c>
      <c r="BP10" s="46">
        <v>0.21838269976134134</v>
      </c>
      <c r="BY10" s="46" t="s">
        <v>81</v>
      </c>
      <c r="BZ10" s="46">
        <v>0.2486607011342135</v>
      </c>
      <c r="CI10" s="46" t="s">
        <v>81</v>
      </c>
      <c r="CJ10" s="46">
        <v>0.024184252896090812</v>
      </c>
      <c r="CS10" s="46" t="s">
        <v>81</v>
      </c>
      <c r="CT10" s="46">
        <v>0.30072805233919225</v>
      </c>
      <c r="DC10" s="46" t="s">
        <v>81</v>
      </c>
      <c r="DD10" s="46">
        <v>0.19351849967298543</v>
      </c>
      <c r="DM10" s="46" t="s">
        <v>81</v>
      </c>
      <c r="DN10" s="46">
        <v>0.0748569483827975</v>
      </c>
      <c r="DW10" s="46" t="s">
        <v>81</v>
      </c>
      <c r="DX10" s="46">
        <v>0.04927471307192936</v>
      </c>
      <c r="EG10" s="46" t="s">
        <v>81</v>
      </c>
      <c r="EH10" s="46">
        <v>0.04712025011000198</v>
      </c>
      <c r="EQ10" s="46" t="s">
        <v>81</v>
      </c>
      <c r="ER10" s="46">
        <v>0.06114538749616536</v>
      </c>
      <c r="FA10" s="46" t="s">
        <v>81</v>
      </c>
      <c r="FB10" s="46">
        <v>0.034129525914246</v>
      </c>
      <c r="FY10" s="14"/>
      <c r="FZ10" s="14"/>
      <c r="GA10" s="14"/>
    </row>
    <row r="11" spans="1:183" ht="15.75">
      <c r="A11" s="20" t="s">
        <v>74</v>
      </c>
      <c r="B11" s="28">
        <v>20.44</v>
      </c>
      <c r="C11" s="54">
        <v>0.2856</v>
      </c>
      <c r="D11" s="54">
        <v>0.0714</v>
      </c>
      <c r="E11" s="34">
        <v>10</v>
      </c>
      <c r="F11" s="55">
        <v>0.03524</v>
      </c>
      <c r="G11" s="56">
        <v>0.00381</v>
      </c>
      <c r="H11" s="56">
        <v>0.03959</v>
      </c>
      <c r="I11" s="56">
        <v>0.55976</v>
      </c>
      <c r="J11" s="56">
        <v>0.07742</v>
      </c>
      <c r="K11" s="56">
        <v>0.02239</v>
      </c>
      <c r="L11" s="56">
        <v>0.023</v>
      </c>
      <c r="M11" s="56">
        <v>7.11923</v>
      </c>
      <c r="N11" s="4"/>
      <c r="O11" s="4" t="str">
        <f t="shared" si="2"/>
        <v>Mb5</v>
      </c>
      <c r="P11" s="17">
        <f t="shared" si="3"/>
        <v>1.310480891462675</v>
      </c>
      <c r="Q11" s="18">
        <f t="shared" si="4"/>
        <v>-1.1463017882238256</v>
      </c>
      <c r="R11" s="18">
        <f t="shared" si="5"/>
        <v>-1.055024091587952</v>
      </c>
      <c r="S11" s="18">
        <f t="shared" si="5"/>
        <v>-2.021135015652343</v>
      </c>
      <c r="T11" s="18">
        <f t="shared" si="5"/>
        <v>-1.0044744895757578</v>
      </c>
      <c r="U11" s="18">
        <f t="shared" si="5"/>
        <v>0.1459418695761218</v>
      </c>
      <c r="V11" s="18">
        <f t="shared" si="5"/>
        <v>-0.7132068243450261</v>
      </c>
      <c r="W11" s="18">
        <f t="shared" si="5"/>
        <v>-1.2520058977489321</v>
      </c>
      <c r="X11" s="18">
        <f t="shared" si="5"/>
        <v>-1.2403321553103694</v>
      </c>
      <c r="Y11" s="18">
        <f t="shared" si="5"/>
        <v>1.2503730325287314</v>
      </c>
      <c r="Z11" s="4"/>
      <c r="AA11" s="4" t="s">
        <v>61</v>
      </c>
      <c r="AB11" s="40">
        <f>AK20+(AK21*0.1)</f>
        <v>1.430053877634394</v>
      </c>
      <c r="AC11" s="9">
        <f>AU20+(AU21*0.1)</f>
        <v>0.10384618392300789</v>
      </c>
      <c r="AD11" s="9">
        <f>AK43+(AK44*0.1)</f>
        <v>1.572566124150484</v>
      </c>
      <c r="AE11" s="9">
        <f>AU43+(AU44*0.1)</f>
        <v>16.574862753097342</v>
      </c>
      <c r="AF11" s="9">
        <f>BF20+(BF21*0.1)</f>
        <v>2.6962465624030756</v>
      </c>
      <c r="AG11" s="9">
        <f>BP20+(BP21*0.1)</f>
        <v>0.539113196209797</v>
      </c>
      <c r="AH11" s="9">
        <f>BF43+(BF44*0.1)</f>
        <v>0.7549743678069583</v>
      </c>
      <c r="AI11" s="9">
        <f>BP43+(BP44*0.1)</f>
        <v>204.660855240453</v>
      </c>
      <c r="AJ11" s="46" t="s">
        <v>82</v>
      </c>
      <c r="AK11" s="46">
        <v>6</v>
      </c>
      <c r="AT11" s="46" t="s">
        <v>82</v>
      </c>
      <c r="AU11" s="46">
        <v>6</v>
      </c>
      <c r="BE11" s="46" t="s">
        <v>82</v>
      </c>
      <c r="BF11" s="46">
        <v>6</v>
      </c>
      <c r="BO11" s="46" t="s">
        <v>82</v>
      </c>
      <c r="BP11" s="46">
        <v>6</v>
      </c>
      <c r="BY11" s="46" t="s">
        <v>82</v>
      </c>
      <c r="BZ11" s="46">
        <v>6</v>
      </c>
      <c r="CI11" s="46" t="s">
        <v>82</v>
      </c>
      <c r="CJ11" s="46">
        <v>6</v>
      </c>
      <c r="CS11" s="46" t="s">
        <v>82</v>
      </c>
      <c r="CT11" s="46">
        <v>6</v>
      </c>
      <c r="DC11" s="46" t="s">
        <v>82</v>
      </c>
      <c r="DD11" s="46">
        <v>6</v>
      </c>
      <c r="DM11" s="46" t="s">
        <v>82</v>
      </c>
      <c r="DN11" s="46">
        <v>6</v>
      </c>
      <c r="DW11" s="46" t="s">
        <v>82</v>
      </c>
      <c r="DX11" s="46">
        <v>6</v>
      </c>
      <c r="EG11" s="46" t="s">
        <v>82</v>
      </c>
      <c r="EH11" s="46">
        <v>6</v>
      </c>
      <c r="EQ11" s="46" t="s">
        <v>82</v>
      </c>
      <c r="ER11" s="46">
        <v>6</v>
      </c>
      <c r="FA11" s="46" t="s">
        <v>82</v>
      </c>
      <c r="FB11" s="46">
        <v>6</v>
      </c>
      <c r="FY11" s="14"/>
      <c r="FZ11" s="14"/>
      <c r="GA11" s="14"/>
    </row>
    <row r="12" spans="1:183" ht="15.75">
      <c r="A12" s="20" t="s">
        <v>75</v>
      </c>
      <c r="B12" s="28">
        <v>21.07</v>
      </c>
      <c r="C12" s="54">
        <v>0.2432</v>
      </c>
      <c r="D12" s="54">
        <v>0.0811</v>
      </c>
      <c r="E12" s="34">
        <v>10</v>
      </c>
      <c r="F12" s="55">
        <v>0.04189</v>
      </c>
      <c r="G12" s="56">
        <v>0.00322</v>
      </c>
      <c r="H12" s="56">
        <v>0.04704</v>
      </c>
      <c r="I12" s="56">
        <v>0.44748</v>
      </c>
      <c r="J12" s="56">
        <v>0.07424</v>
      </c>
      <c r="K12" s="56">
        <v>0.02059</v>
      </c>
      <c r="L12" s="56">
        <v>0.0268</v>
      </c>
      <c r="M12" s="56">
        <v>3.79625</v>
      </c>
      <c r="N12" s="4"/>
      <c r="O12" s="4" t="str">
        <f t="shared" si="2"/>
        <v>Mb6</v>
      </c>
      <c r="P12" s="17">
        <f t="shared" si="3"/>
        <v>1.3236645356081003</v>
      </c>
      <c r="Q12" s="18">
        <f t="shared" si="4"/>
        <v>-1.090979145788844</v>
      </c>
      <c r="R12" s="18">
        <f t="shared" si="5"/>
        <v>-0.8548323560283219</v>
      </c>
      <c r="S12" s="18">
        <f t="shared" si="5"/>
        <v>-1.9690868446937104</v>
      </c>
      <c r="T12" s="18">
        <f t="shared" si="5"/>
        <v>-0.8044754033214592</v>
      </c>
      <c r="U12" s="18">
        <f t="shared" si="5"/>
        <v>0.17383091301939074</v>
      </c>
      <c r="V12" s="18">
        <f t="shared" si="5"/>
        <v>-0.6063047531787357</v>
      </c>
      <c r="W12" s="18">
        <f t="shared" si="5"/>
        <v>-1.16328636977151</v>
      </c>
      <c r="X12" s="18">
        <f t="shared" si="5"/>
        <v>-1.0488079223607525</v>
      </c>
      <c r="Y12" s="18">
        <f t="shared" si="5"/>
        <v>1.1024120885367803</v>
      </c>
      <c r="Z12" s="4"/>
      <c r="AA12" s="4" t="s">
        <v>26</v>
      </c>
      <c r="AB12" s="40">
        <f>BZ7</f>
        <v>0.1901314827355991</v>
      </c>
      <c r="AC12" s="9">
        <f>CJ7</f>
        <v>0.6139763096899271</v>
      </c>
      <c r="AD12" s="9">
        <f>BZ30</f>
        <v>0.013355031939539085</v>
      </c>
      <c r="AE12" s="9">
        <f>CJ30</f>
        <v>0.8249484408559966</v>
      </c>
      <c r="AF12" s="9">
        <f>CT7</f>
        <v>0.43648978981221775</v>
      </c>
      <c r="AG12" s="9">
        <f>DD7</f>
        <v>0.829732205579101</v>
      </c>
      <c r="AH12" s="9">
        <f>CT30</f>
        <v>0.5620655305052666</v>
      </c>
      <c r="AI12" s="9">
        <f>DD30</f>
        <v>0.35703337237508226</v>
      </c>
      <c r="FY12" s="14"/>
      <c r="FZ12" s="14"/>
      <c r="GA12" s="14"/>
    </row>
    <row r="13" spans="1:183" ht="15.75">
      <c r="A13" s="20"/>
      <c r="B13" s="28"/>
      <c r="C13" s="33"/>
      <c r="D13" s="33"/>
      <c r="E13" s="34"/>
      <c r="F13" s="55"/>
      <c r="G13" s="56"/>
      <c r="H13" s="56"/>
      <c r="I13" s="56"/>
      <c r="J13" s="56"/>
      <c r="K13" s="56"/>
      <c r="L13" s="56"/>
      <c r="M13" s="56"/>
      <c r="N13" s="4"/>
      <c r="O13" s="4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4"/>
      <c r="AA13" s="51" t="s">
        <v>100</v>
      </c>
      <c r="AB13" s="9">
        <f>BZ20+(BZ21*15)</f>
        <v>1.2984767081516364</v>
      </c>
      <c r="AC13" s="9">
        <f>CJ20+(CJ21*15)</f>
        <v>0.14890379757848282</v>
      </c>
      <c r="AD13" s="9">
        <f>BZ43+(BZ44*15)</f>
        <v>1.5497023058199098</v>
      </c>
      <c r="AE13" s="9">
        <f>CJ43+(CJ44*15)</f>
        <v>24.207668631668547</v>
      </c>
      <c r="AF13" s="9">
        <f>CT20+(CT21*15)</f>
        <v>3.0075604264422537</v>
      </c>
      <c r="AG13" s="9">
        <f>DD20+(DD21*15)</f>
        <v>1.206823837653983</v>
      </c>
      <c r="AH13" s="9">
        <f>CT43+(CT44*15)</f>
        <v>1.101285679224549</v>
      </c>
      <c r="AI13" s="9">
        <f>DD43+(DD44*15)</f>
        <v>240.24315325825728</v>
      </c>
      <c r="AJ13" t="s">
        <v>83</v>
      </c>
      <c r="AT13" t="s">
        <v>83</v>
      </c>
      <c r="BE13" t="s">
        <v>83</v>
      </c>
      <c r="BO13" t="s">
        <v>83</v>
      </c>
      <c r="BY13" t="s">
        <v>83</v>
      </c>
      <c r="CI13" t="s">
        <v>83</v>
      </c>
      <c r="CS13" t="s">
        <v>83</v>
      </c>
      <c r="DC13" t="s">
        <v>83</v>
      </c>
      <c r="DM13" t="s">
        <v>83</v>
      </c>
      <c r="DW13" t="s">
        <v>83</v>
      </c>
      <c r="EG13" t="s">
        <v>83</v>
      </c>
      <c r="EQ13" t="s">
        <v>83</v>
      </c>
      <c r="FA13" t="s">
        <v>83</v>
      </c>
      <c r="FY13" s="14"/>
      <c r="FZ13" s="14"/>
      <c r="GA13" s="14"/>
    </row>
    <row r="14" spans="1:183" ht="15.75">
      <c r="A14" s="20"/>
      <c r="B14" s="28"/>
      <c r="C14" s="33"/>
      <c r="D14" s="33"/>
      <c r="E14" s="34"/>
      <c r="F14" s="55"/>
      <c r="G14" s="56"/>
      <c r="H14" s="56"/>
      <c r="I14" s="56"/>
      <c r="J14" s="56"/>
      <c r="K14" s="56"/>
      <c r="L14" s="56"/>
      <c r="M14" s="56"/>
      <c r="N14" s="4"/>
      <c r="O14" s="4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4"/>
      <c r="AA14" s="4" t="s">
        <v>27</v>
      </c>
      <c r="AB14" s="40">
        <f>BZ20+(BZ21*20)</f>
        <v>1.3660150640681017</v>
      </c>
      <c r="AC14" s="9">
        <f>CJ20+(CJ21*20)</f>
        <v>0.12252088377653239</v>
      </c>
      <c r="AD14" s="9">
        <f>BZ43+(BZ44*20)</f>
        <v>1.5439755126195165</v>
      </c>
      <c r="AE14" s="9">
        <f>CJ43+(CJ44*20)</f>
        <v>19.914745927196265</v>
      </c>
      <c r="AF14" s="9">
        <f>CT20+(CT21*20)</f>
        <v>2.8029442852407103</v>
      </c>
      <c r="AG14" s="9">
        <f>DD20+(DD21*20)</f>
        <v>0.8033694526720088</v>
      </c>
      <c r="AH14" s="9">
        <f>CT43+(CT44*20)</f>
        <v>0.887032374414299</v>
      </c>
      <c r="AI14" s="9">
        <f>DD43+(DD44*20)</f>
        <v>217.84497869600023</v>
      </c>
      <c r="AJ14" s="46"/>
      <c r="AK14" s="46" t="s">
        <v>87</v>
      </c>
      <c r="AL14" s="46" t="s">
        <v>88</v>
      </c>
      <c r="AM14" s="46" t="s">
        <v>89</v>
      </c>
      <c r="AN14" s="46" t="s">
        <v>90</v>
      </c>
      <c r="AO14" s="46" t="s">
        <v>91</v>
      </c>
      <c r="AT14" s="46"/>
      <c r="AU14" s="46" t="s">
        <v>87</v>
      </c>
      <c r="AV14" s="46" t="s">
        <v>88</v>
      </c>
      <c r="AW14" s="46" t="s">
        <v>89</v>
      </c>
      <c r="AX14" s="46" t="s">
        <v>90</v>
      </c>
      <c r="AY14" s="46" t="s">
        <v>91</v>
      </c>
      <c r="BE14" s="46"/>
      <c r="BF14" s="46" t="s">
        <v>87</v>
      </c>
      <c r="BG14" s="46" t="s">
        <v>88</v>
      </c>
      <c r="BH14" s="46" t="s">
        <v>89</v>
      </c>
      <c r="BI14" s="46" t="s">
        <v>90</v>
      </c>
      <c r="BJ14" s="46" t="s">
        <v>91</v>
      </c>
      <c r="BO14" s="46"/>
      <c r="BP14" s="46" t="s">
        <v>87</v>
      </c>
      <c r="BQ14" s="46" t="s">
        <v>88</v>
      </c>
      <c r="BR14" s="46" t="s">
        <v>89</v>
      </c>
      <c r="BS14" s="46" t="s">
        <v>90</v>
      </c>
      <c r="BT14" s="46" t="s">
        <v>91</v>
      </c>
      <c r="BY14" s="46"/>
      <c r="BZ14" s="46" t="s">
        <v>87</v>
      </c>
      <c r="CA14" s="46" t="s">
        <v>88</v>
      </c>
      <c r="CB14" s="46" t="s">
        <v>89</v>
      </c>
      <c r="CC14" s="46" t="s">
        <v>90</v>
      </c>
      <c r="CD14" s="46" t="s">
        <v>91</v>
      </c>
      <c r="CI14" s="46"/>
      <c r="CJ14" s="46" t="s">
        <v>87</v>
      </c>
      <c r="CK14" s="46" t="s">
        <v>88</v>
      </c>
      <c r="CL14" s="46" t="s">
        <v>89</v>
      </c>
      <c r="CM14" s="46" t="s">
        <v>90</v>
      </c>
      <c r="CN14" s="46" t="s">
        <v>91</v>
      </c>
      <c r="CS14" s="46"/>
      <c r="CT14" s="46" t="s">
        <v>87</v>
      </c>
      <c r="CU14" s="46" t="s">
        <v>88</v>
      </c>
      <c r="CV14" s="46" t="s">
        <v>89</v>
      </c>
      <c r="CW14" s="46" t="s">
        <v>90</v>
      </c>
      <c r="CX14" s="46" t="s">
        <v>91</v>
      </c>
      <c r="DC14" s="46"/>
      <c r="DD14" s="46" t="s">
        <v>87</v>
      </c>
      <c r="DE14" s="46" t="s">
        <v>88</v>
      </c>
      <c r="DF14" s="46" t="s">
        <v>89</v>
      </c>
      <c r="DG14" s="46" t="s">
        <v>90</v>
      </c>
      <c r="DH14" s="46" t="s">
        <v>91</v>
      </c>
      <c r="DM14" s="46"/>
      <c r="DN14" s="46" t="s">
        <v>87</v>
      </c>
      <c r="DO14" s="46" t="s">
        <v>88</v>
      </c>
      <c r="DP14" s="46" t="s">
        <v>89</v>
      </c>
      <c r="DQ14" s="46" t="s">
        <v>90</v>
      </c>
      <c r="DR14" s="46" t="s">
        <v>91</v>
      </c>
      <c r="DW14" s="46"/>
      <c r="DX14" s="46" t="s">
        <v>87</v>
      </c>
      <c r="DY14" s="46" t="s">
        <v>88</v>
      </c>
      <c r="DZ14" s="46" t="s">
        <v>89</v>
      </c>
      <c r="EA14" s="46" t="s">
        <v>90</v>
      </c>
      <c r="EB14" s="46" t="s">
        <v>91</v>
      </c>
      <c r="EG14" s="46"/>
      <c r="EH14" s="46" t="s">
        <v>87</v>
      </c>
      <c r="EI14" s="46" t="s">
        <v>88</v>
      </c>
      <c r="EJ14" s="46" t="s">
        <v>89</v>
      </c>
      <c r="EK14" s="46" t="s">
        <v>90</v>
      </c>
      <c r="EL14" s="46" t="s">
        <v>91</v>
      </c>
      <c r="EQ14" s="46"/>
      <c r="ER14" s="46" t="s">
        <v>87</v>
      </c>
      <c r="ES14" s="46" t="s">
        <v>88</v>
      </c>
      <c r="ET14" s="46" t="s">
        <v>89</v>
      </c>
      <c r="EU14" s="46" t="s">
        <v>90</v>
      </c>
      <c r="EV14" s="46" t="s">
        <v>91</v>
      </c>
      <c r="FA14" s="46"/>
      <c r="FB14" s="46" t="s">
        <v>87</v>
      </c>
      <c r="FC14" s="46" t="s">
        <v>88</v>
      </c>
      <c r="FD14" s="46" t="s">
        <v>89</v>
      </c>
      <c r="FE14" s="46" t="s">
        <v>90</v>
      </c>
      <c r="FF14" s="46" t="s">
        <v>91</v>
      </c>
      <c r="FY14" s="14"/>
      <c r="FZ14" s="14"/>
      <c r="GA14" s="14"/>
    </row>
    <row r="15" spans="1:183" ht="15.75">
      <c r="A15" s="20"/>
      <c r="B15" s="28"/>
      <c r="C15" s="35"/>
      <c r="D15" s="35"/>
      <c r="E15" s="20" t="s">
        <v>16</v>
      </c>
      <c r="F15" s="57">
        <v>0.0008223149339882606</v>
      </c>
      <c r="G15" s="31">
        <v>0.00021349242404917495</v>
      </c>
      <c r="H15" s="31">
        <v>0.04310243179093374</v>
      </c>
      <c r="I15" s="31">
        <v>0.0046656558390209355</v>
      </c>
      <c r="J15" s="31">
        <v>0.0030794826817189076</v>
      </c>
      <c r="K15" s="31">
        <v>0.0026397370081005663</v>
      </c>
      <c r="L15" s="31">
        <v>0.0014147413408594533</v>
      </c>
      <c r="M15" s="31">
        <v>0.0004707716446627537</v>
      </c>
      <c r="N15" s="4"/>
      <c r="O15" s="4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4"/>
      <c r="AA15" s="4" t="s">
        <v>62</v>
      </c>
      <c r="AB15" s="40">
        <f>BZ20+(BZ21*25)</f>
        <v>1.433553419984567</v>
      </c>
      <c r="AC15" s="9">
        <f>CJ20+(CJ21*25)</f>
        <v>0.09613796997458193</v>
      </c>
      <c r="AD15" s="9">
        <f>BZ43+(BZ44*25)</f>
        <v>1.5382487194191232</v>
      </c>
      <c r="AE15" s="9">
        <f>CJ43+(CJ44*25)</f>
        <v>15.621823222723975</v>
      </c>
      <c r="AF15" s="9">
        <f>CT20+(CT21*25)</f>
        <v>2.598328144039167</v>
      </c>
      <c r="AG15" s="9">
        <f>DD20+(DD21*25)</f>
        <v>0.3999150676900345</v>
      </c>
      <c r="AH15" s="9">
        <f>CT43+(CT44*25)</f>
        <v>0.6727790696040492</v>
      </c>
      <c r="AI15" s="9">
        <f>DD43+(DD44*25)</f>
        <v>195.4468041337432</v>
      </c>
      <c r="AJ15" s="46" t="s">
        <v>84</v>
      </c>
      <c r="AK15" s="46">
        <v>1</v>
      </c>
      <c r="AL15" s="46">
        <v>0.012774425337272383</v>
      </c>
      <c r="AM15" s="46">
        <v>0.012774425337272383</v>
      </c>
      <c r="AN15" s="46">
        <v>0.2095624618202013</v>
      </c>
      <c r="AO15" s="46">
        <v>0.6708739112319781</v>
      </c>
      <c r="AT15" s="46" t="s">
        <v>84</v>
      </c>
      <c r="AU15" s="46">
        <v>1</v>
      </c>
      <c r="AV15" s="46">
        <v>0.0013563486159561722</v>
      </c>
      <c r="AW15" s="46">
        <v>0.0013563486159561722</v>
      </c>
      <c r="AX15" s="46">
        <v>2.2618170594367233</v>
      </c>
      <c r="AY15" s="46">
        <v>0.20703549261947382</v>
      </c>
      <c r="BE15" s="46" t="s">
        <v>84</v>
      </c>
      <c r="BF15" s="46">
        <v>1</v>
      </c>
      <c r="BG15" s="46">
        <v>0.05836596887723833</v>
      </c>
      <c r="BH15" s="46">
        <v>0.05836596887723833</v>
      </c>
      <c r="BI15" s="46">
        <v>0.6008948239088469</v>
      </c>
      <c r="BJ15" s="46">
        <v>0.48151214707222234</v>
      </c>
      <c r="BO15" s="46" t="s">
        <v>84</v>
      </c>
      <c r="BP15" s="46">
        <v>1</v>
      </c>
      <c r="BQ15" s="46">
        <v>0.2900586442376901</v>
      </c>
      <c r="BR15" s="46">
        <v>0.2900586442376901</v>
      </c>
      <c r="BS15" s="46">
        <v>6.082041110811615</v>
      </c>
      <c r="BT15" s="46">
        <v>0.06923018875992136</v>
      </c>
      <c r="BY15" s="46" t="s">
        <v>84</v>
      </c>
      <c r="BZ15" s="46">
        <v>1</v>
      </c>
      <c r="CA15" s="46">
        <v>0.009276259914552554</v>
      </c>
      <c r="CB15" s="46">
        <v>0.009276259914552554</v>
      </c>
      <c r="CC15" s="46">
        <v>0.15002326089908904</v>
      </c>
      <c r="CD15" s="46">
        <v>0.7182394006383213</v>
      </c>
      <c r="CI15" s="46" t="s">
        <v>84</v>
      </c>
      <c r="CJ15" s="46">
        <v>1</v>
      </c>
      <c r="CK15" s="46">
        <v>0.001415524716633422</v>
      </c>
      <c r="CL15" s="46">
        <v>0.001415524716633422</v>
      </c>
      <c r="CM15" s="46">
        <v>2.4202047321177242</v>
      </c>
      <c r="CN15" s="46">
        <v>0.19475991098992615</v>
      </c>
      <c r="CS15" s="46" t="s">
        <v>84</v>
      </c>
      <c r="CT15" s="46">
        <v>1</v>
      </c>
      <c r="CU15" s="46">
        <v>0.0851435434254485</v>
      </c>
      <c r="CV15" s="46">
        <v>0.0851435434254485</v>
      </c>
      <c r="CW15" s="46">
        <v>0.9414642582159046</v>
      </c>
      <c r="CX15" s="46">
        <v>0.3868460609083906</v>
      </c>
      <c r="DC15" s="46" t="s">
        <v>84</v>
      </c>
      <c r="DD15" s="46">
        <v>1</v>
      </c>
      <c r="DE15" s="46">
        <v>0.3310250195951657</v>
      </c>
      <c r="DF15" s="46">
        <v>0.3310250195951657</v>
      </c>
      <c r="DG15" s="46">
        <v>8.839258672121002</v>
      </c>
      <c r="DH15" s="46">
        <v>0.041018555536272955</v>
      </c>
      <c r="DM15" s="46" t="s">
        <v>84</v>
      </c>
      <c r="DN15" s="46">
        <v>1</v>
      </c>
      <c r="DO15" s="46">
        <v>0.27533170336718316</v>
      </c>
      <c r="DP15" s="46">
        <v>0.27533170336718316</v>
      </c>
      <c r="DQ15" s="46">
        <v>49.135115830195865</v>
      </c>
      <c r="DR15" s="46">
        <v>0.0021808469529775326</v>
      </c>
      <c r="DW15" s="46" t="s">
        <v>84</v>
      </c>
      <c r="DX15" s="46">
        <v>1</v>
      </c>
      <c r="DY15" s="46">
        <v>0.1558898880182449</v>
      </c>
      <c r="DZ15" s="46">
        <v>0.1558898880182449</v>
      </c>
      <c r="EA15" s="46">
        <v>64.20513108304978</v>
      </c>
      <c r="EB15" s="46">
        <v>0.0013158640834140159</v>
      </c>
      <c r="EG15" s="46" t="s">
        <v>84</v>
      </c>
      <c r="EH15" s="46">
        <v>1</v>
      </c>
      <c r="EI15" s="46">
        <v>0.2146904477992237</v>
      </c>
      <c r="EJ15" s="46">
        <v>0.2146904477992237</v>
      </c>
      <c r="EK15" s="46">
        <v>96.69355950748283</v>
      </c>
      <c r="EL15" s="46">
        <v>0.0005997787720305116</v>
      </c>
      <c r="EQ15" s="46" t="s">
        <v>84</v>
      </c>
      <c r="ER15" s="46">
        <v>1</v>
      </c>
      <c r="ES15" s="46">
        <v>0.07975777336811438</v>
      </c>
      <c r="ET15" s="46">
        <v>0.07975777336811438</v>
      </c>
      <c r="EU15" s="46">
        <v>21.33268978036208</v>
      </c>
      <c r="EV15" s="46">
        <v>0.009890508296556738</v>
      </c>
      <c r="FA15" s="46" t="s">
        <v>84</v>
      </c>
      <c r="FB15" s="46">
        <v>1</v>
      </c>
      <c r="FC15" s="46">
        <v>0.2585238918437361</v>
      </c>
      <c r="FD15" s="46">
        <v>0.2585238918437361</v>
      </c>
      <c r="FE15" s="46">
        <v>221.94234681608103</v>
      </c>
      <c r="FF15" s="46">
        <v>0.00011823253055633627</v>
      </c>
      <c r="FY15" s="14"/>
      <c r="FZ15" s="14"/>
      <c r="GA15" s="14"/>
    </row>
    <row r="16" spans="1:183" ht="15.75">
      <c r="A16" s="20"/>
      <c r="B16" s="28"/>
      <c r="C16" s="20"/>
      <c r="D16" s="20"/>
      <c r="E16" s="20" t="s">
        <v>17</v>
      </c>
      <c r="F16" s="57">
        <v>0.0027527164466275354</v>
      </c>
      <c r="G16" s="31">
        <v>0.000559974746830583</v>
      </c>
      <c r="H16" s="31">
        <v>0.09195643930311248</v>
      </c>
      <c r="I16" s="31">
        <v>0.013872186130069785</v>
      </c>
      <c r="J16" s="31">
        <v>0.0071382756057296924</v>
      </c>
      <c r="K16" s="31">
        <v>0.01140079002700189</v>
      </c>
      <c r="L16" s="31">
        <v>0.003444137802864844</v>
      </c>
      <c r="M16" s="31">
        <v>0.0011142388155425125</v>
      </c>
      <c r="N16" s="4"/>
      <c r="O16" s="4"/>
      <c r="P16" s="17"/>
      <c r="Q16" s="18"/>
      <c r="R16" s="18"/>
      <c r="S16" s="18"/>
      <c r="T16" s="18"/>
      <c r="U16" s="18"/>
      <c r="V16" s="18"/>
      <c r="W16" s="18"/>
      <c r="X16" s="18"/>
      <c r="Y16" s="18"/>
      <c r="Z16" s="4"/>
      <c r="AA16" s="4"/>
      <c r="AB16" s="9"/>
      <c r="AC16" s="9"/>
      <c r="AD16" s="9"/>
      <c r="AE16" s="9"/>
      <c r="AF16" s="9"/>
      <c r="AG16" s="9"/>
      <c r="AH16" s="9"/>
      <c r="AI16" s="9"/>
      <c r="AJ16" s="46" t="s">
        <v>85</v>
      </c>
      <c r="AK16" s="46">
        <v>4</v>
      </c>
      <c r="AL16" s="46">
        <v>0.2438304117315148</v>
      </c>
      <c r="AM16" s="46">
        <v>0.0609576029328787</v>
      </c>
      <c r="AN16" s="46"/>
      <c r="AO16" s="46"/>
      <c r="AT16" s="46" t="s">
        <v>85</v>
      </c>
      <c r="AU16" s="46">
        <v>4</v>
      </c>
      <c r="AV16" s="46">
        <v>0.0023986884532455574</v>
      </c>
      <c r="AW16" s="46">
        <v>0.0005996721133113893</v>
      </c>
      <c r="AX16" s="46"/>
      <c r="AY16" s="46"/>
      <c r="BE16" s="46" t="s">
        <v>85</v>
      </c>
      <c r="BF16" s="46">
        <v>4</v>
      </c>
      <c r="BG16" s="46">
        <v>0.38852702040310594</v>
      </c>
      <c r="BH16" s="46">
        <v>0.09713175510077648</v>
      </c>
      <c r="BI16" s="46"/>
      <c r="BJ16" s="46"/>
      <c r="BO16" s="46" t="s">
        <v>85</v>
      </c>
      <c r="BP16" s="46">
        <v>4</v>
      </c>
      <c r="BQ16" s="46">
        <v>0.19076401422020864</v>
      </c>
      <c r="BR16" s="46">
        <v>0.04769100355505216</v>
      </c>
      <c r="BS16" s="46"/>
      <c r="BT16" s="46"/>
      <c r="BY16" s="46" t="s">
        <v>85</v>
      </c>
      <c r="BZ16" s="46">
        <v>4</v>
      </c>
      <c r="CA16" s="46">
        <v>0.24732857715423462</v>
      </c>
      <c r="CB16" s="46">
        <v>0.061832144288558655</v>
      </c>
      <c r="CC16" s="46"/>
      <c r="CD16" s="46"/>
      <c r="CI16" s="46" t="s">
        <v>85</v>
      </c>
      <c r="CJ16" s="46">
        <v>4</v>
      </c>
      <c r="CK16" s="46">
        <v>0.0023395123525683076</v>
      </c>
      <c r="CL16" s="46">
        <v>0.0005848780881420769</v>
      </c>
      <c r="CM16" s="46"/>
      <c r="CN16" s="46"/>
      <c r="CS16" s="46" t="s">
        <v>85</v>
      </c>
      <c r="CT16" s="46">
        <v>4</v>
      </c>
      <c r="CU16" s="46">
        <v>0.36174944585489577</v>
      </c>
      <c r="CV16" s="46">
        <v>0.09043736146372394</v>
      </c>
      <c r="CW16" s="46"/>
      <c r="CX16" s="46"/>
      <c r="DC16" s="46" t="s">
        <v>85</v>
      </c>
      <c r="DD16" s="46">
        <v>4</v>
      </c>
      <c r="DE16" s="46">
        <v>0.14979763886273303</v>
      </c>
      <c r="DF16" s="46">
        <v>0.03744940971568326</v>
      </c>
      <c r="DG16" s="46"/>
      <c r="DH16" s="46"/>
      <c r="DM16" s="46" t="s">
        <v>85</v>
      </c>
      <c r="DN16" s="46">
        <v>4</v>
      </c>
      <c r="DO16" s="46">
        <v>0.022414250884739237</v>
      </c>
      <c r="DP16" s="46">
        <v>0.005603562721184809</v>
      </c>
      <c r="DQ16" s="46"/>
      <c r="DR16" s="46"/>
      <c r="DW16" s="46" t="s">
        <v>85</v>
      </c>
      <c r="DX16" s="46">
        <v>4</v>
      </c>
      <c r="DY16" s="46">
        <v>0.009711989393283865</v>
      </c>
      <c r="DZ16" s="46">
        <v>0.002427997348320966</v>
      </c>
      <c r="EA16" s="46"/>
      <c r="EB16" s="46"/>
      <c r="EG16" s="46" t="s">
        <v>85</v>
      </c>
      <c r="EH16" s="46">
        <v>4</v>
      </c>
      <c r="EI16" s="46">
        <v>0.008881271881716566</v>
      </c>
      <c r="EJ16" s="46">
        <v>0.0022203179704291414</v>
      </c>
      <c r="EK16" s="46"/>
      <c r="EL16" s="46"/>
      <c r="EQ16" s="46" t="s">
        <v>85</v>
      </c>
      <c r="ER16" s="46">
        <v>4</v>
      </c>
      <c r="ES16" s="46">
        <v>0.01495503364822486</v>
      </c>
      <c r="ET16" s="46">
        <v>0.003738758412056215</v>
      </c>
      <c r="EU16" s="46"/>
      <c r="EV16" s="46"/>
      <c r="FA16" s="46" t="s">
        <v>85</v>
      </c>
      <c r="FB16" s="46">
        <v>4</v>
      </c>
      <c r="FC16" s="46">
        <v>0.004659298156524756</v>
      </c>
      <c r="FD16" s="46">
        <v>0.001164824539131189</v>
      </c>
      <c r="FE16" s="46"/>
      <c r="FF16" s="46"/>
      <c r="FY16" s="14"/>
      <c r="FZ16" s="14"/>
      <c r="GA16" s="14"/>
    </row>
    <row r="17" spans="1:183" ht="15.75">
      <c r="A17" s="20"/>
      <c r="B17" s="22"/>
      <c r="C17" s="20"/>
      <c r="D17" s="20"/>
      <c r="E17" s="20"/>
      <c r="F17" s="58"/>
      <c r="G17" s="31"/>
      <c r="H17" s="31"/>
      <c r="I17" s="31"/>
      <c r="J17" s="31"/>
      <c r="K17" s="31"/>
      <c r="L17" s="31"/>
      <c r="M17" s="31"/>
      <c r="N17" s="4"/>
      <c r="O17" s="4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4"/>
      <c r="AA17" s="4"/>
      <c r="AB17" s="9"/>
      <c r="AC17" s="9"/>
      <c r="AD17" s="9"/>
      <c r="AE17" s="9"/>
      <c r="AF17" s="9"/>
      <c r="AG17" s="9"/>
      <c r="AH17" s="9"/>
      <c r="AI17" s="9"/>
      <c r="AJ17" s="46" t="s">
        <v>1</v>
      </c>
      <c r="AK17" s="46">
        <v>5</v>
      </c>
      <c r="AL17" s="46">
        <v>0.2566048370687872</v>
      </c>
      <c r="AM17" s="46"/>
      <c r="AN17" s="46"/>
      <c r="AO17" s="46"/>
      <c r="AT17" s="46" t="s">
        <v>1</v>
      </c>
      <c r="AU17" s="46">
        <v>5</v>
      </c>
      <c r="AV17" s="46">
        <v>0.0037550370692017295</v>
      </c>
      <c r="AW17" s="46"/>
      <c r="AX17" s="46"/>
      <c r="AY17" s="46"/>
      <c r="BE17" s="46" t="s">
        <v>1</v>
      </c>
      <c r="BF17" s="46">
        <v>5</v>
      </c>
      <c r="BG17" s="46">
        <v>0.44689298928034427</v>
      </c>
      <c r="BH17" s="46"/>
      <c r="BI17" s="46"/>
      <c r="BJ17" s="46"/>
      <c r="BO17" s="46" t="s">
        <v>1</v>
      </c>
      <c r="BP17" s="46">
        <v>5</v>
      </c>
      <c r="BQ17" s="46">
        <v>0.48082265845789873</v>
      </c>
      <c r="BR17" s="46"/>
      <c r="BS17" s="46"/>
      <c r="BT17" s="46"/>
      <c r="BY17" s="46" t="s">
        <v>1</v>
      </c>
      <c r="BZ17" s="46">
        <v>5</v>
      </c>
      <c r="CA17" s="46">
        <v>0.2566048370687872</v>
      </c>
      <c r="CB17" s="46"/>
      <c r="CC17" s="46"/>
      <c r="CD17" s="46"/>
      <c r="CI17" s="46" t="s">
        <v>1</v>
      </c>
      <c r="CJ17" s="46">
        <v>5</v>
      </c>
      <c r="CK17" s="46">
        <v>0.0037550370692017295</v>
      </c>
      <c r="CL17" s="46"/>
      <c r="CM17" s="46"/>
      <c r="CN17" s="46"/>
      <c r="CS17" s="46" t="s">
        <v>1</v>
      </c>
      <c r="CT17" s="46">
        <v>5</v>
      </c>
      <c r="CU17" s="46">
        <v>0.44689298928034427</v>
      </c>
      <c r="CV17" s="46"/>
      <c r="CW17" s="46"/>
      <c r="CX17" s="46"/>
      <c r="DC17" s="46" t="s">
        <v>1</v>
      </c>
      <c r="DD17" s="46">
        <v>5</v>
      </c>
      <c r="DE17" s="46">
        <v>0.48082265845789873</v>
      </c>
      <c r="DF17" s="46"/>
      <c r="DG17" s="46"/>
      <c r="DH17" s="46"/>
      <c r="DM17" s="46" t="s">
        <v>1</v>
      </c>
      <c r="DN17" s="46">
        <v>5</v>
      </c>
      <c r="DO17" s="46">
        <v>0.2977459542519224</v>
      </c>
      <c r="DP17" s="46"/>
      <c r="DQ17" s="46"/>
      <c r="DR17" s="46"/>
      <c r="DW17" s="46" t="s">
        <v>1</v>
      </c>
      <c r="DX17" s="46">
        <v>5</v>
      </c>
      <c r="DY17" s="46">
        <v>0.16560187741152876</v>
      </c>
      <c r="DZ17" s="46"/>
      <c r="EA17" s="46"/>
      <c r="EB17" s="46"/>
      <c r="EG17" s="46" t="s">
        <v>1</v>
      </c>
      <c r="EH17" s="46">
        <v>5</v>
      </c>
      <c r="EI17" s="46">
        <v>0.22357171968094025</v>
      </c>
      <c r="EJ17" s="46"/>
      <c r="EK17" s="46"/>
      <c r="EL17" s="46"/>
      <c r="EQ17" s="46" t="s">
        <v>1</v>
      </c>
      <c r="ER17" s="46">
        <v>5</v>
      </c>
      <c r="ES17" s="46">
        <v>0.09471280701633923</v>
      </c>
      <c r="ET17" s="46"/>
      <c r="EU17" s="46"/>
      <c r="EV17" s="46"/>
      <c r="FA17" s="46" t="s">
        <v>1</v>
      </c>
      <c r="FB17" s="46">
        <v>5</v>
      </c>
      <c r="FC17" s="46">
        <v>0.26318319000026086</v>
      </c>
      <c r="FD17" s="46"/>
      <c r="FE17" s="46"/>
      <c r="FF17" s="46"/>
      <c r="FY17" s="14"/>
      <c r="FZ17" s="14"/>
      <c r="GA17" s="14"/>
    </row>
    <row r="18" spans="1:183" ht="15.75">
      <c r="A18" s="20"/>
      <c r="B18" s="22"/>
      <c r="C18" s="20"/>
      <c r="D18" s="20"/>
      <c r="E18" s="37" t="s">
        <v>18</v>
      </c>
      <c r="F18" s="59"/>
      <c r="G18" s="60"/>
      <c r="H18" s="60"/>
      <c r="I18" s="60"/>
      <c r="J18" s="60"/>
      <c r="K18" s="60"/>
      <c r="L18" s="60"/>
      <c r="M18" s="60"/>
      <c r="N18" s="4"/>
      <c r="O18" s="4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4"/>
      <c r="AA18" s="4" t="s">
        <v>28</v>
      </c>
      <c r="AB18" s="9"/>
      <c r="AC18" s="9"/>
      <c r="AD18" s="9"/>
      <c r="AE18" s="9"/>
      <c r="AF18" s="9"/>
      <c r="AG18" s="9"/>
      <c r="AH18" s="9"/>
      <c r="AI18" s="9"/>
      <c r="FY18" s="14"/>
      <c r="FZ18" s="14"/>
      <c r="GA18" s="14"/>
    </row>
    <row r="19" spans="1:183" ht="15.75">
      <c r="A19" s="20"/>
      <c r="B19" s="22"/>
      <c r="C19" s="20"/>
      <c r="D19" s="20"/>
      <c r="E19" s="48"/>
      <c r="F19" s="61"/>
      <c r="G19" s="61"/>
      <c r="H19" s="61"/>
      <c r="I19" s="61"/>
      <c r="J19" s="61"/>
      <c r="K19" s="61"/>
      <c r="L19" s="61"/>
      <c r="M19" s="61"/>
      <c r="N19" s="4"/>
      <c r="O19" s="4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4"/>
      <c r="AA19" s="7"/>
      <c r="AB19" s="52"/>
      <c r="AC19" s="52"/>
      <c r="AD19" s="52"/>
      <c r="AE19" s="52"/>
      <c r="AF19" s="52"/>
      <c r="AG19" s="9"/>
      <c r="AH19" s="9"/>
      <c r="AI19" s="9"/>
      <c r="AJ19" s="46"/>
      <c r="AK19" s="46" t="s">
        <v>92</v>
      </c>
      <c r="AL19" s="46" t="s">
        <v>81</v>
      </c>
      <c r="AM19" s="46" t="s">
        <v>93</v>
      </c>
      <c r="AN19" s="46" t="s">
        <v>94</v>
      </c>
      <c r="AO19" s="46" t="s">
        <v>95</v>
      </c>
      <c r="AP19" s="46" t="s">
        <v>96</v>
      </c>
      <c r="AQ19" s="46" t="s">
        <v>97</v>
      </c>
      <c r="AR19" s="46" t="s">
        <v>98</v>
      </c>
      <c r="AT19" s="46"/>
      <c r="AU19" s="46" t="s">
        <v>92</v>
      </c>
      <c r="AV19" s="46" t="s">
        <v>81</v>
      </c>
      <c r="AW19" s="46" t="s">
        <v>93</v>
      </c>
      <c r="AX19" s="46" t="s">
        <v>94</v>
      </c>
      <c r="AY19" s="46" t="s">
        <v>95</v>
      </c>
      <c r="AZ19" s="46" t="s">
        <v>96</v>
      </c>
      <c r="BA19" s="46" t="s">
        <v>97</v>
      </c>
      <c r="BB19" s="46" t="s">
        <v>98</v>
      </c>
      <c r="BE19" s="46"/>
      <c r="BF19" s="46" t="s">
        <v>92</v>
      </c>
      <c r="BG19" s="46" t="s">
        <v>81</v>
      </c>
      <c r="BH19" s="46" t="s">
        <v>93</v>
      </c>
      <c r="BI19" s="46" t="s">
        <v>94</v>
      </c>
      <c r="BJ19" s="46" t="s">
        <v>95</v>
      </c>
      <c r="BK19" s="46" t="s">
        <v>96</v>
      </c>
      <c r="BL19" s="46" t="s">
        <v>97</v>
      </c>
      <c r="BM19" s="46" t="s">
        <v>98</v>
      </c>
      <c r="BO19" s="46"/>
      <c r="BP19" s="46" t="s">
        <v>92</v>
      </c>
      <c r="BQ19" s="46" t="s">
        <v>81</v>
      </c>
      <c r="BR19" s="46" t="s">
        <v>93</v>
      </c>
      <c r="BS19" s="46" t="s">
        <v>94</v>
      </c>
      <c r="BT19" s="46" t="s">
        <v>95</v>
      </c>
      <c r="BU19" s="46" t="s">
        <v>96</v>
      </c>
      <c r="BV19" s="46" t="s">
        <v>97</v>
      </c>
      <c r="BW19" s="46" t="s">
        <v>98</v>
      </c>
      <c r="BY19" s="46"/>
      <c r="BZ19" s="46" t="s">
        <v>92</v>
      </c>
      <c r="CA19" s="46" t="s">
        <v>81</v>
      </c>
      <c r="CB19" s="46" t="s">
        <v>93</v>
      </c>
      <c r="CC19" s="46" t="s">
        <v>94</v>
      </c>
      <c r="CD19" s="46" t="s">
        <v>95</v>
      </c>
      <c r="CE19" s="46" t="s">
        <v>96</v>
      </c>
      <c r="CF19" s="46" t="s">
        <v>97</v>
      </c>
      <c r="CG19" s="46" t="s">
        <v>98</v>
      </c>
      <c r="CI19" s="46"/>
      <c r="CJ19" s="46" t="s">
        <v>92</v>
      </c>
      <c r="CK19" s="46" t="s">
        <v>81</v>
      </c>
      <c r="CL19" s="46" t="s">
        <v>93</v>
      </c>
      <c r="CM19" s="46" t="s">
        <v>94</v>
      </c>
      <c r="CN19" s="46" t="s">
        <v>95</v>
      </c>
      <c r="CO19" s="46" t="s">
        <v>96</v>
      </c>
      <c r="CP19" s="46" t="s">
        <v>97</v>
      </c>
      <c r="CQ19" s="46" t="s">
        <v>98</v>
      </c>
      <c r="CS19" s="46"/>
      <c r="CT19" s="46" t="s">
        <v>92</v>
      </c>
      <c r="CU19" s="46" t="s">
        <v>81</v>
      </c>
      <c r="CV19" s="46" t="s">
        <v>93</v>
      </c>
      <c r="CW19" s="46" t="s">
        <v>94</v>
      </c>
      <c r="CX19" s="46" t="s">
        <v>95</v>
      </c>
      <c r="CY19" s="46" t="s">
        <v>96</v>
      </c>
      <c r="CZ19" s="46" t="s">
        <v>97</v>
      </c>
      <c r="DA19" s="46" t="s">
        <v>98</v>
      </c>
      <c r="DC19" s="46"/>
      <c r="DD19" s="46" t="s">
        <v>92</v>
      </c>
      <c r="DE19" s="46" t="s">
        <v>81</v>
      </c>
      <c r="DF19" s="46" t="s">
        <v>93</v>
      </c>
      <c r="DG19" s="46" t="s">
        <v>94</v>
      </c>
      <c r="DH19" s="46" t="s">
        <v>95</v>
      </c>
      <c r="DI19" s="46" t="s">
        <v>96</v>
      </c>
      <c r="DJ19" s="46" t="s">
        <v>97</v>
      </c>
      <c r="DK19" s="46" t="s">
        <v>98</v>
      </c>
      <c r="DM19" s="46"/>
      <c r="DN19" s="46" t="s">
        <v>92</v>
      </c>
      <c r="DO19" s="46" t="s">
        <v>81</v>
      </c>
      <c r="DP19" s="46" t="s">
        <v>93</v>
      </c>
      <c r="DQ19" s="46" t="s">
        <v>94</v>
      </c>
      <c r="DR19" s="46" t="s">
        <v>95</v>
      </c>
      <c r="DS19" s="46" t="s">
        <v>96</v>
      </c>
      <c r="DT19" s="46" t="s">
        <v>97</v>
      </c>
      <c r="DU19" s="46" t="s">
        <v>98</v>
      </c>
      <c r="DW19" s="46"/>
      <c r="DX19" s="46" t="s">
        <v>92</v>
      </c>
      <c r="DY19" s="46" t="s">
        <v>81</v>
      </c>
      <c r="DZ19" s="46" t="s">
        <v>93</v>
      </c>
      <c r="EA19" s="46" t="s">
        <v>94</v>
      </c>
      <c r="EB19" s="46" t="s">
        <v>95</v>
      </c>
      <c r="EC19" s="46" t="s">
        <v>96</v>
      </c>
      <c r="ED19" s="46" t="s">
        <v>97</v>
      </c>
      <c r="EE19" s="46" t="s">
        <v>98</v>
      </c>
      <c r="EG19" s="46"/>
      <c r="EH19" s="46" t="s">
        <v>92</v>
      </c>
      <c r="EI19" s="46" t="s">
        <v>81</v>
      </c>
      <c r="EJ19" s="46" t="s">
        <v>93</v>
      </c>
      <c r="EK19" s="46" t="s">
        <v>94</v>
      </c>
      <c r="EL19" s="46" t="s">
        <v>95</v>
      </c>
      <c r="EM19" s="46" t="s">
        <v>96</v>
      </c>
      <c r="EN19" s="46" t="s">
        <v>97</v>
      </c>
      <c r="EO19" s="46" t="s">
        <v>98</v>
      </c>
      <c r="EQ19" s="46"/>
      <c r="ER19" s="46" t="s">
        <v>92</v>
      </c>
      <c r="ES19" s="46" t="s">
        <v>81</v>
      </c>
      <c r="ET19" s="46" t="s">
        <v>93</v>
      </c>
      <c r="EU19" s="46" t="s">
        <v>94</v>
      </c>
      <c r="EV19" s="46" t="s">
        <v>95</v>
      </c>
      <c r="EW19" s="46" t="s">
        <v>96</v>
      </c>
      <c r="EX19" s="46" t="s">
        <v>97</v>
      </c>
      <c r="EY19" s="46" t="s">
        <v>98</v>
      </c>
      <c r="FA19" s="46"/>
      <c r="FB19" s="46" t="s">
        <v>92</v>
      </c>
      <c r="FC19" s="46" t="s">
        <v>81</v>
      </c>
      <c r="FD19" s="46" t="s">
        <v>93</v>
      </c>
      <c r="FE19" s="46" t="s">
        <v>94</v>
      </c>
      <c r="FF19" s="46" t="s">
        <v>95</v>
      </c>
      <c r="FG19" s="46" t="s">
        <v>96</v>
      </c>
      <c r="FH19" s="46" t="s">
        <v>97</v>
      </c>
      <c r="FI19" s="46" t="s">
        <v>98</v>
      </c>
      <c r="FY19" s="14"/>
      <c r="FZ19" s="14"/>
      <c r="GA19" s="14"/>
    </row>
    <row r="20" spans="1:183" ht="15.75">
      <c r="A20" s="20"/>
      <c r="B20" s="22"/>
      <c r="C20" s="37" t="s">
        <v>19</v>
      </c>
      <c r="D20" s="37"/>
      <c r="E20" s="20" t="str">
        <f aca="true" t="shared" si="9" ref="E20:E25">A7</f>
        <v>Mb1</v>
      </c>
      <c r="F20" s="57">
        <f aca="true" t="shared" si="10" ref="F20:F25">F7*E7/C7</f>
        <v>1.4460081190798377</v>
      </c>
      <c r="G20" s="31">
        <f aca="true" t="shared" si="11" ref="G20:G25">G7*E7/C7</f>
        <v>0.18917456021650877</v>
      </c>
      <c r="H20" s="31">
        <f aca="true" t="shared" si="12" ref="H20:H25">H7*E7/C7</f>
        <v>1.856833558863329</v>
      </c>
      <c r="I20" s="31">
        <f aca="true" t="shared" si="13" ref="I20:I25">I7*E7/C7</f>
        <v>25.315832205683357</v>
      </c>
      <c r="J20" s="31">
        <f aca="true" t="shared" si="14" ref="J20:J25">J7*E7/C7</f>
        <v>3.4500676589986474</v>
      </c>
      <c r="K20" s="61">
        <f aca="true" t="shared" si="15" ref="K20:K25">K7*E7/C7</f>
        <v>1.6257104194857916</v>
      </c>
      <c r="L20" s="31">
        <f aca="true" t="shared" si="16" ref="L20:L25">L7*E7/C7</f>
        <v>1.4151556156968879</v>
      </c>
      <c r="M20" s="31">
        <f aca="true" t="shared" si="17" ref="M20:M25">M7*E7/C7</f>
        <v>250.8368064952639</v>
      </c>
      <c r="N20" s="4"/>
      <c r="O20" s="4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4"/>
      <c r="AA20" s="4"/>
      <c r="AB20" s="53" t="s">
        <v>8</v>
      </c>
      <c r="AC20" s="53" t="s">
        <v>9</v>
      </c>
      <c r="AD20" s="53" t="s">
        <v>10</v>
      </c>
      <c r="AE20" s="53" t="s">
        <v>11</v>
      </c>
      <c r="AF20" s="53" t="s">
        <v>12</v>
      </c>
      <c r="AG20" s="53" t="s">
        <v>13</v>
      </c>
      <c r="AH20" s="53" t="s">
        <v>14</v>
      </c>
      <c r="AI20" s="53" t="s">
        <v>15</v>
      </c>
      <c r="AJ20" s="46" t="s">
        <v>86</v>
      </c>
      <c r="AK20" s="46">
        <v>1.219644282764223</v>
      </c>
      <c r="AL20" s="46">
        <v>0.2656875396771727</v>
      </c>
      <c r="AM20" s="46">
        <v>4.590521197366534</v>
      </c>
      <c r="AN20" s="46">
        <v>0.010102849989383532</v>
      </c>
      <c r="AO20" s="46">
        <v>0.4819758858281519</v>
      </c>
      <c r="AP20" s="46">
        <v>1.9573126797002942</v>
      </c>
      <c r="AQ20" s="46">
        <v>0.4819758858281519</v>
      </c>
      <c r="AR20" s="46">
        <v>1.9573126797002942</v>
      </c>
      <c r="AT20" s="46" t="s">
        <v>86</v>
      </c>
      <c r="AU20" s="46">
        <v>0.17240771671047125</v>
      </c>
      <c r="AV20" s="46">
        <v>0.026352035897392236</v>
      </c>
      <c r="AW20" s="46">
        <v>6.542481855359513</v>
      </c>
      <c r="AX20" s="46">
        <v>0.00282095440126936</v>
      </c>
      <c r="AY20" s="46">
        <v>0.09924258408870495</v>
      </c>
      <c r="AZ20" s="46">
        <v>0.24557284933223755</v>
      </c>
      <c r="BA20" s="46">
        <v>0.09924258408870495</v>
      </c>
      <c r="BB20" s="46">
        <v>0.24557284933223755</v>
      </c>
      <c r="BE20" s="46" t="s">
        <v>86</v>
      </c>
      <c r="BF20" s="46">
        <v>3.146000219686362</v>
      </c>
      <c r="BG20" s="46">
        <v>0.3353805440696302</v>
      </c>
      <c r="BH20" s="46">
        <v>9.380389755206561</v>
      </c>
      <c r="BI20" s="46">
        <v>0.0007195477711625409</v>
      </c>
      <c r="BJ20" s="46">
        <v>2.214832621055286</v>
      </c>
      <c r="BK20" s="46">
        <v>4.077167818317437</v>
      </c>
      <c r="BL20" s="46">
        <v>2.214832621055286</v>
      </c>
      <c r="BM20" s="46">
        <v>4.077167818317437</v>
      </c>
      <c r="BO20" s="46" t="s">
        <v>86</v>
      </c>
      <c r="BP20" s="46">
        <v>1.5417364208708821</v>
      </c>
      <c r="BQ20" s="46">
        <v>0.23500412068797474</v>
      </c>
      <c r="BR20" s="46">
        <v>6.560465477615659</v>
      </c>
      <c r="BS20" s="46">
        <v>0.0027923353682246317</v>
      </c>
      <c r="BT20" s="46">
        <v>0.8892590288490099</v>
      </c>
      <c r="BU20" s="46">
        <v>2.1942138128927544</v>
      </c>
      <c r="BV20" s="46">
        <v>0.8892590288490099</v>
      </c>
      <c r="BW20" s="46">
        <v>2.1942138128927544</v>
      </c>
      <c r="BY20" s="46" t="s">
        <v>86</v>
      </c>
      <c r="BZ20" s="46">
        <v>1.0958616404022403</v>
      </c>
      <c r="CA20" s="46">
        <v>0.6185075100588454</v>
      </c>
      <c r="CB20" s="46">
        <v>1.7717838871479168</v>
      </c>
      <c r="CC20" s="46">
        <v>0.15112486367411687</v>
      </c>
      <c r="CD20" s="46">
        <v>-0.6213940652752126</v>
      </c>
      <c r="CE20" s="46">
        <v>2.813117346079693</v>
      </c>
      <c r="CF20" s="46">
        <v>-0.6213940652752126</v>
      </c>
      <c r="CG20" s="46">
        <v>2.813117346079693</v>
      </c>
      <c r="CI20" s="46" t="s">
        <v>86</v>
      </c>
      <c r="CJ20" s="46">
        <v>0.2280525389843342</v>
      </c>
      <c r="CK20" s="46">
        <v>0.060154829344428486</v>
      </c>
      <c r="CL20" s="46">
        <v>3.7910927762519924</v>
      </c>
      <c r="CM20" s="46">
        <v>0.01925074002369295</v>
      </c>
      <c r="CN20" s="46">
        <v>0.06103561156506146</v>
      </c>
      <c r="CO20" s="46">
        <v>0.39506946640360696</v>
      </c>
      <c r="CP20" s="46">
        <v>0.06103561156506146</v>
      </c>
      <c r="CQ20" s="46">
        <v>0.39506946640360696</v>
      </c>
      <c r="CS20" s="46" t="s">
        <v>86</v>
      </c>
      <c r="CT20" s="46">
        <v>3.6214088500468833</v>
      </c>
      <c r="CU20" s="46">
        <v>0.748017511447319</v>
      </c>
      <c r="CV20" s="46">
        <v>4.8413423410902725</v>
      </c>
      <c r="CW20" s="46">
        <v>0.008391907802147169</v>
      </c>
      <c r="CX20" s="46">
        <v>1.5445749901680506</v>
      </c>
      <c r="CY20" s="46">
        <v>5.698242709925716</v>
      </c>
      <c r="CZ20" s="46">
        <v>1.5445749901680506</v>
      </c>
      <c r="DA20" s="46">
        <v>5.698242709925716</v>
      </c>
      <c r="DC20" s="46" t="s">
        <v>86</v>
      </c>
      <c r="DD20" s="46">
        <v>2.417186992599906</v>
      </c>
      <c r="DE20" s="46">
        <v>0.4813492636235194</v>
      </c>
      <c r="DF20" s="46">
        <v>5.021690434101245</v>
      </c>
      <c r="DG20" s="46">
        <v>0.007376557230192406</v>
      </c>
      <c r="DH20" s="46">
        <v>1.0807444176302252</v>
      </c>
      <c r="DI20" s="46">
        <v>3.7536295675695865</v>
      </c>
      <c r="DJ20" s="46">
        <v>1.0807444176302252</v>
      </c>
      <c r="DK20" s="46">
        <v>3.7536295675695865</v>
      </c>
      <c r="DM20" s="46" t="s">
        <v>86</v>
      </c>
      <c r="DN20" s="46">
        <v>-4.712449609755061</v>
      </c>
      <c r="DO20" s="46">
        <v>0.5024097801922732</v>
      </c>
      <c r="DP20" s="46">
        <v>-9.379693221639908</v>
      </c>
      <c r="DQ20" s="46">
        <v>0.0007197537671012593</v>
      </c>
      <c r="DR20" s="46">
        <v>-6.10736567397755</v>
      </c>
      <c r="DS20" s="46">
        <v>-3.317533545532572</v>
      </c>
      <c r="DT20" s="46">
        <v>-6.10736567397755</v>
      </c>
      <c r="DU20" s="46">
        <v>-3.317533545532572</v>
      </c>
      <c r="DW20" s="46" t="s">
        <v>86</v>
      </c>
      <c r="DX20" s="46">
        <v>-4.835642848322223</v>
      </c>
      <c r="DY20" s="46">
        <v>0.33071208883522213</v>
      </c>
      <c r="DZ20" s="46">
        <v>-14.621911359072183</v>
      </c>
      <c r="EA20" s="46">
        <v>0.0001272660421697306</v>
      </c>
      <c r="EB20" s="46">
        <v>-5.753848710422041</v>
      </c>
      <c r="EC20" s="46">
        <v>-3.9174369862224054</v>
      </c>
      <c r="ED20" s="46">
        <v>-5.753848710422041</v>
      </c>
      <c r="EE20" s="46">
        <v>-3.9174369862224054</v>
      </c>
      <c r="EG20" s="46" t="s">
        <v>86</v>
      </c>
      <c r="EH20" s="46">
        <v>-3.959507107267449</v>
      </c>
      <c r="EI20" s="46">
        <v>0.31625219851750414</v>
      </c>
      <c r="EJ20" s="46">
        <v>-12.52009353872775</v>
      </c>
      <c r="EK20" s="46">
        <v>0.0002341383926759811</v>
      </c>
      <c r="EL20" s="46">
        <v>-4.837565794518559</v>
      </c>
      <c r="EM20" s="46">
        <v>-3.081448420016339</v>
      </c>
      <c r="EN20" s="46">
        <v>-4.837565794518559</v>
      </c>
      <c r="EO20" s="46">
        <v>-3.081448420016339</v>
      </c>
      <c r="EQ20" s="46" t="s">
        <v>86</v>
      </c>
      <c r="ER20" s="46">
        <v>-3.220225850524106</v>
      </c>
      <c r="ES20" s="46">
        <v>0.4103832891320405</v>
      </c>
      <c r="ET20" s="46">
        <v>-7.846873729519725</v>
      </c>
      <c r="EU20" s="46">
        <v>0.0014247776708695063</v>
      </c>
      <c r="EV20" s="46">
        <v>-4.359634884877831</v>
      </c>
      <c r="EW20" s="46">
        <v>-2.08081681617038</v>
      </c>
      <c r="EX20" s="46">
        <v>-4.359634884877831</v>
      </c>
      <c r="EY20" s="46">
        <v>-2.08081681617038</v>
      </c>
      <c r="FA20" s="46" t="s">
        <v>86</v>
      </c>
      <c r="FB20" s="46">
        <v>-4.723091384064751</v>
      </c>
      <c r="FC20" s="46">
        <v>0.22906367388846555</v>
      </c>
      <c r="FD20" s="46">
        <v>-20.619120019722086</v>
      </c>
      <c r="FE20" s="46">
        <v>3.268068633643208E-05</v>
      </c>
      <c r="FF20" s="46">
        <v>-5.359075417485755</v>
      </c>
      <c r="FG20" s="46">
        <v>-4.0871073506437465</v>
      </c>
      <c r="FH20" s="46">
        <v>-5.359075417485755</v>
      </c>
      <c r="FI20" s="46">
        <v>-4.0871073506437465</v>
      </c>
      <c r="FY20" s="14"/>
      <c r="FZ20" s="14"/>
      <c r="GA20" s="14"/>
    </row>
    <row r="21" spans="1:183" ht="15.75">
      <c r="A21" s="20"/>
      <c r="B21" s="22"/>
      <c r="C21" s="20"/>
      <c r="D21" s="20"/>
      <c r="E21" s="20" t="str">
        <f t="shared" si="9"/>
        <v>Mb2</v>
      </c>
      <c r="F21" s="57">
        <f t="shared" si="10"/>
        <v>1.319599537928379</v>
      </c>
      <c r="G21" s="31">
        <f t="shared" si="11"/>
        <v>0.1261070465922218</v>
      </c>
      <c r="H21" s="31">
        <f t="shared" si="12"/>
        <v>1.3596457450904893</v>
      </c>
      <c r="I21" s="31">
        <f t="shared" si="13"/>
        <v>21.983827493261458</v>
      </c>
      <c r="J21" s="31">
        <f t="shared" si="14"/>
        <v>2.7050442818636893</v>
      </c>
      <c r="K21" s="61">
        <f t="shared" si="15"/>
        <v>0.9647670388910281</v>
      </c>
      <c r="L21" s="31">
        <f t="shared" si="16"/>
        <v>1.0265691182133232</v>
      </c>
      <c r="M21" s="31">
        <f t="shared" si="17"/>
        <v>222.38968040046208</v>
      </c>
      <c r="N21" s="4"/>
      <c r="O21" s="4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4"/>
      <c r="AA21" s="4" t="s">
        <v>101</v>
      </c>
      <c r="AB21" s="52">
        <f>10^(DN20+(DN21*LOG10(15)))</f>
        <v>0.042740855068708145</v>
      </c>
      <c r="AC21" s="52">
        <f>10^(DX20+(DX21*LOG10(15)))</f>
        <v>0.004786702710727976</v>
      </c>
      <c r="AD21" s="52">
        <f>10^(DN43+(DN44*LOG10(15)))</f>
        <v>0.050686329692549936</v>
      </c>
      <c r="AE21" s="52">
        <f>10^(DX43+(DX44*LOG10(15)))</f>
        <v>0.785307079497419</v>
      </c>
      <c r="AF21" s="52">
        <f>10^(EH20+(EH21*LOG10(15)))</f>
        <v>0.09834215591345837</v>
      </c>
      <c r="AG21" s="52">
        <f>10^(ER20+(ER21*LOG10(15)))</f>
        <v>0.037948557757353764</v>
      </c>
      <c r="AH21" s="52">
        <f>10^(EH43+(EH44*LOG10(15)))</f>
        <v>0.035184525445886176</v>
      </c>
      <c r="AI21" s="52">
        <f>10^(ER43+(ER44*LOG10(15)))</f>
        <v>7.8277899266915085</v>
      </c>
      <c r="AJ21" s="46" t="s">
        <v>99</v>
      </c>
      <c r="AK21" s="46">
        <v>2.1040959487017097</v>
      </c>
      <c r="AL21" s="46">
        <v>4.596304519521171</v>
      </c>
      <c r="AM21" s="46">
        <v>0.45777992727968947</v>
      </c>
      <c r="AN21" s="46">
        <v>0.6708739112319806</v>
      </c>
      <c r="AO21" s="46">
        <v>-10.657317668455248</v>
      </c>
      <c r="AP21" s="46">
        <v>14.865509565858668</v>
      </c>
      <c r="AQ21" s="46">
        <v>-10.657317668455248</v>
      </c>
      <c r="AR21" s="46">
        <v>14.865509565858668</v>
      </c>
      <c r="AT21" s="46" t="s">
        <v>99</v>
      </c>
      <c r="AU21" s="46">
        <v>-0.6856153278746336</v>
      </c>
      <c r="AV21" s="46">
        <v>0.45588130267960253</v>
      </c>
      <c r="AW21" s="46">
        <v>-1.5039338613904292</v>
      </c>
      <c r="AX21" s="46">
        <v>0.20703549261947357</v>
      </c>
      <c r="AY21" s="46">
        <v>-1.951347360883796</v>
      </c>
      <c r="AZ21" s="46">
        <v>0.5801167051345287</v>
      </c>
      <c r="BA21" s="46">
        <v>-1.951347360883796</v>
      </c>
      <c r="BB21" s="46">
        <v>0.5801167051345287</v>
      </c>
      <c r="BE21" s="46" t="s">
        <v>99</v>
      </c>
      <c r="BF21" s="46">
        <v>-4.497536572832865</v>
      </c>
      <c r="BG21" s="46">
        <v>5.801969909239044</v>
      </c>
      <c r="BH21" s="46">
        <v>-0.7751740603947287</v>
      </c>
      <c r="BI21" s="46">
        <v>0.4815121470722209</v>
      </c>
      <c r="BJ21" s="46">
        <v>-20.60642089318931</v>
      </c>
      <c r="BK21" s="46">
        <v>11.611347747523581</v>
      </c>
      <c r="BL21" s="46">
        <v>-20.60642089318931</v>
      </c>
      <c r="BM21" s="46">
        <v>11.611347747523581</v>
      </c>
      <c r="BO21" s="46" t="s">
        <v>99</v>
      </c>
      <c r="BP21" s="46">
        <v>-10.026232246610851</v>
      </c>
      <c r="BQ21" s="46">
        <v>4.065491755227546</v>
      </c>
      <c r="BR21" s="46">
        <v>-2.4661794563274624</v>
      </c>
      <c r="BS21" s="46">
        <v>0.0692301887599213</v>
      </c>
      <c r="BT21" s="46">
        <v>-21.313870310027283</v>
      </c>
      <c r="BU21" s="46">
        <v>1.2614058168055813</v>
      </c>
      <c r="BV21" s="46">
        <v>-21.313870310027283</v>
      </c>
      <c r="BW21" s="46">
        <v>1.2614058168055813</v>
      </c>
      <c r="BY21" s="46" t="s">
        <v>99</v>
      </c>
      <c r="BZ21" s="46">
        <v>0.013507671183293067</v>
      </c>
      <c r="CA21" s="46">
        <v>0.03487395313243211</v>
      </c>
      <c r="CB21" s="46">
        <v>0.3873283631482314</v>
      </c>
      <c r="CC21" s="46">
        <v>0.718239400638322</v>
      </c>
      <c r="CD21" s="46">
        <v>-0.0833181458395259</v>
      </c>
      <c r="CE21" s="46">
        <v>0.11033348820611202</v>
      </c>
      <c r="CF21" s="46">
        <v>-0.0833181458395259</v>
      </c>
      <c r="CG21" s="46">
        <v>0.11033348820611202</v>
      </c>
      <c r="CI21" s="46" t="s">
        <v>99</v>
      </c>
      <c r="CJ21" s="46">
        <v>-0.0052765827603900904</v>
      </c>
      <c r="CK21" s="46">
        <v>0.0033917723958557283</v>
      </c>
      <c r="CL21" s="46">
        <v>-1.555700720613605</v>
      </c>
      <c r="CM21" s="46">
        <v>0.1947599109899286</v>
      </c>
      <c r="CN21" s="46">
        <v>-0.014693672131848783</v>
      </c>
      <c r="CO21" s="46">
        <v>0.004140506611068603</v>
      </c>
      <c r="CP21" s="46">
        <v>-0.014693672131848783</v>
      </c>
      <c r="CQ21" s="46">
        <v>0.004140506611068603</v>
      </c>
      <c r="CS21" s="46" t="s">
        <v>99</v>
      </c>
      <c r="CT21" s="46">
        <v>-0.040923228240308654</v>
      </c>
      <c r="CU21" s="46">
        <v>0.04217625042898901</v>
      </c>
      <c r="CV21" s="46">
        <v>-0.9702908111570981</v>
      </c>
      <c r="CW21" s="46">
        <v>0.3868460609083918</v>
      </c>
      <c r="CX21" s="46">
        <v>-0.15802351484211835</v>
      </c>
      <c r="CY21" s="46">
        <v>0.07617705836150104</v>
      </c>
      <c r="CZ21" s="46">
        <v>-0.15802351484211835</v>
      </c>
      <c r="DA21" s="46">
        <v>0.07617705836150104</v>
      </c>
      <c r="DC21" s="46" t="s">
        <v>99</v>
      </c>
      <c r="DD21" s="46">
        <v>-0.08069087699639485</v>
      </c>
      <c r="DE21" s="46">
        <v>0.027140416869538473</v>
      </c>
      <c r="DF21" s="46">
        <v>-2.973089079075999</v>
      </c>
      <c r="DG21" s="46">
        <v>0.04101855553627318</v>
      </c>
      <c r="DH21" s="46">
        <v>-0.15604491064304418</v>
      </c>
      <c r="DI21" s="46">
        <v>-0.005336843349745518</v>
      </c>
      <c r="DJ21" s="46">
        <v>-0.15604491064304418</v>
      </c>
      <c r="DK21" s="46">
        <v>-0.005336843349745518</v>
      </c>
      <c r="DM21" s="46" t="s">
        <v>99</v>
      </c>
      <c r="DN21" s="46">
        <v>2.84271546988683</v>
      </c>
      <c r="DO21" s="46">
        <v>0.4055434587692317</v>
      </c>
      <c r="DP21" s="46">
        <v>7.009644486719322</v>
      </c>
      <c r="DQ21" s="46">
        <v>0.002180846952977639</v>
      </c>
      <c r="DR21" s="46">
        <v>1.7167439866862886</v>
      </c>
      <c r="DS21" s="46">
        <v>3.9686869530873716</v>
      </c>
      <c r="DT21" s="46">
        <v>1.7167439866862886</v>
      </c>
      <c r="DU21" s="46">
        <v>3.9686869530873716</v>
      </c>
      <c r="DW21" s="46" t="s">
        <v>99</v>
      </c>
      <c r="DX21" s="46">
        <v>2.1390170910680406</v>
      </c>
      <c r="DY21" s="46">
        <v>0.2669496686782374</v>
      </c>
      <c r="DZ21" s="46">
        <v>8.012810435986207</v>
      </c>
      <c r="EA21" s="46">
        <v>0.0013158640834140289</v>
      </c>
      <c r="EB21" s="46">
        <v>1.3978444549867195</v>
      </c>
      <c r="EC21" s="46">
        <v>2.8801897271493617</v>
      </c>
      <c r="ED21" s="46">
        <v>1.3978444549867195</v>
      </c>
      <c r="EE21" s="46">
        <v>2.8801897271493617</v>
      </c>
      <c r="EG21" s="46" t="s">
        <v>99</v>
      </c>
      <c r="EH21" s="46">
        <v>2.510219176826892</v>
      </c>
      <c r="EI21" s="46">
        <v>0.25527769459638955</v>
      </c>
      <c r="EJ21" s="46">
        <v>9.833288336435778</v>
      </c>
      <c r="EK21" s="46">
        <v>0.000599778772030499</v>
      </c>
      <c r="EL21" s="46">
        <v>1.8014532031750465</v>
      </c>
      <c r="EM21" s="46">
        <v>3.2189851504787375</v>
      </c>
      <c r="EN21" s="46">
        <v>1.8014532031750465</v>
      </c>
      <c r="EO21" s="46">
        <v>3.2189851504787375</v>
      </c>
      <c r="EQ21" s="46" t="s">
        <v>99</v>
      </c>
      <c r="ER21" s="46">
        <v>1.530001274785468</v>
      </c>
      <c r="ES21" s="46">
        <v>0.3312599894691718</v>
      </c>
      <c r="ET21" s="46">
        <v>4.618732486338666</v>
      </c>
      <c r="EU21" s="46">
        <v>0.009890508296558282</v>
      </c>
      <c r="EV21" s="46">
        <v>0.610274193501578</v>
      </c>
      <c r="EW21" s="46">
        <v>2.4497283560693583</v>
      </c>
      <c r="EX21" s="46">
        <v>0.610274193501578</v>
      </c>
      <c r="EY21" s="46">
        <v>2.4497283560693583</v>
      </c>
      <c r="FA21" s="46" t="s">
        <v>99</v>
      </c>
      <c r="FB21" s="46">
        <v>2.7545814894004734</v>
      </c>
      <c r="FC21" s="46">
        <v>0.18489941527723536</v>
      </c>
      <c r="FD21" s="46">
        <v>14.897729585949723</v>
      </c>
      <c r="FE21" s="46">
        <v>0.00011823253055633537</v>
      </c>
      <c r="FF21" s="46">
        <v>2.2412173496003795</v>
      </c>
      <c r="FG21" s="46">
        <v>3.2679456292005673</v>
      </c>
      <c r="FH21" s="46">
        <v>2.2412173496003795</v>
      </c>
      <c r="FI21" s="46">
        <v>3.2679456292005673</v>
      </c>
      <c r="FY21" s="14"/>
      <c r="FZ21" s="14"/>
      <c r="GA21" s="14"/>
    </row>
    <row r="22" spans="1:183" ht="15.75">
      <c r="A22" s="20"/>
      <c r="B22" s="22"/>
      <c r="C22" s="20"/>
      <c r="D22" s="20"/>
      <c r="E22" s="20" t="str">
        <f t="shared" si="9"/>
        <v>Mb3</v>
      </c>
      <c r="F22" s="57">
        <f t="shared" si="10"/>
        <v>1.0897400820793433</v>
      </c>
      <c r="G22" s="31">
        <f t="shared" si="11"/>
        <v>0.1222982216142271</v>
      </c>
      <c r="H22" s="31">
        <f t="shared" si="12"/>
        <v>1.3179206566347468</v>
      </c>
      <c r="I22" s="31">
        <f t="shared" si="13"/>
        <v>26.755677154582763</v>
      </c>
      <c r="J22" s="31">
        <f t="shared" si="14"/>
        <v>2.6998632010943915</v>
      </c>
      <c r="K22" s="61">
        <f t="shared" si="15"/>
        <v>0.9195622435020521</v>
      </c>
      <c r="L22" s="31">
        <f t="shared" si="16"/>
        <v>0.7854993160054721</v>
      </c>
      <c r="M22" s="31">
        <f t="shared" si="17"/>
        <v>225.07195622435023</v>
      </c>
      <c r="N22" s="13"/>
      <c r="O22" s="4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4"/>
      <c r="AA22" s="4" t="s">
        <v>29</v>
      </c>
      <c r="AB22" s="9">
        <f>10^(DN20+(DN21*LOG10(20)))</f>
        <v>0.09682967756847537</v>
      </c>
      <c r="AC22" s="9">
        <f>10^(DX20+(DX21*LOG10(20)))</f>
        <v>0.008856916460822584</v>
      </c>
      <c r="AD22" s="9">
        <f>10^(DN43+(DN44*LOG10(20)))</f>
        <v>0.10971943847454403</v>
      </c>
      <c r="AE22" s="9">
        <f>10^(DX43+(DX44*LOG10(20)))</f>
        <v>1.442363382440265</v>
      </c>
      <c r="AF22" s="9">
        <f>10^(EH20+(EH21*LOG10(20)))</f>
        <v>0.20247123759662827</v>
      </c>
      <c r="AG22" s="9">
        <f>10^(ER20+(ER21*LOG10(20)))</f>
        <v>0.058932070724319476</v>
      </c>
      <c r="AH22" s="9">
        <f>10^(EH43+(EH44*LOG10(20)))</f>
        <v>0.06357084765935828</v>
      </c>
      <c r="AI22" s="9">
        <f>10^(ER43+(ER44*LOG10(20)))</f>
        <v>15.459648782799405</v>
      </c>
      <c r="FY22" s="14"/>
      <c r="FZ22" s="14"/>
      <c r="GA22" s="14"/>
    </row>
    <row r="23" spans="1:183" ht="15.75">
      <c r="A23" s="20"/>
      <c r="B23" s="20"/>
      <c r="C23" s="20"/>
      <c r="D23" s="20"/>
      <c r="E23" s="20" t="str">
        <f t="shared" si="9"/>
        <v>Mb4</v>
      </c>
      <c r="F23" s="57">
        <f t="shared" si="10"/>
        <v>1.1813781321184509</v>
      </c>
      <c r="G23" s="31">
        <f t="shared" si="11"/>
        <v>0.11104783599088838</v>
      </c>
      <c r="H23" s="31">
        <f t="shared" si="12"/>
        <v>1.42625284738041</v>
      </c>
      <c r="I23" s="31">
        <f t="shared" si="13"/>
        <v>20.338553530751707</v>
      </c>
      <c r="J23" s="31">
        <f t="shared" si="14"/>
        <v>2.8143507972665147</v>
      </c>
      <c r="K23" s="61">
        <f t="shared" si="15"/>
        <v>0.892369020501139</v>
      </c>
      <c r="L23" s="31">
        <f t="shared" si="16"/>
        <v>0.8317198177676538</v>
      </c>
      <c r="M23" s="31">
        <f t="shared" si="17"/>
        <v>270.73177676537586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 t="s">
        <v>63</v>
      </c>
      <c r="AB23" s="9">
        <f>10^(DN20+(DN21*LOG10(25)))</f>
        <v>0.18259802627105637</v>
      </c>
      <c r="AC23" s="9">
        <f>10^(DX20+(DX21*LOG10(25)))</f>
        <v>0.014274954166886615</v>
      </c>
      <c r="AD23" s="9">
        <f>10^(DN43+(DN44*LOG10(25)))</f>
        <v>0.19972590160766143</v>
      </c>
      <c r="AE23" s="9">
        <f>10^(DX43+(DX44*LOG10(25)))</f>
        <v>2.3114062409767975</v>
      </c>
      <c r="AF23" s="9">
        <f>10^(EH20+(EH21*LOG10(25)))</f>
        <v>0.3545101798336584</v>
      </c>
      <c r="AG23" s="9">
        <f>10^(ER20+(ER21*LOG10(25)))</f>
        <v>0.08291328933606833</v>
      </c>
      <c r="AH23" s="9">
        <f>10^(EH43+(EH44*LOG10(25)))</f>
        <v>0.10058425731625018</v>
      </c>
      <c r="AI23" s="9">
        <f>10^(ER43+(ER44*LOG10(25)))</f>
        <v>26.209221891313113</v>
      </c>
      <c r="FY23" s="14"/>
      <c r="FZ23" s="14"/>
      <c r="GA23" s="14"/>
    </row>
    <row r="24" spans="1:183" ht="15.75">
      <c r="A24" s="20"/>
      <c r="B24" s="20"/>
      <c r="C24" s="20"/>
      <c r="D24" s="20"/>
      <c r="E24" s="20" t="str">
        <f t="shared" si="9"/>
        <v>Mb5</v>
      </c>
      <c r="F24" s="57">
        <f t="shared" si="10"/>
        <v>1.233893557422969</v>
      </c>
      <c r="G24" s="31">
        <f t="shared" si="11"/>
        <v>0.1334033613445378</v>
      </c>
      <c r="H24" s="31">
        <f t="shared" si="12"/>
        <v>1.386204481792717</v>
      </c>
      <c r="I24" s="31">
        <f t="shared" si="13"/>
        <v>19.599439775910362</v>
      </c>
      <c r="J24" s="31">
        <f t="shared" si="14"/>
        <v>2.71078431372549</v>
      </c>
      <c r="K24" s="61">
        <f t="shared" si="15"/>
        <v>0.7839635854341735</v>
      </c>
      <c r="L24" s="31">
        <f t="shared" si="16"/>
        <v>0.8053221288515405</v>
      </c>
      <c r="M24" s="31">
        <f t="shared" si="17"/>
        <v>249.27275910364145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9"/>
      <c r="AC24" s="9"/>
      <c r="AD24" s="9"/>
      <c r="AE24" s="9"/>
      <c r="AF24" s="9"/>
      <c r="AG24" s="9"/>
      <c r="AH24" s="9"/>
      <c r="AI24" s="9"/>
      <c r="AS24" s="14"/>
      <c r="BC24" s="14"/>
      <c r="BD24" s="14"/>
      <c r="BN24" s="14"/>
      <c r="BX24" s="14"/>
      <c r="CH24" s="14"/>
      <c r="CR24" s="14"/>
      <c r="DB24" s="14"/>
      <c r="DL24" s="14"/>
      <c r="DV24" s="14"/>
      <c r="EF24" s="14"/>
      <c r="EP24" s="14"/>
      <c r="EZ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5.75">
      <c r="A25" s="20"/>
      <c r="B25" s="20"/>
      <c r="C25" s="20"/>
      <c r="D25" s="20"/>
      <c r="E25" s="20" t="str">
        <f t="shared" si="9"/>
        <v>Mb6</v>
      </c>
      <c r="F25" s="57">
        <f t="shared" si="10"/>
        <v>1.7224506578947365</v>
      </c>
      <c r="G25" s="31">
        <f t="shared" si="11"/>
        <v>0.13240131578947367</v>
      </c>
      <c r="H25" s="31">
        <f t="shared" si="12"/>
        <v>1.9342105263157894</v>
      </c>
      <c r="I25" s="31">
        <f t="shared" si="13"/>
        <v>18.39967105263158</v>
      </c>
      <c r="J25" s="31">
        <f t="shared" si="14"/>
        <v>3.052631578947368</v>
      </c>
      <c r="K25" s="61">
        <f t="shared" si="15"/>
        <v>0.8466282894736842</v>
      </c>
      <c r="L25" s="31">
        <f t="shared" si="16"/>
        <v>1.1019736842105263</v>
      </c>
      <c r="M25" s="31">
        <f t="shared" si="17"/>
        <v>156.09580592105263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9"/>
      <c r="AC25" s="9"/>
      <c r="AD25" s="9"/>
      <c r="AE25" s="9"/>
      <c r="AF25" s="9"/>
      <c r="AG25" s="9"/>
      <c r="AH25" s="9"/>
      <c r="AI25" s="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5.75">
      <c r="A26" s="20"/>
      <c r="B26" s="20"/>
      <c r="C26" s="20"/>
      <c r="D26" s="20"/>
      <c r="E26" s="49"/>
      <c r="F26" s="61"/>
      <c r="G26" s="31"/>
      <c r="H26" s="31"/>
      <c r="I26" s="31"/>
      <c r="J26" s="31"/>
      <c r="K26" s="61"/>
      <c r="L26" s="31"/>
      <c r="M26" s="3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  <c r="AB26" s="9"/>
      <c r="AC26" s="9"/>
      <c r="AD26" s="9"/>
      <c r="AE26" s="9"/>
      <c r="AF26" s="9"/>
      <c r="AG26" s="9"/>
      <c r="AH26" s="9"/>
      <c r="AI26" s="9"/>
      <c r="AJ26" s="19" t="s">
        <v>36</v>
      </c>
      <c r="AK26" s="10"/>
      <c r="AL26" s="10"/>
      <c r="AM26" s="10"/>
      <c r="AN26" s="10"/>
      <c r="AO26" s="10"/>
      <c r="AP26" s="14"/>
      <c r="AQ26" s="14"/>
      <c r="AR26" s="14"/>
      <c r="AS26" s="14"/>
      <c r="AT26" s="19" t="s">
        <v>37</v>
      </c>
      <c r="AU26" s="10"/>
      <c r="AV26" s="10"/>
      <c r="AW26" s="10"/>
      <c r="AX26" s="10"/>
      <c r="AY26" s="10"/>
      <c r="AZ26" s="14"/>
      <c r="BA26" s="14"/>
      <c r="BB26" s="14"/>
      <c r="BC26" s="14"/>
      <c r="BD26" s="14"/>
      <c r="BE26" s="19" t="s">
        <v>40</v>
      </c>
      <c r="BF26" s="10"/>
      <c r="BG26" s="10"/>
      <c r="BH26" s="10"/>
      <c r="BI26" s="10"/>
      <c r="BJ26" s="10"/>
      <c r="BK26" s="11"/>
      <c r="BL26" s="11"/>
      <c r="BM26" s="11"/>
      <c r="BN26" s="14"/>
      <c r="BO26" s="19" t="s">
        <v>41</v>
      </c>
      <c r="BP26" s="10"/>
      <c r="BQ26" s="10"/>
      <c r="BR26" s="10"/>
      <c r="BS26" s="10"/>
      <c r="BT26" s="10"/>
      <c r="BU26" s="14"/>
      <c r="BV26" s="14"/>
      <c r="BW26" s="14"/>
      <c r="BX26" s="14"/>
      <c r="BY26" s="19" t="s">
        <v>45</v>
      </c>
      <c r="BZ26" s="10"/>
      <c r="CA26" s="10"/>
      <c r="CB26" s="10"/>
      <c r="CC26" s="10"/>
      <c r="CD26" s="10"/>
      <c r="CE26" s="14"/>
      <c r="CF26" s="14"/>
      <c r="CG26" s="14"/>
      <c r="CH26" s="14"/>
      <c r="CI26" s="19" t="s">
        <v>46</v>
      </c>
      <c r="CJ26" s="10"/>
      <c r="CK26" s="10"/>
      <c r="CL26" s="10"/>
      <c r="CM26" s="10"/>
      <c r="CN26" s="10"/>
      <c r="CO26" s="14"/>
      <c r="CP26" s="14"/>
      <c r="CQ26" s="14"/>
      <c r="CR26" s="14"/>
      <c r="CS26" s="19" t="s">
        <v>49</v>
      </c>
      <c r="CT26" s="10"/>
      <c r="CU26" s="10"/>
      <c r="CV26" s="10"/>
      <c r="CW26" s="10"/>
      <c r="CX26" s="10"/>
      <c r="CY26" s="14"/>
      <c r="CZ26" s="14"/>
      <c r="DA26" s="14"/>
      <c r="DB26" s="14"/>
      <c r="DC26" s="19" t="s">
        <v>50</v>
      </c>
      <c r="DD26" s="10"/>
      <c r="DE26" s="10"/>
      <c r="DF26" s="10"/>
      <c r="DG26" s="10"/>
      <c r="DH26" s="10"/>
      <c r="DI26" s="14"/>
      <c r="DJ26" s="14"/>
      <c r="DK26" s="14"/>
      <c r="DL26" s="14"/>
      <c r="DM26" s="19" t="s">
        <v>53</v>
      </c>
      <c r="DN26" s="10"/>
      <c r="DO26" s="10"/>
      <c r="DP26" s="10"/>
      <c r="DQ26" s="10"/>
      <c r="DR26" s="10"/>
      <c r="DS26" s="14"/>
      <c r="DT26" s="14"/>
      <c r="DU26" s="14"/>
      <c r="DV26" s="14"/>
      <c r="DW26" s="19" t="s">
        <v>54</v>
      </c>
      <c r="DX26" s="10"/>
      <c r="DY26" s="10"/>
      <c r="DZ26" s="10"/>
      <c r="EA26" s="10"/>
      <c r="EB26" s="10"/>
      <c r="EC26" s="14"/>
      <c r="ED26" s="14"/>
      <c r="EE26" s="14"/>
      <c r="EF26" s="14"/>
      <c r="EG26" s="19" t="s">
        <v>57</v>
      </c>
      <c r="EH26" s="10"/>
      <c r="EI26" s="10"/>
      <c r="EJ26" s="10"/>
      <c r="EK26" s="10"/>
      <c r="EL26" s="10"/>
      <c r="EM26" s="14"/>
      <c r="EN26" s="14"/>
      <c r="EO26" s="14"/>
      <c r="EP26" s="14"/>
      <c r="EQ26" s="19" t="s">
        <v>58</v>
      </c>
      <c r="ER26" s="10"/>
      <c r="ES26" s="10"/>
      <c r="ET26" s="10"/>
      <c r="EU26" s="10"/>
      <c r="EV26" s="10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5.75">
      <c r="A27" s="20"/>
      <c r="B27" s="20"/>
      <c r="C27" s="20"/>
      <c r="D27" s="20"/>
      <c r="E27" s="49"/>
      <c r="F27" s="61"/>
      <c r="G27" s="31"/>
      <c r="H27" s="31"/>
      <c r="I27" s="31"/>
      <c r="J27" s="31"/>
      <c r="K27" s="61"/>
      <c r="L27" s="31"/>
      <c r="M27" s="3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 t="s">
        <v>30</v>
      </c>
      <c r="AB27" s="9"/>
      <c r="AC27" s="9"/>
      <c r="AD27" s="9"/>
      <c r="AE27" s="9" t="s">
        <v>31</v>
      </c>
      <c r="AF27" s="9"/>
      <c r="AG27" s="9"/>
      <c r="AH27" s="9"/>
      <c r="AI27" s="9"/>
      <c r="AJ27" t="s">
        <v>76</v>
      </c>
      <c r="AT27" t="s">
        <v>76</v>
      </c>
      <c r="BE27" t="s">
        <v>76</v>
      </c>
      <c r="BO27" t="s">
        <v>76</v>
      </c>
      <c r="BY27" t="s">
        <v>76</v>
      </c>
      <c r="CI27" t="s">
        <v>76</v>
      </c>
      <c r="CS27" t="s">
        <v>76</v>
      </c>
      <c r="DC27" t="s">
        <v>76</v>
      </c>
      <c r="DM27" t="s">
        <v>76</v>
      </c>
      <c r="DW27" t="s">
        <v>76</v>
      </c>
      <c r="EG27" t="s">
        <v>76</v>
      </c>
      <c r="EQ27" t="s">
        <v>76</v>
      </c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5.75">
      <c r="A28" s="39"/>
      <c r="B28" s="20"/>
      <c r="E28" s="50"/>
      <c r="F28" s="62"/>
      <c r="G28" s="62"/>
      <c r="H28" s="62"/>
      <c r="I28" s="62"/>
      <c r="J28" s="62"/>
      <c r="K28" s="62"/>
      <c r="L28" s="62"/>
      <c r="M28" s="6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7"/>
      <c r="AB28" s="52"/>
      <c r="AC28" s="52"/>
      <c r="AD28" s="52"/>
      <c r="AE28" s="52"/>
      <c r="AF28" s="52"/>
      <c r="AG28" s="52"/>
      <c r="AH28" s="52"/>
      <c r="AI28" s="9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5.75">
      <c r="A29" s="39"/>
      <c r="B29" s="20"/>
      <c r="E29" s="50"/>
      <c r="F29" s="62"/>
      <c r="G29" s="62"/>
      <c r="H29" s="62"/>
      <c r="I29" s="62"/>
      <c r="J29" s="62"/>
      <c r="K29" s="62"/>
      <c r="L29" s="62"/>
      <c r="M29" s="6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9">
        <f>10^(FB20+(FB21*LOG10(15)))</f>
        <v>0.03285094203912025</v>
      </c>
      <c r="AC29" s="9" t="s">
        <v>32</v>
      </c>
      <c r="AD29" s="9"/>
      <c r="AE29" s="9"/>
      <c r="AF29" s="9">
        <f>10^(FB20+(FB21*LOG10(20)))</f>
        <v>0.072560749353524</v>
      </c>
      <c r="AG29" s="9" t="s">
        <v>32</v>
      </c>
      <c r="AH29" s="9"/>
      <c r="AI29" s="9"/>
      <c r="AJ29" s="46" t="s">
        <v>77</v>
      </c>
      <c r="AK29" s="46"/>
      <c r="AT29" s="46" t="s">
        <v>77</v>
      </c>
      <c r="AU29" s="46"/>
      <c r="BE29" s="46" t="s">
        <v>77</v>
      </c>
      <c r="BF29" s="46"/>
      <c r="BO29" s="46" t="s">
        <v>77</v>
      </c>
      <c r="BP29" s="46"/>
      <c r="BY29" s="46" t="s">
        <v>77</v>
      </c>
      <c r="BZ29" s="46"/>
      <c r="CI29" s="46" t="s">
        <v>77</v>
      </c>
      <c r="CJ29" s="46"/>
      <c r="CS29" s="46" t="s">
        <v>77</v>
      </c>
      <c r="CT29" s="46"/>
      <c r="DC29" s="46" t="s">
        <v>77</v>
      </c>
      <c r="DD29" s="46"/>
      <c r="DM29" s="46" t="s">
        <v>77</v>
      </c>
      <c r="DN29" s="46"/>
      <c r="DW29" s="46" t="s">
        <v>77</v>
      </c>
      <c r="DX29" s="46"/>
      <c r="EG29" s="46" t="s">
        <v>77</v>
      </c>
      <c r="EH29" s="46"/>
      <c r="EQ29" s="46" t="s">
        <v>77</v>
      </c>
      <c r="ER29" s="46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5.75">
      <c r="A30" s="39"/>
      <c r="B30" s="20"/>
      <c r="E30" s="50"/>
      <c r="F30" s="62"/>
      <c r="G30" s="62"/>
      <c r="H30" s="62"/>
      <c r="I30" s="62"/>
      <c r="J30" s="62"/>
      <c r="K30" s="62"/>
      <c r="L30" s="62"/>
      <c r="M30" s="6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9">
        <f>AB29*1000</f>
        <v>32.85094203912025</v>
      </c>
      <c r="AC30" s="9" t="s">
        <v>33</v>
      </c>
      <c r="AD30" s="9"/>
      <c r="AE30" s="9"/>
      <c r="AF30" s="9">
        <f>AF29*1000</f>
        <v>72.560749353524</v>
      </c>
      <c r="AG30" s="9" t="s">
        <v>33</v>
      </c>
      <c r="AH30" s="9"/>
      <c r="AI30" s="9"/>
      <c r="AJ30" s="46" t="s">
        <v>78</v>
      </c>
      <c r="AK30" s="46">
        <v>0.048572461390962135</v>
      </c>
      <c r="AT30" s="46" t="s">
        <v>78</v>
      </c>
      <c r="AU30" s="46">
        <v>0.8543918459310395</v>
      </c>
      <c r="BE30" s="46" t="s">
        <v>78</v>
      </c>
      <c r="BF30" s="46">
        <v>0.5085599850462764</v>
      </c>
      <c r="BO30" s="46" t="s">
        <v>78</v>
      </c>
      <c r="BP30" s="46">
        <v>0.3150260186810286</v>
      </c>
      <c r="BY30" s="46" t="s">
        <v>78</v>
      </c>
      <c r="BZ30" s="46">
        <v>0.013355031939539085</v>
      </c>
      <c r="CI30" s="46" t="s">
        <v>78</v>
      </c>
      <c r="CJ30" s="46">
        <v>0.8249484408559966</v>
      </c>
      <c r="CS30" s="46" t="s">
        <v>78</v>
      </c>
      <c r="CT30" s="46">
        <v>0.5620655305052666</v>
      </c>
      <c r="DC30" s="46" t="s">
        <v>78</v>
      </c>
      <c r="DD30" s="46">
        <v>0.35703337237508226</v>
      </c>
      <c r="DM30" s="46" t="s">
        <v>78</v>
      </c>
      <c r="DN30" s="46">
        <v>0.9527031262993195</v>
      </c>
      <c r="DW30" s="46" t="s">
        <v>78</v>
      </c>
      <c r="DX30" s="46">
        <v>0.9674529908077989</v>
      </c>
      <c r="EG30" s="46" t="s">
        <v>78</v>
      </c>
      <c r="EH30" s="46">
        <v>0.9071924786816925</v>
      </c>
      <c r="EQ30" s="46" t="s">
        <v>78</v>
      </c>
      <c r="ER30" s="46">
        <v>0.9011185696264109</v>
      </c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5.75">
      <c r="A31" s="39"/>
      <c r="B31" s="20"/>
      <c r="E31" s="50"/>
      <c r="F31" s="62"/>
      <c r="G31" s="62"/>
      <c r="H31" s="62"/>
      <c r="I31" s="62"/>
      <c r="J31" s="62"/>
      <c r="K31" s="62"/>
      <c r="L31" s="62"/>
      <c r="M31" s="6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9"/>
      <c r="AC31" s="9"/>
      <c r="AD31" s="9"/>
      <c r="AE31" s="9"/>
      <c r="AF31" s="9"/>
      <c r="AG31" s="9"/>
      <c r="AH31" s="9"/>
      <c r="AI31" s="9"/>
      <c r="AJ31" s="46" t="s">
        <v>79</v>
      </c>
      <c r="AK31" s="46">
        <v>0.0023592840055765073</v>
      </c>
      <c r="AT31" s="46" t="s">
        <v>79</v>
      </c>
      <c r="AU31" s="46">
        <v>0.7299854263934491</v>
      </c>
      <c r="BE31" s="46" t="s">
        <v>79</v>
      </c>
      <c r="BF31" s="46">
        <v>0.25863325839026885</v>
      </c>
      <c r="BO31" s="46" t="s">
        <v>79</v>
      </c>
      <c r="BP31" s="46">
        <v>0.09924139244601976</v>
      </c>
      <c r="BY31" s="46" t="s">
        <v>79</v>
      </c>
      <c r="BZ31" s="46">
        <v>0.0001783568781061091</v>
      </c>
      <c r="CI31" s="46" t="s">
        <v>79</v>
      </c>
      <c r="CJ31" s="46">
        <v>0.6805399300707397</v>
      </c>
      <c r="CS31" s="46" t="s">
        <v>79</v>
      </c>
      <c r="CT31" s="46">
        <v>0.31591766058216686</v>
      </c>
      <c r="DC31" s="46" t="s">
        <v>79</v>
      </c>
      <c r="DD31" s="46">
        <v>0.12747282898952417</v>
      </c>
      <c r="DM31" s="46" t="s">
        <v>79</v>
      </c>
      <c r="DN31" s="46">
        <v>0.9076432468604971</v>
      </c>
      <c r="DW31" s="46" t="s">
        <v>79</v>
      </c>
      <c r="DX31" s="46">
        <v>0.9359652894229551</v>
      </c>
      <c r="EG31" s="46" t="s">
        <v>79</v>
      </c>
      <c r="EH31" s="46">
        <v>0.822998193376633</v>
      </c>
      <c r="EQ31" s="46" t="s">
        <v>79</v>
      </c>
      <c r="ER31" s="46">
        <v>0.8120146765255487</v>
      </c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5.75">
      <c r="A32" s="39"/>
      <c r="B32" s="20"/>
      <c r="E32" s="50"/>
      <c r="F32" s="62"/>
      <c r="G32" s="62"/>
      <c r="H32" s="62"/>
      <c r="I32" s="62"/>
      <c r="J32" s="62"/>
      <c r="K32" s="62"/>
      <c r="L32" s="62"/>
      <c r="M32" s="6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9"/>
      <c r="AC32" s="9"/>
      <c r="AD32" s="9"/>
      <c r="AE32" s="9"/>
      <c r="AF32" s="9"/>
      <c r="AG32" s="9"/>
      <c r="AH32" s="9"/>
      <c r="AI32" s="9"/>
      <c r="AJ32" s="46" t="s">
        <v>80</v>
      </c>
      <c r="AK32" s="46">
        <v>-0.24705089499302937</v>
      </c>
      <c r="AT32" s="46" t="s">
        <v>80</v>
      </c>
      <c r="AU32" s="46">
        <v>0.6624817829918114</v>
      </c>
      <c r="BE32" s="46" t="s">
        <v>80</v>
      </c>
      <c r="BF32" s="46">
        <v>0.07329157298783606</v>
      </c>
      <c r="BO32" s="46" t="s">
        <v>80</v>
      </c>
      <c r="BP32" s="46">
        <v>-0.12594825944247529</v>
      </c>
      <c r="BY32" s="46" t="s">
        <v>80</v>
      </c>
      <c r="BZ32" s="46">
        <v>-0.24977705390236737</v>
      </c>
      <c r="CI32" s="46" t="s">
        <v>80</v>
      </c>
      <c r="CJ32" s="46">
        <v>0.6006749125884245</v>
      </c>
      <c r="CS32" s="46" t="s">
        <v>80</v>
      </c>
      <c r="CT32" s="46">
        <v>0.1448970757277086</v>
      </c>
      <c r="DC32" s="46" t="s">
        <v>80</v>
      </c>
      <c r="DD32" s="46">
        <v>-0.09065896376309479</v>
      </c>
      <c r="DM32" s="46" t="s">
        <v>80</v>
      </c>
      <c r="DN32" s="46">
        <v>0.8845540585756213</v>
      </c>
      <c r="DW32" s="46" t="s">
        <v>80</v>
      </c>
      <c r="DX32" s="46">
        <v>0.9199566117786939</v>
      </c>
      <c r="EG32" s="46" t="s">
        <v>80</v>
      </c>
      <c r="EH32" s="46">
        <v>0.7787477417207913</v>
      </c>
      <c r="EQ32" s="46" t="s">
        <v>80</v>
      </c>
      <c r="ER32" s="46">
        <v>0.7650183456569359</v>
      </c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5.75">
      <c r="A33" s="39"/>
      <c r="B33" s="20"/>
      <c r="E33" s="50"/>
      <c r="F33" s="62"/>
      <c r="G33" s="62"/>
      <c r="H33" s="62"/>
      <c r="I33" s="62"/>
      <c r="J33" s="62"/>
      <c r="K33" s="62"/>
      <c r="L33" s="62"/>
      <c r="M33" s="6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 t="s">
        <v>64</v>
      </c>
      <c r="AB33" s="9"/>
      <c r="AC33" s="9"/>
      <c r="AD33" s="9"/>
      <c r="AE33" s="9"/>
      <c r="AF33" s="9"/>
      <c r="AG33" s="9"/>
      <c r="AH33" s="9"/>
      <c r="AI33" s="9"/>
      <c r="AJ33" s="46" t="s">
        <v>81</v>
      </c>
      <c r="AK33" s="46">
        <v>0.3053933856189827</v>
      </c>
      <c r="AT33" s="46" t="s">
        <v>81</v>
      </c>
      <c r="AU33" s="46">
        <v>1.928083507429173</v>
      </c>
      <c r="BE33" s="46" t="s">
        <v>81</v>
      </c>
      <c r="BF33" s="46">
        <v>0.23402545653410947</v>
      </c>
      <c r="BO33" s="46" t="s">
        <v>81</v>
      </c>
      <c r="BP33" s="46">
        <v>42.453548588078405</v>
      </c>
      <c r="BY33" s="46" t="s">
        <v>81</v>
      </c>
      <c r="BZ33" s="46">
        <v>0.3057270112923061</v>
      </c>
      <c r="CI33" s="46" t="s">
        <v>81</v>
      </c>
      <c r="CJ33" s="46">
        <v>2.0972032804742535</v>
      </c>
      <c r="CS33" s="46" t="s">
        <v>81</v>
      </c>
      <c r="CT33" s="46">
        <v>0.22480229509520172</v>
      </c>
      <c r="DC33" s="46" t="s">
        <v>81</v>
      </c>
      <c r="DD33" s="46">
        <v>41.78296617039687</v>
      </c>
      <c r="DM33" s="46" t="s">
        <v>81</v>
      </c>
      <c r="DN33" s="46">
        <v>0.07903109467756698</v>
      </c>
      <c r="DW33" s="46" t="s">
        <v>81</v>
      </c>
      <c r="DX33" s="46">
        <v>0.05101609998601228</v>
      </c>
      <c r="EG33" s="46" t="s">
        <v>81</v>
      </c>
      <c r="EH33" s="46">
        <v>0.08800995176649233</v>
      </c>
      <c r="EQ33" s="46" t="s">
        <v>81</v>
      </c>
      <c r="ER33" s="46">
        <v>0.10504949775970346</v>
      </c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5.75">
      <c r="A34" s="39"/>
      <c r="B34" s="20"/>
      <c r="E34" s="50"/>
      <c r="F34" s="62"/>
      <c r="G34" s="62"/>
      <c r="H34" s="62"/>
      <c r="I34" s="62"/>
      <c r="J34" s="62"/>
      <c r="K34" s="62"/>
      <c r="L34" s="62"/>
      <c r="M34" s="6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7"/>
      <c r="AB34" s="52"/>
      <c r="AC34" s="52"/>
      <c r="AD34" s="52"/>
      <c r="AE34" s="9"/>
      <c r="AF34" s="9"/>
      <c r="AG34" s="9"/>
      <c r="AH34" s="9"/>
      <c r="AI34" s="9"/>
      <c r="AJ34" s="46" t="s">
        <v>82</v>
      </c>
      <c r="AK34" s="46">
        <v>6</v>
      </c>
      <c r="AT34" s="46" t="s">
        <v>82</v>
      </c>
      <c r="AU34" s="46">
        <v>6</v>
      </c>
      <c r="BE34" s="46" t="s">
        <v>82</v>
      </c>
      <c r="BF34" s="46">
        <v>6</v>
      </c>
      <c r="BO34" s="46" t="s">
        <v>82</v>
      </c>
      <c r="BP34" s="46">
        <v>6</v>
      </c>
      <c r="BY34" s="46" t="s">
        <v>82</v>
      </c>
      <c r="BZ34" s="46">
        <v>6</v>
      </c>
      <c r="CI34" s="46" t="s">
        <v>82</v>
      </c>
      <c r="CJ34" s="46">
        <v>6</v>
      </c>
      <c r="CS34" s="46" t="s">
        <v>82</v>
      </c>
      <c r="CT34" s="46">
        <v>6</v>
      </c>
      <c r="DC34" s="46" t="s">
        <v>82</v>
      </c>
      <c r="DD34" s="46">
        <v>6</v>
      </c>
      <c r="DM34" s="46" t="s">
        <v>82</v>
      </c>
      <c r="DN34" s="46">
        <v>6</v>
      </c>
      <c r="DW34" s="46" t="s">
        <v>82</v>
      </c>
      <c r="DX34" s="46">
        <v>6</v>
      </c>
      <c r="EG34" s="46" t="s">
        <v>82</v>
      </c>
      <c r="EH34" s="46">
        <v>6</v>
      </c>
      <c r="EQ34" s="46" t="s">
        <v>82</v>
      </c>
      <c r="ER34" s="46">
        <v>6</v>
      </c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5.75">
      <c r="A35" s="39"/>
      <c r="B35" s="20"/>
      <c r="C35" s="20"/>
      <c r="D35" s="35"/>
      <c r="E35" s="49"/>
      <c r="F35" s="61"/>
      <c r="G35" s="61"/>
      <c r="H35" s="61"/>
      <c r="I35" s="61"/>
      <c r="J35" s="61"/>
      <c r="K35" s="61"/>
      <c r="L35" s="31"/>
      <c r="M35" s="3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9">
        <f>10^(FB20+(FB21*LOG10(25)))</f>
        <v>0.13416779646962312</v>
      </c>
      <c r="AC35" s="9" t="s">
        <v>32</v>
      </c>
      <c r="AD35" s="9"/>
      <c r="AE35" s="9"/>
      <c r="AF35" s="9"/>
      <c r="AG35" s="9"/>
      <c r="AH35" s="9"/>
      <c r="AI35" s="9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5.75">
      <c r="A36" s="39"/>
      <c r="B36" s="20"/>
      <c r="C36" s="20"/>
      <c r="D36" s="20"/>
      <c r="E36" s="37" t="s">
        <v>18</v>
      </c>
      <c r="F36" s="59"/>
      <c r="G36" s="60"/>
      <c r="H36" s="60"/>
      <c r="I36" s="60"/>
      <c r="J36" s="60"/>
      <c r="K36" s="60"/>
      <c r="L36" s="60"/>
      <c r="M36" s="6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9">
        <f>AB35*1000</f>
        <v>134.1677964696231</v>
      </c>
      <c r="AC36" s="9" t="s">
        <v>33</v>
      </c>
      <c r="AD36" s="9"/>
      <c r="AE36" s="9"/>
      <c r="AF36" s="9"/>
      <c r="AG36" s="9"/>
      <c r="AH36" s="9"/>
      <c r="AI36" s="9"/>
      <c r="AJ36" t="s">
        <v>83</v>
      </c>
      <c r="AT36" t="s">
        <v>83</v>
      </c>
      <c r="BE36" t="s">
        <v>83</v>
      </c>
      <c r="BO36" t="s">
        <v>83</v>
      </c>
      <c r="BY36" t="s">
        <v>83</v>
      </c>
      <c r="CI36" t="s">
        <v>83</v>
      </c>
      <c r="CS36" t="s">
        <v>83</v>
      </c>
      <c r="DC36" t="s">
        <v>83</v>
      </c>
      <c r="DM36" t="s">
        <v>83</v>
      </c>
      <c r="DW36" t="s">
        <v>83</v>
      </c>
      <c r="EG36" t="s">
        <v>83</v>
      </c>
      <c r="EQ36" t="s">
        <v>83</v>
      </c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5.75">
      <c r="A37" s="39"/>
      <c r="B37" s="20"/>
      <c r="C37" s="37" t="s">
        <v>20</v>
      </c>
      <c r="D37" s="37"/>
      <c r="E37" s="20" t="str">
        <f aca="true" t="shared" si="18" ref="E37:E42">A7</f>
        <v>Mb1</v>
      </c>
      <c r="F37" s="63">
        <f aca="true" t="shared" si="19" ref="F37:F42">F20*D7</f>
        <v>0.029643166441136674</v>
      </c>
      <c r="G37" s="31">
        <f aca="true" t="shared" si="20" ref="G37:G42">G20*D7</f>
        <v>0.00387807848443843</v>
      </c>
      <c r="H37" s="31">
        <f aca="true" t="shared" si="21" ref="H37:H42">H20*D7</f>
        <v>0.038065087956698246</v>
      </c>
      <c r="I37" s="31">
        <f aca="true" t="shared" si="22" ref="I37:I42">I20*D7</f>
        <v>0.5189745602165088</v>
      </c>
      <c r="J37" s="31">
        <f aca="true" t="shared" si="23" ref="J37:J42">J20*D7</f>
        <v>0.07072638700947227</v>
      </c>
      <c r="K37" s="31">
        <f aca="true" t="shared" si="24" ref="K37:K42">K20*D7</f>
        <v>0.03332706359945873</v>
      </c>
      <c r="L37" s="31">
        <f aca="true" t="shared" si="25" ref="L37:L42">L20*D7</f>
        <v>0.0290106901217862</v>
      </c>
      <c r="M37" s="31">
        <f aca="true" t="shared" si="26" ref="M37:M42">M20*D7</f>
        <v>5.14215453315291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6"/>
      <c r="AK37" s="46" t="s">
        <v>87</v>
      </c>
      <c r="AL37" s="46" t="s">
        <v>88</v>
      </c>
      <c r="AM37" s="46" t="s">
        <v>89</v>
      </c>
      <c r="AN37" s="46" t="s">
        <v>90</v>
      </c>
      <c r="AO37" s="46" t="s">
        <v>91</v>
      </c>
      <c r="AT37" s="46"/>
      <c r="AU37" s="46" t="s">
        <v>87</v>
      </c>
      <c r="AV37" s="46" t="s">
        <v>88</v>
      </c>
      <c r="AW37" s="46" t="s">
        <v>89</v>
      </c>
      <c r="AX37" s="46" t="s">
        <v>90</v>
      </c>
      <c r="AY37" s="46" t="s">
        <v>91</v>
      </c>
      <c r="BE37" s="46"/>
      <c r="BF37" s="46" t="s">
        <v>87</v>
      </c>
      <c r="BG37" s="46" t="s">
        <v>88</v>
      </c>
      <c r="BH37" s="46" t="s">
        <v>89</v>
      </c>
      <c r="BI37" s="46" t="s">
        <v>90</v>
      </c>
      <c r="BJ37" s="46" t="s">
        <v>91</v>
      </c>
      <c r="BO37" s="46"/>
      <c r="BP37" s="46" t="s">
        <v>87</v>
      </c>
      <c r="BQ37" s="46" t="s">
        <v>88</v>
      </c>
      <c r="BR37" s="46" t="s">
        <v>89</v>
      </c>
      <c r="BS37" s="46" t="s">
        <v>90</v>
      </c>
      <c r="BT37" s="46" t="s">
        <v>91</v>
      </c>
      <c r="BY37" s="46"/>
      <c r="BZ37" s="46" t="s">
        <v>87</v>
      </c>
      <c r="CA37" s="46" t="s">
        <v>88</v>
      </c>
      <c r="CB37" s="46" t="s">
        <v>89</v>
      </c>
      <c r="CC37" s="46" t="s">
        <v>90</v>
      </c>
      <c r="CD37" s="46" t="s">
        <v>91</v>
      </c>
      <c r="CI37" s="46"/>
      <c r="CJ37" s="46" t="s">
        <v>87</v>
      </c>
      <c r="CK37" s="46" t="s">
        <v>88</v>
      </c>
      <c r="CL37" s="46" t="s">
        <v>89</v>
      </c>
      <c r="CM37" s="46" t="s">
        <v>90</v>
      </c>
      <c r="CN37" s="46" t="s">
        <v>91</v>
      </c>
      <c r="CS37" s="46"/>
      <c r="CT37" s="46" t="s">
        <v>87</v>
      </c>
      <c r="CU37" s="46" t="s">
        <v>88</v>
      </c>
      <c r="CV37" s="46" t="s">
        <v>89</v>
      </c>
      <c r="CW37" s="46" t="s">
        <v>90</v>
      </c>
      <c r="CX37" s="46" t="s">
        <v>91</v>
      </c>
      <c r="DC37" s="46"/>
      <c r="DD37" s="46" t="s">
        <v>87</v>
      </c>
      <c r="DE37" s="46" t="s">
        <v>88</v>
      </c>
      <c r="DF37" s="46" t="s">
        <v>89</v>
      </c>
      <c r="DG37" s="46" t="s">
        <v>90</v>
      </c>
      <c r="DH37" s="46" t="s">
        <v>91</v>
      </c>
      <c r="DM37" s="46"/>
      <c r="DN37" s="46" t="s">
        <v>87</v>
      </c>
      <c r="DO37" s="46" t="s">
        <v>88</v>
      </c>
      <c r="DP37" s="46" t="s">
        <v>89</v>
      </c>
      <c r="DQ37" s="46" t="s">
        <v>90</v>
      </c>
      <c r="DR37" s="46" t="s">
        <v>91</v>
      </c>
      <c r="DW37" s="46"/>
      <c r="DX37" s="46" t="s">
        <v>87</v>
      </c>
      <c r="DY37" s="46" t="s">
        <v>88</v>
      </c>
      <c r="DZ37" s="46" t="s">
        <v>89</v>
      </c>
      <c r="EA37" s="46" t="s">
        <v>90</v>
      </c>
      <c r="EB37" s="46" t="s">
        <v>91</v>
      </c>
      <c r="EG37" s="46"/>
      <c r="EH37" s="46" t="s">
        <v>87</v>
      </c>
      <c r="EI37" s="46" t="s">
        <v>88</v>
      </c>
      <c r="EJ37" s="46" t="s">
        <v>89</v>
      </c>
      <c r="EK37" s="46" t="s">
        <v>90</v>
      </c>
      <c r="EL37" s="46" t="s">
        <v>91</v>
      </c>
      <c r="EQ37" s="46"/>
      <c r="ER37" s="46" t="s">
        <v>87</v>
      </c>
      <c r="ES37" s="46" t="s">
        <v>88</v>
      </c>
      <c r="ET37" s="46" t="s">
        <v>89</v>
      </c>
      <c r="EU37" s="46" t="s">
        <v>90</v>
      </c>
      <c r="EV37" s="46" t="s">
        <v>91</v>
      </c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5.75">
      <c r="A38" s="39"/>
      <c r="B38" s="20"/>
      <c r="C38" s="20"/>
      <c r="D38" s="20"/>
      <c r="E38" s="20" t="str">
        <f t="shared" si="18"/>
        <v>Mb2</v>
      </c>
      <c r="F38" s="57">
        <f t="shared" si="19"/>
        <v>0.04895714285714286</v>
      </c>
      <c r="G38" s="31">
        <f t="shared" si="20"/>
        <v>0.004678571428571429</v>
      </c>
      <c r="H38" s="31">
        <f t="shared" si="21"/>
        <v>0.05044285714285716</v>
      </c>
      <c r="I38" s="31">
        <f t="shared" si="22"/>
        <v>0.8156000000000001</v>
      </c>
      <c r="J38" s="31">
        <f t="shared" si="23"/>
        <v>0.10035714285714288</v>
      </c>
      <c r="K38" s="31">
        <f t="shared" si="24"/>
        <v>0.03579285714285715</v>
      </c>
      <c r="L38" s="31">
        <f t="shared" si="25"/>
        <v>0.03808571428571429</v>
      </c>
      <c r="M38" s="31">
        <f t="shared" si="26"/>
        <v>8.250657142857143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6" t="s">
        <v>84</v>
      </c>
      <c r="AK38" s="46">
        <v>1</v>
      </c>
      <c r="AL38" s="46">
        <v>0.0008822370711975003</v>
      </c>
      <c r="AM38" s="46">
        <v>0.0008822370711975003</v>
      </c>
      <c r="AN38" s="46">
        <v>0.009459453559791137</v>
      </c>
      <c r="AO38" s="46">
        <v>0.9271986060352524</v>
      </c>
      <c r="AT38" s="46" t="s">
        <v>84</v>
      </c>
      <c r="AU38" s="46">
        <v>1</v>
      </c>
      <c r="AV38" s="46">
        <v>40.201166548398135</v>
      </c>
      <c r="AW38" s="46">
        <v>40.201166548398135</v>
      </c>
      <c r="AX38" s="46">
        <v>10.814015208781143</v>
      </c>
      <c r="AY38" s="46">
        <v>0.03025902905930223</v>
      </c>
      <c r="BE38" s="46" t="s">
        <v>84</v>
      </c>
      <c r="BF38" s="46">
        <v>1</v>
      </c>
      <c r="BG38" s="46">
        <v>0.07642535515657639</v>
      </c>
      <c r="BH38" s="46">
        <v>0.07642535515657639</v>
      </c>
      <c r="BI38" s="46">
        <v>1.3954403070669066</v>
      </c>
      <c r="BJ38" s="46">
        <v>0.3029252854983212</v>
      </c>
      <c r="BO38" s="46" t="s">
        <v>84</v>
      </c>
      <c r="BP38" s="46">
        <v>1</v>
      </c>
      <c r="BQ38" s="46">
        <v>794.277783211226</v>
      </c>
      <c r="BR38" s="46">
        <v>794.277783211226</v>
      </c>
      <c r="BS38" s="46">
        <v>0.44070138931233016</v>
      </c>
      <c r="BT38" s="46">
        <v>0.543092782391805</v>
      </c>
      <c r="BY38" s="46" t="s">
        <v>84</v>
      </c>
      <c r="BZ38" s="46">
        <v>1</v>
      </c>
      <c r="CA38" s="46">
        <v>6.66952555929412E-05</v>
      </c>
      <c r="CB38" s="46">
        <v>6.66952555929412E-05</v>
      </c>
      <c r="CC38" s="46">
        <v>0.0007135547798273242</v>
      </c>
      <c r="CD38" s="46">
        <v>0.9799686430732562</v>
      </c>
      <c r="CI38" s="46" t="s">
        <v>84</v>
      </c>
      <c r="CJ38" s="46">
        <v>1</v>
      </c>
      <c r="CK38" s="46">
        <v>37.47814419635178</v>
      </c>
      <c r="CL38" s="46">
        <v>37.47814419635178</v>
      </c>
      <c r="CM38" s="46">
        <v>8.5211266650187</v>
      </c>
      <c r="CN38" s="46">
        <v>0.04328251583706261</v>
      </c>
      <c r="CS38" s="46" t="s">
        <v>84</v>
      </c>
      <c r="CT38" s="46">
        <v>1</v>
      </c>
      <c r="CU38" s="46">
        <v>0.09335272486028923</v>
      </c>
      <c r="CV38" s="46">
        <v>0.09335272486028923</v>
      </c>
      <c r="CW38" s="46">
        <v>1.8472493287928977</v>
      </c>
      <c r="CX38" s="46">
        <v>0.24568491805043724</v>
      </c>
      <c r="DC38" s="46" t="s">
        <v>84</v>
      </c>
      <c r="DD38" s="46">
        <v>1</v>
      </c>
      <c r="DE38" s="46">
        <v>1020.227886106446</v>
      </c>
      <c r="DF38" s="46">
        <v>1020.227886106446</v>
      </c>
      <c r="DG38" s="46">
        <v>0.5843844557500603</v>
      </c>
      <c r="DH38" s="46">
        <v>0.487205968490222</v>
      </c>
      <c r="DM38" s="46" t="s">
        <v>84</v>
      </c>
      <c r="DN38" s="46">
        <v>1</v>
      </c>
      <c r="DO38" s="46">
        <v>0.24552883909998174</v>
      </c>
      <c r="DP38" s="46">
        <v>0.24552883909998174</v>
      </c>
      <c r="DQ38" s="46">
        <v>39.3103142328757</v>
      </c>
      <c r="DR38" s="46">
        <v>0.003302589974675181</v>
      </c>
      <c r="DW38" s="46" t="s">
        <v>84</v>
      </c>
      <c r="DX38" s="46">
        <v>1</v>
      </c>
      <c r="DY38" s="46">
        <v>0.15216640970570083</v>
      </c>
      <c r="DZ38" s="46">
        <v>0.15216640970570083</v>
      </c>
      <c r="EA38" s="46">
        <v>58.466121326296886</v>
      </c>
      <c r="EB38" s="46">
        <v>0.0015717230604189898</v>
      </c>
      <c r="EG38" s="46" t="s">
        <v>84</v>
      </c>
      <c r="EH38" s="46">
        <v>1</v>
      </c>
      <c r="EI38" s="46">
        <v>0.14406044103017548</v>
      </c>
      <c r="EJ38" s="46">
        <v>0.14406044103017548</v>
      </c>
      <c r="EK38" s="46">
        <v>18.598639394180847</v>
      </c>
      <c r="EL38" s="46">
        <v>0.0125201674761918</v>
      </c>
      <c r="EQ38" s="46" t="s">
        <v>84</v>
      </c>
      <c r="ER38" s="46">
        <v>1</v>
      </c>
      <c r="ES38" s="46">
        <v>0.19067242363547843</v>
      </c>
      <c r="ET38" s="46">
        <v>0.19067242363547843</v>
      </c>
      <c r="EU38" s="46">
        <v>17.278256866385803</v>
      </c>
      <c r="EV38" s="46">
        <v>0.014182897472033515</v>
      </c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15.75">
      <c r="A39" s="39"/>
      <c r="B39" s="20"/>
      <c r="C39" s="32"/>
      <c r="D39" s="32"/>
      <c r="E39" s="20" t="str">
        <f t="shared" si="18"/>
        <v>Mb3</v>
      </c>
      <c r="F39" s="57">
        <f t="shared" si="19"/>
        <v>0.04424344733242133</v>
      </c>
      <c r="G39" s="31">
        <f t="shared" si="20"/>
        <v>0.00496530779753762</v>
      </c>
      <c r="H39" s="31">
        <f t="shared" si="21"/>
        <v>0.05350757865937072</v>
      </c>
      <c r="I39" s="31">
        <f t="shared" si="22"/>
        <v>1.08628049247606</v>
      </c>
      <c r="J39" s="31">
        <f t="shared" si="23"/>
        <v>0.10961444596443229</v>
      </c>
      <c r="K39" s="31">
        <f t="shared" si="24"/>
        <v>0.03733422708618331</v>
      </c>
      <c r="L39" s="31">
        <f t="shared" si="25"/>
        <v>0.031891272229822167</v>
      </c>
      <c r="M39" s="31">
        <f t="shared" si="26"/>
        <v>9.137921422708619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6" t="s">
        <v>85</v>
      </c>
      <c r="AK39" s="46">
        <v>4</v>
      </c>
      <c r="AL39" s="46">
        <v>0.3730604799192988</v>
      </c>
      <c r="AM39" s="46">
        <v>0.0932651199798247</v>
      </c>
      <c r="AN39" s="46"/>
      <c r="AO39" s="46"/>
      <c r="AT39" s="46" t="s">
        <v>85</v>
      </c>
      <c r="AU39" s="46">
        <v>4</v>
      </c>
      <c r="AV39" s="46">
        <v>14.870024046481527</v>
      </c>
      <c r="AW39" s="46">
        <v>3.7175060116203817</v>
      </c>
      <c r="AX39" s="46"/>
      <c r="AY39" s="46"/>
      <c r="BE39" s="46" t="s">
        <v>85</v>
      </c>
      <c r="BF39" s="46">
        <v>4</v>
      </c>
      <c r="BG39" s="46">
        <v>0.21907165722399347</v>
      </c>
      <c r="BH39" s="46">
        <v>0.054767914305998366</v>
      </c>
      <c r="BI39" s="46"/>
      <c r="BJ39" s="46"/>
      <c r="BO39" s="46" t="s">
        <v>85</v>
      </c>
      <c r="BP39" s="46">
        <v>4</v>
      </c>
      <c r="BQ39" s="46">
        <v>7209.215150881335</v>
      </c>
      <c r="BR39" s="46">
        <v>1802.3037877203337</v>
      </c>
      <c r="BS39" s="46"/>
      <c r="BT39" s="46"/>
      <c r="BY39" s="46" t="s">
        <v>85</v>
      </c>
      <c r="BZ39" s="46">
        <v>4</v>
      </c>
      <c r="CA39" s="46">
        <v>0.37387602173490336</v>
      </c>
      <c r="CB39" s="46">
        <v>0.09346900543372584</v>
      </c>
      <c r="CC39" s="46"/>
      <c r="CD39" s="46"/>
      <c r="CI39" s="46" t="s">
        <v>85</v>
      </c>
      <c r="CJ39" s="46">
        <v>4</v>
      </c>
      <c r="CK39" s="46">
        <v>17.59304639852788</v>
      </c>
      <c r="CL39" s="46">
        <v>4.39826159963197</v>
      </c>
      <c r="CM39" s="46"/>
      <c r="CN39" s="46"/>
      <c r="CS39" s="46" t="s">
        <v>85</v>
      </c>
      <c r="CT39" s="46">
        <v>4</v>
      </c>
      <c r="CU39" s="46">
        <v>0.20214428752028063</v>
      </c>
      <c r="CV39" s="46">
        <v>0.05053607188007016</v>
      </c>
      <c r="CW39" s="46"/>
      <c r="CX39" s="46"/>
      <c r="DC39" s="46" t="s">
        <v>85</v>
      </c>
      <c r="DD39" s="46">
        <v>4</v>
      </c>
      <c r="DE39" s="46">
        <v>6983.265047986115</v>
      </c>
      <c r="DF39" s="46">
        <v>1745.8162619965287</v>
      </c>
      <c r="DG39" s="46"/>
      <c r="DH39" s="46"/>
      <c r="DM39" s="46" t="s">
        <v>85</v>
      </c>
      <c r="DN39" s="46">
        <v>4</v>
      </c>
      <c r="DO39" s="46">
        <v>0.024983655703738228</v>
      </c>
      <c r="DP39" s="46">
        <v>0.006245913925934557</v>
      </c>
      <c r="DQ39" s="46"/>
      <c r="DR39" s="46"/>
      <c r="DW39" s="46" t="s">
        <v>85</v>
      </c>
      <c r="DX39" s="46">
        <v>4</v>
      </c>
      <c r="DY39" s="46">
        <v>0.010410569831131209</v>
      </c>
      <c r="DZ39" s="46">
        <v>0.002602642457782802</v>
      </c>
      <c r="EA39" s="46"/>
      <c r="EB39" s="46"/>
      <c r="EG39" s="46" t="s">
        <v>85</v>
      </c>
      <c r="EH39" s="46">
        <v>4</v>
      </c>
      <c r="EI39" s="46">
        <v>0.030983006439761224</v>
      </c>
      <c r="EJ39" s="46">
        <v>0.007745751609940306</v>
      </c>
      <c r="EK39" s="46"/>
      <c r="EL39" s="46"/>
      <c r="EQ39" s="46" t="s">
        <v>85</v>
      </c>
      <c r="ER39" s="46">
        <v>4</v>
      </c>
      <c r="ES39" s="46">
        <v>0.04414158791826378</v>
      </c>
      <c r="ET39" s="46">
        <v>0.011035396979565945</v>
      </c>
      <c r="EU39" s="46"/>
      <c r="EV39" s="46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5.75">
      <c r="A40" s="39"/>
      <c r="B40" s="20"/>
      <c r="C40" s="32"/>
      <c r="D40" s="32"/>
      <c r="E40" s="20" t="str">
        <f t="shared" si="18"/>
        <v>Mb4</v>
      </c>
      <c r="F40" s="57">
        <f t="shared" si="19"/>
        <v>0.08293274487471525</v>
      </c>
      <c r="G40" s="31">
        <f t="shared" si="20"/>
        <v>0.007795558086560364</v>
      </c>
      <c r="H40" s="31">
        <f t="shared" si="21"/>
        <v>0.10012294988610478</v>
      </c>
      <c r="I40" s="31">
        <f t="shared" si="22"/>
        <v>1.4277664578587699</v>
      </c>
      <c r="J40" s="31">
        <f t="shared" si="23"/>
        <v>0.19756742596810933</v>
      </c>
      <c r="K40" s="31">
        <f t="shared" si="24"/>
        <v>0.06264430523917995</v>
      </c>
      <c r="L40" s="31">
        <f t="shared" si="25"/>
        <v>0.058386731207289294</v>
      </c>
      <c r="M40" s="31">
        <f t="shared" si="26"/>
        <v>19.005370728929385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6" t="s">
        <v>1</v>
      </c>
      <c r="AK40" s="46">
        <v>5</v>
      </c>
      <c r="AL40" s="46">
        <v>0.3739427169904963</v>
      </c>
      <c r="AM40" s="46"/>
      <c r="AN40" s="46"/>
      <c r="AO40" s="46"/>
      <c r="AT40" s="46" t="s">
        <v>1</v>
      </c>
      <c r="AU40" s="46">
        <v>5</v>
      </c>
      <c r="AV40" s="46">
        <v>55.07119059487966</v>
      </c>
      <c r="AW40" s="46"/>
      <c r="AX40" s="46"/>
      <c r="AY40" s="46"/>
      <c r="BE40" s="46" t="s">
        <v>1</v>
      </c>
      <c r="BF40" s="46">
        <v>5</v>
      </c>
      <c r="BG40" s="46">
        <v>0.29549701238056986</v>
      </c>
      <c r="BH40" s="46"/>
      <c r="BI40" s="46"/>
      <c r="BJ40" s="46"/>
      <c r="BO40" s="46" t="s">
        <v>1</v>
      </c>
      <c r="BP40" s="46">
        <v>5</v>
      </c>
      <c r="BQ40" s="46">
        <v>8003.492934092561</v>
      </c>
      <c r="BR40" s="46"/>
      <c r="BS40" s="46"/>
      <c r="BT40" s="46"/>
      <c r="BY40" s="46" t="s">
        <v>1</v>
      </c>
      <c r="BZ40" s="46">
        <v>5</v>
      </c>
      <c r="CA40" s="46">
        <v>0.3739427169904963</v>
      </c>
      <c r="CB40" s="46"/>
      <c r="CC40" s="46"/>
      <c r="CD40" s="46"/>
      <c r="CI40" s="46" t="s">
        <v>1</v>
      </c>
      <c r="CJ40" s="46">
        <v>5</v>
      </c>
      <c r="CK40" s="46">
        <v>55.07119059487965</v>
      </c>
      <c r="CL40" s="46"/>
      <c r="CM40" s="46"/>
      <c r="CN40" s="46"/>
      <c r="CS40" s="46" t="s">
        <v>1</v>
      </c>
      <c r="CT40" s="46">
        <v>5</v>
      </c>
      <c r="CU40" s="46">
        <v>0.29549701238056986</v>
      </c>
      <c r="CV40" s="46"/>
      <c r="CW40" s="46"/>
      <c r="CX40" s="46"/>
      <c r="DC40" s="46" t="s">
        <v>1</v>
      </c>
      <c r="DD40" s="46">
        <v>5</v>
      </c>
      <c r="DE40" s="46">
        <v>8003.492934092561</v>
      </c>
      <c r="DF40" s="46"/>
      <c r="DG40" s="46"/>
      <c r="DH40" s="46"/>
      <c r="DM40" s="46" t="s">
        <v>1</v>
      </c>
      <c r="DN40" s="46">
        <v>5</v>
      </c>
      <c r="DO40" s="46">
        <v>0.27051249480371997</v>
      </c>
      <c r="DP40" s="46"/>
      <c r="DQ40" s="46"/>
      <c r="DR40" s="46"/>
      <c r="DW40" s="46" t="s">
        <v>1</v>
      </c>
      <c r="DX40" s="46">
        <v>5</v>
      </c>
      <c r="DY40" s="46">
        <v>0.16257697953683203</v>
      </c>
      <c r="DZ40" s="46"/>
      <c r="EA40" s="46"/>
      <c r="EB40" s="46"/>
      <c r="EG40" s="46" t="s">
        <v>1</v>
      </c>
      <c r="EH40" s="46">
        <v>5</v>
      </c>
      <c r="EI40" s="46">
        <v>0.17504344746993672</v>
      </c>
      <c r="EJ40" s="46"/>
      <c r="EK40" s="46"/>
      <c r="EL40" s="46"/>
      <c r="EQ40" s="46" t="s">
        <v>1</v>
      </c>
      <c r="ER40" s="46">
        <v>5</v>
      </c>
      <c r="ES40" s="46">
        <v>0.2348140115537422</v>
      </c>
      <c r="ET40" s="46"/>
      <c r="EU40" s="46"/>
      <c r="EV40" s="46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:183" ht="15.75">
      <c r="A41" s="39"/>
      <c r="B41" s="20"/>
      <c r="C41" s="32"/>
      <c r="D41" s="32"/>
      <c r="E41" s="20" t="str">
        <f t="shared" si="18"/>
        <v>Mb5</v>
      </c>
      <c r="F41" s="57">
        <f t="shared" si="19"/>
        <v>0.0881</v>
      </c>
      <c r="G41" s="31">
        <f t="shared" si="20"/>
        <v>0.009525</v>
      </c>
      <c r="H41" s="31">
        <f t="shared" si="21"/>
        <v>0.09897500000000001</v>
      </c>
      <c r="I41" s="31">
        <f t="shared" si="22"/>
        <v>1.3994</v>
      </c>
      <c r="J41" s="31">
        <f t="shared" si="23"/>
        <v>0.19355</v>
      </c>
      <c r="K41" s="31">
        <f t="shared" si="24"/>
        <v>0.055975</v>
      </c>
      <c r="L41" s="31">
        <f t="shared" si="25"/>
        <v>0.057499999999999996</v>
      </c>
      <c r="M41" s="31">
        <f t="shared" si="26"/>
        <v>17.798075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4"/>
      <c r="AE41" s="4"/>
      <c r="AF41" s="4"/>
      <c r="AG41" s="4"/>
      <c r="AH41" s="4"/>
      <c r="AI41" s="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83" ht="15.75">
      <c r="A42" s="39"/>
      <c r="B42" s="20"/>
      <c r="C42" s="32"/>
      <c r="D42" s="32"/>
      <c r="E42" s="20" t="str">
        <f t="shared" si="18"/>
        <v>Mb6</v>
      </c>
      <c r="F42" s="57">
        <f t="shared" si="19"/>
        <v>0.13969074835526313</v>
      </c>
      <c r="G42" s="31">
        <f t="shared" si="20"/>
        <v>0.010737746710526316</v>
      </c>
      <c r="H42" s="31">
        <f t="shared" si="21"/>
        <v>0.15686447368421053</v>
      </c>
      <c r="I42" s="31">
        <f t="shared" si="22"/>
        <v>1.492213322368421</v>
      </c>
      <c r="J42" s="31">
        <f t="shared" si="23"/>
        <v>0.24756842105263158</v>
      </c>
      <c r="K42" s="31">
        <f t="shared" si="24"/>
        <v>0.06866155427631579</v>
      </c>
      <c r="L42" s="31">
        <f t="shared" si="25"/>
        <v>0.0893700657894737</v>
      </c>
      <c r="M42" s="31">
        <f t="shared" si="26"/>
        <v>12.65936986019737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6"/>
      <c r="AK42" s="46" t="s">
        <v>92</v>
      </c>
      <c r="AL42" s="46" t="s">
        <v>81</v>
      </c>
      <c r="AM42" s="46" t="s">
        <v>93</v>
      </c>
      <c r="AN42" s="46" t="s">
        <v>94</v>
      </c>
      <c r="AO42" s="46" t="s">
        <v>95</v>
      </c>
      <c r="AP42" s="46" t="s">
        <v>96</v>
      </c>
      <c r="AQ42" s="46" t="s">
        <v>97</v>
      </c>
      <c r="AR42" s="46" t="s">
        <v>98</v>
      </c>
      <c r="AT42" s="46"/>
      <c r="AU42" s="46" t="s">
        <v>92</v>
      </c>
      <c r="AV42" s="46" t="s">
        <v>81</v>
      </c>
      <c r="AW42" s="46" t="s">
        <v>93</v>
      </c>
      <c r="AX42" s="46" t="s">
        <v>94</v>
      </c>
      <c r="AY42" s="46" t="s">
        <v>95</v>
      </c>
      <c r="AZ42" s="46" t="s">
        <v>96</v>
      </c>
      <c r="BA42" s="46" t="s">
        <v>97</v>
      </c>
      <c r="BB42" s="46" t="s">
        <v>98</v>
      </c>
      <c r="BE42" s="46"/>
      <c r="BF42" s="46" t="s">
        <v>92</v>
      </c>
      <c r="BG42" s="46" t="s">
        <v>81</v>
      </c>
      <c r="BH42" s="46" t="s">
        <v>93</v>
      </c>
      <c r="BI42" s="46" t="s">
        <v>94</v>
      </c>
      <c r="BJ42" s="46" t="s">
        <v>95</v>
      </c>
      <c r="BK42" s="46" t="s">
        <v>96</v>
      </c>
      <c r="BL42" s="46" t="s">
        <v>97</v>
      </c>
      <c r="BM42" s="46" t="s">
        <v>98</v>
      </c>
      <c r="BO42" s="46"/>
      <c r="BP42" s="46" t="s">
        <v>92</v>
      </c>
      <c r="BQ42" s="46" t="s">
        <v>81</v>
      </c>
      <c r="BR42" s="46" t="s">
        <v>93</v>
      </c>
      <c r="BS42" s="46" t="s">
        <v>94</v>
      </c>
      <c r="BT42" s="46" t="s">
        <v>95</v>
      </c>
      <c r="BU42" s="46" t="s">
        <v>96</v>
      </c>
      <c r="BV42" s="46" t="s">
        <v>97</v>
      </c>
      <c r="BW42" s="46" t="s">
        <v>98</v>
      </c>
      <c r="BY42" s="46"/>
      <c r="BZ42" s="46" t="s">
        <v>92</v>
      </c>
      <c r="CA42" s="46" t="s">
        <v>81</v>
      </c>
      <c r="CB42" s="46" t="s">
        <v>93</v>
      </c>
      <c r="CC42" s="46" t="s">
        <v>94</v>
      </c>
      <c r="CD42" s="46" t="s">
        <v>95</v>
      </c>
      <c r="CE42" s="46" t="s">
        <v>96</v>
      </c>
      <c r="CF42" s="46" t="s">
        <v>97</v>
      </c>
      <c r="CG42" s="46" t="s">
        <v>98</v>
      </c>
      <c r="CI42" s="46"/>
      <c r="CJ42" s="46" t="s">
        <v>92</v>
      </c>
      <c r="CK42" s="46" t="s">
        <v>81</v>
      </c>
      <c r="CL42" s="46" t="s">
        <v>93</v>
      </c>
      <c r="CM42" s="46" t="s">
        <v>94</v>
      </c>
      <c r="CN42" s="46" t="s">
        <v>95</v>
      </c>
      <c r="CO42" s="46" t="s">
        <v>96</v>
      </c>
      <c r="CP42" s="46" t="s">
        <v>97</v>
      </c>
      <c r="CQ42" s="46" t="s">
        <v>98</v>
      </c>
      <c r="CS42" s="46"/>
      <c r="CT42" s="46" t="s">
        <v>92</v>
      </c>
      <c r="CU42" s="46" t="s">
        <v>81</v>
      </c>
      <c r="CV42" s="46" t="s">
        <v>93</v>
      </c>
      <c r="CW42" s="46" t="s">
        <v>94</v>
      </c>
      <c r="CX42" s="46" t="s">
        <v>95</v>
      </c>
      <c r="CY42" s="46" t="s">
        <v>96</v>
      </c>
      <c r="CZ42" s="46" t="s">
        <v>97</v>
      </c>
      <c r="DA42" s="46" t="s">
        <v>98</v>
      </c>
      <c r="DC42" s="46"/>
      <c r="DD42" s="46" t="s">
        <v>92</v>
      </c>
      <c r="DE42" s="46" t="s">
        <v>81</v>
      </c>
      <c r="DF42" s="46" t="s">
        <v>93</v>
      </c>
      <c r="DG42" s="46" t="s">
        <v>94</v>
      </c>
      <c r="DH42" s="46" t="s">
        <v>95</v>
      </c>
      <c r="DI42" s="46" t="s">
        <v>96</v>
      </c>
      <c r="DJ42" s="46" t="s">
        <v>97</v>
      </c>
      <c r="DK42" s="46" t="s">
        <v>98</v>
      </c>
      <c r="DM42" s="46"/>
      <c r="DN42" s="46" t="s">
        <v>92</v>
      </c>
      <c r="DO42" s="46" t="s">
        <v>81</v>
      </c>
      <c r="DP42" s="46" t="s">
        <v>93</v>
      </c>
      <c r="DQ42" s="46" t="s">
        <v>94</v>
      </c>
      <c r="DR42" s="46" t="s">
        <v>95</v>
      </c>
      <c r="DS42" s="46" t="s">
        <v>96</v>
      </c>
      <c r="DT42" s="46" t="s">
        <v>97</v>
      </c>
      <c r="DU42" s="46" t="s">
        <v>98</v>
      </c>
      <c r="DW42" s="46"/>
      <c r="DX42" s="46" t="s">
        <v>92</v>
      </c>
      <c r="DY42" s="46" t="s">
        <v>81</v>
      </c>
      <c r="DZ42" s="46" t="s">
        <v>93</v>
      </c>
      <c r="EA42" s="46" t="s">
        <v>94</v>
      </c>
      <c r="EB42" s="46" t="s">
        <v>95</v>
      </c>
      <c r="EC42" s="46" t="s">
        <v>96</v>
      </c>
      <c r="ED42" s="46" t="s">
        <v>97</v>
      </c>
      <c r="EE42" s="46" t="s">
        <v>98</v>
      </c>
      <c r="EG42" s="46"/>
      <c r="EH42" s="46" t="s">
        <v>92</v>
      </c>
      <c r="EI42" s="46" t="s">
        <v>81</v>
      </c>
      <c r="EJ42" s="46" t="s">
        <v>93</v>
      </c>
      <c r="EK42" s="46" t="s">
        <v>94</v>
      </c>
      <c r="EL42" s="46" t="s">
        <v>95</v>
      </c>
      <c r="EM42" s="46" t="s">
        <v>96</v>
      </c>
      <c r="EN42" s="46" t="s">
        <v>97</v>
      </c>
      <c r="EO42" s="46" t="s">
        <v>98</v>
      </c>
      <c r="EQ42" s="46"/>
      <c r="ER42" s="46" t="s">
        <v>92</v>
      </c>
      <c r="ES42" s="46" t="s">
        <v>81</v>
      </c>
      <c r="ET42" s="46" t="s">
        <v>93</v>
      </c>
      <c r="EU42" s="46" t="s">
        <v>94</v>
      </c>
      <c r="EV42" s="46" t="s">
        <v>95</v>
      </c>
      <c r="EW42" s="46" t="s">
        <v>96</v>
      </c>
      <c r="EX42" s="46" t="s">
        <v>97</v>
      </c>
      <c r="EY42" s="46" t="s">
        <v>98</v>
      </c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:183" ht="15.75">
      <c r="A43" s="39"/>
      <c r="B43" s="20"/>
      <c r="D43" s="36"/>
      <c r="E43" s="36"/>
      <c r="F43" s="64"/>
      <c r="G43" s="64"/>
      <c r="H43" s="64"/>
      <c r="I43" s="64"/>
      <c r="J43" s="64"/>
      <c r="K43" s="62"/>
      <c r="L43" s="62"/>
      <c r="M43" s="6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6" t="s">
        <v>86</v>
      </c>
      <c r="AK43" s="46">
        <v>1.5172709149690355</v>
      </c>
      <c r="AL43" s="46">
        <v>0.3286373148136037</v>
      </c>
      <c r="AM43" s="46">
        <v>4.616855258294696</v>
      </c>
      <c r="AN43" s="46">
        <v>0.009904468659416035</v>
      </c>
      <c r="AO43" s="46">
        <v>0.6048255609773192</v>
      </c>
      <c r="AP43" s="46">
        <v>2.429716268960752</v>
      </c>
      <c r="AQ43" s="46">
        <v>0.6048255609773192</v>
      </c>
      <c r="AR43" s="46">
        <v>2.429716268960752</v>
      </c>
      <c r="AT43" s="46" t="s">
        <v>86</v>
      </c>
      <c r="AU43" s="46">
        <v>28.378454546088093</v>
      </c>
      <c r="AV43" s="46">
        <v>2.0748327123510966</v>
      </c>
      <c r="AW43" s="46">
        <v>13.67746632157686</v>
      </c>
      <c r="AX43" s="46">
        <v>0.00016550388737251792</v>
      </c>
      <c r="AY43" s="46">
        <v>22.61778348605172</v>
      </c>
      <c r="AZ43" s="46">
        <v>34.139125606124466</v>
      </c>
      <c r="BA43" s="46">
        <v>22.61778348605172</v>
      </c>
      <c r="BB43" s="46">
        <v>34.139125606124466</v>
      </c>
      <c r="BE43" s="46" t="s">
        <v>86</v>
      </c>
      <c r="BF43" s="46">
        <v>1.2696262753324525</v>
      </c>
      <c r="BG43" s="46">
        <v>0.2518374701453157</v>
      </c>
      <c r="BH43" s="46">
        <v>5.041451038242444</v>
      </c>
      <c r="BI43" s="46">
        <v>0.00727464420779516</v>
      </c>
      <c r="BJ43" s="46">
        <v>0.5704119158022456</v>
      </c>
      <c r="BK43" s="46">
        <v>1.9688406348626595</v>
      </c>
      <c r="BL43" s="46">
        <v>0.5704119158022456</v>
      </c>
      <c r="BM43" s="46">
        <v>1.9688406348626595</v>
      </c>
      <c r="BO43" s="46" t="s">
        <v>86</v>
      </c>
      <c r="BP43" s="46">
        <v>257.12723054229036</v>
      </c>
      <c r="BQ43" s="46">
        <v>45.684749144179634</v>
      </c>
      <c r="BR43" s="46">
        <v>5.628294679495884</v>
      </c>
      <c r="BS43" s="46">
        <v>0.004901822849627446</v>
      </c>
      <c r="BT43" s="46">
        <v>130.28576967979967</v>
      </c>
      <c r="BU43" s="46">
        <v>383.96869140478105</v>
      </c>
      <c r="BV43" s="46">
        <v>130.28576967979967</v>
      </c>
      <c r="BW43" s="46">
        <v>383.96869140478105</v>
      </c>
      <c r="BY43" s="46" t="s">
        <v>86</v>
      </c>
      <c r="BZ43" s="46">
        <v>1.5668826854210893</v>
      </c>
      <c r="CA43" s="46">
        <v>0.7604516984373572</v>
      </c>
      <c r="CB43" s="46">
        <v>2.060463128218212</v>
      </c>
      <c r="CC43" s="46">
        <v>0.10839559119924835</v>
      </c>
      <c r="CD43" s="46">
        <v>-0.5444740835685349</v>
      </c>
      <c r="CE43" s="46">
        <v>3.6782394544107135</v>
      </c>
      <c r="CF43" s="46">
        <v>-0.5444740835685349</v>
      </c>
      <c r="CG43" s="46">
        <v>3.6782394544107135</v>
      </c>
      <c r="CI43" s="46" t="s">
        <v>86</v>
      </c>
      <c r="CJ43" s="46">
        <v>37.08643674508541</v>
      </c>
      <c r="CK43" s="46">
        <v>5.216489671173449</v>
      </c>
      <c r="CL43" s="46">
        <v>7.109462317164487</v>
      </c>
      <c r="CM43" s="46">
        <v>0.0020681783095278425</v>
      </c>
      <c r="CN43" s="46">
        <v>22.603109532813033</v>
      </c>
      <c r="CO43" s="46">
        <v>51.56976395735778</v>
      </c>
      <c r="CP43" s="46">
        <v>22.603109532813033</v>
      </c>
      <c r="CQ43" s="46">
        <v>51.56976395735778</v>
      </c>
      <c r="CS43" s="46" t="s">
        <v>86</v>
      </c>
      <c r="CT43" s="46">
        <v>1.744045593655298</v>
      </c>
      <c r="CU43" s="46">
        <v>0.5591631776176798</v>
      </c>
      <c r="CV43" s="46">
        <v>3.119027975135669</v>
      </c>
      <c r="CW43" s="46">
        <v>0.035560013820020546</v>
      </c>
      <c r="CX43" s="46">
        <v>0.19155651057635747</v>
      </c>
      <c r="CY43" s="46">
        <v>3.2965346767342387</v>
      </c>
      <c r="CZ43" s="46">
        <v>0.19155651057635747</v>
      </c>
      <c r="DA43" s="46">
        <v>3.2965346767342387</v>
      </c>
      <c r="DC43" s="46" t="s">
        <v>86</v>
      </c>
      <c r="DD43" s="46">
        <v>307.4376769450284</v>
      </c>
      <c r="DE43" s="46">
        <v>103.92908188164581</v>
      </c>
      <c r="DF43" s="46">
        <v>2.9581486854193293</v>
      </c>
      <c r="DG43" s="46">
        <v>0.04163088823707424</v>
      </c>
      <c r="DH43" s="46">
        <v>18.883688602840948</v>
      </c>
      <c r="DI43" s="46">
        <v>595.9916652872158</v>
      </c>
      <c r="DJ43" s="46">
        <v>18.883688602840948</v>
      </c>
      <c r="DK43" s="46">
        <v>595.9916652872158</v>
      </c>
      <c r="DM43" s="46" t="s">
        <v>86</v>
      </c>
      <c r="DN43" s="46">
        <v>-4.452276190892731</v>
      </c>
      <c r="DO43" s="46">
        <v>0.53042497407543</v>
      </c>
      <c r="DP43" s="46">
        <v>-8.393790655602857</v>
      </c>
      <c r="DQ43" s="46">
        <v>0.0011023079518022788</v>
      </c>
      <c r="DR43" s="46">
        <v>-5.924975064150043</v>
      </c>
      <c r="DS43" s="46">
        <v>-2.979577317635419</v>
      </c>
      <c r="DT43" s="46">
        <v>-5.924975064150043</v>
      </c>
      <c r="DU43" s="46">
        <v>-2.979577317635419</v>
      </c>
      <c r="DW43" s="46" t="s">
        <v>86</v>
      </c>
      <c r="DX43" s="46">
        <v>-2.5904143240873507</v>
      </c>
      <c r="DY43" s="46">
        <v>0.34239957858246856</v>
      </c>
      <c r="DZ43" s="46">
        <v>-7.565471706512154</v>
      </c>
      <c r="EA43" s="46">
        <v>0.0016362233657770933</v>
      </c>
      <c r="EB43" s="46">
        <v>-3.54106992709912</v>
      </c>
      <c r="EC43" s="46">
        <v>-1.6397587210755815</v>
      </c>
      <c r="ED43" s="46">
        <v>-3.54106992709912</v>
      </c>
      <c r="EE43" s="46">
        <v>-1.6397587210755815</v>
      </c>
      <c r="EG43" s="46" t="s">
        <v>86</v>
      </c>
      <c r="EH43" s="46">
        <v>-3.871995625054918</v>
      </c>
      <c r="EI43" s="46">
        <v>0.5906874575707027</v>
      </c>
      <c r="EJ43" s="46">
        <v>-6.555066601513977</v>
      </c>
      <c r="EK43" s="46">
        <v>0.0028008894035172574</v>
      </c>
      <c r="EL43" s="46">
        <v>-5.512010322190754</v>
      </c>
      <c r="EM43" s="46">
        <v>-2.231980927919082</v>
      </c>
      <c r="EN43" s="46">
        <v>-5.512010322190754</v>
      </c>
      <c r="EO43" s="46">
        <v>-2.231980927919082</v>
      </c>
      <c r="EQ43" s="46" t="s">
        <v>86</v>
      </c>
      <c r="ER43" s="46">
        <v>-1.8885730196352455</v>
      </c>
      <c r="ES43" s="46">
        <v>0.7050500483785409</v>
      </c>
      <c r="ET43" s="46">
        <v>-2.678636820149925</v>
      </c>
      <c r="EU43" s="46">
        <v>0.05530688844743312</v>
      </c>
      <c r="EV43" s="46">
        <v>-3.846109829901335</v>
      </c>
      <c r="EW43" s="46">
        <v>0.06896379063084401</v>
      </c>
      <c r="EX43" s="46">
        <v>-3.846109829901335</v>
      </c>
      <c r="EY43" s="46">
        <v>0.06896379063084401</v>
      </c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:183" ht="15.75">
      <c r="A44" s="20"/>
      <c r="B44" s="20"/>
      <c r="C44" s="32"/>
      <c r="D44" s="47"/>
      <c r="E44" s="35"/>
      <c r="F44" s="30"/>
      <c r="G44" s="30"/>
      <c r="H44" s="30"/>
      <c r="I44" s="30"/>
      <c r="J44" s="30"/>
      <c r="K44" s="29"/>
      <c r="L44" s="29"/>
      <c r="M44" s="2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6" t="s">
        <v>99</v>
      </c>
      <c r="AK44" s="46">
        <v>0.5529520918144847</v>
      </c>
      <c r="AL44" s="46">
        <v>5.685314325227458</v>
      </c>
      <c r="AM44" s="46">
        <v>0.09725972218648828</v>
      </c>
      <c r="AN44" s="46">
        <v>0.9271986060352455</v>
      </c>
      <c r="AO44" s="46">
        <v>-15.232043732468613</v>
      </c>
      <c r="AP44" s="46">
        <v>16.337947916097583</v>
      </c>
      <c r="AQ44" s="46">
        <v>-15.232043732468613</v>
      </c>
      <c r="AR44" s="46">
        <v>16.337947916097583</v>
      </c>
      <c r="AT44" s="46" t="s">
        <v>99</v>
      </c>
      <c r="AU44" s="46">
        <v>-118.0359179299075</v>
      </c>
      <c r="AV44" s="46">
        <v>35.893903736009776</v>
      </c>
      <c r="AW44" s="46">
        <v>-3.288466999801154</v>
      </c>
      <c r="AX44" s="46">
        <v>0.030259029059301973</v>
      </c>
      <c r="AY44" s="46">
        <v>-217.6935776789955</v>
      </c>
      <c r="AZ44" s="46">
        <v>-18.378258180819515</v>
      </c>
      <c r="BA44" s="46">
        <v>-217.6935776789955</v>
      </c>
      <c r="BB44" s="46">
        <v>-18.378258180819515</v>
      </c>
      <c r="BE44" s="46" t="s">
        <v>99</v>
      </c>
      <c r="BF44" s="46">
        <v>-5.146519075254942</v>
      </c>
      <c r="BG44" s="46">
        <v>4.3567030039126236</v>
      </c>
      <c r="BH44" s="46">
        <v>-1.1812875632405992</v>
      </c>
      <c r="BI44" s="46">
        <v>0.30292528549832065</v>
      </c>
      <c r="BJ44" s="46">
        <v>-17.24269085932794</v>
      </c>
      <c r="BK44" s="46">
        <v>6.949652708818054</v>
      </c>
      <c r="BL44" s="46">
        <v>-17.24269085932794</v>
      </c>
      <c r="BM44" s="46">
        <v>6.949652708818054</v>
      </c>
      <c r="BO44" s="46" t="s">
        <v>99</v>
      </c>
      <c r="BP44" s="46">
        <v>-524.6637530183735</v>
      </c>
      <c r="BQ44" s="46">
        <v>790.3306990599715</v>
      </c>
      <c r="BR44" s="46">
        <v>-0.6638534396328204</v>
      </c>
      <c r="BS44" s="46">
        <v>0.5430927823918061</v>
      </c>
      <c r="BT44" s="46">
        <v>-2718.978098859802</v>
      </c>
      <c r="BU44" s="46">
        <v>1669.650592823055</v>
      </c>
      <c r="BV44" s="46">
        <v>-2718.978098859802</v>
      </c>
      <c r="BW44" s="46">
        <v>1669.650592823055</v>
      </c>
      <c r="BY44" s="46" t="s">
        <v>99</v>
      </c>
      <c r="BZ44" s="46">
        <v>-0.0011453586400786407</v>
      </c>
      <c r="CA44" s="46">
        <v>0.042877340144600117</v>
      </c>
      <c r="CB44" s="46">
        <v>-0.026712446159580277</v>
      </c>
      <c r="CC44" s="46">
        <v>0.9799686430732436</v>
      </c>
      <c r="CD44" s="46">
        <v>-0.12019218638285269</v>
      </c>
      <c r="CE44" s="46">
        <v>0.1179014691026954</v>
      </c>
      <c r="CF44" s="46">
        <v>-0.12019218638285269</v>
      </c>
      <c r="CG44" s="46">
        <v>0.1179014691026954</v>
      </c>
      <c r="CI44" s="46" t="s">
        <v>99</v>
      </c>
      <c r="CJ44" s="46">
        <v>-0.8585845408944572</v>
      </c>
      <c r="CK44" s="46">
        <v>0.2941267702489353</v>
      </c>
      <c r="CL44" s="46">
        <v>-2.9190968920230924</v>
      </c>
      <c r="CM44" s="46">
        <v>0.04328251583706127</v>
      </c>
      <c r="CN44" s="46">
        <v>-1.6752130638923601</v>
      </c>
      <c r="CO44" s="46">
        <v>-0.041956017896554454</v>
      </c>
      <c r="CP44" s="46">
        <v>-1.6752130638923601</v>
      </c>
      <c r="CQ44" s="46">
        <v>-0.041956017896554454</v>
      </c>
      <c r="CS44" s="46" t="s">
        <v>99</v>
      </c>
      <c r="CT44" s="46">
        <v>-0.04285066096204995</v>
      </c>
      <c r="CU44" s="46">
        <v>0.031527879827628134</v>
      </c>
      <c r="CV44" s="46">
        <v>-1.3591355078846619</v>
      </c>
      <c r="CW44" s="46">
        <v>0.24568491805043735</v>
      </c>
      <c r="CX44" s="46">
        <v>-0.13038626989387425</v>
      </c>
      <c r="CY44" s="46">
        <v>0.04468494796977436</v>
      </c>
      <c r="CZ44" s="46">
        <v>-0.13038626989387425</v>
      </c>
      <c r="DA44" s="46">
        <v>0.04468494796977436</v>
      </c>
      <c r="DC44" s="46" t="s">
        <v>99</v>
      </c>
      <c r="DD44" s="46">
        <v>-4.479634912451408</v>
      </c>
      <c r="DE44" s="46">
        <v>5.859941668763868</v>
      </c>
      <c r="DF44" s="46">
        <v>-0.7644504272678825</v>
      </c>
      <c r="DG44" s="46">
        <v>0.4872059684902259</v>
      </c>
      <c r="DH44" s="46">
        <v>-20.74947497415802</v>
      </c>
      <c r="DI44" s="46">
        <v>11.790205149255202</v>
      </c>
      <c r="DJ44" s="46">
        <v>-20.74947497415802</v>
      </c>
      <c r="DK44" s="46">
        <v>11.790205149255202</v>
      </c>
      <c r="DM44" s="46" t="s">
        <v>99</v>
      </c>
      <c r="DN44" s="46">
        <v>2.68445752890045</v>
      </c>
      <c r="DO44" s="46">
        <v>0.428157227595782</v>
      </c>
      <c r="DP44" s="46">
        <v>6.269793795084112</v>
      </c>
      <c r="DQ44" s="46">
        <v>0.003302589974675253</v>
      </c>
      <c r="DR44" s="46">
        <v>1.495700027886528</v>
      </c>
      <c r="DS44" s="46">
        <v>3.8732150299143724</v>
      </c>
      <c r="DT44" s="46">
        <v>1.495700027886528</v>
      </c>
      <c r="DU44" s="46">
        <v>3.8732150299143724</v>
      </c>
      <c r="DW44" s="46" t="s">
        <v>99</v>
      </c>
      <c r="DX44" s="46">
        <v>2.113317157626301</v>
      </c>
      <c r="DY44" s="46">
        <v>0.276383770487749</v>
      </c>
      <c r="DZ44" s="46">
        <v>7.646314231464528</v>
      </c>
      <c r="EA44" s="46">
        <v>0.001571723060418987</v>
      </c>
      <c r="EB44" s="46">
        <v>1.3459512015014048</v>
      </c>
      <c r="EC44" s="46">
        <v>2.880683113751197</v>
      </c>
      <c r="ED44" s="46">
        <v>1.3459512015014048</v>
      </c>
      <c r="EE44" s="46">
        <v>2.880683113751197</v>
      </c>
      <c r="EG44" s="46" t="s">
        <v>99</v>
      </c>
      <c r="EH44" s="46">
        <v>2.0562582233779034</v>
      </c>
      <c r="EI44" s="46">
        <v>0.47680089846808027</v>
      </c>
      <c r="EJ44" s="46">
        <v>4.31261398622461</v>
      </c>
      <c r="EK44" s="46">
        <v>0.012520167476192633</v>
      </c>
      <c r="EL44" s="46">
        <v>0.7324439607369433</v>
      </c>
      <c r="EM44" s="46">
        <v>3.3800724860188636</v>
      </c>
      <c r="EN44" s="46">
        <v>0.7324439607369433</v>
      </c>
      <c r="EO44" s="46">
        <v>3.3800724860188636</v>
      </c>
      <c r="EQ44" s="46" t="s">
        <v>99</v>
      </c>
      <c r="ER44" s="46">
        <v>2.3656431082660805</v>
      </c>
      <c r="ES44" s="46">
        <v>0.5691139912034002</v>
      </c>
      <c r="ET44" s="46">
        <v>4.156712266489692</v>
      </c>
      <c r="EU44" s="46">
        <v>0.01418289747203342</v>
      </c>
      <c r="EV44" s="46">
        <v>0.7855260802902615</v>
      </c>
      <c r="EW44" s="46">
        <v>3.9457601362418995</v>
      </c>
      <c r="EX44" s="46">
        <v>0.7855260802902615</v>
      </c>
      <c r="EY44" s="46">
        <v>3.9457601362418995</v>
      </c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:183" ht="15.75">
      <c r="A45" s="20"/>
      <c r="B45" s="20"/>
      <c r="C45" s="32"/>
      <c r="D45" s="47"/>
      <c r="E45" s="35"/>
      <c r="F45" s="30"/>
      <c r="G45" s="30"/>
      <c r="H45" s="30"/>
      <c r="I45" s="30"/>
      <c r="J45" s="30"/>
      <c r="K45" s="29"/>
      <c r="L45" s="29"/>
      <c r="M45" s="2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5.75">
      <c r="A46" s="20"/>
      <c r="B46" s="20"/>
      <c r="C46" s="32"/>
      <c r="D46" s="47"/>
      <c r="E46" s="35"/>
      <c r="F46" s="30"/>
      <c r="G46" s="30"/>
      <c r="H46" s="30"/>
      <c r="I46" s="30"/>
      <c r="J46" s="30"/>
      <c r="K46" s="29"/>
      <c r="L46" s="29"/>
      <c r="M46" s="2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S46" s="14"/>
      <c r="BC46" s="14"/>
      <c r="BD46" s="14"/>
      <c r="BN46" s="14"/>
      <c r="BX46" s="14"/>
      <c r="CH46" s="14"/>
      <c r="CR46" s="14"/>
      <c r="DB46" s="14"/>
      <c r="DL46" s="14"/>
      <c r="DV46" s="14"/>
      <c r="EF46" s="14"/>
      <c r="EP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.75">
      <c r="A47" s="20"/>
      <c r="B47" s="20"/>
      <c r="D47" s="36"/>
      <c r="E47" s="35"/>
      <c r="F47" s="30"/>
      <c r="G47" s="30"/>
      <c r="H47" s="30"/>
      <c r="I47" s="30"/>
      <c r="J47" s="30"/>
      <c r="K47" s="29"/>
      <c r="L47" s="29"/>
      <c r="M47" s="2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S47" s="14"/>
      <c r="BC47" s="14"/>
      <c r="BD47" s="14"/>
      <c r="BN47" s="14"/>
      <c r="BX47" s="14"/>
      <c r="CH47" s="14"/>
      <c r="CR47" s="14"/>
      <c r="DB47" s="14"/>
      <c r="DL47" s="14"/>
      <c r="DV47" s="14"/>
      <c r="EF47" s="14"/>
      <c r="EP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.75">
      <c r="A48" s="20"/>
      <c r="B48" s="20"/>
      <c r="D48" s="36"/>
      <c r="E48" s="35"/>
      <c r="F48" s="30"/>
      <c r="G48" s="30"/>
      <c r="H48" s="30"/>
      <c r="I48" s="30"/>
      <c r="J48" s="30"/>
      <c r="K48" s="29"/>
      <c r="L48" s="29"/>
      <c r="M48" s="2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.75">
      <c r="A49" s="20"/>
      <c r="B49" s="20"/>
      <c r="D49" s="36"/>
      <c r="E49" s="35"/>
      <c r="F49" s="30"/>
      <c r="G49" s="30"/>
      <c r="H49" s="30"/>
      <c r="I49" s="30"/>
      <c r="J49" s="30"/>
      <c r="K49" s="29"/>
      <c r="L49" s="29"/>
      <c r="M49" s="2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.75">
      <c r="A50" s="20"/>
      <c r="B50" s="20"/>
      <c r="D50" s="36"/>
      <c r="E50" s="35"/>
      <c r="F50" s="30"/>
      <c r="G50" s="30"/>
      <c r="H50" s="30"/>
      <c r="I50" s="30"/>
      <c r="J50" s="30"/>
      <c r="K50" s="29"/>
      <c r="L50" s="29"/>
      <c r="M50" s="2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.75">
      <c r="A51" s="20"/>
      <c r="B51" s="20"/>
      <c r="D51" s="36"/>
      <c r="E51" s="35"/>
      <c r="F51" s="30"/>
      <c r="G51" s="30"/>
      <c r="H51" s="30"/>
      <c r="I51" s="30"/>
      <c r="J51" s="30"/>
      <c r="K51" s="29"/>
      <c r="L51" s="29"/>
      <c r="M51" s="2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.75">
      <c r="A52" s="32"/>
      <c r="B52" s="32"/>
      <c r="D52" s="36"/>
      <c r="E52" s="35"/>
      <c r="F52" s="30"/>
      <c r="G52" s="30"/>
      <c r="H52" s="30"/>
      <c r="I52" s="30"/>
      <c r="J52" s="30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.75">
      <c r="A53" s="32"/>
      <c r="B53" s="32"/>
      <c r="D53" s="36"/>
      <c r="E53" s="35"/>
      <c r="F53" s="30"/>
      <c r="G53" s="30"/>
      <c r="H53" s="30"/>
      <c r="I53" s="30"/>
      <c r="J53" s="30"/>
      <c r="K53" s="29"/>
      <c r="L53" s="29"/>
      <c r="M53" s="29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.75">
      <c r="A54" s="32"/>
      <c r="B54" s="32"/>
      <c r="D54" s="36"/>
      <c r="E54" s="47"/>
      <c r="F54" s="47"/>
      <c r="G54" s="47"/>
      <c r="H54" s="47"/>
      <c r="I54" s="47"/>
      <c r="J54" s="47"/>
      <c r="K54" s="32"/>
      <c r="L54" s="32"/>
      <c r="M54" s="32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3" ht="12.75">
      <c r="A55" s="32"/>
      <c r="B55" s="32"/>
      <c r="D55" s="36"/>
      <c r="E55" s="47"/>
      <c r="F55" s="47"/>
      <c r="G55" s="47"/>
      <c r="H55" s="47"/>
      <c r="I55" s="47"/>
      <c r="J55" s="47"/>
      <c r="K55" s="32"/>
      <c r="L55" s="32"/>
      <c r="M55" s="32"/>
    </row>
    <row r="56" spans="1:13" ht="12.75">
      <c r="A56" s="32"/>
      <c r="B56" s="32"/>
      <c r="D56" s="36"/>
      <c r="E56" s="47"/>
      <c r="F56" s="47"/>
      <c r="G56" s="47"/>
      <c r="H56" s="47"/>
      <c r="I56" s="47"/>
      <c r="J56" s="47"/>
      <c r="K56" s="32"/>
      <c r="L56" s="32"/>
      <c r="M56" s="32"/>
    </row>
    <row r="57" spans="1:13" ht="12.75">
      <c r="A57" s="32"/>
      <c r="B57" s="32"/>
      <c r="D57" s="36"/>
      <c r="E57" s="47"/>
      <c r="F57" s="47"/>
      <c r="G57" s="47"/>
      <c r="H57" s="47"/>
      <c r="I57" s="47"/>
      <c r="J57" s="47"/>
      <c r="K57" s="32"/>
      <c r="L57" s="32"/>
      <c r="M57" s="32"/>
    </row>
    <row r="58" spans="1:13" ht="12.75">
      <c r="A58" s="32"/>
      <c r="B58" s="32"/>
      <c r="D58" s="36"/>
      <c r="E58" s="47"/>
      <c r="F58" s="47"/>
      <c r="G58" s="47"/>
      <c r="H58" s="47"/>
      <c r="I58" s="47"/>
      <c r="J58" s="47"/>
      <c r="K58" s="32"/>
      <c r="L58" s="32"/>
      <c r="M58" s="32"/>
    </row>
    <row r="59" spans="4:10" ht="12.75">
      <c r="D59" s="36"/>
      <c r="E59" s="36"/>
      <c r="F59" s="36"/>
      <c r="G59" s="36"/>
      <c r="H59" s="36"/>
      <c r="I59" s="36"/>
      <c r="J59" s="36"/>
    </row>
    <row r="60" spans="4:10" ht="12.75">
      <c r="D60" s="36"/>
      <c r="E60" s="36"/>
      <c r="F60" s="36"/>
      <c r="G60" s="36"/>
      <c r="H60" s="36"/>
      <c r="I60" s="36"/>
      <c r="J60" s="36"/>
    </row>
    <row r="61" spans="4:10" ht="12.75">
      <c r="D61" s="36"/>
      <c r="E61" s="36"/>
      <c r="F61" s="36"/>
      <c r="G61" s="36"/>
      <c r="H61" s="36"/>
      <c r="I61" s="36"/>
      <c r="J61" s="36"/>
    </row>
    <row r="62" spans="4:10" ht="12.75">
      <c r="D62" s="36"/>
      <c r="E62" s="36"/>
      <c r="F62" s="36"/>
      <c r="G62" s="36"/>
      <c r="H62" s="36"/>
      <c r="I62" s="36"/>
      <c r="J62" s="36"/>
    </row>
    <row r="63" spans="4:10" ht="12.75">
      <c r="D63" s="36"/>
      <c r="E63" s="36"/>
      <c r="F63" s="36"/>
      <c r="G63" s="36"/>
      <c r="H63" s="36"/>
      <c r="I63" s="36"/>
      <c r="J63" s="36"/>
    </row>
    <row r="64" spans="4:10" ht="12.75">
      <c r="D64" s="36"/>
      <c r="E64" s="36"/>
      <c r="F64" s="36"/>
      <c r="G64" s="36"/>
      <c r="H64" s="36"/>
      <c r="I64" s="36"/>
      <c r="J64" s="36"/>
    </row>
    <row r="65" spans="4:10" ht="12.75">
      <c r="D65" s="36"/>
      <c r="E65" s="36"/>
      <c r="F65" s="36"/>
      <c r="G65" s="36"/>
      <c r="H65" s="36"/>
      <c r="I65" s="36"/>
      <c r="J65" s="36"/>
    </row>
    <row r="66" spans="4:10" ht="12.75">
      <c r="D66" s="36"/>
      <c r="E66" s="36"/>
      <c r="F66" s="36"/>
      <c r="G66" s="36"/>
      <c r="H66" s="36"/>
      <c r="I66" s="36"/>
      <c r="J66" s="36"/>
    </row>
    <row r="67" spans="4:10" ht="12.75">
      <c r="D67" s="36"/>
      <c r="E67" s="36"/>
      <c r="F67" s="36"/>
      <c r="G67" s="36"/>
      <c r="H67" s="36"/>
      <c r="I67" s="36"/>
      <c r="J67" s="36"/>
    </row>
    <row r="68" spans="4:10" ht="12.75">
      <c r="D68" s="36"/>
      <c r="E68" s="36"/>
      <c r="F68" s="36"/>
      <c r="G68" s="36"/>
      <c r="H68" s="36"/>
      <c r="I68" s="36"/>
      <c r="J68" s="36"/>
    </row>
    <row r="69" spans="4:10" ht="12.75">
      <c r="D69" s="36"/>
      <c r="E69" s="36"/>
      <c r="F69" s="36"/>
      <c r="G69" s="36"/>
      <c r="H69" s="36"/>
      <c r="I69" s="36"/>
      <c r="J69" s="36"/>
    </row>
    <row r="70" spans="4:10" ht="12.75">
      <c r="D70" s="36"/>
      <c r="E70" s="36"/>
      <c r="F70" s="36"/>
      <c r="G70" s="36"/>
      <c r="H70" s="36"/>
      <c r="I70" s="36"/>
      <c r="J70" s="36"/>
    </row>
    <row r="71" spans="4:10" ht="12.75">
      <c r="D71" s="36"/>
      <c r="E71" s="36"/>
      <c r="F71" s="36"/>
      <c r="G71" s="36"/>
      <c r="H71" s="36"/>
      <c r="I71" s="36"/>
      <c r="J71" s="36"/>
    </row>
    <row r="72" spans="4:10" ht="12.75">
      <c r="D72" s="36"/>
      <c r="E72" s="36"/>
      <c r="F72" s="36"/>
      <c r="G72" s="36"/>
      <c r="H72" s="36"/>
      <c r="I72" s="36"/>
      <c r="J72" s="36"/>
    </row>
    <row r="73" spans="4:10" ht="12.75">
      <c r="D73" s="36"/>
      <c r="E73" s="36"/>
      <c r="F73" s="36"/>
      <c r="G73" s="36"/>
      <c r="H73" s="36"/>
      <c r="I73" s="36"/>
      <c r="J73" s="36"/>
    </row>
    <row r="74" spans="4:10" ht="12.75">
      <c r="D74" s="36"/>
      <c r="E74" s="36"/>
      <c r="F74" s="36"/>
      <c r="G74" s="36"/>
      <c r="H74" s="36"/>
      <c r="I74" s="36"/>
      <c r="J74" s="36"/>
    </row>
    <row r="75" spans="4:10" ht="12.75">
      <c r="D75" s="36"/>
      <c r="E75" s="36"/>
      <c r="F75" s="36"/>
      <c r="G75" s="36"/>
      <c r="H75" s="36"/>
      <c r="I75" s="36"/>
      <c r="J75" s="36"/>
    </row>
    <row r="76" spans="4:10" ht="12.75">
      <c r="D76" s="36"/>
      <c r="E76" s="36"/>
      <c r="F76" s="36"/>
      <c r="G76" s="36"/>
      <c r="H76" s="36"/>
      <c r="I76" s="36"/>
      <c r="J76" s="36"/>
    </row>
    <row r="77" spans="4:10" ht="12.75">
      <c r="D77" s="36"/>
      <c r="E77" s="36"/>
      <c r="F77" s="36"/>
      <c r="G77" s="36"/>
      <c r="H77" s="36"/>
      <c r="I77" s="36"/>
      <c r="J77" s="36"/>
    </row>
    <row r="78" spans="4:10" ht="12.75">
      <c r="D78" s="36"/>
      <c r="E78" s="36"/>
      <c r="F78" s="36"/>
      <c r="G78" s="36"/>
      <c r="H78" s="36"/>
      <c r="I78" s="36"/>
      <c r="J78" s="36"/>
    </row>
    <row r="79" spans="4:10" ht="12.75">
      <c r="D79" s="36"/>
      <c r="E79" s="36"/>
      <c r="F79" s="36"/>
      <c r="G79" s="36"/>
      <c r="H79" s="36"/>
      <c r="I79" s="36"/>
      <c r="J79" s="36"/>
    </row>
    <row r="80" spans="4:10" ht="12.75">
      <c r="D80" s="36"/>
      <c r="E80" s="36"/>
      <c r="F80" s="36"/>
      <c r="G80" s="36"/>
      <c r="H80" s="36"/>
      <c r="I80" s="36"/>
      <c r="J80" s="36"/>
    </row>
    <row r="81" spans="4:10" ht="12.75">
      <c r="D81" s="36"/>
      <c r="E81" s="36"/>
      <c r="F81" s="36"/>
      <c r="G81" s="36"/>
      <c r="H81" s="36"/>
      <c r="I81" s="36"/>
      <c r="J81" s="36"/>
    </row>
    <row r="82" spans="4:10" ht="12.75">
      <c r="D82" s="36"/>
      <c r="E82" s="36"/>
      <c r="F82" s="36"/>
      <c r="G82" s="36"/>
      <c r="H82" s="36"/>
      <c r="I82" s="36"/>
      <c r="J82" s="36"/>
    </row>
    <row r="83" spans="4:10" ht="12.75">
      <c r="D83" s="36"/>
      <c r="E83" s="36"/>
      <c r="F83" s="36"/>
      <c r="G83" s="36"/>
      <c r="H83" s="36"/>
      <c r="I83" s="36"/>
      <c r="J83" s="36"/>
    </row>
    <row r="84" spans="4:10" ht="12.75">
      <c r="D84" s="36"/>
      <c r="E84" s="36"/>
      <c r="F84" s="36"/>
      <c r="G84" s="36"/>
      <c r="H84" s="36"/>
      <c r="I84" s="36"/>
      <c r="J84" s="36"/>
    </row>
    <row r="85" spans="4:10" ht="12.75">
      <c r="D85" s="36"/>
      <c r="E85" s="36"/>
      <c r="F85" s="36"/>
      <c r="G85" s="36"/>
      <c r="H85" s="36"/>
      <c r="I85" s="36"/>
      <c r="J85" s="36"/>
    </row>
    <row r="86" spans="4:10" ht="12.75">
      <c r="D86" s="36"/>
      <c r="E86" s="36"/>
      <c r="F86" s="36"/>
      <c r="G86" s="36"/>
      <c r="H86" s="36"/>
      <c r="I86" s="36"/>
      <c r="J86" s="36"/>
    </row>
    <row r="87" spans="4:10" ht="12.75">
      <c r="D87" s="36"/>
      <c r="E87" s="36"/>
      <c r="F87" s="36"/>
      <c r="G87" s="36"/>
      <c r="H87" s="36"/>
      <c r="I87" s="36"/>
      <c r="J87" s="36"/>
    </row>
    <row r="88" spans="4:10" ht="12.75">
      <c r="D88" s="36"/>
      <c r="E88" s="36"/>
      <c r="F88" s="36"/>
      <c r="G88" s="36"/>
      <c r="H88" s="36"/>
      <c r="I88" s="36"/>
      <c r="J88" s="36"/>
    </row>
    <row r="89" spans="4:10" ht="12.75">
      <c r="D89" s="36"/>
      <c r="E89" s="36"/>
      <c r="F89" s="36"/>
      <c r="G89" s="36"/>
      <c r="H89" s="36"/>
      <c r="I89" s="36"/>
      <c r="J89" s="36"/>
    </row>
    <row r="90" spans="4:10" ht="12.75">
      <c r="D90" s="36"/>
      <c r="E90" s="36"/>
      <c r="F90" s="36"/>
      <c r="G90" s="36"/>
      <c r="H90" s="36"/>
      <c r="I90" s="36"/>
      <c r="J90" s="36"/>
    </row>
    <row r="91" spans="4:10" ht="12.75">
      <c r="D91" s="36"/>
      <c r="E91" s="36"/>
      <c r="F91" s="36"/>
      <c r="G91" s="36"/>
      <c r="H91" s="36"/>
      <c r="I91" s="36"/>
      <c r="J91" s="36"/>
    </row>
    <row r="92" spans="4:10" ht="12.75">
      <c r="D92" s="36"/>
      <c r="E92" s="36"/>
      <c r="F92" s="36"/>
      <c r="G92" s="36"/>
      <c r="H92" s="36"/>
      <c r="I92" s="36"/>
      <c r="J92" s="36"/>
    </row>
    <row r="93" spans="4:10" ht="12.75">
      <c r="D93" s="36"/>
      <c r="E93" s="36"/>
      <c r="F93" s="36"/>
      <c r="G93" s="36"/>
      <c r="H93" s="36"/>
      <c r="I93" s="36"/>
      <c r="J93" s="36"/>
    </row>
    <row r="94" spans="4:10" ht="12.75">
      <c r="D94" s="36"/>
      <c r="E94" s="36"/>
      <c r="F94" s="36"/>
      <c r="G94" s="36"/>
      <c r="H94" s="36"/>
      <c r="I94" s="36"/>
      <c r="J94" s="36"/>
    </row>
    <row r="95" spans="4:10" ht="12.75">
      <c r="D95" s="36"/>
      <c r="E95" s="36"/>
      <c r="F95" s="36"/>
      <c r="G95" s="36"/>
      <c r="H95" s="36"/>
      <c r="I95" s="36"/>
      <c r="J95" s="36"/>
    </row>
    <row r="96" spans="4:10" ht="12.75">
      <c r="D96" s="36"/>
      <c r="E96" s="36"/>
      <c r="F96" s="36"/>
      <c r="G96" s="36"/>
      <c r="H96" s="36"/>
      <c r="I96" s="36"/>
      <c r="J96" s="36"/>
    </row>
    <row r="97" spans="4:10" ht="12.75">
      <c r="D97" s="36"/>
      <c r="E97" s="36"/>
      <c r="F97" s="36"/>
      <c r="G97" s="36"/>
      <c r="H97" s="36"/>
      <c r="I97" s="36"/>
      <c r="J97" s="36"/>
    </row>
    <row r="98" spans="4:10" ht="12.75">
      <c r="D98" s="36"/>
      <c r="E98" s="36"/>
      <c r="F98" s="36"/>
      <c r="G98" s="36"/>
      <c r="H98" s="36"/>
      <c r="I98" s="36"/>
      <c r="J98" s="36"/>
    </row>
    <row r="99" spans="4:10" ht="12.75">
      <c r="D99" s="36"/>
      <c r="E99" s="36"/>
      <c r="F99" s="36"/>
      <c r="G99" s="36"/>
      <c r="H99" s="36"/>
      <c r="I99" s="36"/>
      <c r="J99" s="36"/>
    </row>
    <row r="100" spans="4:10" ht="12.75">
      <c r="D100" s="36"/>
      <c r="E100" s="36"/>
      <c r="F100" s="36"/>
      <c r="G100" s="36"/>
      <c r="H100" s="36"/>
      <c r="I100" s="36"/>
      <c r="J100" s="36"/>
    </row>
    <row r="101" spans="4:10" ht="12.75">
      <c r="D101" s="36"/>
      <c r="E101" s="36"/>
      <c r="F101" s="36"/>
      <c r="G101" s="36"/>
      <c r="H101" s="36"/>
      <c r="I101" s="36"/>
      <c r="J101" s="36"/>
    </row>
  </sheetData>
  <printOptions/>
  <pageMargins left="0.75" right="0.75" top="1" bottom="1" header="0.5" footer="0.5"/>
  <pageSetup horizontalDpi="600" verticalDpi="600" orientation="portrait" scale="67" r:id="rId1"/>
  <colBreaks count="9" manualBreakCount="9">
    <brk id="13" max="65535" man="1"/>
    <brk id="25" max="65535" man="1"/>
    <brk id="35" max="65535" man="1"/>
    <brk id="56" max="65535" man="1"/>
    <brk id="76" max="65535" man="1"/>
    <brk id="96" max="65535" man="1"/>
    <brk id="116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 Brown</dc:creator>
  <cp:keywords/>
  <dc:description/>
  <cp:lastModifiedBy>cdavid</cp:lastModifiedBy>
  <cp:lastPrinted>1999-08-18T17:08:54Z</cp:lastPrinted>
  <dcterms:created xsi:type="dcterms:W3CDTF">1999-08-15T18:55:57Z</dcterms:created>
  <dcterms:modified xsi:type="dcterms:W3CDTF">2002-02-20T19:05:04Z</dcterms:modified>
  <cp:category/>
  <cp:version/>
  <cp:contentType/>
  <cp:contentStatus/>
</cp:coreProperties>
</file>