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9120" activeTab="2"/>
  </bookViews>
  <sheets>
    <sheet name="Glucose, Level 1" sheetId="1" r:id="rId1"/>
    <sheet name="Glucose, Level 2" sheetId="2" r:id="rId2"/>
    <sheet name="Day 21-44 (I)" sheetId="3" r:id="rId3"/>
    <sheet name="Day 21-44 (II)" sheetId="4" r:id="rId4"/>
  </sheets>
  <definedNames/>
  <calcPr fullCalcOnLoad="1"/>
</workbook>
</file>

<file path=xl/sharedStrings.xml><?xml version="1.0" encoding="utf-8"?>
<sst xmlns="http://schemas.openxmlformats.org/spreadsheetml/2006/main" count="70" uniqueCount="23">
  <si>
    <t>Day</t>
  </si>
  <si>
    <t>Observation</t>
  </si>
  <si>
    <t>Difference (Obs-Mean)</t>
  </si>
  <si>
    <t>Difference Squared</t>
  </si>
  <si>
    <t>Mean:</t>
  </si>
  <si>
    <t>Variance:</t>
  </si>
  <si>
    <t>Standard Deviation:</t>
  </si>
  <si>
    <t>2SD</t>
  </si>
  <si>
    <t>Lower Limit</t>
  </si>
  <si>
    <t>Upper Limit</t>
  </si>
  <si>
    <t>Standard Deviation Worksheet</t>
  </si>
  <si>
    <t>Method: Glucose</t>
  </si>
  <si>
    <t>Sample: Pooled Serum, Level 1</t>
  </si>
  <si>
    <t>1 SD</t>
  </si>
  <si>
    <t>3 SD</t>
  </si>
  <si>
    <t>Sample: Pooled Serum, Level 2</t>
  </si>
  <si>
    <t>Sum</t>
  </si>
  <si>
    <t>Level 2</t>
  </si>
  <si>
    <t>Sum/23</t>
  </si>
  <si>
    <t>Observation (x)</t>
  </si>
  <si>
    <t>Sum/19</t>
  </si>
  <si>
    <t>Difference (x-mean)</t>
  </si>
  <si>
    <t>Difference (x-mean) Squared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</si>
</sst>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"/>
    <numFmt numFmtId="165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8" xfId="0" applyNumberFormat="1" applyFill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25" sqref="D25:D26"/>
    </sheetView>
  </sheetViews>
  <sheetFormatPr defaultColWidth="9.140625" defaultRowHeight="12.75"/>
  <cols>
    <col min="2" max="2" width="19.7109375" style="13" customWidth="1"/>
    <col min="3" max="3" width="19.140625" style="0" customWidth="1"/>
    <col min="4" max="4" width="24.8515625" style="0" customWidth="1"/>
  </cols>
  <sheetData>
    <row r="1" spans="1:4" ht="23.25" customHeight="1">
      <c r="A1" s="16" t="s">
        <v>10</v>
      </c>
      <c r="B1" s="15"/>
      <c r="C1" s="14"/>
      <c r="D1" s="14"/>
    </row>
    <row r="2" spans="1:4" ht="23.25" customHeight="1">
      <c r="A2" s="17" t="s">
        <v>11</v>
      </c>
      <c r="B2" s="18"/>
      <c r="C2" s="17" t="s">
        <v>12</v>
      </c>
      <c r="D2" s="17"/>
    </row>
    <row r="3" spans="1:4" ht="15" customHeight="1">
      <c r="A3" s="2" t="s">
        <v>0</v>
      </c>
      <c r="B3" s="10" t="s">
        <v>19</v>
      </c>
      <c r="C3" s="2" t="s">
        <v>21</v>
      </c>
      <c r="D3" s="2" t="s">
        <v>22</v>
      </c>
    </row>
    <row r="4" spans="1:4" ht="15" customHeight="1">
      <c r="A4" s="2">
        <v>1</v>
      </c>
      <c r="B4" s="10">
        <v>98</v>
      </c>
      <c r="C4" s="31">
        <f>(B4-99.05)</f>
        <v>-1.0499999999999972</v>
      </c>
      <c r="D4" s="31">
        <f>C4*C4</f>
        <v>1.102499999999994</v>
      </c>
    </row>
    <row r="5" spans="1:4" ht="15" customHeight="1">
      <c r="A5" s="2">
        <v>2</v>
      </c>
      <c r="B5" s="10">
        <v>95</v>
      </c>
      <c r="C5" s="31">
        <f aca="true" t="shared" si="0" ref="C5:C23">(B5-99.05)</f>
        <v>-4.049999999999997</v>
      </c>
      <c r="D5" s="31">
        <f aca="true" t="shared" si="1" ref="D5:D23">C5*C5</f>
        <v>16.40249999999998</v>
      </c>
    </row>
    <row r="6" spans="1:4" ht="15" customHeight="1">
      <c r="A6" s="2">
        <v>3</v>
      </c>
      <c r="B6" s="10">
        <v>103</v>
      </c>
      <c r="C6" s="31">
        <f t="shared" si="0"/>
        <v>3.950000000000003</v>
      </c>
      <c r="D6" s="31">
        <f t="shared" si="1"/>
        <v>15.602500000000022</v>
      </c>
    </row>
    <row r="7" spans="1:4" ht="15" customHeight="1">
      <c r="A7" s="2">
        <v>4</v>
      </c>
      <c r="B7" s="10">
        <v>102</v>
      </c>
      <c r="C7" s="31">
        <f t="shared" si="0"/>
        <v>2.950000000000003</v>
      </c>
      <c r="D7" s="31">
        <f t="shared" si="1"/>
        <v>8.702500000000017</v>
      </c>
    </row>
    <row r="8" spans="1:4" ht="15" customHeight="1">
      <c r="A8" s="2">
        <v>5</v>
      </c>
      <c r="B8" s="10">
        <v>100</v>
      </c>
      <c r="C8" s="31">
        <f t="shared" si="0"/>
        <v>0.9500000000000028</v>
      </c>
      <c r="D8" s="31">
        <f t="shared" si="1"/>
        <v>0.9025000000000054</v>
      </c>
    </row>
    <row r="9" spans="1:4" ht="15" customHeight="1">
      <c r="A9" s="2">
        <v>6</v>
      </c>
      <c r="B9" s="10">
        <v>105</v>
      </c>
      <c r="C9" s="31">
        <f t="shared" si="0"/>
        <v>5.950000000000003</v>
      </c>
      <c r="D9" s="31">
        <f t="shared" si="1"/>
        <v>35.40250000000003</v>
      </c>
    </row>
    <row r="10" spans="1:4" ht="15" customHeight="1">
      <c r="A10" s="2">
        <v>7</v>
      </c>
      <c r="B10" s="10">
        <v>103</v>
      </c>
      <c r="C10" s="31">
        <f t="shared" si="0"/>
        <v>3.950000000000003</v>
      </c>
      <c r="D10" s="31">
        <f t="shared" si="1"/>
        <v>15.602500000000022</v>
      </c>
    </row>
    <row r="11" spans="1:4" ht="15" customHeight="1">
      <c r="A11" s="2">
        <v>8</v>
      </c>
      <c r="B11" s="10">
        <v>95</v>
      </c>
      <c r="C11" s="31">
        <f t="shared" si="0"/>
        <v>-4.049999999999997</v>
      </c>
      <c r="D11" s="31">
        <f t="shared" si="1"/>
        <v>16.40249999999998</v>
      </c>
    </row>
    <row r="12" spans="1:4" ht="15" customHeight="1">
      <c r="A12" s="2">
        <v>9</v>
      </c>
      <c r="B12" s="10">
        <v>92</v>
      </c>
      <c r="C12" s="31">
        <f t="shared" si="0"/>
        <v>-7.049999999999997</v>
      </c>
      <c r="D12" s="31">
        <f t="shared" si="1"/>
        <v>49.70249999999996</v>
      </c>
    </row>
    <row r="13" spans="1:4" ht="15" customHeight="1">
      <c r="A13" s="2">
        <v>10</v>
      </c>
      <c r="B13" s="10">
        <v>93</v>
      </c>
      <c r="C13" s="31">
        <f t="shared" si="0"/>
        <v>-6.049999999999997</v>
      </c>
      <c r="D13" s="31">
        <f t="shared" si="1"/>
        <v>36.602499999999964</v>
      </c>
    </row>
    <row r="14" spans="1:4" ht="15" customHeight="1">
      <c r="A14" s="2">
        <v>11</v>
      </c>
      <c r="B14" s="10">
        <v>108</v>
      </c>
      <c r="C14" s="31">
        <f t="shared" si="0"/>
        <v>8.950000000000003</v>
      </c>
      <c r="D14" s="31">
        <f t="shared" si="1"/>
        <v>80.10250000000005</v>
      </c>
    </row>
    <row r="15" spans="1:4" ht="15" customHeight="1">
      <c r="A15" s="2">
        <v>12</v>
      </c>
      <c r="B15" s="10">
        <v>98</v>
      </c>
      <c r="C15" s="31">
        <f t="shared" si="0"/>
        <v>-1.0499999999999972</v>
      </c>
      <c r="D15" s="31">
        <f t="shared" si="1"/>
        <v>1.102499999999994</v>
      </c>
    </row>
    <row r="16" spans="1:4" ht="15" customHeight="1">
      <c r="A16" s="2">
        <v>13</v>
      </c>
      <c r="B16" s="10">
        <v>98</v>
      </c>
      <c r="C16" s="31">
        <f t="shared" si="0"/>
        <v>-1.0499999999999972</v>
      </c>
      <c r="D16" s="31">
        <f t="shared" si="1"/>
        <v>1.102499999999994</v>
      </c>
    </row>
    <row r="17" spans="1:4" ht="15" customHeight="1">
      <c r="A17" s="2">
        <v>14</v>
      </c>
      <c r="B17" s="10">
        <v>101</v>
      </c>
      <c r="C17" s="31">
        <f t="shared" si="0"/>
        <v>1.9500000000000028</v>
      </c>
      <c r="D17" s="31">
        <f t="shared" si="1"/>
        <v>3.802500000000011</v>
      </c>
    </row>
    <row r="18" spans="1:4" ht="15" customHeight="1">
      <c r="A18" s="2">
        <v>15</v>
      </c>
      <c r="B18" s="10">
        <v>103</v>
      </c>
      <c r="C18" s="31">
        <f t="shared" si="0"/>
        <v>3.950000000000003</v>
      </c>
      <c r="D18" s="31">
        <f t="shared" si="1"/>
        <v>15.602500000000022</v>
      </c>
    </row>
    <row r="19" spans="1:4" ht="15" customHeight="1">
      <c r="A19" s="2">
        <v>16</v>
      </c>
      <c r="B19" s="10">
        <v>104</v>
      </c>
      <c r="C19" s="31">
        <f t="shared" si="0"/>
        <v>4.950000000000003</v>
      </c>
      <c r="D19" s="31">
        <f t="shared" si="1"/>
        <v>24.50250000000003</v>
      </c>
    </row>
    <row r="20" spans="1:4" ht="15" customHeight="1">
      <c r="A20" s="2">
        <v>17</v>
      </c>
      <c r="B20" s="10">
        <v>100</v>
      </c>
      <c r="C20" s="31">
        <f t="shared" si="0"/>
        <v>0.9500000000000028</v>
      </c>
      <c r="D20" s="31">
        <f t="shared" si="1"/>
        <v>0.9025000000000054</v>
      </c>
    </row>
    <row r="21" spans="1:4" ht="15" customHeight="1">
      <c r="A21" s="2">
        <v>18</v>
      </c>
      <c r="B21" s="10">
        <v>100</v>
      </c>
      <c r="C21" s="31">
        <f t="shared" si="0"/>
        <v>0.9500000000000028</v>
      </c>
      <c r="D21" s="31">
        <f t="shared" si="1"/>
        <v>0.9025000000000054</v>
      </c>
    </row>
    <row r="22" spans="1:4" ht="15" customHeight="1">
      <c r="A22" s="2">
        <v>19</v>
      </c>
      <c r="B22" s="10">
        <v>92</v>
      </c>
      <c r="C22" s="31">
        <f t="shared" si="0"/>
        <v>-7.049999999999997</v>
      </c>
      <c r="D22" s="31">
        <f t="shared" si="1"/>
        <v>49.70249999999996</v>
      </c>
    </row>
    <row r="23" spans="1:4" ht="15" customHeight="1">
      <c r="A23" s="2">
        <v>20</v>
      </c>
      <c r="B23" s="10">
        <v>91</v>
      </c>
      <c r="C23" s="31">
        <f t="shared" si="0"/>
        <v>-8.049999999999997</v>
      </c>
      <c r="D23" s="31">
        <f t="shared" si="1"/>
        <v>64.80249999999995</v>
      </c>
    </row>
    <row r="24" spans="1:5" ht="15" customHeight="1">
      <c r="A24" s="20"/>
      <c r="B24" s="21"/>
      <c r="C24" s="34"/>
      <c r="E24" s="22"/>
    </row>
    <row r="25" spans="1:4" ht="33.75" customHeight="1">
      <c r="A25" t="s">
        <v>16</v>
      </c>
      <c r="B25" s="13">
        <f>SUM(B4:B23)</f>
        <v>1981</v>
      </c>
      <c r="C25" s="33"/>
      <c r="D25" s="49">
        <f>SUM(D4:D23)</f>
        <v>438.9500000000001</v>
      </c>
    </row>
    <row r="26" spans="1:5" ht="33.75" customHeight="1">
      <c r="A26" s="7" t="s">
        <v>4</v>
      </c>
      <c r="B26" s="10">
        <f>AVERAGE(B4:B23)</f>
        <v>99.05</v>
      </c>
      <c r="C26" s="5"/>
      <c r="D26" s="49">
        <f>(D25/19)</f>
        <v>23.102631578947374</v>
      </c>
      <c r="E26" t="s">
        <v>20</v>
      </c>
    </row>
    <row r="27" spans="1:4" ht="33.75" customHeight="1">
      <c r="A27" s="7" t="s">
        <v>5</v>
      </c>
      <c r="B27" s="31">
        <f>VAR(B4:B23)</f>
        <v>23.10263157894798</v>
      </c>
      <c r="C27" s="5"/>
      <c r="D27" s="6"/>
    </row>
    <row r="28" spans="1:4" ht="33.75" customHeight="1">
      <c r="A28" s="8" t="s">
        <v>6</v>
      </c>
      <c r="B28" s="31">
        <f>STDEV(B4:B23)</f>
        <v>4.8065196950546225</v>
      </c>
      <c r="C28" s="35"/>
      <c r="D28" s="4"/>
    </row>
    <row r="29" ht="17.25" customHeight="1">
      <c r="A29" s="1"/>
    </row>
    <row r="30" spans="1:3" ht="17.25" customHeight="1">
      <c r="A30" s="9"/>
      <c r="B30" s="19" t="s">
        <v>8</v>
      </c>
      <c r="C30" s="19" t="s">
        <v>9</v>
      </c>
    </row>
    <row r="31" spans="1:3" ht="15" customHeight="1">
      <c r="A31" s="9" t="s">
        <v>13</v>
      </c>
      <c r="B31" s="46">
        <f>B26-B28</f>
        <v>94.24348030494538</v>
      </c>
      <c r="C31" s="47">
        <f>B26+B28</f>
        <v>103.85651969505462</v>
      </c>
    </row>
    <row r="32" spans="1:3" ht="15" customHeight="1">
      <c r="A32" s="9" t="s">
        <v>7</v>
      </c>
      <c r="B32" s="31">
        <f>B26-(2*B28)</f>
        <v>89.43696060989075</v>
      </c>
      <c r="C32" s="32">
        <f>B26+(2*B28)</f>
        <v>108.66303939010925</v>
      </c>
    </row>
    <row r="33" spans="1:3" ht="15" customHeight="1">
      <c r="A33" s="9" t="s">
        <v>14</v>
      </c>
      <c r="B33" s="31">
        <f>B26-(3*B28)</f>
        <v>84.63044091483613</v>
      </c>
      <c r="C33" s="32">
        <f>B26+(3*B28)</f>
        <v>113.46955908516387</v>
      </c>
    </row>
  </sheetData>
  <printOptions horizontalCentered="1" verticalCentered="1"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F21" sqref="F21"/>
    </sheetView>
  </sheetViews>
  <sheetFormatPr defaultColWidth="9.140625" defaultRowHeight="12.75"/>
  <cols>
    <col min="2" max="2" width="19.7109375" style="13" customWidth="1"/>
    <col min="3" max="3" width="22.140625" style="0" customWidth="1"/>
    <col min="4" max="4" width="28.00390625" style="0" customWidth="1"/>
  </cols>
  <sheetData>
    <row r="1" spans="1:4" ht="23.25" customHeight="1">
      <c r="A1" s="16" t="s">
        <v>10</v>
      </c>
      <c r="B1" s="15"/>
      <c r="C1" s="14"/>
      <c r="D1" s="14"/>
    </row>
    <row r="2" spans="1:4" ht="23.25" customHeight="1">
      <c r="A2" s="36" t="s">
        <v>11</v>
      </c>
      <c r="B2" s="37"/>
      <c r="C2" s="36" t="s">
        <v>15</v>
      </c>
      <c r="D2" s="36"/>
    </row>
    <row r="3" spans="1:4" ht="15" customHeight="1">
      <c r="A3" s="38" t="s">
        <v>0</v>
      </c>
      <c r="B3" s="19" t="s">
        <v>19</v>
      </c>
      <c r="C3" s="38" t="s">
        <v>21</v>
      </c>
      <c r="D3" s="38" t="s">
        <v>22</v>
      </c>
    </row>
    <row r="4" spans="1:4" ht="15" customHeight="1">
      <c r="A4" s="2">
        <v>1</v>
      </c>
      <c r="B4" s="10">
        <v>293</v>
      </c>
      <c r="C4" s="10">
        <f>(B4-278.35)</f>
        <v>14.649999999999977</v>
      </c>
      <c r="D4" s="10">
        <f>C4*C4</f>
        <v>214.62249999999932</v>
      </c>
    </row>
    <row r="5" spans="1:4" ht="15" customHeight="1">
      <c r="A5" s="2">
        <v>2</v>
      </c>
      <c r="B5" s="10">
        <v>279</v>
      </c>
      <c r="C5" s="10">
        <f aca="true" t="shared" si="0" ref="C5:C23">(B5-278.35)</f>
        <v>0.6499999999999773</v>
      </c>
      <c r="D5" s="10">
        <f aca="true" t="shared" si="1" ref="D5:D23">C5*C5</f>
        <v>0.42249999999997045</v>
      </c>
    </row>
    <row r="6" spans="1:4" ht="15" customHeight="1">
      <c r="A6" s="2">
        <v>3</v>
      </c>
      <c r="B6" s="10">
        <v>277</v>
      </c>
      <c r="C6" s="10">
        <f t="shared" si="0"/>
        <v>-1.3500000000000227</v>
      </c>
      <c r="D6" s="10">
        <f t="shared" si="1"/>
        <v>1.8225000000000613</v>
      </c>
    </row>
    <row r="7" spans="1:4" ht="15" customHeight="1">
      <c r="A7" s="2">
        <v>4</v>
      </c>
      <c r="B7" s="10">
        <v>282</v>
      </c>
      <c r="C7" s="10">
        <f t="shared" si="0"/>
        <v>3.6499999999999773</v>
      </c>
      <c r="D7" s="10">
        <f t="shared" si="1"/>
        <v>13.322499999999835</v>
      </c>
    </row>
    <row r="8" spans="1:4" ht="15" customHeight="1">
      <c r="A8" s="2">
        <v>5</v>
      </c>
      <c r="B8" s="10">
        <v>279</v>
      </c>
      <c r="C8" s="10">
        <f t="shared" si="0"/>
        <v>0.6499999999999773</v>
      </c>
      <c r="D8" s="10">
        <f t="shared" si="1"/>
        <v>0.42249999999997045</v>
      </c>
    </row>
    <row r="9" spans="1:4" ht="15" customHeight="1">
      <c r="A9" s="2">
        <v>6</v>
      </c>
      <c r="B9" s="10">
        <v>279</v>
      </c>
      <c r="C9" s="10">
        <f t="shared" si="0"/>
        <v>0.6499999999999773</v>
      </c>
      <c r="D9" s="10">
        <f t="shared" si="1"/>
        <v>0.42249999999997045</v>
      </c>
    </row>
    <row r="10" spans="1:4" ht="15" customHeight="1">
      <c r="A10" s="2">
        <v>7</v>
      </c>
      <c r="B10" s="10">
        <v>281</v>
      </c>
      <c r="C10" s="10">
        <f t="shared" si="0"/>
        <v>2.6499999999999773</v>
      </c>
      <c r="D10" s="10">
        <f t="shared" si="1"/>
        <v>7.022499999999879</v>
      </c>
    </row>
    <row r="11" spans="1:4" ht="15" customHeight="1">
      <c r="A11" s="2">
        <v>8</v>
      </c>
      <c r="B11" s="10">
        <v>286</v>
      </c>
      <c r="C11" s="10">
        <f t="shared" si="0"/>
        <v>7.649999999999977</v>
      </c>
      <c r="D11" s="10">
        <f t="shared" si="1"/>
        <v>58.52249999999965</v>
      </c>
    </row>
    <row r="12" spans="1:4" ht="15" customHeight="1">
      <c r="A12" s="2">
        <v>9</v>
      </c>
      <c r="B12" s="10">
        <v>276</v>
      </c>
      <c r="C12" s="10">
        <f t="shared" si="0"/>
        <v>-2.3500000000000227</v>
      </c>
      <c r="D12" s="10">
        <f t="shared" si="1"/>
        <v>5.5225000000001065</v>
      </c>
    </row>
    <row r="13" spans="1:4" ht="15" customHeight="1">
      <c r="A13" s="2">
        <v>10</v>
      </c>
      <c r="B13" s="10">
        <v>282</v>
      </c>
      <c r="C13" s="10">
        <f t="shared" si="0"/>
        <v>3.6499999999999773</v>
      </c>
      <c r="D13" s="10">
        <f t="shared" si="1"/>
        <v>13.322499999999835</v>
      </c>
    </row>
    <row r="14" spans="1:4" ht="15" customHeight="1">
      <c r="A14" s="2">
        <v>11</v>
      </c>
      <c r="B14" s="10">
        <v>265</v>
      </c>
      <c r="C14" s="10">
        <f t="shared" si="0"/>
        <v>-13.350000000000023</v>
      </c>
      <c r="D14" s="10">
        <f t="shared" si="1"/>
        <v>178.2225000000006</v>
      </c>
    </row>
    <row r="15" spans="1:4" ht="15" customHeight="1">
      <c r="A15" s="2">
        <v>12</v>
      </c>
      <c r="B15" s="10">
        <v>267</v>
      </c>
      <c r="C15" s="10">
        <f t="shared" si="0"/>
        <v>-11.350000000000023</v>
      </c>
      <c r="D15" s="10">
        <f t="shared" si="1"/>
        <v>128.8225000000005</v>
      </c>
    </row>
    <row r="16" spans="1:4" ht="15" customHeight="1">
      <c r="A16" s="2">
        <v>13</v>
      </c>
      <c r="B16" s="10">
        <v>273</v>
      </c>
      <c r="C16" s="10">
        <f t="shared" si="0"/>
        <v>-5.350000000000023</v>
      </c>
      <c r="D16" s="10">
        <f t="shared" si="1"/>
        <v>28.622500000000244</v>
      </c>
    </row>
    <row r="17" spans="1:4" ht="15" customHeight="1">
      <c r="A17" s="2">
        <v>14</v>
      </c>
      <c r="B17" s="10">
        <v>289</v>
      </c>
      <c r="C17" s="10">
        <f t="shared" si="0"/>
        <v>10.649999999999977</v>
      </c>
      <c r="D17" s="10">
        <f t="shared" si="1"/>
        <v>113.42249999999952</v>
      </c>
    </row>
    <row r="18" spans="1:4" ht="15" customHeight="1">
      <c r="A18" s="2">
        <v>15</v>
      </c>
      <c r="B18" s="10">
        <v>270</v>
      </c>
      <c r="C18" s="10">
        <f t="shared" si="0"/>
        <v>-8.350000000000023</v>
      </c>
      <c r="D18" s="10">
        <f t="shared" si="1"/>
        <v>69.72250000000038</v>
      </c>
    </row>
    <row r="19" spans="1:4" ht="15" customHeight="1">
      <c r="A19" s="2">
        <v>16</v>
      </c>
      <c r="B19" s="10">
        <v>276</v>
      </c>
      <c r="C19" s="10">
        <f t="shared" si="0"/>
        <v>-2.3500000000000227</v>
      </c>
      <c r="D19" s="10">
        <f t="shared" si="1"/>
        <v>5.5225000000001065</v>
      </c>
    </row>
    <row r="20" spans="1:4" ht="15" customHeight="1">
      <c r="A20" s="2">
        <v>17</v>
      </c>
      <c r="B20" s="10">
        <v>269</v>
      </c>
      <c r="C20" s="10">
        <f t="shared" si="0"/>
        <v>-9.350000000000023</v>
      </c>
      <c r="D20" s="10">
        <f t="shared" si="1"/>
        <v>87.42250000000043</v>
      </c>
    </row>
    <row r="21" spans="1:4" ht="15" customHeight="1">
      <c r="A21" s="2">
        <v>18</v>
      </c>
      <c r="B21" s="10">
        <v>280</v>
      </c>
      <c r="C21" s="10">
        <f t="shared" si="0"/>
        <v>1.6499999999999773</v>
      </c>
      <c r="D21" s="10">
        <f t="shared" si="1"/>
        <v>2.722499999999925</v>
      </c>
    </row>
    <row r="22" spans="1:4" ht="15" customHeight="1">
      <c r="A22" s="2">
        <v>19</v>
      </c>
      <c r="B22" s="10">
        <v>285</v>
      </c>
      <c r="C22" s="10">
        <f t="shared" si="0"/>
        <v>6.649999999999977</v>
      </c>
      <c r="D22" s="10">
        <f t="shared" si="1"/>
        <v>44.2224999999997</v>
      </c>
    </row>
    <row r="23" spans="1:4" ht="15" customHeight="1">
      <c r="A23" s="2">
        <v>20</v>
      </c>
      <c r="B23" s="10">
        <v>279</v>
      </c>
      <c r="C23" s="10">
        <f t="shared" si="0"/>
        <v>0.6499999999999773</v>
      </c>
      <c r="D23" s="10">
        <f t="shared" si="1"/>
        <v>0.42249999999997045</v>
      </c>
    </row>
    <row r="24" spans="1:4" ht="15" customHeight="1">
      <c r="A24" s="20"/>
      <c r="B24" s="21"/>
      <c r="C24" s="21"/>
      <c r="D24" s="39"/>
    </row>
    <row r="25" spans="1:4" ht="29.25" customHeight="1">
      <c r="A25" s="43" t="s">
        <v>16</v>
      </c>
      <c r="B25" s="44">
        <f>SUM(B4:B23)</f>
        <v>5567</v>
      </c>
      <c r="C25" s="44"/>
      <c r="D25" s="45">
        <f>SUM(D4:D23)</f>
        <v>974.5500000000002</v>
      </c>
    </row>
    <row r="26" spans="1:5" ht="33.75" customHeight="1">
      <c r="A26" s="7" t="s">
        <v>4</v>
      </c>
      <c r="B26" s="29">
        <f>AVERAGE(B4:B23)</f>
        <v>278.35</v>
      </c>
      <c r="C26" s="5"/>
      <c r="D26" s="48">
        <f>(D25/19)</f>
        <v>51.29210526315791</v>
      </c>
      <c r="E26" t="s">
        <v>20</v>
      </c>
    </row>
    <row r="27" spans="1:4" ht="33.75" customHeight="1">
      <c r="A27" s="7" t="s">
        <v>5</v>
      </c>
      <c r="B27" s="29">
        <f>VAR(B4:B23)</f>
        <v>51.292105263160344</v>
      </c>
      <c r="C27" s="5"/>
      <c r="D27" s="48">
        <f>SQRT(D26)</f>
        <v>7.161850687019236</v>
      </c>
    </row>
    <row r="28" spans="1:4" ht="33.75" customHeight="1">
      <c r="A28" s="8" t="s">
        <v>6</v>
      </c>
      <c r="B28" s="30">
        <f>STDEV(B4:B23)</f>
        <v>7.161850687019406</v>
      </c>
      <c r="C28" s="3"/>
      <c r="D28" s="4"/>
    </row>
    <row r="29" ht="17.25" customHeight="1">
      <c r="A29" s="1"/>
    </row>
    <row r="30" spans="1:3" ht="17.25" customHeight="1">
      <c r="A30" s="9"/>
      <c r="B30" s="19" t="s">
        <v>8</v>
      </c>
      <c r="C30" s="19" t="s">
        <v>9</v>
      </c>
    </row>
    <row r="31" spans="1:3" ht="15" customHeight="1">
      <c r="A31" s="9" t="s">
        <v>13</v>
      </c>
      <c r="B31" s="31">
        <f>B26-B28</f>
        <v>271.1881493129806</v>
      </c>
      <c r="C31" s="32">
        <f>B26+B28</f>
        <v>285.51185068701943</v>
      </c>
    </row>
    <row r="32" spans="1:3" ht="15" customHeight="1">
      <c r="A32" s="9" t="s">
        <v>7</v>
      </c>
      <c r="B32" s="31">
        <f>B26-(2*B28)</f>
        <v>264.0262986259612</v>
      </c>
      <c r="C32" s="32">
        <f>B26+(2*B28)</f>
        <v>292.67370137403884</v>
      </c>
    </row>
    <row r="33" spans="1:3" ht="15" customHeight="1">
      <c r="A33" s="9" t="s">
        <v>14</v>
      </c>
      <c r="B33" s="31">
        <f>B26-(3*B28)</f>
        <v>256.8644479389418</v>
      </c>
      <c r="C33" s="32">
        <f>B26+(3*B28)</f>
        <v>299.83555206105825</v>
      </c>
    </row>
  </sheetData>
  <printOptions horizontalCentered="1" verticalCentered="1"/>
  <pageMargins left="0.5" right="0.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F10" sqref="E10:F10"/>
    </sheetView>
  </sheetViews>
  <sheetFormatPr defaultColWidth="9.140625" defaultRowHeight="12.75"/>
  <cols>
    <col min="1" max="1" width="18.421875" style="0" customWidth="1"/>
    <col min="2" max="2" width="21.00390625" style="0" customWidth="1"/>
    <col min="3" max="3" width="24.7109375" style="0" customWidth="1"/>
    <col min="4" max="4" width="18.140625" style="0" customWidth="1"/>
  </cols>
  <sheetData>
    <row r="1" spans="1:5" s="27" customFormat="1" ht="15.75">
      <c r="A1" s="50" t="s">
        <v>10</v>
      </c>
      <c r="B1" s="50"/>
      <c r="C1" s="50"/>
      <c r="D1" s="50"/>
      <c r="E1" s="50"/>
    </row>
    <row r="2" spans="1:5" s="27" customFormat="1" ht="15.75">
      <c r="A2" s="51" t="s">
        <v>11</v>
      </c>
      <c r="B2" s="51"/>
      <c r="C2" s="51" t="s">
        <v>12</v>
      </c>
      <c r="D2" s="51"/>
      <c r="E2" s="26"/>
    </row>
    <row r="3" spans="1:4" ht="12.75">
      <c r="A3" s="38" t="s">
        <v>0</v>
      </c>
      <c r="B3" s="19" t="s">
        <v>1</v>
      </c>
      <c r="C3" s="38" t="s">
        <v>2</v>
      </c>
      <c r="D3" s="38" t="s">
        <v>3</v>
      </c>
    </row>
    <row r="4" spans="1:4" ht="15">
      <c r="A4" s="24">
        <v>21</v>
      </c>
      <c r="B4" s="25">
        <v>98</v>
      </c>
      <c r="C4" s="31">
        <f>B4-97.54166667</f>
        <v>0.4583333300000021</v>
      </c>
      <c r="D4" s="31">
        <f>C4*C4</f>
        <v>0.21006944138889083</v>
      </c>
    </row>
    <row r="5" spans="1:4" ht="15">
      <c r="A5" s="24">
        <v>22</v>
      </c>
      <c r="B5" s="25">
        <v>101</v>
      </c>
      <c r="C5" s="31">
        <f aca="true" t="shared" si="0" ref="C5:C27">B5-97.54166667</f>
        <v>3.458333330000002</v>
      </c>
      <c r="D5" s="31">
        <f aca="true" t="shared" si="1" ref="D5:D27">C5*C5</f>
        <v>11.960069421388903</v>
      </c>
    </row>
    <row r="6" spans="1:4" ht="15">
      <c r="A6" s="24">
        <v>23</v>
      </c>
      <c r="B6" s="25">
        <v>110</v>
      </c>
      <c r="C6" s="31">
        <f t="shared" si="0"/>
        <v>12.458333330000002</v>
      </c>
      <c r="D6" s="31">
        <f t="shared" si="1"/>
        <v>155.21006936138895</v>
      </c>
    </row>
    <row r="7" spans="1:4" ht="15">
      <c r="A7" s="24">
        <v>24</v>
      </c>
      <c r="B7" s="25">
        <v>105</v>
      </c>
      <c r="C7" s="31">
        <f t="shared" si="0"/>
        <v>7.458333330000002</v>
      </c>
      <c r="D7" s="31">
        <f t="shared" si="1"/>
        <v>55.62673606138892</v>
      </c>
    </row>
    <row r="8" spans="1:4" ht="15">
      <c r="A8" s="24">
        <v>25</v>
      </c>
      <c r="B8" s="25">
        <v>114</v>
      </c>
      <c r="C8" s="31">
        <f t="shared" si="0"/>
        <v>16.458333330000002</v>
      </c>
      <c r="D8" s="31">
        <f t="shared" si="1"/>
        <v>270.87673600138896</v>
      </c>
    </row>
    <row r="9" spans="1:4" ht="15">
      <c r="A9" s="24">
        <v>26</v>
      </c>
      <c r="B9" s="25">
        <v>97</v>
      </c>
      <c r="C9" s="31">
        <f t="shared" si="0"/>
        <v>-0.5416666699999979</v>
      </c>
      <c r="D9" s="31">
        <f t="shared" si="1"/>
        <v>0.29340278138888665</v>
      </c>
    </row>
    <row r="10" spans="1:4" ht="15">
      <c r="A10" s="24">
        <v>27</v>
      </c>
      <c r="B10" s="25">
        <v>98</v>
      </c>
      <c r="C10" s="31">
        <f t="shared" si="0"/>
        <v>0.4583333300000021</v>
      </c>
      <c r="D10" s="31">
        <f t="shared" si="1"/>
        <v>0.21006944138889083</v>
      </c>
    </row>
    <row r="11" spans="1:4" ht="15">
      <c r="A11" s="24">
        <v>28</v>
      </c>
      <c r="B11" s="25">
        <v>101</v>
      </c>
      <c r="C11" s="31">
        <f t="shared" si="0"/>
        <v>3.458333330000002</v>
      </c>
      <c r="D11" s="31">
        <f t="shared" si="1"/>
        <v>11.960069421388903</v>
      </c>
    </row>
    <row r="12" spans="1:4" ht="15">
      <c r="A12" s="24">
        <v>29</v>
      </c>
      <c r="B12" s="25">
        <v>102</v>
      </c>
      <c r="C12" s="31">
        <f t="shared" si="0"/>
        <v>4.458333330000002</v>
      </c>
      <c r="D12" s="31">
        <f t="shared" si="1"/>
        <v>19.87673608138891</v>
      </c>
    </row>
    <row r="13" spans="1:4" ht="15">
      <c r="A13" s="24">
        <v>30</v>
      </c>
      <c r="B13" s="25">
        <v>96</v>
      </c>
      <c r="C13" s="31">
        <f t="shared" si="0"/>
        <v>-1.541666669999998</v>
      </c>
      <c r="D13" s="31">
        <f t="shared" si="1"/>
        <v>2.3767361213888822</v>
      </c>
    </row>
    <row r="14" spans="1:4" ht="15">
      <c r="A14" s="24">
        <v>31</v>
      </c>
      <c r="B14" s="25">
        <v>99</v>
      </c>
      <c r="C14" s="31">
        <f t="shared" si="0"/>
        <v>1.458333330000002</v>
      </c>
      <c r="D14" s="31">
        <f t="shared" si="1"/>
        <v>2.126736101388895</v>
      </c>
    </row>
    <row r="15" spans="1:4" ht="15">
      <c r="A15" s="24">
        <v>32</v>
      </c>
      <c r="B15" s="25">
        <v>110</v>
      </c>
      <c r="C15" s="31">
        <f t="shared" si="0"/>
        <v>12.458333330000002</v>
      </c>
      <c r="D15" s="31">
        <f t="shared" si="1"/>
        <v>155.21006936138895</v>
      </c>
    </row>
    <row r="16" spans="1:4" ht="15">
      <c r="A16" s="24">
        <v>33</v>
      </c>
      <c r="B16" s="25">
        <v>98</v>
      </c>
      <c r="C16" s="31">
        <f t="shared" si="0"/>
        <v>0.4583333300000021</v>
      </c>
      <c r="D16" s="31">
        <f t="shared" si="1"/>
        <v>0.21006944138889083</v>
      </c>
    </row>
    <row r="17" spans="1:4" ht="15">
      <c r="A17" s="24">
        <v>34</v>
      </c>
      <c r="B17" s="25">
        <v>95</v>
      </c>
      <c r="C17" s="31">
        <f t="shared" si="0"/>
        <v>-2.541666669999998</v>
      </c>
      <c r="D17" s="31">
        <f t="shared" si="1"/>
        <v>6.460069461388878</v>
      </c>
    </row>
    <row r="18" spans="1:4" ht="15">
      <c r="A18" s="24">
        <v>35</v>
      </c>
      <c r="B18" s="25">
        <v>86</v>
      </c>
      <c r="C18" s="31">
        <f t="shared" si="0"/>
        <v>-11.541666669999998</v>
      </c>
      <c r="D18" s="31">
        <f t="shared" si="1"/>
        <v>133.21006952138885</v>
      </c>
    </row>
    <row r="19" spans="1:4" ht="15">
      <c r="A19" s="24">
        <v>36</v>
      </c>
      <c r="B19" s="25">
        <v>96</v>
      </c>
      <c r="C19" s="31">
        <f t="shared" si="0"/>
        <v>-1.541666669999998</v>
      </c>
      <c r="D19" s="31">
        <f t="shared" si="1"/>
        <v>2.3767361213888822</v>
      </c>
    </row>
    <row r="20" spans="1:4" ht="15">
      <c r="A20" s="24">
        <v>37</v>
      </c>
      <c r="B20" s="25">
        <v>91</v>
      </c>
      <c r="C20" s="31">
        <f t="shared" si="0"/>
        <v>-6.541666669999998</v>
      </c>
      <c r="D20" s="31">
        <f t="shared" si="1"/>
        <v>42.79340282138886</v>
      </c>
    </row>
    <row r="21" spans="1:4" ht="15">
      <c r="A21" s="24">
        <v>38</v>
      </c>
      <c r="B21" s="25">
        <v>90</v>
      </c>
      <c r="C21" s="31">
        <f t="shared" si="0"/>
        <v>-7.541666669999998</v>
      </c>
      <c r="D21" s="31">
        <f t="shared" si="1"/>
        <v>56.876736161388855</v>
      </c>
    </row>
    <row r="22" spans="1:4" ht="15">
      <c r="A22" s="24">
        <v>39</v>
      </c>
      <c r="B22" s="25">
        <v>90</v>
      </c>
      <c r="C22" s="31">
        <f t="shared" si="0"/>
        <v>-7.541666669999998</v>
      </c>
      <c r="D22" s="31">
        <f t="shared" si="1"/>
        <v>56.876736161388855</v>
      </c>
    </row>
    <row r="23" spans="1:4" ht="15">
      <c r="A23" s="24">
        <v>40</v>
      </c>
      <c r="B23" s="25">
        <v>89</v>
      </c>
      <c r="C23" s="31">
        <f t="shared" si="0"/>
        <v>-8.541666669999998</v>
      </c>
      <c r="D23" s="31">
        <f t="shared" si="1"/>
        <v>72.96006950138886</v>
      </c>
    </row>
    <row r="24" spans="1:4" ht="15">
      <c r="A24" s="24">
        <v>41</v>
      </c>
      <c r="B24" s="25">
        <v>97</v>
      </c>
      <c r="C24" s="31">
        <f t="shared" si="0"/>
        <v>-0.5416666699999979</v>
      </c>
      <c r="D24" s="31">
        <f t="shared" si="1"/>
        <v>0.29340278138888665</v>
      </c>
    </row>
    <row r="25" spans="1:4" ht="15">
      <c r="A25" s="24">
        <v>42</v>
      </c>
      <c r="B25" s="25">
        <v>90</v>
      </c>
      <c r="C25" s="31">
        <f t="shared" si="0"/>
        <v>-7.541666669999998</v>
      </c>
      <c r="D25" s="31">
        <f t="shared" si="1"/>
        <v>56.876736161388855</v>
      </c>
    </row>
    <row r="26" spans="1:4" ht="15">
      <c r="A26" s="24">
        <v>43</v>
      </c>
      <c r="B26" s="25">
        <v>91</v>
      </c>
      <c r="C26" s="31">
        <f t="shared" si="0"/>
        <v>-6.541666669999998</v>
      </c>
      <c r="D26" s="31">
        <f t="shared" si="1"/>
        <v>42.79340282138886</v>
      </c>
    </row>
    <row r="27" spans="1:4" ht="15">
      <c r="A27" s="24">
        <v>44</v>
      </c>
      <c r="B27" s="25">
        <v>97</v>
      </c>
      <c r="C27" s="31">
        <f t="shared" si="0"/>
        <v>-0.5416666699999979</v>
      </c>
      <c r="D27" s="31">
        <f t="shared" si="1"/>
        <v>0.29340278138888665</v>
      </c>
    </row>
    <row r="28" spans="4:5" ht="12.75">
      <c r="D28" s="33">
        <f>SUM(D4:D27)</f>
        <v>1157.9583333333335</v>
      </c>
      <c r="E28" t="s">
        <v>16</v>
      </c>
    </row>
    <row r="29" spans="1:3" ht="22.5" customHeight="1">
      <c r="A29" s="35" t="s">
        <v>16</v>
      </c>
      <c r="B29" s="11">
        <f>SUM(B4:B27)</f>
        <v>2341</v>
      </c>
      <c r="C29" s="6"/>
    </row>
    <row r="30" spans="1:3" ht="19.5" customHeight="1">
      <c r="A30" s="7" t="s">
        <v>4</v>
      </c>
      <c r="B30" s="11">
        <f>AVERAGE(B4:B27)</f>
        <v>97.54166666666667</v>
      </c>
      <c r="C30" s="6"/>
    </row>
    <row r="31" spans="1:5" ht="19.5" customHeight="1">
      <c r="A31" s="7" t="s">
        <v>5</v>
      </c>
      <c r="B31" s="11">
        <f>VAR(B4:B27)</f>
        <v>50.346014492754044</v>
      </c>
      <c r="C31" s="6"/>
      <c r="D31" s="33">
        <f>D28/23</f>
        <v>50.34601449275363</v>
      </c>
      <c r="E31" t="s">
        <v>18</v>
      </c>
    </row>
    <row r="32" spans="1:3" ht="21" customHeight="1">
      <c r="A32" s="8" t="s">
        <v>6</v>
      </c>
      <c r="B32" s="12">
        <f>STDEV(B4:B27)</f>
        <v>7.095492547579346</v>
      </c>
      <c r="C32" s="4"/>
    </row>
    <row r="33" spans="1:2" ht="12.75">
      <c r="A33" s="1"/>
      <c r="B33" s="13"/>
    </row>
    <row r="34" spans="1:3" ht="12.75">
      <c r="A34" s="9"/>
      <c r="B34" s="19" t="s">
        <v>8</v>
      </c>
      <c r="C34" s="19" t="s">
        <v>9</v>
      </c>
    </row>
    <row r="35" spans="1:3" ht="12.75">
      <c r="A35" s="9" t="s">
        <v>13</v>
      </c>
      <c r="B35" s="31">
        <f>B30-B32</f>
        <v>90.44617411908733</v>
      </c>
      <c r="C35" s="31">
        <f>B30+B32</f>
        <v>104.63715921424601</v>
      </c>
    </row>
    <row r="36" spans="1:3" ht="12.75">
      <c r="A36" s="9" t="s">
        <v>7</v>
      </c>
      <c r="B36" s="31">
        <f>B30-(2*B32)</f>
        <v>83.35068157150798</v>
      </c>
      <c r="C36" s="31">
        <f>B30+(2*B32)</f>
        <v>111.73265176182537</v>
      </c>
    </row>
    <row r="37" spans="1:3" ht="12.75">
      <c r="A37" s="9" t="s">
        <v>14</v>
      </c>
      <c r="B37" s="31">
        <f>B30-(3*B32)</f>
        <v>76.25518902392864</v>
      </c>
      <c r="C37" s="31">
        <f>B30+(3*B32)</f>
        <v>118.8281443094047</v>
      </c>
    </row>
  </sheetData>
  <mergeCells count="3">
    <mergeCell ref="A1:E1"/>
    <mergeCell ref="A2:B2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H6" sqref="H6"/>
    </sheetView>
  </sheetViews>
  <sheetFormatPr defaultColWidth="9.140625" defaultRowHeight="12.75"/>
  <cols>
    <col min="1" max="1" width="17.421875" style="0" customWidth="1"/>
    <col min="2" max="2" width="20.57421875" style="0" customWidth="1"/>
    <col min="3" max="3" width="22.140625" style="28" customWidth="1"/>
    <col min="4" max="4" width="19.140625" style="0" customWidth="1"/>
  </cols>
  <sheetData>
    <row r="1" spans="1:5" ht="15.75">
      <c r="A1" s="50" t="s">
        <v>10</v>
      </c>
      <c r="B1" s="50"/>
      <c r="C1" s="50"/>
      <c r="D1" s="50"/>
      <c r="E1" s="50"/>
    </row>
    <row r="2" spans="1:4" ht="15.75">
      <c r="A2" s="51" t="s">
        <v>11</v>
      </c>
      <c r="B2" s="51"/>
      <c r="C2" s="51" t="s">
        <v>15</v>
      </c>
      <c r="D2" s="51"/>
    </row>
    <row r="3" spans="1:4" ht="15.75">
      <c r="A3" s="23" t="s">
        <v>0</v>
      </c>
      <c r="B3" s="23" t="s">
        <v>17</v>
      </c>
      <c r="C3" s="42" t="s">
        <v>2</v>
      </c>
      <c r="D3" s="38" t="s">
        <v>3</v>
      </c>
    </row>
    <row r="4" spans="1:4" ht="15">
      <c r="A4" s="24">
        <v>21</v>
      </c>
      <c r="B4" s="25">
        <v>280</v>
      </c>
      <c r="C4" s="31">
        <f>B4-278.75</f>
        <v>1.25</v>
      </c>
      <c r="D4" s="31">
        <f>C4*C4</f>
        <v>1.5625</v>
      </c>
    </row>
    <row r="5" spans="1:4" ht="15">
      <c r="A5" s="24">
        <v>22</v>
      </c>
      <c r="B5" s="25">
        <v>283</v>
      </c>
      <c r="C5" s="31">
        <f aca="true" t="shared" si="0" ref="C5:C27">B5-278.75</f>
        <v>4.25</v>
      </c>
      <c r="D5" s="31">
        <f aca="true" t="shared" si="1" ref="D5:D27">C5*C5</f>
        <v>18.0625</v>
      </c>
    </row>
    <row r="6" spans="1:4" ht="15">
      <c r="A6" s="24">
        <v>23</v>
      </c>
      <c r="B6" s="25">
        <v>285</v>
      </c>
      <c r="C6" s="31">
        <f t="shared" si="0"/>
        <v>6.25</v>
      </c>
      <c r="D6" s="31">
        <f t="shared" si="1"/>
        <v>39.0625</v>
      </c>
    </row>
    <row r="7" spans="1:4" ht="15">
      <c r="A7" s="24">
        <v>24</v>
      </c>
      <c r="B7" s="25">
        <v>282</v>
      </c>
      <c r="C7" s="31">
        <f t="shared" si="0"/>
        <v>3.25</v>
      </c>
      <c r="D7" s="31">
        <f t="shared" si="1"/>
        <v>10.5625</v>
      </c>
    </row>
    <row r="8" spans="1:4" ht="15">
      <c r="A8" s="24">
        <v>25</v>
      </c>
      <c r="B8" s="25">
        <v>285</v>
      </c>
      <c r="C8" s="31">
        <f t="shared" si="0"/>
        <v>6.25</v>
      </c>
      <c r="D8" s="31">
        <f t="shared" si="1"/>
        <v>39.0625</v>
      </c>
    </row>
    <row r="9" spans="1:4" ht="15">
      <c r="A9" s="24">
        <v>26</v>
      </c>
      <c r="B9" s="25">
        <v>277</v>
      </c>
      <c r="C9" s="31">
        <f t="shared" si="0"/>
        <v>-1.75</v>
      </c>
      <c r="D9" s="31">
        <f t="shared" si="1"/>
        <v>3.0625</v>
      </c>
    </row>
    <row r="10" spans="1:4" ht="15">
      <c r="A10" s="24">
        <v>27</v>
      </c>
      <c r="B10" s="25">
        <v>278</v>
      </c>
      <c r="C10" s="31">
        <f t="shared" si="0"/>
        <v>-0.75</v>
      </c>
      <c r="D10" s="31">
        <f t="shared" si="1"/>
        <v>0.5625</v>
      </c>
    </row>
    <row r="11" spans="1:4" ht="15">
      <c r="A11" s="24">
        <v>28</v>
      </c>
      <c r="B11" s="25">
        <v>262</v>
      </c>
      <c r="C11" s="31">
        <f t="shared" si="0"/>
        <v>-16.75</v>
      </c>
      <c r="D11" s="31">
        <f t="shared" si="1"/>
        <v>280.5625</v>
      </c>
    </row>
    <row r="12" spans="1:4" ht="15">
      <c r="A12" s="24">
        <v>29</v>
      </c>
      <c r="B12" s="25">
        <v>264</v>
      </c>
      <c r="C12" s="31">
        <f t="shared" si="0"/>
        <v>-14.75</v>
      </c>
      <c r="D12" s="31">
        <f t="shared" si="1"/>
        <v>217.5625</v>
      </c>
    </row>
    <row r="13" spans="1:4" ht="15">
      <c r="A13" s="24">
        <v>30</v>
      </c>
      <c r="B13" s="25">
        <v>277</v>
      </c>
      <c r="C13" s="31">
        <f t="shared" si="0"/>
        <v>-1.75</v>
      </c>
      <c r="D13" s="31">
        <f t="shared" si="1"/>
        <v>3.0625</v>
      </c>
    </row>
    <row r="14" spans="1:4" ht="15">
      <c r="A14" s="24">
        <v>31</v>
      </c>
      <c r="B14" s="25">
        <v>281</v>
      </c>
      <c r="C14" s="31">
        <f t="shared" si="0"/>
        <v>2.25</v>
      </c>
      <c r="D14" s="31">
        <f t="shared" si="1"/>
        <v>5.0625</v>
      </c>
    </row>
    <row r="15" spans="1:4" ht="15">
      <c r="A15" s="24">
        <v>32</v>
      </c>
      <c r="B15" s="25">
        <v>294</v>
      </c>
      <c r="C15" s="31">
        <f t="shared" si="0"/>
        <v>15.25</v>
      </c>
      <c r="D15" s="31">
        <f t="shared" si="1"/>
        <v>232.5625</v>
      </c>
    </row>
    <row r="16" spans="1:4" ht="15">
      <c r="A16" s="24">
        <v>33</v>
      </c>
      <c r="B16" s="25">
        <v>279</v>
      </c>
      <c r="C16" s="31">
        <f t="shared" si="0"/>
        <v>0.25</v>
      </c>
      <c r="D16" s="31">
        <f t="shared" si="1"/>
        <v>0.0625</v>
      </c>
    </row>
    <row r="17" spans="1:4" ht="15">
      <c r="A17" s="24">
        <v>34</v>
      </c>
      <c r="B17" s="25">
        <v>283</v>
      </c>
      <c r="C17" s="31">
        <f t="shared" si="0"/>
        <v>4.25</v>
      </c>
      <c r="D17" s="31">
        <f t="shared" si="1"/>
        <v>18.0625</v>
      </c>
    </row>
    <row r="18" spans="1:4" ht="15">
      <c r="A18" s="24">
        <v>35</v>
      </c>
      <c r="B18" s="25">
        <v>295</v>
      </c>
      <c r="C18" s="31">
        <f t="shared" si="0"/>
        <v>16.25</v>
      </c>
      <c r="D18" s="31">
        <f t="shared" si="1"/>
        <v>264.0625</v>
      </c>
    </row>
    <row r="19" spans="1:4" ht="15">
      <c r="A19" s="24">
        <v>36</v>
      </c>
      <c r="B19" s="25">
        <v>276</v>
      </c>
      <c r="C19" s="31">
        <f t="shared" si="0"/>
        <v>-2.75</v>
      </c>
      <c r="D19" s="31">
        <f t="shared" si="1"/>
        <v>7.5625</v>
      </c>
    </row>
    <row r="20" spans="1:4" ht="15">
      <c r="A20" s="24">
        <v>37</v>
      </c>
      <c r="B20" s="25">
        <v>277</v>
      </c>
      <c r="C20" s="31">
        <f t="shared" si="0"/>
        <v>-1.75</v>
      </c>
      <c r="D20" s="31">
        <f t="shared" si="1"/>
        <v>3.0625</v>
      </c>
    </row>
    <row r="21" spans="1:4" ht="15">
      <c r="A21" s="24">
        <v>38</v>
      </c>
      <c r="B21" s="25">
        <v>283</v>
      </c>
      <c r="C21" s="31">
        <f t="shared" si="0"/>
        <v>4.25</v>
      </c>
      <c r="D21" s="31">
        <f t="shared" si="1"/>
        <v>18.0625</v>
      </c>
    </row>
    <row r="22" spans="1:4" ht="15">
      <c r="A22" s="24">
        <v>39</v>
      </c>
      <c r="B22" s="25">
        <v>280</v>
      </c>
      <c r="C22" s="31">
        <f t="shared" si="0"/>
        <v>1.25</v>
      </c>
      <c r="D22" s="31">
        <f t="shared" si="1"/>
        <v>1.5625</v>
      </c>
    </row>
    <row r="23" spans="1:4" ht="15">
      <c r="A23" s="24">
        <v>40</v>
      </c>
      <c r="B23" s="25">
        <v>278</v>
      </c>
      <c r="C23" s="31">
        <f t="shared" si="0"/>
        <v>-0.75</v>
      </c>
      <c r="D23" s="31">
        <f t="shared" si="1"/>
        <v>0.5625</v>
      </c>
    </row>
    <row r="24" spans="1:4" ht="15">
      <c r="A24" s="24">
        <v>41</v>
      </c>
      <c r="B24" s="25">
        <v>279</v>
      </c>
      <c r="C24" s="31">
        <f t="shared" si="0"/>
        <v>0.25</v>
      </c>
      <c r="D24" s="31">
        <f t="shared" si="1"/>
        <v>0.0625</v>
      </c>
    </row>
    <row r="25" spans="1:4" ht="15">
      <c r="A25" s="24">
        <v>42</v>
      </c>
      <c r="B25" s="25">
        <v>268</v>
      </c>
      <c r="C25" s="31">
        <f t="shared" si="0"/>
        <v>-10.75</v>
      </c>
      <c r="D25" s="31">
        <f t="shared" si="1"/>
        <v>115.5625</v>
      </c>
    </row>
    <row r="26" spans="1:4" ht="15">
      <c r="A26" s="24">
        <v>43</v>
      </c>
      <c r="B26" s="25">
        <v>267</v>
      </c>
      <c r="C26" s="31">
        <f t="shared" si="0"/>
        <v>-11.75</v>
      </c>
      <c r="D26" s="31">
        <f t="shared" si="1"/>
        <v>138.0625</v>
      </c>
    </row>
    <row r="27" spans="1:4" ht="15">
      <c r="A27" s="24">
        <v>44</v>
      </c>
      <c r="B27" s="25">
        <v>277</v>
      </c>
      <c r="C27" s="31">
        <f t="shared" si="0"/>
        <v>-1.75</v>
      </c>
      <c r="D27" s="31">
        <f t="shared" si="1"/>
        <v>3.0625</v>
      </c>
    </row>
    <row r="28" spans="4:5" ht="12.75">
      <c r="D28">
        <f>SUM(D4:D27)</f>
        <v>1420.5</v>
      </c>
      <c r="E28" t="s">
        <v>16</v>
      </c>
    </row>
    <row r="29" spans="1:2" ht="12.75">
      <c r="A29" t="s">
        <v>16</v>
      </c>
      <c r="B29">
        <f>SUM(B4:B27)</f>
        <v>6690</v>
      </c>
    </row>
    <row r="30" spans="1:5" ht="12.75">
      <c r="A30" t="s">
        <v>4</v>
      </c>
      <c r="B30" s="33">
        <f>AVERAGE(B4:B27)</f>
        <v>278.75</v>
      </c>
      <c r="D30" s="33">
        <f>D28/23</f>
        <v>61.76086956521739</v>
      </c>
      <c r="E30" t="s">
        <v>18</v>
      </c>
    </row>
    <row r="31" spans="1:2" ht="12.75">
      <c r="A31" t="s">
        <v>5</v>
      </c>
      <c r="B31" s="33">
        <f>VAR(B4:B27)</f>
        <v>61.76086956521739</v>
      </c>
    </row>
    <row r="32" spans="1:2" ht="12.75">
      <c r="A32" t="s">
        <v>6</v>
      </c>
      <c r="B32" s="33">
        <f>STDEV(B4:B27)</f>
        <v>7.85880840619094</v>
      </c>
    </row>
    <row r="34" spans="2:3" ht="12.75">
      <c r="B34" s="40" t="s">
        <v>8</v>
      </c>
      <c r="C34" s="41" t="s">
        <v>9</v>
      </c>
    </row>
    <row r="35" spans="1:3" ht="12.75">
      <c r="A35" t="s">
        <v>13</v>
      </c>
      <c r="B35" s="46">
        <f>B30-B32</f>
        <v>270.8911915938091</v>
      </c>
      <c r="C35" s="46">
        <f>B30+B32</f>
        <v>286.6088084061909</v>
      </c>
    </row>
    <row r="36" spans="1:3" ht="12.75">
      <c r="A36" t="s">
        <v>7</v>
      </c>
      <c r="B36" s="46">
        <f>B30-(2*B32)</f>
        <v>263.0323831876181</v>
      </c>
      <c r="C36" s="46">
        <f>B30+(2*B32)</f>
        <v>294.4676168123819</v>
      </c>
    </row>
    <row r="37" spans="1:3" ht="12.75">
      <c r="A37" t="s">
        <v>14</v>
      </c>
      <c r="B37" s="46">
        <f>B30-(3*B32)</f>
        <v>255.1735747814272</v>
      </c>
      <c r="C37" s="46">
        <f>B30+(3*B32)</f>
        <v>302.3264252185728</v>
      </c>
    </row>
  </sheetData>
  <mergeCells count="3">
    <mergeCell ref="A1:E1"/>
    <mergeCell ref="A2:B2"/>
    <mergeCell ref="C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Wisconsin State Laboratory of Hygiene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sam5</cp:lastModifiedBy>
  <cp:lastPrinted>2003-08-07T20:27:02Z</cp:lastPrinted>
  <dcterms:created xsi:type="dcterms:W3CDTF">2002-11-18T11:55:21Z</dcterms:created>
  <dcterms:modified xsi:type="dcterms:W3CDTF">2003-08-07T20:27:33Z</dcterms:modified>
  <cp:category/>
  <cp:version/>
  <cp:contentType/>
  <cp:contentStatus/>
</cp:coreProperties>
</file>