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9" activeTab="0"/>
  </bookViews>
  <sheets>
    <sheet name="B. Summary of Requirements " sheetId="1" r:id="rId1"/>
    <sheet name="D. Strategic Goals &amp; Objectives" sheetId="2" r:id="rId2"/>
    <sheet name="F. 2007 Crosswalk" sheetId="3" r:id="rId3"/>
    <sheet name="G. 2008 Crosswalk" sheetId="4" r:id="rId4"/>
    <sheet name="H. Reimbursable Resources" sheetId="5" r:id="rId5"/>
    <sheet name="J. Financial Analysis" sheetId="6" r:id="rId6"/>
    <sheet name="L. Summary by Object Class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TTORNEYSUPP" localSheetId="0">#REF!</definedName>
    <definedName name="ATTORNEYSUPP">#REF!</definedName>
    <definedName name="DL" localSheetId="0">'B. Summary of Requirements '!$A$3:$AG$85</definedName>
    <definedName name="DL">#REF!</definedName>
    <definedName name="EXECSUPP" localSheetId="0">'B. Summary of Requirements '!#REF!</definedName>
    <definedName name="EXECSUPP" localSheetId="5">'[4]Sum of Req'!#REF!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 localSheetId="4">'[3]SumReq'!#REF!</definedName>
    <definedName name="GAROLLUP" localSheetId="5">'[4]Sum of Req'!#REF!</definedName>
    <definedName name="GAROLLUP">#REF!</definedName>
    <definedName name="INTEL" localSheetId="0">'B. Summary of Requirements '!#REF!</definedName>
    <definedName name="INTEL" localSheetId="5">'[4]Sum of Req'!#REF!</definedName>
    <definedName name="INTEL">#REF!</definedName>
    <definedName name="JMD" localSheetId="0">'B. Summary of Requirements '!#REF!</definedName>
    <definedName name="JMD" localSheetId="5">'[4]Sum of Req'!#REF!</definedName>
    <definedName name="JMD">#REF!</definedName>
    <definedName name="PART">#REF!</definedName>
    <definedName name="POSBYCAT" localSheetId="0">#REF!</definedName>
    <definedName name="POSBYCAT" localSheetId="5">'[4]Summ Atty Agt'!#REF!</definedName>
    <definedName name="POSBYCAT">#REF!</definedName>
    <definedName name="_xlnm.Print_Area" localSheetId="0">'B. Summary of Requirements '!$A$1:$AH$96</definedName>
    <definedName name="_xlnm.Print_Area" localSheetId="1">'D. Strategic Goals &amp; Objectives'!$A$1:$Q$47</definedName>
    <definedName name="_xlnm.Print_Area" localSheetId="2">'F. 2007 Crosswalk'!$A$1:$R$52</definedName>
    <definedName name="_xlnm.Print_Area" localSheetId="3">'G. 2008 Crosswalk'!$A$1:$Q$46</definedName>
    <definedName name="_xlnm.Print_Area" localSheetId="4">'H. Reimbursable Resources'!$A$1:$P$21</definedName>
    <definedName name="_xlnm.Print_Area" localSheetId="5">'J. Financial Analysis'!$A$1:$L$18</definedName>
    <definedName name="_xlnm.Print_Area" localSheetId="6">'L. Summary by Object Class'!$A$1:$P$44</definedName>
    <definedName name="REIMPRO" localSheetId="4">'H. Reimbursable Resources'!$A$1:$O$21</definedName>
    <definedName name="REIMPRO">#REF!</definedName>
    <definedName name="REIMSOR" localSheetId="4">'H. Reimbursable Resources'!#REF!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<sst xmlns="http://schemas.openxmlformats.org/spreadsheetml/2006/main" count="751" uniqueCount="267">
  <si>
    <t>25.3 Purchases of goods &amp; services from Government accounts (Antennas, DHS Sec. Etc..)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</si>
  <si>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</si>
  <si>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</si>
  <si>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end of line</t>
  </si>
  <si>
    <t xml:space="preserve">          Total DIRECT requirements</t>
  </si>
  <si>
    <t>23.1  GSA rent (Reimbursable)</t>
  </si>
  <si>
    <t>25.3 DHS Security (Reimbursable)</t>
  </si>
  <si>
    <t>CDC</t>
  </si>
  <si>
    <t>Corporation for National &amp; Community Service</t>
  </si>
  <si>
    <t>HHS</t>
  </si>
  <si>
    <t>HHS/SAMHSA</t>
  </si>
  <si>
    <t>US Department of HUD</t>
  </si>
  <si>
    <t>US Department of Education</t>
  </si>
  <si>
    <t>Transfer to Justice Assistance Account for management and administrative services</t>
  </si>
  <si>
    <t>Recission of Balances</t>
  </si>
  <si>
    <t>2007 Actuals</t>
  </si>
  <si>
    <t>Crosswalk of 2008 Availability</t>
  </si>
  <si>
    <t>2008 Availability</t>
  </si>
  <si>
    <t>end of page</t>
  </si>
  <si>
    <t>Financial Analysis of Program Changes</t>
  </si>
  <si>
    <t>Offset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</si>
  <si>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</si>
  <si>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</si>
  <si>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Resources by Department of Justice Strategic Goal/Objective</t>
  </si>
  <si>
    <t>Offset 1</t>
  </si>
  <si>
    <t xml:space="preserve">1.2: </t>
  </si>
  <si>
    <t>1.1:</t>
  </si>
  <si>
    <t xml:space="preserve">3.1: </t>
  </si>
  <si>
    <t xml:space="preserve">4.1: 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</si>
  <si>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</si>
  <si>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</si>
  <si>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</si>
  <si>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</si>
  <si>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</si>
  <si>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</si>
  <si>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</si>
  <si>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</si>
  <si>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</si>
  <si>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</si>
  <si>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Adjustiment for 2008 transfer to Justice Assistance for management and administration</t>
  </si>
  <si>
    <t>Total Technical Adjustments</t>
  </si>
  <si>
    <t>Transfers:</t>
  </si>
  <si>
    <r>
      <t>Transfer to Justice Assistance for management and administration</t>
    </r>
    <r>
      <rPr>
        <sz val="12"/>
        <color indexed="8"/>
        <rFont val="Times New Roman"/>
        <family val="1"/>
      </rPr>
      <t xml:space="preserve">     </t>
    </r>
  </si>
  <si>
    <t>Total Transfers</t>
  </si>
  <si>
    <t>Rescission of Balances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</si>
  <si>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</si>
  <si>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</si>
  <si>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</si>
  <si>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</si>
  <si>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</si>
  <si>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</si>
  <si>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</si>
  <si>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</si>
  <si>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</si>
  <si>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</si>
  <si>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</si>
  <si>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</si>
  <si>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</si>
  <si>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</si>
  <si>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</si>
  <si>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</si>
  <si>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</si>
  <si>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</si>
  <si>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</si>
  <si>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</si>
  <si>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>Title II:  Juvenile Just &amp; Delinquency Prevention:</t>
  </si>
  <si>
    <t>Part A:  Concentration of Federal Efforts</t>
  </si>
  <si>
    <t>Part B:  Formula Grants</t>
  </si>
  <si>
    <t>Part C:  Discretionary Grants</t>
  </si>
  <si>
    <t>Part D:  Gangs</t>
  </si>
  <si>
    <t>Part E:  State Challenge</t>
  </si>
  <si>
    <t>Juvenile Mentoring</t>
  </si>
  <si>
    <t>Title V:  Local Delinquency Prevention</t>
  </si>
  <si>
    <t xml:space="preserve">     Incentive Grants</t>
  </si>
  <si>
    <t xml:space="preserve">     Combating Underage Drinking</t>
  </si>
  <si>
    <t xml:space="preserve">     Tribal Youth Program</t>
  </si>
  <si>
    <t xml:space="preserve">     Gang Prevention (GREAT)</t>
  </si>
  <si>
    <t>Drug Prevention Demonstration</t>
  </si>
  <si>
    <t>Part E:  Developing New Initiatives</t>
  </si>
  <si>
    <t>Project Sentry</t>
  </si>
  <si>
    <t>Secure Our Schools Act</t>
  </si>
  <si>
    <t>Juvenile Accountability Block Grants</t>
  </si>
  <si>
    <t>Project Childsafe</t>
  </si>
  <si>
    <t>Victims of Child Abuse:</t>
  </si>
  <si>
    <t>Improving Investigation &amp; Prosecution of Child Abuse</t>
  </si>
  <si>
    <t>Juvenile Justice Programs</t>
  </si>
  <si>
    <t>Part G Mentoring</t>
  </si>
  <si>
    <t xml:space="preserve">     School Safety Initiative</t>
  </si>
  <si>
    <t>Child Safety and Juvenile Justice Program</t>
  </si>
  <si>
    <t>Part C:  Juvenile Delinquency Block Grants</t>
  </si>
  <si>
    <t>Part E:  Dev., Testing, and Demonstrating Promising New Initiatives &amp; Programs</t>
  </si>
  <si>
    <t>Youth Mentoring</t>
  </si>
  <si>
    <t>Title V:  Local Delinquency Prevention Incentive Grants</t>
  </si>
  <si>
    <t xml:space="preserve">     Gang Prevention</t>
  </si>
  <si>
    <t xml:space="preserve">     Enforcing Underage Drinking Laws</t>
  </si>
  <si>
    <t>Secure Our Schools</t>
  </si>
  <si>
    <t>VOCA - Improving Investigation and Prosecution of Child Abuse Program</t>
  </si>
  <si>
    <t>Juvenile Accountability Block Grant (JABG) Program</t>
  </si>
  <si>
    <t>Office of Justice Programs</t>
  </si>
  <si>
    <t>Part G:  Mentoring</t>
  </si>
  <si>
    <t>Part E Challenge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</si>
  <si>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</si>
  <si>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</si>
  <si>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2007 Appropriation Enacted w/Rescissions and Supplementals</t>
  </si>
  <si>
    <t>2009 Adjustments to Base and Technical Adjustments</t>
  </si>
  <si>
    <t>2009 Increases</t>
  </si>
  <si>
    <t>2009 Offsets</t>
  </si>
  <si>
    <t>FY 2007 Enacted Without Rescissions</t>
  </si>
  <si>
    <t>Reprogrammings / Transfers</t>
  </si>
  <si>
    <t>Carryover/ Recoveries</t>
  </si>
  <si>
    <t>end of sheet</t>
  </si>
  <si>
    <t xml:space="preserve">   J: Financial Analysis of Program Changes</t>
  </si>
  <si>
    <t>H: Summary of Reimbursable Resources</t>
  </si>
  <si>
    <t>D: Resources by DOJ Strategic Goal and Strategic Objective</t>
  </si>
  <si>
    <t>B: Summary of Requirements</t>
  </si>
  <si>
    <t>2007 Enacted (with Rescissions, direct only)</t>
  </si>
  <si>
    <t>Total 2007 Revised Continuing Appropriations Resolution (with Rescissions)</t>
  </si>
  <si>
    <t>2008 Supplementals</t>
  </si>
  <si>
    <t>Restoration of 2008 Prior Year Unobligated Balance Rescission</t>
  </si>
  <si>
    <t>2009 Current Services</t>
  </si>
  <si>
    <t>2008 - 2009 Total Change</t>
  </si>
  <si>
    <t>F: Crosswalk of 2007 Availability</t>
  </si>
  <si>
    <t>Crosswalk of 2007 Availability</t>
  </si>
  <si>
    <t>2007 Availability</t>
  </si>
  <si>
    <t>Enacted Rescissions.  Funds rescinded as required by the Revised Continuing Appropriations Resolution, 2007 (P.L. 110-5).</t>
  </si>
  <si>
    <t>G: Crosswalk of 2008 Availability</t>
  </si>
  <si>
    <t>2008 Planned</t>
  </si>
  <si>
    <t>2009 Request</t>
  </si>
  <si>
    <t xml:space="preserve">  Total, 2009 program changes requested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</si>
  <si>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</si>
  <si>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</si>
  <si>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</si>
  <si>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</si>
  <si>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</si>
  <si>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</si>
  <si>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</si>
  <si>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</si>
  <si>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</si>
  <si>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</si>
  <si>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>Victims of Child Abuse</t>
  </si>
  <si>
    <t>Subtotal</t>
  </si>
  <si>
    <t>41.0  Grants</t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</si>
  <si>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</si>
  <si>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</si>
  <si>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</si>
  <si>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</si>
  <si>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</si>
  <si>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</si>
  <si>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</si>
  <si>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</si>
  <si>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</si>
  <si>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Total Adjustments to Base and Technical Adjustments</t>
  </si>
  <si>
    <t xml:space="preserve">Total Adjustments to Base </t>
  </si>
  <si>
    <t>Increase/Decrease</t>
  </si>
  <si>
    <t>Decision Unit</t>
  </si>
  <si>
    <t xml:space="preserve">     Total</t>
  </si>
  <si>
    <t>atb</t>
  </si>
  <si>
    <t>enhance</t>
  </si>
  <si>
    <t>FTE</t>
  </si>
  <si>
    <t>Total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</si>
  <si>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</si>
  <si>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</si>
  <si>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</si>
  <si>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</si>
  <si>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</si>
  <si>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</si>
  <si>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</si>
  <si>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</si>
  <si>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</si>
  <si>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</si>
  <si>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</si>
  <si>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</si>
  <si>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</si>
  <si>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</si>
  <si>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</si>
  <si>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</si>
  <si>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</si>
  <si>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</si>
  <si>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</si>
  <si>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</si>
  <si>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Printing</t>
  </si>
  <si>
    <t>Purchases of goods &amp; services from Government accounts</t>
  </si>
  <si>
    <t>Other services</t>
  </si>
  <si>
    <t>Object Classes</t>
  </si>
  <si>
    <t>Other Object Classes: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</si>
  <si>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</si>
  <si>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Summary of Reimbursable Resources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</si>
  <si>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</si>
  <si>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</si>
  <si>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</si>
  <si>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</si>
  <si>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</si>
  <si>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</si>
  <si>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Technical Adjustments</t>
  </si>
  <si>
    <t>Program Changes</t>
  </si>
  <si>
    <t>Total Program Changes</t>
  </si>
  <si>
    <t>Subtotal Increases</t>
  </si>
  <si>
    <t>Subtotal Offsets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</si>
  <si>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</si>
  <si>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</si>
  <si>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t>23.1  GSA rent</t>
  </si>
  <si>
    <t>25.4  Operation and maintenance of facilities</t>
  </si>
  <si>
    <t>2005 Enacted</t>
  </si>
  <si>
    <t>2006 President's</t>
  </si>
  <si>
    <t>2006-2007</t>
  </si>
  <si>
    <t>Strategic Goal and Strategic Objective</t>
  </si>
  <si>
    <t>L: Summary of Requirements by Object Class</t>
  </si>
  <si>
    <t>2008 Enacted (with Rescissions, direct only)</t>
  </si>
  <si>
    <t>Total 2008 Enacted (with Rescissions and Supplementals)</t>
  </si>
  <si>
    <t>2008 Enacted</t>
  </si>
  <si>
    <t>FY 2008 Enacted</t>
  </si>
  <si>
    <t>FY 2009 Request</t>
  </si>
  <si>
    <t>25.5 Research and development contracts</t>
  </si>
  <si>
    <t>25.7 Operation and maintenance of equipment</t>
  </si>
  <si>
    <t xml:space="preserve">Amount  </t>
  </si>
  <si>
    <t>(Dollars in Thousands)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</si>
  <si>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</si>
  <si>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</si>
  <si>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</si>
  <si>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</si>
  <si>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</si>
  <si>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</si>
  <si>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</si>
  <si>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</si>
  <si>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</si>
  <si>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</si>
  <si>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95% BUDGET</t>
  </si>
  <si>
    <t>Budget</t>
  </si>
  <si>
    <t>Reimbursable FTE:</t>
  </si>
  <si>
    <t>w/Rescissions</t>
  </si>
  <si>
    <t>Rescissions</t>
  </si>
  <si>
    <t>2007 Enacted</t>
  </si>
  <si>
    <t>2007 Supplementals</t>
  </si>
  <si>
    <t>Collections by Source</t>
  </si>
  <si>
    <t>Budgetary Resources: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</si>
  <si>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</si>
  <si>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</si>
  <si>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</si>
  <si>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</si>
  <si>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</si>
  <si>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</si>
  <si>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</si>
  <si>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Current Services</t>
  </si>
  <si>
    <t>Increases</t>
  </si>
  <si>
    <t>Offsets</t>
  </si>
  <si>
    <t>TOTAL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</si>
  <si>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</si>
  <si>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Various Federal Agencies</t>
  </si>
  <si>
    <t>Department of Justice</t>
  </si>
  <si>
    <t>ONDCP</t>
  </si>
  <si>
    <t>Transfers.  The amount reflects the transfer of funds from the Juvenile Justice Account to the Justice Assistance Account for management and administrative services including costs for the OAAM.</t>
  </si>
  <si>
    <t>Part D:  Research, Eval. TA &amp; Trng</t>
  </si>
  <si>
    <t>Transfers.  The amount reflects the transfer of funds from the Juvenile Justice Account to the Justice Assistance Account for management and administrative services.</t>
  </si>
  <si>
    <t xml:space="preserve">Carryover/Recoveries.  Funds were carried over from FY 2007 in the amount of $12,596,457.77 from unobligated balances excluding $1,288,220 in reimbursements. </t>
  </si>
  <si>
    <t>Carryover/Recoveries.  Funds were carried over from FY 2006 in the amount of $20,806,484 from unobligated balances excluding $1,362,638 in reimbursements and includes $14,437,632 recoveries excluding $3,360,409 in reimbursements.</t>
  </si>
  <si>
    <t>Unobligated balance, rescinded</t>
  </si>
  <si>
    <t>2008 Estimate</t>
  </si>
  <si>
    <t>Program</t>
  </si>
  <si>
    <t>Increase</t>
  </si>
  <si>
    <t>Changes</t>
  </si>
  <si>
    <t>Object Class:</t>
  </si>
  <si>
    <t>Grants, Subsidies and Contributions</t>
  </si>
  <si>
    <t>2009 Transfer</t>
  </si>
  <si>
    <t>2009 Total Request with Transfer</t>
  </si>
  <si>
    <t>2009 Request without transfer</t>
  </si>
  <si>
    <t>[20,801]</t>
  </si>
  <si>
    <t>[$185,000]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</si>
</sst>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MS"/>
      <family val="0"/>
    </font>
    <font>
      <sz val="10"/>
      <name val="TimesNewRomanPS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10"/>
      <color indexed="9"/>
      <name val="TMS"/>
      <family val="0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b/>
      <sz val="8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3"/>
      <name val="TimesNewRomanPS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>
        <color indexed="63"/>
      </left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/>
      <protection/>
    </xf>
    <xf numFmtId="9" fontId="24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3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1" fillId="2" borderId="0" xfId="0" applyNumberFormat="1" applyFont="1" applyFill="1" applyAlignment="1">
      <alignment/>
    </xf>
    <xf numFmtId="177" fontId="11" fillId="2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6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Continuous"/>
    </xf>
    <xf numFmtId="0" fontId="0" fillId="0" borderId="0" xfId="0" applyBorder="1" applyAlignment="1">
      <alignment/>
    </xf>
    <xf numFmtId="3" fontId="7" fillId="2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22" fillId="2" borderId="0" xfId="0" applyNumberFormat="1" applyFont="1" applyFill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24" fillId="0" borderId="0" xfId="21" applyAlignment="1">
      <alignment horizontal="centerContinuous"/>
      <protection/>
    </xf>
    <xf numFmtId="0" fontId="24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Continuous"/>
      <protection/>
    </xf>
    <xf numFmtId="3" fontId="20" fillId="0" borderId="0" xfId="21" applyNumberFormat="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3" xfId="21" applyFont="1" applyBorder="1">
      <alignment/>
      <protection/>
    </xf>
    <xf numFmtId="0" fontId="13" fillId="0" borderId="4" xfId="21" applyFont="1" applyBorder="1">
      <alignment/>
      <protection/>
    </xf>
    <xf numFmtId="0" fontId="25" fillId="0" borderId="2" xfId="21" applyFont="1" applyBorder="1">
      <alignment/>
      <protection/>
    </xf>
    <xf numFmtId="183" fontId="25" fillId="0" borderId="3" xfId="21" applyNumberFormat="1" applyFont="1" applyBorder="1">
      <alignment/>
      <protection/>
    </xf>
    <xf numFmtId="185" fontId="25" fillId="0" borderId="4" xfId="17" applyNumberFormat="1" applyFont="1" applyBorder="1" applyAlignment="1">
      <alignment/>
    </xf>
    <xf numFmtId="0" fontId="13" fillId="0" borderId="2" xfId="21" applyFont="1" applyBorder="1" applyAlignment="1">
      <alignment horizontal="left" indent="1"/>
      <protection/>
    </xf>
    <xf numFmtId="183" fontId="13" fillId="0" borderId="3" xfId="15" applyNumberFormat="1" applyFont="1" applyBorder="1" applyAlignment="1">
      <alignment/>
    </xf>
    <xf numFmtId="183" fontId="13" fillId="0" borderId="4" xfId="15" applyNumberFormat="1" applyFont="1" applyBorder="1" applyAlignment="1">
      <alignment/>
    </xf>
    <xf numFmtId="183" fontId="13" fillId="0" borderId="0" xfId="15" applyNumberFormat="1" applyFont="1" applyAlignment="1">
      <alignment/>
    </xf>
    <xf numFmtId="183" fontId="26" fillId="0" borderId="3" xfId="15" applyNumberFormat="1" applyFont="1" applyBorder="1" applyAlignment="1">
      <alignment/>
    </xf>
    <xf numFmtId="183" fontId="26" fillId="0" borderId="4" xfId="15" applyNumberFormat="1" applyFont="1" applyBorder="1" applyAlignment="1">
      <alignment/>
    </xf>
    <xf numFmtId="183" fontId="25" fillId="0" borderId="0" xfId="15" applyNumberFormat="1" applyFont="1" applyAlignment="1">
      <alignment/>
    </xf>
    <xf numFmtId="0" fontId="25" fillId="0" borderId="2" xfId="21" applyFont="1" applyBorder="1" applyAlignment="1">
      <alignment wrapText="1"/>
      <protection/>
    </xf>
    <xf numFmtId="0" fontId="25" fillId="0" borderId="5" xfId="21" applyFont="1" applyBorder="1">
      <alignment/>
      <protection/>
    </xf>
    <xf numFmtId="183" fontId="25" fillId="0" borderId="6" xfId="15" applyNumberFormat="1" applyFont="1" applyBorder="1" applyAlignment="1">
      <alignment/>
    </xf>
    <xf numFmtId="183" fontId="25" fillId="0" borderId="7" xfId="15" applyNumberFormat="1" applyFont="1" applyBorder="1" applyAlignment="1">
      <alignment/>
    </xf>
    <xf numFmtId="185" fontId="25" fillId="0" borderId="8" xfId="17" applyNumberFormat="1" applyFont="1" applyBorder="1" applyAlignment="1">
      <alignment horizontal="left"/>
    </xf>
    <xf numFmtId="0" fontId="25" fillId="0" borderId="0" xfId="21" applyFont="1" applyBorder="1" applyAlignment="1">
      <alignment horizontal="left"/>
      <protection/>
    </xf>
    <xf numFmtId="183" fontId="25" fillId="0" borderId="0" xfId="21" applyNumberFormat="1" applyFont="1" applyBorder="1" applyAlignment="1">
      <alignment horizontal="left"/>
      <protection/>
    </xf>
    <xf numFmtId="185" fontId="25" fillId="0" borderId="0" xfId="17" applyNumberFormat="1" applyFont="1" applyBorder="1" applyAlignment="1">
      <alignment horizontal="left"/>
    </xf>
    <xf numFmtId="177" fontId="23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28" fillId="2" borderId="9" xfId="0" applyNumberFormat="1" applyFont="1" applyFill="1" applyAlignment="1">
      <alignment horizontal="left"/>
    </xf>
    <xf numFmtId="3" fontId="13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4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30" fillId="0" borderId="1" xfId="0" applyNumberFormat="1" applyFont="1" applyBorder="1" applyAlignment="1">
      <alignment horizontal="left"/>
    </xf>
    <xf numFmtId="5" fontId="30" fillId="0" borderId="1" xfId="0" applyNumberFormat="1" applyFont="1" applyBorder="1" applyAlignment="1">
      <alignment/>
    </xf>
    <xf numFmtId="5" fontId="30" fillId="0" borderId="7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30" fillId="0" borderId="10" xfId="0" applyNumberFormat="1" applyFont="1" applyBorder="1" applyAlignment="1">
      <alignment horizontal="right"/>
    </xf>
    <xf numFmtId="177" fontId="30" fillId="0" borderId="7" xfId="0" applyNumberFormat="1" applyFont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19" fillId="0" borderId="4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fill"/>
    </xf>
    <xf numFmtId="177" fontId="6" fillId="0" borderId="12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17" fillId="0" borderId="10" xfId="0" applyNumberFormat="1" applyFont="1" applyBorder="1" applyAlignment="1">
      <alignment/>
    </xf>
    <xf numFmtId="177" fontId="20" fillId="0" borderId="15" xfId="0" applyNumberFormat="1" applyFont="1" applyBorder="1" applyAlignment="1">
      <alignment/>
    </xf>
    <xf numFmtId="177" fontId="20" fillId="0" borderId="16" xfId="0" applyNumberFormat="1" applyFont="1" applyBorder="1" applyAlignment="1">
      <alignment horizontal="right"/>
    </xf>
    <xf numFmtId="177" fontId="20" fillId="0" borderId="17" xfId="0" applyNumberFormat="1" applyFont="1" applyBorder="1" applyAlignment="1">
      <alignment horizontal="center"/>
    </xf>
    <xf numFmtId="177" fontId="20" fillId="0" borderId="18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20" fillId="0" borderId="17" xfId="0" applyNumberFormat="1" applyFont="1" applyBorder="1" applyAlignment="1">
      <alignment/>
    </xf>
    <xf numFmtId="3" fontId="35" fillId="0" borderId="0" xfId="0" applyNumberFormat="1" applyFont="1" applyAlignment="1">
      <alignment horizontal="centerContinuous"/>
    </xf>
    <xf numFmtId="177" fontId="20" fillId="0" borderId="7" xfId="0" applyNumberFormat="1" applyFont="1" applyBorder="1" applyAlignment="1">
      <alignment/>
    </xf>
    <xf numFmtId="177" fontId="20" fillId="0" borderId="1" xfId="0" applyNumberFormat="1" applyFont="1" applyBorder="1" applyAlignment="1">
      <alignment horizontal="fill"/>
    </xf>
    <xf numFmtId="177" fontId="20" fillId="0" borderId="5" xfId="0" applyNumberFormat="1" applyFont="1" applyBorder="1" applyAlignment="1">
      <alignment/>
    </xf>
    <xf numFmtId="165" fontId="20" fillId="0" borderId="7" xfId="0" applyNumberFormat="1" applyFont="1" applyBorder="1" applyAlignment="1">
      <alignment/>
    </xf>
    <xf numFmtId="177" fontId="31" fillId="2" borderId="20" xfId="0" applyNumberFormat="1" applyFont="1" applyFill="1" applyBorder="1" applyAlignment="1">
      <alignment horizontal="right"/>
    </xf>
    <xf numFmtId="177" fontId="31" fillId="2" borderId="10" xfId="0" applyNumberFormat="1" applyFont="1" applyFill="1" applyBorder="1" applyAlignment="1">
      <alignment horizontal="right"/>
    </xf>
    <xf numFmtId="177" fontId="31" fillId="2" borderId="16" xfId="0" applyNumberFormat="1" applyFont="1" applyFill="1" applyBorder="1" applyAlignment="1">
      <alignment horizontal="right"/>
    </xf>
    <xf numFmtId="177" fontId="30" fillId="0" borderId="20" xfId="0" applyNumberFormat="1" applyFont="1" applyBorder="1" applyAlignment="1">
      <alignment horizontal="right"/>
    </xf>
    <xf numFmtId="177" fontId="30" fillId="0" borderId="16" xfId="0" applyNumberFormat="1" applyFont="1" applyBorder="1" applyAlignment="1">
      <alignment horizontal="right"/>
    </xf>
    <xf numFmtId="3" fontId="28" fillId="2" borderId="21" xfId="0" applyNumberFormat="1" applyFont="1" applyFill="1" applyBorder="1" applyAlignment="1">
      <alignment horizontal="left"/>
    </xf>
    <xf numFmtId="3" fontId="29" fillId="2" borderId="22" xfId="0" applyNumberFormat="1" applyFont="1" applyFill="1" applyBorder="1" applyAlignment="1">
      <alignment horizontal="right"/>
    </xf>
    <xf numFmtId="3" fontId="29" fillId="2" borderId="23" xfId="0" applyNumberFormat="1" applyFont="1" applyFill="1" applyBorder="1" applyAlignment="1">
      <alignment horizontal="right"/>
    </xf>
    <xf numFmtId="0" fontId="13" fillId="0" borderId="5" xfId="21" applyFont="1" applyBorder="1" applyAlignment="1">
      <alignment horizontal="left" indent="1"/>
      <protection/>
    </xf>
    <xf numFmtId="183" fontId="13" fillId="0" borderId="6" xfId="15" applyNumberFormat="1" applyFont="1" applyBorder="1" applyAlignment="1">
      <alignment/>
    </xf>
    <xf numFmtId="183" fontId="13" fillId="0" borderId="7" xfId="15" applyNumberFormat="1" applyFont="1" applyBorder="1" applyAlignment="1">
      <alignment/>
    </xf>
    <xf numFmtId="183" fontId="25" fillId="0" borderId="2" xfId="15" applyNumberFormat="1" applyFont="1" applyBorder="1" applyAlignment="1">
      <alignment/>
    </xf>
    <xf numFmtId="183" fontId="13" fillId="0" borderId="2" xfId="15" applyNumberFormat="1" applyFont="1" applyBorder="1" applyAlignment="1">
      <alignment/>
    </xf>
    <xf numFmtId="183" fontId="25" fillId="0" borderId="24" xfId="21" applyNumberFormat="1" applyFont="1" applyBorder="1" applyAlignment="1">
      <alignment horizontal="left"/>
      <protection/>
    </xf>
    <xf numFmtId="0" fontId="25" fillId="0" borderId="25" xfId="21" applyFont="1" applyBorder="1" applyAlignment="1">
      <alignment horizontal="left"/>
      <protection/>
    </xf>
    <xf numFmtId="0" fontId="25" fillId="0" borderId="26" xfId="21" applyFont="1" applyBorder="1" applyAlignment="1">
      <alignment horizontal="left"/>
      <protection/>
    </xf>
    <xf numFmtId="177" fontId="6" fillId="0" borderId="0" xfId="0" applyNumberFormat="1" applyFont="1" applyFill="1" applyAlignment="1">
      <alignment/>
    </xf>
    <xf numFmtId="5" fontId="31" fillId="2" borderId="13" xfId="0" applyNumberFormat="1" applyFont="1" applyFill="1" applyBorder="1" applyAlignment="1">
      <alignment/>
    </xf>
    <xf numFmtId="5" fontId="31" fillId="2" borderId="12" xfId="0" applyNumberFormat="1" applyFont="1" applyFill="1" applyBorder="1" applyAlignment="1">
      <alignment/>
    </xf>
    <xf numFmtId="0" fontId="25" fillId="0" borderId="27" xfId="21" applyFont="1" applyFill="1" applyBorder="1" applyAlignment="1">
      <alignment horizontal="centerContinuous"/>
      <protection/>
    </xf>
    <xf numFmtId="0" fontId="25" fillId="0" borderId="15" xfId="21" applyFont="1" applyFill="1" applyBorder="1" applyAlignment="1">
      <alignment horizontal="centerContinuous"/>
      <protection/>
    </xf>
    <xf numFmtId="0" fontId="13" fillId="0" borderId="0" xfId="21" applyFont="1" applyFill="1">
      <alignment/>
      <protection/>
    </xf>
    <xf numFmtId="1" fontId="25" fillId="0" borderId="27" xfId="21" applyNumberFormat="1" applyFont="1" applyFill="1" applyBorder="1" applyAlignment="1">
      <alignment horizontal="centerContinuous"/>
      <protection/>
    </xf>
    <xf numFmtId="0" fontId="24" fillId="0" borderId="0" xfId="21" applyFill="1">
      <alignment/>
      <protection/>
    </xf>
    <xf numFmtId="0" fontId="25" fillId="0" borderId="6" xfId="21" applyFont="1" applyFill="1" applyBorder="1" applyAlignment="1">
      <alignment horizontal="centerContinuous"/>
      <protection/>
    </xf>
    <xf numFmtId="0" fontId="13" fillId="0" borderId="7" xfId="21" applyFont="1" applyFill="1" applyBorder="1" applyAlignment="1">
      <alignment horizontal="centerContinuous"/>
      <protection/>
    </xf>
    <xf numFmtId="0" fontId="25" fillId="0" borderId="7" xfId="21" applyFont="1" applyFill="1" applyBorder="1" applyAlignment="1">
      <alignment horizontal="centerContinuous"/>
      <protection/>
    </xf>
    <xf numFmtId="0" fontId="13" fillId="0" borderId="3" xfId="21" applyFont="1" applyFill="1" applyBorder="1" applyAlignment="1">
      <alignment horizontal="center"/>
      <protection/>
    </xf>
    <xf numFmtId="0" fontId="13" fillId="0" borderId="4" xfId="21" applyFont="1" applyFill="1" applyBorder="1" applyAlignment="1">
      <alignment horizontal="center"/>
      <protection/>
    </xf>
    <xf numFmtId="0" fontId="26" fillId="0" borderId="6" xfId="21" applyFont="1" applyFill="1" applyBorder="1" applyAlignment="1">
      <alignment horizontal="center"/>
      <protection/>
    </xf>
    <xf numFmtId="0" fontId="26" fillId="0" borderId="7" xfId="21" applyFont="1" applyFill="1" applyBorder="1" applyAlignment="1">
      <alignment horizontal="center"/>
      <protection/>
    </xf>
    <xf numFmtId="3" fontId="33" fillId="0" borderId="27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177" fontId="33" fillId="0" borderId="27" xfId="0" applyNumberFormat="1" applyFont="1" applyBorder="1" applyAlignment="1">
      <alignment horizontal="centerContinuous"/>
    </xf>
    <xf numFmtId="177" fontId="33" fillId="0" borderId="14" xfId="0" applyNumberFormat="1" applyFont="1" applyBorder="1" applyAlignment="1">
      <alignment horizontal="centerContinuous"/>
    </xf>
    <xf numFmtId="177" fontId="33" fillId="0" borderId="14" xfId="0" applyNumberFormat="1" applyFont="1" applyBorder="1" applyAlignment="1">
      <alignment/>
    </xf>
    <xf numFmtId="1" fontId="33" fillId="0" borderId="27" xfId="0" applyNumberFormat="1" applyFont="1" applyBorder="1" applyAlignment="1">
      <alignment horizontal="centerContinuous"/>
    </xf>
    <xf numFmtId="1" fontId="33" fillId="0" borderId="14" xfId="0" applyNumberFormat="1" applyFont="1" applyBorder="1" applyAlignment="1">
      <alignment horizontal="centerContinuous"/>
    </xf>
    <xf numFmtId="177" fontId="33" fillId="0" borderId="15" xfId="0" applyNumberFormat="1" applyFont="1" applyBorder="1" applyAlignment="1">
      <alignment horizontal="centerContinuous"/>
    </xf>
    <xf numFmtId="3" fontId="33" fillId="0" borderId="3" xfId="0" applyNumberFormat="1" applyFont="1" applyBorder="1" applyAlignment="1">
      <alignment/>
    </xf>
    <xf numFmtId="3" fontId="36" fillId="0" borderId="0" xfId="0" applyNumberFormat="1" applyFont="1" applyAlignment="1">
      <alignment horizontal="centerContinuous"/>
    </xf>
    <xf numFmtId="3" fontId="33" fillId="0" borderId="0" xfId="0" applyNumberFormat="1" applyFont="1" applyAlignment="1">
      <alignment horizontal="centerContinuous"/>
    </xf>
    <xf numFmtId="3" fontId="33" fillId="0" borderId="0" xfId="0" applyNumberFormat="1" applyFont="1" applyAlignment="1">
      <alignment/>
    </xf>
    <xf numFmtId="177" fontId="33" fillId="0" borderId="6" xfId="0" applyNumberFormat="1" applyFont="1" applyBorder="1" applyAlignment="1">
      <alignment horizontal="centerContinuous"/>
    </xf>
    <xf numFmtId="177" fontId="33" fillId="0" borderId="1" xfId="0" applyNumberFormat="1" applyFont="1" applyBorder="1" applyAlignment="1">
      <alignment horizontal="centerContinuous"/>
    </xf>
    <xf numFmtId="177" fontId="33" fillId="0" borderId="1" xfId="0" applyNumberFormat="1" applyFont="1" applyBorder="1" applyAlignment="1">
      <alignment/>
    </xf>
    <xf numFmtId="177" fontId="36" fillId="0" borderId="1" xfId="0" applyNumberFormat="1" applyFont="1" applyBorder="1" applyAlignment="1">
      <alignment horizontal="centerContinuous"/>
    </xf>
    <xf numFmtId="177" fontId="33" fillId="0" borderId="7" xfId="0" applyNumberFormat="1" applyFont="1" applyBorder="1" applyAlignment="1">
      <alignment horizontal="centerContinuous"/>
    </xf>
    <xf numFmtId="3" fontId="37" fillId="0" borderId="2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177" fontId="33" fillId="0" borderId="20" xfId="0" applyNumberFormat="1" applyFont="1" applyBorder="1" applyAlignment="1">
      <alignment horizontal="right"/>
    </xf>
    <xf numFmtId="177" fontId="33" fillId="0" borderId="10" xfId="0" applyNumberFormat="1" applyFont="1" applyBorder="1" applyAlignment="1">
      <alignment horizontal="center"/>
    </xf>
    <xf numFmtId="177" fontId="33" fillId="0" borderId="10" xfId="0" applyNumberFormat="1" applyFont="1" applyBorder="1" applyAlignment="1">
      <alignment horizontal="right"/>
    </xf>
    <xf numFmtId="177" fontId="33" fillId="0" borderId="10" xfId="0" applyNumberFormat="1" applyFont="1" applyBorder="1" applyAlignment="1">
      <alignment/>
    </xf>
    <xf numFmtId="177" fontId="33" fillId="0" borderId="16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fill"/>
    </xf>
    <xf numFmtId="177" fontId="33" fillId="0" borderId="11" xfId="0" applyNumberFormat="1" applyFont="1" applyBorder="1" applyAlignment="1">
      <alignment/>
    </xf>
    <xf numFmtId="177" fontId="33" fillId="0" borderId="12" xfId="0" applyNumberFormat="1" applyFont="1" applyBorder="1" applyAlignment="1">
      <alignment/>
    </xf>
    <xf numFmtId="165" fontId="33" fillId="0" borderId="12" xfId="0" applyNumberFormat="1" applyFont="1" applyBorder="1" applyAlignment="1">
      <alignment/>
    </xf>
    <xf numFmtId="165" fontId="33" fillId="0" borderId="13" xfId="0" applyNumberFormat="1" applyFont="1" applyBorder="1" applyAlignment="1">
      <alignment/>
    </xf>
    <xf numFmtId="177" fontId="33" fillId="0" borderId="13" xfId="0" applyNumberFormat="1" applyFont="1" applyBorder="1" applyAlignment="1">
      <alignment/>
    </xf>
    <xf numFmtId="3" fontId="33" fillId="0" borderId="6" xfId="0" applyNumberFormat="1" applyFont="1" applyFill="1" applyBorder="1" applyAlignment="1">
      <alignment/>
    </xf>
    <xf numFmtId="3" fontId="33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 horizontal="fill"/>
    </xf>
    <xf numFmtId="177" fontId="33" fillId="0" borderId="6" xfId="0" applyNumberFormat="1" applyFont="1" applyBorder="1" applyAlignment="1">
      <alignment/>
    </xf>
    <xf numFmtId="177" fontId="33" fillId="0" borderId="7" xfId="0" applyNumberFormat="1" applyFont="1" applyBorder="1" applyAlignment="1">
      <alignment/>
    </xf>
    <xf numFmtId="3" fontId="33" fillId="0" borderId="6" xfId="0" applyNumberFormat="1" applyFont="1" applyBorder="1" applyAlignment="1">
      <alignment/>
    </xf>
    <xf numFmtId="3" fontId="37" fillId="0" borderId="1" xfId="0" applyNumberFormat="1" applyFont="1" applyBorder="1" applyAlignment="1">
      <alignment/>
    </xf>
    <xf numFmtId="3" fontId="37" fillId="0" borderId="1" xfId="0" applyNumberFormat="1" applyFont="1" applyBorder="1" applyAlignment="1">
      <alignment horizontal="fill"/>
    </xf>
    <xf numFmtId="177" fontId="37" fillId="0" borderId="6" xfId="0" applyNumberFormat="1" applyFont="1" applyBorder="1" applyAlignment="1">
      <alignment/>
    </xf>
    <xf numFmtId="177" fontId="37" fillId="0" borderId="1" xfId="0" applyNumberFormat="1" applyFont="1" applyBorder="1" applyAlignment="1">
      <alignment/>
    </xf>
    <xf numFmtId="177" fontId="37" fillId="0" borderId="7" xfId="0" applyNumberFormat="1" applyFont="1" applyBorder="1" applyAlignment="1">
      <alignment/>
    </xf>
    <xf numFmtId="177" fontId="33" fillId="0" borderId="3" xfId="0" applyNumberFormat="1" applyFont="1" applyBorder="1" applyAlignment="1">
      <alignment/>
    </xf>
    <xf numFmtId="177" fontId="33" fillId="0" borderId="0" xfId="0" applyNumberFormat="1" applyFont="1" applyAlignment="1">
      <alignment/>
    </xf>
    <xf numFmtId="177" fontId="33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38" fillId="0" borderId="0" xfId="0" applyNumberFormat="1" applyFont="1" applyAlignment="1">
      <alignment/>
    </xf>
    <xf numFmtId="3" fontId="39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7" fillId="2" borderId="28" xfId="0" applyNumberFormat="1" applyFont="1" applyFill="1" applyBorder="1" applyAlignment="1">
      <alignment horizontal="centerContinuous"/>
    </xf>
    <xf numFmtId="3" fontId="29" fillId="2" borderId="29" xfId="0" applyNumberFormat="1" applyFont="1" applyFill="1" applyBorder="1" applyAlignment="1">
      <alignment horizontal="right"/>
    </xf>
    <xf numFmtId="3" fontId="29" fillId="2" borderId="30" xfId="0" applyNumberFormat="1" applyFont="1" applyFill="1" applyBorder="1" applyAlignment="1">
      <alignment horizontal="left"/>
    </xf>
    <xf numFmtId="5" fontId="29" fillId="2" borderId="31" xfId="0" applyNumberFormat="1" applyFont="1" applyFill="1" applyBorder="1" applyAlignment="1">
      <alignment/>
    </xf>
    <xf numFmtId="5" fontId="29" fillId="2" borderId="32" xfId="0" applyNumberFormat="1" applyFont="1" applyFill="1" applyBorder="1" applyAlignment="1">
      <alignment/>
    </xf>
    <xf numFmtId="3" fontId="29" fillId="2" borderId="33" xfId="0" applyNumberFormat="1" applyFont="1" applyFill="1" applyBorder="1" applyAlignment="1">
      <alignment horizontal="right"/>
    </xf>
    <xf numFmtId="177" fontId="20" fillId="0" borderId="34" xfId="0" applyNumberFormat="1" applyFont="1" applyBorder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0" fontId="25" fillId="0" borderId="0" xfId="21" applyFont="1">
      <alignment/>
      <protection/>
    </xf>
    <xf numFmtId="177" fontId="11" fillId="0" borderId="0" xfId="0" applyNumberFormat="1" applyFont="1" applyFill="1" applyBorder="1" applyAlignment="1">
      <alignment/>
    </xf>
    <xf numFmtId="0" fontId="25" fillId="0" borderId="1" xfId="21" applyFont="1" applyFill="1" applyBorder="1" applyAlignment="1">
      <alignment horizontal="centerContinuous"/>
      <protection/>
    </xf>
    <xf numFmtId="0" fontId="13" fillId="0" borderId="0" xfId="21" applyFont="1" applyFill="1" applyBorder="1" applyAlignment="1">
      <alignment horizontal="center"/>
      <protection/>
    </xf>
    <xf numFmtId="0" fontId="26" fillId="0" borderId="1" xfId="21" applyFont="1" applyFill="1" applyBorder="1" applyAlignment="1">
      <alignment horizontal="center"/>
      <protection/>
    </xf>
    <xf numFmtId="0" fontId="13" fillId="0" borderId="0" xfId="21" applyFont="1" applyBorder="1">
      <alignment/>
      <protection/>
    </xf>
    <xf numFmtId="183" fontId="25" fillId="0" borderId="0" xfId="21" applyNumberFormat="1" applyFont="1" applyBorder="1">
      <alignment/>
      <protection/>
    </xf>
    <xf numFmtId="183" fontId="13" fillId="0" borderId="1" xfId="15" applyNumberFormat="1" applyFont="1" applyBorder="1" applyAlignment="1">
      <alignment/>
    </xf>
    <xf numFmtId="183" fontId="26" fillId="0" borderId="0" xfId="15" applyNumberFormat="1" applyFont="1" applyBorder="1" applyAlignment="1">
      <alignment/>
    </xf>
    <xf numFmtId="183" fontId="25" fillId="0" borderId="1" xfId="15" applyNumberFormat="1" applyFont="1" applyBorder="1" applyAlignment="1">
      <alignment/>
    </xf>
    <xf numFmtId="183" fontId="13" fillId="0" borderId="0" xfId="15" applyNumberFormat="1" applyFont="1" applyBorder="1" applyAlignment="1">
      <alignment/>
    </xf>
    <xf numFmtId="183" fontId="25" fillId="0" borderId="35" xfId="21" applyNumberFormat="1" applyFont="1" applyBorder="1" applyAlignment="1">
      <alignment horizontal="left"/>
      <protection/>
    </xf>
    <xf numFmtId="1" fontId="25" fillId="0" borderId="14" xfId="21" applyNumberFormat="1" applyFont="1" applyFill="1" applyBorder="1" applyAlignment="1">
      <alignment horizontal="centerContinuous"/>
      <protection/>
    </xf>
    <xf numFmtId="177" fontId="6" fillId="0" borderId="0" xfId="0" applyNumberFormat="1" applyFont="1" applyBorder="1" applyAlignment="1">
      <alignment horizontal="fill"/>
    </xf>
    <xf numFmtId="177" fontId="20" fillId="0" borderId="0" xfId="0" applyNumberFormat="1" applyFont="1" applyBorder="1" applyAlignment="1">
      <alignment horizontal="fill"/>
    </xf>
    <xf numFmtId="177" fontId="20" fillId="0" borderId="2" xfId="0" applyNumberFormat="1" applyFont="1" applyBorder="1" applyAlignment="1">
      <alignment/>
    </xf>
    <xf numFmtId="177" fontId="20" fillId="0" borderId="36" xfId="0" applyNumberFormat="1" applyFont="1" applyBorder="1" applyAlignment="1">
      <alignment horizontal="fill"/>
    </xf>
    <xf numFmtId="177" fontId="6" fillId="0" borderId="28" xfId="0" applyNumberFormat="1" applyFont="1" applyBorder="1" applyAlignment="1">
      <alignment horizontal="fill"/>
    </xf>
    <xf numFmtId="177" fontId="20" fillId="0" borderId="37" xfId="0" applyNumberFormat="1" applyFont="1" applyBorder="1" applyAlignment="1">
      <alignment horizontal="fill"/>
    </xf>
    <xf numFmtId="177" fontId="20" fillId="0" borderId="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" fontId="25" fillId="0" borderId="0" xfId="21" applyNumberFormat="1" applyFont="1" applyFill="1" applyBorder="1" applyAlignment="1">
      <alignment horizontal="centerContinuous"/>
      <protection/>
    </xf>
    <xf numFmtId="0" fontId="25" fillId="0" borderId="0" xfId="21" applyFont="1" applyFill="1" applyBorder="1" applyAlignment="1">
      <alignment horizontal="centerContinuous"/>
      <protection/>
    </xf>
    <xf numFmtId="0" fontId="26" fillId="0" borderId="0" xfId="21" applyFont="1" applyFill="1" applyBorder="1" applyAlignment="1">
      <alignment horizontal="center"/>
      <protection/>
    </xf>
    <xf numFmtId="185" fontId="25" fillId="0" borderId="0" xfId="17" applyNumberFormat="1" applyFont="1" applyBorder="1" applyAlignment="1">
      <alignment/>
    </xf>
    <xf numFmtId="183" fontId="25" fillId="0" borderId="0" xfId="15" applyNumberFormat="1" applyFont="1" applyBorder="1" applyAlignment="1">
      <alignment/>
    </xf>
    <xf numFmtId="0" fontId="1" fillId="0" borderId="0" xfId="21" applyFont="1" applyBorder="1" applyAlignment="1">
      <alignment horizontal="left"/>
      <protection/>
    </xf>
    <xf numFmtId="0" fontId="24" fillId="0" borderId="0" xfId="21" applyBorder="1" applyAlignment="1">
      <alignment horizontal="centerContinuous"/>
      <protection/>
    </xf>
    <xf numFmtId="0" fontId="24" fillId="0" borderId="0" xfId="21" applyBorder="1">
      <alignment/>
      <protection/>
    </xf>
    <xf numFmtId="0" fontId="6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0" fontId="13" fillId="0" borderId="6" xfId="21" applyFont="1" applyFill="1" applyBorder="1" applyAlignment="1">
      <alignment horizontal="center" wrapText="1"/>
      <protection/>
    </xf>
    <xf numFmtId="0" fontId="13" fillId="0" borderId="7" xfId="21" applyFont="1" applyFill="1" applyBorder="1" applyAlignment="1">
      <alignment horizontal="center" wrapText="1"/>
      <protection/>
    </xf>
    <xf numFmtId="0" fontId="13" fillId="0" borderId="17" xfId="21" applyFont="1" applyBorder="1">
      <alignment/>
      <protection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wrapText="1"/>
    </xf>
    <xf numFmtId="0" fontId="32" fillId="0" borderId="0" xfId="0" applyFont="1" applyAlignment="1">
      <alignment/>
    </xf>
    <xf numFmtId="177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2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177" fontId="33" fillId="0" borderId="14" xfId="0" applyNumberFormat="1" applyFont="1" applyBorder="1" applyAlignment="1">
      <alignment vertical="center"/>
    </xf>
    <xf numFmtId="177" fontId="33" fillId="0" borderId="1" xfId="0" applyNumberFormat="1" applyFont="1" applyBorder="1" applyAlignment="1">
      <alignment vertical="center"/>
    </xf>
    <xf numFmtId="0" fontId="41" fillId="0" borderId="0" xfId="0" applyFont="1" applyAlignment="1">
      <alignment/>
    </xf>
    <xf numFmtId="177" fontId="43" fillId="0" borderId="0" xfId="0" applyNumberFormat="1" applyFont="1" applyAlignment="1">
      <alignment/>
    </xf>
    <xf numFmtId="177" fontId="43" fillId="0" borderId="0" xfId="0" applyNumberFormat="1" applyFont="1" applyFill="1" applyAlignment="1">
      <alignment/>
    </xf>
    <xf numFmtId="0" fontId="45" fillId="0" borderId="0" xfId="21" applyFont="1">
      <alignment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/>
    </xf>
    <xf numFmtId="206" fontId="13" fillId="0" borderId="0" xfId="21" applyNumberFormat="1" applyFont="1">
      <alignment/>
      <protection/>
    </xf>
    <xf numFmtId="206" fontId="31" fillId="2" borderId="11" xfId="0" applyNumberFormat="1" applyFont="1" applyFill="1" applyBorder="1" applyAlignment="1">
      <alignment/>
    </xf>
    <xf numFmtId="0" fontId="44" fillId="0" borderId="0" xfId="21" applyFont="1" applyAlignment="1">
      <alignment horizontal="left"/>
      <protection/>
    </xf>
    <xf numFmtId="177" fontId="47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177" fontId="47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3" fontId="47" fillId="2" borderId="0" xfId="0" applyNumberFormat="1" applyFont="1" applyFill="1" applyAlignment="1">
      <alignment/>
    </xf>
    <xf numFmtId="3" fontId="50" fillId="2" borderId="0" xfId="0" applyNumberFormat="1" applyFont="1" applyFill="1" applyAlignment="1">
      <alignment/>
    </xf>
    <xf numFmtId="0" fontId="32" fillId="0" borderId="0" xfId="0" applyFont="1" applyAlignment="1">
      <alignment/>
    </xf>
    <xf numFmtId="177" fontId="49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177" fontId="51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37" fontId="6" fillId="0" borderId="19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19" fillId="0" borderId="2" xfId="0" applyNumberFormat="1" applyFont="1" applyBorder="1" applyAlignment="1">
      <alignment/>
    </xf>
    <xf numFmtId="37" fontId="19" fillId="0" borderId="4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6" fillId="0" borderId="41" xfId="0" applyNumberFormat="1" applyFont="1" applyBorder="1" applyAlignment="1">
      <alignment/>
    </xf>
    <xf numFmtId="37" fontId="20" fillId="0" borderId="5" xfId="0" applyNumberFormat="1" applyFont="1" applyBorder="1" applyAlignment="1">
      <alignment/>
    </xf>
    <xf numFmtId="5" fontId="20" fillId="0" borderId="5" xfId="0" applyNumberFormat="1" applyFont="1" applyBorder="1" applyAlignment="1">
      <alignment/>
    </xf>
    <xf numFmtId="3" fontId="13" fillId="0" borderId="0" xfId="21" applyNumberFormat="1" applyFont="1">
      <alignment/>
      <protection/>
    </xf>
    <xf numFmtId="3" fontId="13" fillId="0" borderId="3" xfId="15" applyNumberFormat="1" applyFont="1" applyBorder="1" applyAlignment="1">
      <alignment/>
    </xf>
    <xf numFmtId="3" fontId="13" fillId="0" borderId="2" xfId="15" applyNumberFormat="1" applyFont="1" applyBorder="1" applyAlignment="1">
      <alignment/>
    </xf>
    <xf numFmtId="3" fontId="13" fillId="0" borderId="0" xfId="15" applyNumberFormat="1" applyFont="1" applyAlignment="1">
      <alignment/>
    </xf>
    <xf numFmtId="3" fontId="25" fillId="0" borderId="3" xfId="15" applyNumberFormat="1" applyFont="1" applyBorder="1" applyAlignment="1">
      <alignment/>
    </xf>
    <xf numFmtId="3" fontId="25" fillId="0" borderId="2" xfId="15" applyNumberFormat="1" applyFont="1" applyBorder="1" applyAlignment="1">
      <alignment/>
    </xf>
    <xf numFmtId="37" fontId="13" fillId="0" borderId="3" xfId="21" applyNumberFormat="1" applyFont="1" applyBorder="1">
      <alignment/>
      <protection/>
    </xf>
    <xf numFmtId="37" fontId="13" fillId="0" borderId="4" xfId="21" applyNumberFormat="1" applyFont="1" applyBorder="1">
      <alignment/>
      <protection/>
    </xf>
    <xf numFmtId="37" fontId="13" fillId="0" borderId="0" xfId="21" applyNumberFormat="1" applyFont="1">
      <alignment/>
      <protection/>
    </xf>
    <xf numFmtId="37" fontId="13" fillId="0" borderId="0" xfId="21" applyNumberFormat="1" applyFont="1" applyBorder="1">
      <alignment/>
      <protection/>
    </xf>
    <xf numFmtId="37" fontId="13" fillId="0" borderId="3" xfId="21" applyNumberFormat="1" applyFont="1" applyBorder="1" applyAlignment="1">
      <alignment/>
      <protection/>
    </xf>
    <xf numFmtId="37" fontId="13" fillId="0" borderId="4" xfId="21" applyNumberFormat="1" applyFont="1" applyBorder="1" applyAlignment="1">
      <alignment/>
      <protection/>
    </xf>
    <xf numFmtId="37" fontId="13" fillId="0" borderId="6" xfId="15" applyNumberFormat="1" applyFont="1" applyBorder="1" applyAlignment="1">
      <alignment/>
    </xf>
    <xf numFmtId="37" fontId="13" fillId="0" borderId="7" xfId="15" applyNumberFormat="1" applyFont="1" applyBorder="1" applyAlignment="1">
      <alignment/>
    </xf>
    <xf numFmtId="37" fontId="13" fillId="0" borderId="3" xfId="15" applyNumberFormat="1" applyFont="1" applyBorder="1" applyAlignment="1">
      <alignment/>
    </xf>
    <xf numFmtId="37" fontId="13" fillId="0" borderId="2" xfId="15" applyNumberFormat="1" applyFont="1" applyBorder="1" applyAlignment="1">
      <alignment/>
    </xf>
    <xf numFmtId="37" fontId="13" fillId="0" borderId="1" xfId="15" applyNumberFormat="1" applyFont="1" applyBorder="1" applyAlignment="1">
      <alignment/>
    </xf>
    <xf numFmtId="37" fontId="13" fillId="0" borderId="7" xfId="21" applyNumberFormat="1" applyFont="1" applyBorder="1">
      <alignment/>
      <protection/>
    </xf>
    <xf numFmtId="37" fontId="25" fillId="0" borderId="6" xfId="15" applyNumberFormat="1" applyFont="1" applyBorder="1" applyAlignment="1">
      <alignment/>
    </xf>
    <xf numFmtId="37" fontId="25" fillId="0" borderId="7" xfId="15" applyNumberFormat="1" applyFont="1" applyBorder="1" applyAlignment="1">
      <alignment/>
    </xf>
    <xf numFmtId="37" fontId="25" fillId="0" borderId="3" xfId="15" applyNumberFormat="1" applyFont="1" applyBorder="1" applyAlignment="1">
      <alignment/>
    </xf>
    <xf numFmtId="37" fontId="25" fillId="0" borderId="2" xfId="15" applyNumberFormat="1" applyFont="1" applyBorder="1" applyAlignment="1">
      <alignment/>
    </xf>
    <xf numFmtId="37" fontId="25" fillId="0" borderId="42" xfId="15" applyNumberFormat="1" applyFont="1" applyBorder="1" applyAlignment="1">
      <alignment/>
    </xf>
    <xf numFmtId="37" fontId="25" fillId="0" borderId="1" xfId="15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30" fillId="0" borderId="6" xfId="0" applyNumberFormat="1" applyFont="1" applyBorder="1" applyAlignment="1">
      <alignment/>
    </xf>
    <xf numFmtId="37" fontId="30" fillId="0" borderId="1" xfId="0" applyNumberFormat="1" applyFont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11" fillId="2" borderId="11" xfId="0" applyNumberFormat="1" applyFont="1" applyFill="1" applyBorder="1" applyAlignment="1">
      <alignment/>
    </xf>
    <xf numFmtId="37" fontId="11" fillId="2" borderId="12" xfId="0" applyNumberFormat="1" applyFont="1" applyFill="1" applyBorder="1" applyAlignment="1">
      <alignment/>
    </xf>
    <xf numFmtId="37" fontId="11" fillId="0" borderId="11" xfId="0" applyNumberFormat="1" applyFont="1" applyFill="1" applyBorder="1" applyAlignment="1">
      <alignment/>
    </xf>
    <xf numFmtId="37" fontId="11" fillId="0" borderId="12" xfId="0" applyNumberFormat="1" applyFont="1" applyFill="1" applyBorder="1" applyAlignment="1">
      <alignment/>
    </xf>
    <xf numFmtId="37" fontId="11" fillId="0" borderId="13" xfId="0" applyNumberFormat="1" applyFont="1" applyFill="1" applyBorder="1" applyAlignment="1">
      <alignment/>
    </xf>
    <xf numFmtId="37" fontId="12" fillId="2" borderId="11" xfId="0" applyNumberFormat="1" applyFont="1" applyFill="1" applyBorder="1" applyAlignment="1">
      <alignment/>
    </xf>
    <xf numFmtId="37" fontId="12" fillId="2" borderId="12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11" fillId="2" borderId="4" xfId="0" applyNumberFormat="1" applyFont="1" applyFill="1" applyBorder="1" applyAlignment="1">
      <alignment/>
    </xf>
    <xf numFmtId="37" fontId="11" fillId="2" borderId="42" xfId="0" applyNumberFormat="1" applyFont="1" applyFill="1" applyBorder="1" applyAlignment="1">
      <alignment/>
    </xf>
    <xf numFmtId="37" fontId="11" fillId="2" borderId="43" xfId="0" applyNumberFormat="1" applyFont="1" applyFill="1" applyBorder="1" applyAlignment="1">
      <alignment/>
    </xf>
    <xf numFmtId="37" fontId="11" fillId="2" borderId="44" xfId="0" applyNumberFormat="1" applyFont="1" applyFill="1" applyBorder="1" applyAlignment="1">
      <alignment/>
    </xf>
    <xf numFmtId="37" fontId="31" fillId="0" borderId="45" xfId="0" applyNumberFormat="1" applyFont="1" applyFill="1" applyBorder="1" applyAlignment="1">
      <alignment/>
    </xf>
    <xf numFmtId="37" fontId="31" fillId="0" borderId="46" xfId="0" applyNumberFormat="1" applyFont="1" applyFill="1" applyBorder="1" applyAlignment="1">
      <alignment/>
    </xf>
    <xf numFmtId="37" fontId="31" fillId="0" borderId="47" xfId="0" applyNumberFormat="1" applyFont="1" applyFill="1" applyBorder="1" applyAlignment="1">
      <alignment/>
    </xf>
    <xf numFmtId="37" fontId="33" fillId="0" borderId="11" xfId="0" applyNumberFormat="1" applyFont="1" applyBorder="1" applyAlignment="1">
      <alignment/>
    </xf>
    <xf numFmtId="37" fontId="33" fillId="0" borderId="12" xfId="0" applyNumberFormat="1" applyFont="1" applyBorder="1" applyAlignment="1">
      <alignment/>
    </xf>
    <xf numFmtId="37" fontId="33" fillId="0" borderId="13" xfId="0" applyNumberFormat="1" applyFont="1" applyBorder="1" applyAlignment="1">
      <alignment/>
    </xf>
    <xf numFmtId="37" fontId="33" fillId="0" borderId="6" xfId="0" applyNumberFormat="1" applyFont="1" applyBorder="1" applyAlignment="1">
      <alignment/>
    </xf>
    <xf numFmtId="37" fontId="33" fillId="0" borderId="1" xfId="0" applyNumberFormat="1" applyFont="1" applyBorder="1" applyAlignment="1">
      <alignment/>
    </xf>
    <xf numFmtId="37" fontId="33" fillId="0" borderId="7" xfId="0" applyNumberFormat="1" applyFont="1" applyBorder="1" applyAlignment="1">
      <alignment/>
    </xf>
    <xf numFmtId="37" fontId="37" fillId="0" borderId="6" xfId="0" applyNumberFormat="1" applyFont="1" applyBorder="1" applyAlignment="1">
      <alignment/>
    </xf>
    <xf numFmtId="37" fontId="37" fillId="0" borderId="1" xfId="0" applyNumberFormat="1" applyFont="1" applyBorder="1" applyAlignment="1">
      <alignment/>
    </xf>
    <xf numFmtId="37" fontId="33" fillId="0" borderId="0" xfId="0" applyNumberFormat="1" applyFont="1" applyAlignment="1">
      <alignment/>
    </xf>
    <xf numFmtId="37" fontId="13" fillId="0" borderId="4" xfId="17" applyNumberFormat="1" applyFont="1" applyBorder="1" applyAlignment="1">
      <alignment/>
    </xf>
    <xf numFmtId="37" fontId="26" fillId="0" borderId="3" xfId="15" applyNumberFormat="1" applyFont="1" applyBorder="1" applyAlignment="1">
      <alignment/>
    </xf>
    <xf numFmtId="37" fontId="26" fillId="0" borderId="4" xfId="15" applyNumberFormat="1" applyFont="1" applyBorder="1" applyAlignment="1">
      <alignment/>
    </xf>
    <xf numFmtId="37" fontId="13" fillId="0" borderId="4" xfId="15" applyNumberFormat="1" applyFont="1" applyBorder="1" applyAlignment="1">
      <alignment/>
    </xf>
    <xf numFmtId="37" fontId="26" fillId="0" borderId="0" xfId="15" applyNumberFormat="1" applyFont="1" applyBorder="1" applyAlignment="1">
      <alignment/>
    </xf>
    <xf numFmtId="37" fontId="13" fillId="0" borderId="0" xfId="15" applyNumberFormat="1" applyFont="1" applyBorder="1" applyAlignment="1">
      <alignment/>
    </xf>
    <xf numFmtId="37" fontId="13" fillId="0" borderId="27" xfId="21" applyNumberFormat="1" applyFont="1" applyBorder="1">
      <alignment/>
      <protection/>
    </xf>
    <xf numFmtId="0" fontId="13" fillId="0" borderId="0" xfId="21" applyNumberFormat="1" applyFont="1">
      <alignment/>
      <protection/>
    </xf>
    <xf numFmtId="0" fontId="43" fillId="0" borderId="0" xfId="0" applyFont="1" applyAlignment="1">
      <alignment/>
    </xf>
    <xf numFmtId="177" fontId="20" fillId="0" borderId="27" xfId="0" applyNumberFormat="1" applyFont="1" applyBorder="1" applyAlignment="1">
      <alignment/>
    </xf>
    <xf numFmtId="177" fontId="20" fillId="0" borderId="14" xfId="0" applyNumberFormat="1" applyFont="1" applyBorder="1" applyAlignment="1">
      <alignment/>
    </xf>
    <xf numFmtId="177" fontId="20" fillId="0" borderId="3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7" fontId="20" fillId="0" borderId="2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20" fillId="0" borderId="20" xfId="0" applyNumberFormat="1" applyFont="1" applyBorder="1" applyAlignment="1">
      <alignment horizontal="right"/>
    </xf>
    <xf numFmtId="177" fontId="20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177" fontId="5" fillId="0" borderId="43" xfId="0" applyNumberFormat="1" applyFont="1" applyBorder="1" applyAlignment="1">
      <alignment/>
    </xf>
    <xf numFmtId="177" fontId="5" fillId="0" borderId="50" xfId="0" applyNumberFormat="1" applyFont="1" applyBorder="1" applyAlignment="1">
      <alignment/>
    </xf>
    <xf numFmtId="177" fontId="5" fillId="0" borderId="51" xfId="0" applyNumberFormat="1" applyFont="1" applyBorder="1" applyAlignment="1">
      <alignment/>
    </xf>
    <xf numFmtId="177" fontId="5" fillId="0" borderId="52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65" fontId="20" fillId="0" borderId="4" xfId="0" applyNumberFormat="1" applyFont="1" applyBorder="1" applyAlignment="1">
      <alignment/>
    </xf>
    <xf numFmtId="177" fontId="5" fillId="0" borderId="53" xfId="0" applyNumberFormat="1" applyFont="1" applyBorder="1" applyAlignment="1">
      <alignment/>
    </xf>
    <xf numFmtId="177" fontId="5" fillId="0" borderId="5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48" xfId="0" applyFont="1" applyBorder="1" applyAlignment="1">
      <alignment horizontal="left" indent="4"/>
    </xf>
    <xf numFmtId="0" fontId="0" fillId="0" borderId="55" xfId="0" applyBorder="1" applyAlignment="1">
      <alignment horizontal="left" indent="4"/>
    </xf>
    <xf numFmtId="3" fontId="6" fillId="0" borderId="42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5" fontId="37" fillId="0" borderId="0" xfId="0" applyNumberFormat="1" applyFont="1" applyBorder="1" applyAlignment="1">
      <alignment/>
    </xf>
    <xf numFmtId="37" fontId="37" fillId="0" borderId="3" xfId="0" applyNumberFormat="1" applyFont="1" applyBorder="1" applyAlignment="1">
      <alignment/>
    </xf>
    <xf numFmtId="37" fontId="37" fillId="0" borderId="0" xfId="0" applyNumberFormat="1" applyFont="1" applyBorder="1" applyAlignment="1">
      <alignment/>
    </xf>
    <xf numFmtId="5" fontId="37" fillId="0" borderId="4" xfId="0" applyNumberFormat="1" applyFont="1" applyBorder="1" applyAlignment="1">
      <alignment/>
    </xf>
    <xf numFmtId="177" fontId="37" fillId="0" borderId="0" xfId="0" applyNumberFormat="1" applyFont="1" applyBorder="1" applyAlignment="1">
      <alignment/>
    </xf>
    <xf numFmtId="177" fontId="37" fillId="0" borderId="3" xfId="0" applyNumberFormat="1" applyFont="1" applyBorder="1" applyAlignment="1">
      <alignment/>
    </xf>
    <xf numFmtId="177" fontId="37" fillId="0" borderId="4" xfId="0" applyNumberFormat="1" applyFont="1" applyBorder="1" applyAlignment="1">
      <alignment/>
    </xf>
    <xf numFmtId="5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77" fontId="6" fillId="0" borderId="43" xfId="0" applyNumberFormat="1" applyFont="1" applyBorder="1" applyAlignment="1">
      <alignment/>
    </xf>
    <xf numFmtId="177" fontId="6" fillId="0" borderId="44" xfId="0" applyNumberFormat="1" applyFont="1" applyBorder="1" applyAlignment="1">
      <alignment/>
    </xf>
    <xf numFmtId="177" fontId="6" fillId="0" borderId="34" xfId="0" applyNumberFormat="1" applyFont="1" applyBorder="1" applyAlignment="1">
      <alignment/>
    </xf>
    <xf numFmtId="177" fontId="13" fillId="0" borderId="12" xfId="0" applyNumberFormat="1" applyFont="1" applyBorder="1" applyAlignment="1">
      <alignment/>
    </xf>
    <xf numFmtId="177" fontId="13" fillId="0" borderId="20" xfId="0" applyNumberFormat="1" applyFont="1" applyBorder="1" applyAlignment="1">
      <alignment horizontal="right"/>
    </xf>
    <xf numFmtId="177" fontId="13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37" fontId="13" fillId="0" borderId="12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13" fillId="0" borderId="55" xfId="0" applyNumberFormat="1" applyFont="1" applyBorder="1" applyAlignment="1">
      <alignment/>
    </xf>
    <xf numFmtId="37" fontId="13" fillId="0" borderId="1" xfId="0" applyNumberFormat="1" applyFont="1" applyBorder="1" applyAlignment="1">
      <alignment/>
    </xf>
    <xf numFmtId="37" fontId="13" fillId="0" borderId="6" xfId="0" applyNumberFormat="1" applyFont="1" applyBorder="1" applyAlignment="1">
      <alignment/>
    </xf>
    <xf numFmtId="37" fontId="13" fillId="0" borderId="56" xfId="0" applyNumberFormat="1" applyFont="1" applyBorder="1" applyAlignment="1">
      <alignment/>
    </xf>
    <xf numFmtId="3" fontId="25" fillId="0" borderId="6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37" fontId="25" fillId="0" borderId="6" xfId="0" applyNumberFormat="1" applyFont="1" applyBorder="1" applyAlignment="1">
      <alignment/>
    </xf>
    <xf numFmtId="37" fontId="25" fillId="0" borderId="1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3" xfId="0" applyNumberFormat="1" applyFont="1" applyBorder="1" applyAlignment="1">
      <alignment/>
    </xf>
    <xf numFmtId="37" fontId="37" fillId="0" borderId="42" xfId="0" applyNumberFormat="1" applyFont="1" applyBorder="1" applyAlignment="1">
      <alignment/>
    </xf>
    <xf numFmtId="37" fontId="37" fillId="0" borderId="43" xfId="0" applyNumberFormat="1" applyFont="1" applyBorder="1" applyAlignment="1">
      <alignment/>
    </xf>
    <xf numFmtId="177" fontId="5" fillId="0" borderId="56" xfId="0" applyNumberFormat="1" applyFont="1" applyBorder="1" applyAlignment="1">
      <alignment/>
    </xf>
    <xf numFmtId="0" fontId="0" fillId="0" borderId="55" xfId="0" applyBorder="1" applyAlignment="1">
      <alignment/>
    </xf>
    <xf numFmtId="3" fontId="6" fillId="0" borderId="48" xfId="0" applyNumberFormat="1" applyFont="1" applyBorder="1" applyAlignment="1">
      <alignment/>
    </xf>
    <xf numFmtId="177" fontId="6" fillId="0" borderId="42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37" fontId="20" fillId="0" borderId="53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5" fontId="13" fillId="0" borderId="12" xfId="0" applyNumberFormat="1" applyFont="1" applyBorder="1" applyAlignment="1">
      <alignment/>
    </xf>
    <xf numFmtId="5" fontId="33" fillId="0" borderId="13" xfId="0" applyNumberFormat="1" applyFont="1" applyBorder="1" applyAlignment="1">
      <alignment/>
    </xf>
    <xf numFmtId="5" fontId="33" fillId="0" borderId="12" xfId="0" applyNumberFormat="1" applyFont="1" applyBorder="1" applyAlignment="1">
      <alignment/>
    </xf>
    <xf numFmtId="177" fontId="13" fillId="0" borderId="11" xfId="0" applyNumberFormat="1" applyFont="1" applyBorder="1" applyAlignment="1">
      <alignment/>
    </xf>
    <xf numFmtId="177" fontId="13" fillId="0" borderId="48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177" fontId="13" fillId="0" borderId="52" xfId="0" applyNumberFormat="1" applyFont="1" applyBorder="1" applyAlignment="1">
      <alignment/>
    </xf>
    <xf numFmtId="177" fontId="13" fillId="0" borderId="51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0" fontId="13" fillId="0" borderId="43" xfId="0" applyFont="1" applyBorder="1" applyAlignment="1">
      <alignment horizontal="left" indent="4"/>
    </xf>
    <xf numFmtId="0" fontId="13" fillId="0" borderId="44" xfId="0" applyFont="1" applyBorder="1" applyAlignment="1">
      <alignment horizontal="left" indent="4"/>
    </xf>
    <xf numFmtId="3" fontId="25" fillId="0" borderId="42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3" fontId="25" fillId="0" borderId="3" xfId="0" applyNumberFormat="1" applyFont="1" applyBorder="1" applyAlignment="1">
      <alignment horizontal="left" indent="4"/>
    </xf>
    <xf numFmtId="0" fontId="13" fillId="0" borderId="0" xfId="0" applyFont="1" applyBorder="1" applyAlignment="1">
      <alignment horizontal="left" indent="4"/>
    </xf>
    <xf numFmtId="0" fontId="25" fillId="0" borderId="0" xfId="0" applyFont="1" applyBorder="1" applyAlignment="1">
      <alignment horizontal="left" indent="4"/>
    </xf>
    <xf numFmtId="0" fontId="13" fillId="0" borderId="4" xfId="0" applyFont="1" applyBorder="1" applyAlignment="1">
      <alignment horizontal="left" indent="4"/>
    </xf>
    <xf numFmtId="3" fontId="25" fillId="0" borderId="3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37" fontId="25" fillId="0" borderId="43" xfId="0" applyNumberFormat="1" applyFont="1" applyBorder="1" applyAlignment="1">
      <alignment/>
    </xf>
    <xf numFmtId="37" fontId="37" fillId="0" borderId="7" xfId="0" applyNumberFormat="1" applyFont="1" applyBorder="1" applyAlignment="1">
      <alignment/>
    </xf>
    <xf numFmtId="37" fontId="37" fillId="0" borderId="44" xfId="0" applyNumberFormat="1" applyFont="1" applyBorder="1" applyAlignment="1">
      <alignment/>
    </xf>
    <xf numFmtId="0" fontId="13" fillId="0" borderId="43" xfId="0" applyFont="1" applyBorder="1" applyAlignment="1">
      <alignment/>
    </xf>
    <xf numFmtId="212" fontId="33" fillId="0" borderId="12" xfId="0" applyNumberFormat="1" applyFont="1" applyBorder="1" applyAlignment="1">
      <alignment/>
    </xf>
    <xf numFmtId="212" fontId="33" fillId="0" borderId="11" xfId="0" applyNumberFormat="1" applyFont="1" applyBorder="1" applyAlignment="1">
      <alignment/>
    </xf>
    <xf numFmtId="212" fontId="33" fillId="0" borderId="13" xfId="0" applyNumberFormat="1" applyFont="1" applyBorder="1" applyAlignment="1">
      <alignment/>
    </xf>
    <xf numFmtId="212" fontId="33" fillId="0" borderId="1" xfId="0" applyNumberFormat="1" applyFont="1" applyBorder="1" applyAlignment="1">
      <alignment/>
    </xf>
    <xf numFmtId="212" fontId="33" fillId="0" borderId="6" xfId="0" applyNumberFormat="1" applyFont="1" applyBorder="1" applyAlignment="1">
      <alignment/>
    </xf>
    <xf numFmtId="212" fontId="33" fillId="0" borderId="7" xfId="0" applyNumberFormat="1" applyFont="1" applyBorder="1" applyAlignment="1">
      <alignment/>
    </xf>
    <xf numFmtId="177" fontId="5" fillId="0" borderId="57" xfId="0" applyNumberFormat="1" applyFont="1" applyBorder="1" applyAlignment="1">
      <alignment/>
    </xf>
    <xf numFmtId="37" fontId="20" fillId="0" borderId="58" xfId="0" applyNumberFormat="1" applyFont="1" applyBorder="1" applyAlignment="1">
      <alignment/>
    </xf>
    <xf numFmtId="37" fontId="20" fillId="0" borderId="59" xfId="0" applyNumberFormat="1" applyFont="1" applyBorder="1" applyAlignment="1">
      <alignment/>
    </xf>
    <xf numFmtId="37" fontId="20" fillId="0" borderId="60" xfId="0" applyNumberFormat="1" applyFont="1" applyBorder="1" applyAlignment="1">
      <alignment/>
    </xf>
    <xf numFmtId="37" fontId="6" fillId="0" borderId="53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5" fontId="18" fillId="0" borderId="2" xfId="0" applyNumberFormat="1" applyFont="1" applyBorder="1" applyAlignment="1">
      <alignment/>
    </xf>
    <xf numFmtId="177" fontId="20" fillId="0" borderId="55" xfId="0" applyNumberFormat="1" applyFont="1" applyBorder="1" applyAlignment="1">
      <alignment horizontal="fill"/>
    </xf>
    <xf numFmtId="177" fontId="5" fillId="0" borderId="55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3" fontId="30" fillId="0" borderId="5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5" fillId="0" borderId="0" xfId="21" applyFont="1" applyBorder="1">
      <alignment/>
      <protection/>
    </xf>
    <xf numFmtId="37" fontId="25" fillId="0" borderId="0" xfId="15" applyNumberFormat="1" applyFont="1" applyBorder="1" applyAlignment="1">
      <alignment/>
    </xf>
    <xf numFmtId="3" fontId="25" fillId="0" borderId="0" xfId="15" applyNumberFormat="1" applyFont="1" applyBorder="1" applyAlignment="1">
      <alignment/>
    </xf>
    <xf numFmtId="0" fontId="25" fillId="0" borderId="34" xfId="21" applyFont="1" applyBorder="1">
      <alignment/>
      <protection/>
    </xf>
    <xf numFmtId="37" fontId="25" fillId="0" borderId="44" xfId="15" applyNumberFormat="1" applyFont="1" applyBorder="1" applyAlignment="1">
      <alignment/>
    </xf>
    <xf numFmtId="37" fontId="13" fillId="0" borderId="10" xfId="21" applyNumberFormat="1" applyFont="1" applyBorder="1">
      <alignment/>
      <protection/>
    </xf>
    <xf numFmtId="37" fontId="25" fillId="0" borderId="43" xfId="15" applyNumberFormat="1" applyFont="1" applyBorder="1" applyAlignment="1">
      <alignment/>
    </xf>
    <xf numFmtId="5" fontId="25" fillId="0" borderId="8" xfId="17" applyNumberFormat="1" applyFont="1" applyBorder="1" applyAlignment="1">
      <alignment horizontal="right"/>
    </xf>
    <xf numFmtId="37" fontId="25" fillId="0" borderId="24" xfId="21" applyNumberFormat="1" applyFont="1" applyBorder="1" applyAlignment="1">
      <alignment horizontal="right"/>
      <protection/>
    </xf>
    <xf numFmtId="0" fontId="25" fillId="0" borderId="26" xfId="21" applyFont="1" applyBorder="1" applyAlignment="1">
      <alignment horizontal="right"/>
      <protection/>
    </xf>
    <xf numFmtId="177" fontId="49" fillId="0" borderId="0" xfId="0" applyNumberFormat="1" applyFont="1" applyAlignment="1">
      <alignment/>
    </xf>
    <xf numFmtId="177" fontId="6" fillId="0" borderId="27" xfId="0" applyNumberFormat="1" applyFont="1" applyBorder="1" applyAlignment="1">
      <alignment/>
    </xf>
    <xf numFmtId="177" fontId="6" fillId="0" borderId="49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7" fontId="6" fillId="0" borderId="6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56" xfId="0" applyNumberFormat="1" applyFont="1" applyFill="1" applyBorder="1" applyAlignment="1">
      <alignment/>
    </xf>
    <xf numFmtId="37" fontId="6" fillId="0" borderId="7" xfId="0" applyNumberFormat="1" applyFont="1" applyFill="1" applyBorder="1" applyAlignment="1">
      <alignment/>
    </xf>
    <xf numFmtId="37" fontId="20" fillId="0" borderId="6" xfId="0" applyNumberFormat="1" applyFont="1" applyBorder="1" applyAlignment="1">
      <alignment/>
    </xf>
    <xf numFmtId="37" fontId="20" fillId="0" borderId="1" xfId="0" applyNumberFormat="1" applyFont="1" applyBorder="1" applyAlignment="1">
      <alignment/>
    </xf>
    <xf numFmtId="5" fontId="20" fillId="0" borderId="1" xfId="0" applyNumberFormat="1" applyFont="1" applyBorder="1" applyAlignment="1">
      <alignment/>
    </xf>
    <xf numFmtId="5" fontId="20" fillId="0" borderId="43" xfId="0" applyNumberFormat="1" applyFont="1" applyBorder="1" applyAlignment="1">
      <alignment/>
    </xf>
    <xf numFmtId="5" fontId="20" fillId="0" borderId="7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4" xfId="0" applyNumberFormat="1" applyFont="1" applyBorder="1" applyAlignment="1">
      <alignment/>
    </xf>
    <xf numFmtId="37" fontId="6" fillId="0" borderId="43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5" fontId="6" fillId="0" borderId="1" xfId="0" applyNumberFormat="1" applyFont="1" applyBorder="1" applyAlignment="1">
      <alignment/>
    </xf>
    <xf numFmtId="5" fontId="6" fillId="0" borderId="44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5" fontId="6" fillId="0" borderId="13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5" fontId="5" fillId="0" borderId="13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28" fillId="2" borderId="62" xfId="0" applyNumberFormat="1" applyFont="1" applyFill="1" applyAlignment="1">
      <alignment/>
    </xf>
    <xf numFmtId="3" fontId="29" fillId="2" borderId="63" xfId="0" applyNumberFormat="1" applyFont="1" applyFill="1" applyBorder="1" applyAlignment="1">
      <alignment horizontal="centerContinuous" wrapText="1"/>
    </xf>
    <xf numFmtId="3" fontId="29" fillId="2" borderId="64" xfId="0" applyNumberFormat="1" applyFont="1" applyFill="1" applyBorder="1" applyAlignment="1">
      <alignment horizontal="centerContinuous"/>
    </xf>
    <xf numFmtId="3" fontId="29" fillId="2" borderId="65" xfId="0" applyNumberFormat="1" applyFont="1" applyFill="1" applyBorder="1" applyAlignment="1">
      <alignment horizontal="centerContinuous"/>
    </xf>
    <xf numFmtId="3" fontId="29" fillId="2" borderId="66" xfId="0" applyNumberFormat="1" applyFont="1" applyFill="1" applyBorder="1" applyAlignment="1">
      <alignment horizontal="centerContinuous" wrapText="1"/>
    </xf>
    <xf numFmtId="3" fontId="28" fillId="2" borderId="67" xfId="0" applyNumberFormat="1" applyFont="1" applyFill="1" applyBorder="1" applyAlignment="1">
      <alignment/>
    </xf>
    <xf numFmtId="3" fontId="28" fillId="2" borderId="9" xfId="0" applyNumberFormat="1" applyFont="1" applyFill="1" applyAlignment="1">
      <alignment/>
    </xf>
    <xf numFmtId="3" fontId="29" fillId="2" borderId="9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3" fontId="29" fillId="2" borderId="3" xfId="0" applyNumberFormat="1" applyFont="1" applyFill="1" applyBorder="1" applyAlignment="1">
      <alignment/>
    </xf>
    <xf numFmtId="3" fontId="29" fillId="2" borderId="27" xfId="0" applyNumberFormat="1" applyFont="1" applyFill="1" applyBorder="1" applyAlignment="1">
      <alignment/>
    </xf>
    <xf numFmtId="3" fontId="29" fillId="2" borderId="9" xfId="0" applyNumberFormat="1" applyFont="1" applyFill="1" applyAlignment="1">
      <alignment horizontal="centerContinuous"/>
    </xf>
    <xf numFmtId="3" fontId="29" fillId="2" borderId="68" xfId="0" applyNumberFormat="1" applyFont="1" applyFill="1" applyBorder="1" applyAlignment="1">
      <alignment horizontal="centerContinuous"/>
    </xf>
    <xf numFmtId="3" fontId="29" fillId="2" borderId="0" xfId="0" applyNumberFormat="1" applyFont="1" applyFill="1" applyAlignment="1">
      <alignment horizontal="centerContinuous"/>
    </xf>
    <xf numFmtId="3" fontId="29" fillId="2" borderId="3" xfId="0" applyNumberFormat="1" applyFont="1" applyFill="1" applyBorder="1" applyAlignment="1">
      <alignment horizontal="centerContinuous"/>
    </xf>
    <xf numFmtId="3" fontId="29" fillId="2" borderId="6" xfId="0" applyNumberFormat="1" applyFont="1" applyFill="1" applyBorder="1" applyAlignment="1">
      <alignment horizontal="centerContinuous"/>
    </xf>
    <xf numFmtId="3" fontId="29" fillId="2" borderId="69" xfId="0" applyNumberFormat="1" applyFont="1" applyFill="1" applyBorder="1" applyAlignment="1">
      <alignment/>
    </xf>
    <xf numFmtId="177" fontId="28" fillId="2" borderId="11" xfId="0" applyNumberFormat="1" applyFont="1" applyFill="1" applyBorder="1" applyAlignment="1">
      <alignment/>
    </xf>
    <xf numFmtId="3" fontId="28" fillId="2" borderId="70" xfId="0" applyNumberFormat="1" applyFont="1" applyFill="1" applyBorder="1" applyAlignment="1">
      <alignment/>
    </xf>
    <xf numFmtId="177" fontId="28" fillId="2" borderId="3" xfId="0" applyNumberFormat="1" applyFont="1" applyFill="1" applyBorder="1" applyAlignment="1">
      <alignment/>
    </xf>
    <xf numFmtId="3" fontId="28" fillId="2" borderId="71" xfId="0" applyNumberFormat="1" applyFont="1" applyFill="1" applyBorder="1" applyAlignment="1">
      <alignment/>
    </xf>
    <xf numFmtId="177" fontId="28" fillId="2" borderId="55" xfId="0" applyNumberFormat="1" applyFont="1" applyFill="1" applyBorder="1" applyAlignment="1">
      <alignment/>
    </xf>
    <xf numFmtId="3" fontId="28" fillId="2" borderId="55" xfId="0" applyNumberFormat="1" applyFont="1" applyFill="1" applyBorder="1" applyAlignment="1">
      <alignment/>
    </xf>
    <xf numFmtId="177" fontId="28" fillId="2" borderId="48" xfId="0" applyNumberFormat="1" applyFont="1" applyFill="1" applyBorder="1" applyAlignment="1">
      <alignment/>
    </xf>
    <xf numFmtId="37" fontId="28" fillId="2" borderId="55" xfId="0" applyNumberFormat="1" applyFont="1" applyFill="1" applyBorder="1" applyAlignment="1">
      <alignment/>
    </xf>
    <xf numFmtId="37" fontId="28" fillId="2" borderId="12" xfId="0" applyNumberFormat="1" applyFont="1" applyFill="1" applyBorder="1" applyAlignment="1">
      <alignment/>
    </xf>
    <xf numFmtId="3" fontId="28" fillId="2" borderId="72" xfId="0" applyNumberFormat="1" applyFont="1" applyFill="1" applyBorder="1" applyAlignment="1">
      <alignment horizontal="left"/>
    </xf>
    <xf numFmtId="177" fontId="28" fillId="2" borderId="73" xfId="0" applyNumberFormat="1" applyFont="1" applyFill="1" applyBorder="1" applyAlignment="1">
      <alignment/>
    </xf>
    <xf numFmtId="177" fontId="28" fillId="2" borderId="74" xfId="0" applyNumberFormat="1" applyFont="1" applyFill="1" applyBorder="1" applyAlignment="1">
      <alignment/>
    </xf>
    <xf numFmtId="177" fontId="28" fillId="2" borderId="75" xfId="0" applyNumberFormat="1" applyFont="1" applyFill="1" applyBorder="1" applyAlignment="1">
      <alignment/>
    </xf>
    <xf numFmtId="177" fontId="28" fillId="2" borderId="76" xfId="0" applyNumberFormat="1" applyFont="1" applyFill="1" applyBorder="1" applyAlignment="1">
      <alignment/>
    </xf>
    <xf numFmtId="177" fontId="28" fillId="2" borderId="77" xfId="0" applyNumberFormat="1" applyFont="1" applyFill="1" applyBorder="1" applyAlignment="1">
      <alignment/>
    </xf>
    <xf numFmtId="3" fontId="28" fillId="2" borderId="78" xfId="0" applyNumberFormat="1" applyFont="1" applyFill="1" applyBorder="1" applyAlignment="1">
      <alignment/>
    </xf>
    <xf numFmtId="3" fontId="28" fillId="2" borderId="79" xfId="0" applyNumberFormat="1" applyFont="1" applyFill="1" applyAlignment="1">
      <alignment/>
    </xf>
    <xf numFmtId="3" fontId="28" fillId="2" borderId="80" xfId="0" applyNumberFormat="1" applyFont="1" applyFill="1" applyBorder="1" applyAlignment="1">
      <alignment/>
    </xf>
    <xf numFmtId="3" fontId="29" fillId="2" borderId="9" xfId="0" applyNumberFormat="1" applyFont="1" applyFill="1" applyAlignment="1">
      <alignment horizontal="left"/>
    </xf>
    <xf numFmtId="3" fontId="29" fillId="2" borderId="74" xfId="0" applyNumberFormat="1" applyFont="1" applyFill="1" applyBorder="1" applyAlignment="1">
      <alignment/>
    </xf>
    <xf numFmtId="3" fontId="29" fillId="2" borderId="68" xfId="0" applyNumberFormat="1" applyFont="1" applyFill="1" applyBorder="1" applyAlignment="1">
      <alignment/>
    </xf>
    <xf numFmtId="3" fontId="29" fillId="2" borderId="30" xfId="0" applyNumberFormat="1" applyFont="1" applyFill="1" applyBorder="1" applyAlignment="1">
      <alignment/>
    </xf>
    <xf numFmtId="3" fontId="29" fillId="2" borderId="32" xfId="0" applyNumberFormat="1" applyFont="1" applyFill="1" applyBorder="1" applyAlignment="1">
      <alignment/>
    </xf>
    <xf numFmtId="3" fontId="29" fillId="2" borderId="81" xfId="0" applyNumberFormat="1" applyFont="1" applyFill="1" applyBorder="1" applyAlignment="1">
      <alignment/>
    </xf>
    <xf numFmtId="177" fontId="29" fillId="2" borderId="82" xfId="0" applyNumberFormat="1" applyFont="1" applyFill="1" applyBorder="1" applyAlignment="1">
      <alignment/>
    </xf>
    <xf numFmtId="165" fontId="28" fillId="2" borderId="74" xfId="0" applyNumberFormat="1" applyFont="1" applyFill="1" applyBorder="1" applyAlignment="1">
      <alignment/>
    </xf>
    <xf numFmtId="5" fontId="28" fillId="2" borderId="0" xfId="0" applyNumberFormat="1" applyFont="1" applyFill="1" applyBorder="1" applyAlignment="1">
      <alignment/>
    </xf>
    <xf numFmtId="165" fontId="28" fillId="2" borderId="71" xfId="0" applyNumberFormat="1" applyFont="1" applyFill="1" applyBorder="1" applyAlignment="1">
      <alignment/>
    </xf>
    <xf numFmtId="165" fontId="28" fillId="2" borderId="55" xfId="0" applyNumberFormat="1" applyFont="1" applyFill="1" applyBorder="1" applyAlignment="1">
      <alignment/>
    </xf>
    <xf numFmtId="37" fontId="13" fillId="0" borderId="83" xfId="0" applyNumberFormat="1" applyFont="1" applyBorder="1" applyAlignment="1">
      <alignment/>
    </xf>
    <xf numFmtId="177" fontId="54" fillId="0" borderId="0" xfId="0" applyNumberFormat="1" applyFont="1" applyAlignment="1">
      <alignment horizontal="centerContinuous"/>
    </xf>
    <xf numFmtId="177" fontId="28" fillId="2" borderId="12" xfId="0" applyNumberFormat="1" applyFont="1" applyFill="1" applyBorder="1" applyAlignment="1">
      <alignment/>
    </xf>
    <xf numFmtId="3" fontId="28" fillId="2" borderId="84" xfId="0" applyNumberFormat="1" applyFont="1" applyFill="1" applyBorder="1" applyAlignment="1">
      <alignment horizontal="left"/>
    </xf>
    <xf numFmtId="3" fontId="28" fillId="2" borderId="85" xfId="0" applyNumberFormat="1" applyFont="1" applyFill="1" applyBorder="1" applyAlignment="1">
      <alignment horizontal="left"/>
    </xf>
    <xf numFmtId="165" fontId="28" fillId="2" borderId="86" xfId="0" applyNumberFormat="1" applyFont="1" applyFill="1" applyBorder="1" applyAlignment="1">
      <alignment/>
    </xf>
    <xf numFmtId="177" fontId="28" fillId="2" borderId="87" xfId="0" applyNumberFormat="1" applyFont="1" applyFill="1" applyBorder="1" applyAlignment="1">
      <alignment/>
    </xf>
    <xf numFmtId="0" fontId="0" fillId="0" borderId="43" xfId="0" applyBorder="1" applyAlignment="1">
      <alignment/>
    </xf>
    <xf numFmtId="3" fontId="20" fillId="0" borderId="42" xfId="0" applyNumberFormat="1" applyFont="1" applyBorder="1" applyAlignment="1">
      <alignment/>
    </xf>
    <xf numFmtId="3" fontId="33" fillId="0" borderId="42" xfId="0" applyNumberFormat="1" applyFont="1" applyBorder="1" applyAlignment="1">
      <alignment horizontal="left" indent="2"/>
    </xf>
    <xf numFmtId="37" fontId="6" fillId="0" borderId="7" xfId="0" applyNumberFormat="1" applyFont="1" applyBorder="1" applyAlignment="1">
      <alignment horizontal="right"/>
    </xf>
    <xf numFmtId="5" fontId="20" fillId="0" borderId="7" xfId="0" applyNumberFormat="1" applyFont="1" applyBorder="1" applyAlignment="1">
      <alignment horizontal="right"/>
    </xf>
    <xf numFmtId="3" fontId="33" fillId="0" borderId="55" xfId="0" applyNumberFormat="1" applyFont="1" applyBorder="1" applyAlignment="1">
      <alignment/>
    </xf>
    <xf numFmtId="3" fontId="33" fillId="0" borderId="49" xfId="0" applyNumberFormat="1" applyFont="1" applyBorder="1" applyAlignment="1">
      <alignment/>
    </xf>
    <xf numFmtId="3" fontId="33" fillId="0" borderId="51" xfId="0" applyNumberFormat="1" applyFont="1" applyBorder="1" applyAlignment="1">
      <alignment horizontal="left" indent="4"/>
    </xf>
    <xf numFmtId="0" fontId="0" fillId="0" borderId="52" xfId="0" applyBorder="1" applyAlignment="1">
      <alignment horizontal="left" indent="4"/>
    </xf>
    <xf numFmtId="0" fontId="0" fillId="0" borderId="56" xfId="0" applyBorder="1" applyAlignment="1">
      <alignment horizontal="left" indent="4"/>
    </xf>
    <xf numFmtId="3" fontId="6" fillId="0" borderId="88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3" fontId="20" fillId="0" borderId="73" xfId="0" applyNumberFormat="1" applyFont="1" applyBorder="1" applyAlignment="1">
      <alignment horizontal="left" indent="2"/>
    </xf>
    <xf numFmtId="0" fontId="0" fillId="0" borderId="28" xfId="0" applyBorder="1" applyAlignment="1">
      <alignment horizontal="left" indent="2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20" fillId="0" borderId="89" xfId="0" applyNumberFormat="1" applyFont="1" applyBorder="1" applyAlignment="1">
      <alignment/>
    </xf>
    <xf numFmtId="0" fontId="0" fillId="0" borderId="36" xfId="0" applyBorder="1" applyAlignment="1">
      <alignment/>
    </xf>
    <xf numFmtId="3" fontId="43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52" fillId="0" borderId="0" xfId="0" applyFont="1" applyAlignment="1">
      <alignment/>
    </xf>
    <xf numFmtId="3" fontId="2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6" xfId="0" applyFont="1" applyBorder="1" applyAlignment="1">
      <alignment/>
    </xf>
    <xf numFmtId="177" fontId="13" fillId="0" borderId="15" xfId="0" applyNumberFormat="1" applyFont="1" applyBorder="1" applyAlignment="1">
      <alignment/>
    </xf>
    <xf numFmtId="177" fontId="13" fillId="0" borderId="7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7" fontId="13" fillId="0" borderId="1" xfId="0" applyNumberFormat="1" applyFont="1" applyBorder="1" applyAlignment="1">
      <alignment/>
    </xf>
    <xf numFmtId="177" fontId="13" fillId="0" borderId="55" xfId="0" applyNumberFormat="1" applyFont="1" applyBorder="1" applyAlignment="1">
      <alignment/>
    </xf>
    <xf numFmtId="0" fontId="13" fillId="0" borderId="55" xfId="0" applyFont="1" applyBorder="1" applyAlignment="1">
      <alignment/>
    </xf>
    <xf numFmtId="3" fontId="20" fillId="0" borderId="90" xfId="0" applyNumberFormat="1" applyFont="1" applyBorder="1" applyAlignment="1">
      <alignment horizontal="left" indent="2"/>
    </xf>
    <xf numFmtId="0" fontId="0" fillId="0" borderId="91" xfId="0" applyBorder="1" applyAlignment="1">
      <alignment horizontal="left" indent="2"/>
    </xf>
    <xf numFmtId="3" fontId="6" fillId="0" borderId="92" xfId="0" applyNumberFormat="1" applyFont="1" applyBorder="1" applyAlignment="1">
      <alignment/>
    </xf>
    <xf numFmtId="0" fontId="0" fillId="0" borderId="93" xfId="0" applyBorder="1" applyAlignment="1">
      <alignment/>
    </xf>
    <xf numFmtId="0" fontId="6" fillId="0" borderId="48" xfId="0" applyFont="1" applyBorder="1" applyAlignment="1">
      <alignment horizontal="left" indent="4"/>
    </xf>
    <xf numFmtId="0" fontId="0" fillId="0" borderId="55" xfId="0" applyBorder="1" applyAlignment="1">
      <alignment horizontal="left" indent="4"/>
    </xf>
    <xf numFmtId="3" fontId="6" fillId="0" borderId="11" xfId="0" applyNumberFormat="1" applyFont="1" applyBorder="1" applyAlignment="1">
      <alignment horizontal="left" indent="4"/>
    </xf>
    <xf numFmtId="0" fontId="0" fillId="0" borderId="12" xfId="0" applyBorder="1" applyAlignment="1">
      <alignment horizontal="left" indent="4"/>
    </xf>
    <xf numFmtId="3" fontId="6" fillId="0" borderId="48" xfId="0" applyNumberFormat="1" applyFont="1" applyBorder="1" applyAlignment="1">
      <alignment/>
    </xf>
    <xf numFmtId="0" fontId="0" fillId="0" borderId="55" xfId="0" applyBorder="1" applyAlignment="1">
      <alignment/>
    </xf>
    <xf numFmtId="3" fontId="6" fillId="0" borderId="48" xfId="0" applyNumberFormat="1" applyFont="1" applyBorder="1" applyAlignment="1">
      <alignment horizontal="left" indent="2"/>
    </xf>
    <xf numFmtId="0" fontId="0" fillId="0" borderId="55" xfId="0" applyBorder="1" applyAlignment="1">
      <alignment horizontal="left" indent="2"/>
    </xf>
    <xf numFmtId="0" fontId="6" fillId="0" borderId="48" xfId="0" applyFont="1" applyBorder="1" applyAlignment="1">
      <alignment horizontal="left" indent="2"/>
    </xf>
    <xf numFmtId="37" fontId="33" fillId="0" borderId="39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33" fillId="0" borderId="40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33" fillId="0" borderId="94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177" fontId="33" fillId="0" borderId="15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33" fillId="0" borderId="1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33" fillId="0" borderId="27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0" fontId="0" fillId="0" borderId="43" xfId="0" applyBorder="1" applyAlignment="1">
      <alignment horizontal="left" indent="2"/>
    </xf>
    <xf numFmtId="0" fontId="0" fillId="0" borderId="44" xfId="0" applyBorder="1" applyAlignment="1">
      <alignment horizontal="left" indent="2"/>
    </xf>
    <xf numFmtId="3" fontId="33" fillId="0" borderId="39" xfId="0" applyNumberFormat="1" applyFont="1" applyBorder="1" applyAlignment="1">
      <alignment/>
    </xf>
    <xf numFmtId="0" fontId="0" fillId="0" borderId="11" xfId="0" applyBorder="1" applyAlignment="1">
      <alignment/>
    </xf>
    <xf numFmtId="177" fontId="20" fillId="0" borderId="42" xfId="0" applyNumberFormat="1" applyFont="1" applyBorder="1" applyAlignment="1">
      <alignment horizontal="center"/>
    </xf>
    <xf numFmtId="177" fontId="20" fillId="0" borderId="43" xfId="0" applyNumberFormat="1" applyFont="1" applyBorder="1" applyAlignment="1">
      <alignment horizontal="center"/>
    </xf>
    <xf numFmtId="177" fontId="20" fillId="0" borderId="44" xfId="0" applyNumberFormat="1" applyFont="1" applyBorder="1" applyAlignment="1">
      <alignment horizontal="center"/>
    </xf>
    <xf numFmtId="0" fontId="0" fillId="0" borderId="95" xfId="0" applyBorder="1" applyAlignment="1">
      <alignment/>
    </xf>
    <xf numFmtId="3" fontId="33" fillId="0" borderId="96" xfId="0" applyNumberFormat="1" applyFont="1" applyBorder="1" applyAlignment="1">
      <alignment/>
    </xf>
    <xf numFmtId="3" fontId="33" fillId="0" borderId="50" xfId="0" applyNumberFormat="1" applyFont="1" applyBorder="1" applyAlignment="1">
      <alignment/>
    </xf>
    <xf numFmtId="3" fontId="33" fillId="0" borderId="52" xfId="0" applyNumberFormat="1" applyFont="1" applyBorder="1" applyAlignment="1">
      <alignment/>
    </xf>
    <xf numFmtId="3" fontId="33" fillId="0" borderId="56" xfId="0" applyNumberFormat="1" applyFont="1" applyBorder="1" applyAlignment="1">
      <alignment/>
    </xf>
    <xf numFmtId="3" fontId="6" fillId="0" borderId="48" xfId="0" applyNumberFormat="1" applyFont="1" applyBorder="1" applyAlignment="1">
      <alignment horizontal="left" indent="4"/>
    </xf>
    <xf numFmtId="177" fontId="20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7" fontId="20" fillId="0" borderId="17" xfId="0" applyNumberFormat="1" applyFont="1" applyBorder="1" applyAlignment="1">
      <alignment horizontal="center"/>
    </xf>
    <xf numFmtId="177" fontId="20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3" fontId="6" fillId="0" borderId="89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0" fontId="0" fillId="0" borderId="98" xfId="0" applyBorder="1" applyAlignment="1">
      <alignment/>
    </xf>
    <xf numFmtId="3" fontId="6" fillId="0" borderId="48" xfId="0" applyNumberFormat="1" applyFont="1" applyFill="1" applyBorder="1" applyAlignment="1">
      <alignment horizontal="left" indent="4"/>
    </xf>
    <xf numFmtId="3" fontId="33" fillId="0" borderId="48" xfId="0" applyNumberFormat="1" applyFont="1" applyBorder="1" applyAlignment="1">
      <alignment horizontal="left" indent="4"/>
    </xf>
    <xf numFmtId="0" fontId="0" fillId="0" borderId="49" xfId="0" applyBorder="1" applyAlignment="1">
      <alignment horizontal="left" indent="4"/>
    </xf>
    <xf numFmtId="3" fontId="25" fillId="0" borderId="27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3" fontId="25" fillId="0" borderId="51" xfId="0" applyNumberFormat="1" applyFont="1" applyBorder="1" applyAlignment="1">
      <alignment horizontal="right" indent="4"/>
    </xf>
    <xf numFmtId="0" fontId="13" fillId="0" borderId="52" xfId="0" applyFont="1" applyBorder="1" applyAlignment="1">
      <alignment horizontal="right" indent="4"/>
    </xf>
    <xf numFmtId="0" fontId="13" fillId="0" borderId="56" xfId="0" applyFont="1" applyBorder="1" applyAlignment="1">
      <alignment horizontal="right" indent="4"/>
    </xf>
    <xf numFmtId="3" fontId="33" fillId="0" borderId="99" xfId="0" applyNumberFormat="1" applyFont="1" applyBorder="1" applyAlignment="1">
      <alignment horizontal="left" indent="2"/>
    </xf>
    <xf numFmtId="0" fontId="0" fillId="0" borderId="100" xfId="0" applyBorder="1" applyAlignment="1">
      <alignment horizontal="left" indent="2"/>
    </xf>
    <xf numFmtId="0" fontId="0" fillId="0" borderId="101" xfId="0" applyBorder="1" applyAlignment="1">
      <alignment horizontal="left" indent="2"/>
    </xf>
    <xf numFmtId="3" fontId="33" fillId="0" borderId="39" xfId="0" applyNumberFormat="1" applyFont="1" applyBorder="1" applyAlignment="1">
      <alignment horizontal="left" indent="2"/>
    </xf>
    <xf numFmtId="0" fontId="0" fillId="0" borderId="40" xfId="0" applyBorder="1" applyAlignment="1">
      <alignment horizontal="left" indent="2"/>
    </xf>
    <xf numFmtId="0" fontId="0" fillId="0" borderId="9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3" fontId="13" fillId="0" borderId="27" xfId="0" applyNumberFormat="1" applyFont="1" applyBorder="1" applyAlignment="1">
      <alignment horizontal="left" wrapText="1" indent="1"/>
    </xf>
    <xf numFmtId="0" fontId="13" fillId="0" borderId="14" xfId="0" applyFont="1" applyBorder="1" applyAlignment="1">
      <alignment horizontal="left" wrapText="1" indent="1"/>
    </xf>
    <xf numFmtId="0" fontId="13" fillId="0" borderId="15" xfId="0" applyFont="1" applyBorder="1" applyAlignment="1">
      <alignment horizontal="left" wrapText="1" indent="1"/>
    </xf>
    <xf numFmtId="0" fontId="13" fillId="0" borderId="6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0" fontId="13" fillId="0" borderId="7" xfId="0" applyFont="1" applyBorder="1" applyAlignment="1">
      <alignment horizontal="left" wrapText="1" indent="1"/>
    </xf>
    <xf numFmtId="177" fontId="13" fillId="0" borderId="2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7" fontId="33" fillId="0" borderId="2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3" fontId="20" fillId="0" borderId="42" xfId="0" applyNumberFormat="1" applyFont="1" applyBorder="1" applyAlignment="1">
      <alignment/>
    </xf>
    <xf numFmtId="177" fontId="13" fillId="0" borderId="2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1" fillId="0" borderId="0" xfId="21" applyFont="1" applyAlignment="1">
      <alignment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20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20" fillId="0" borderId="0" xfId="21" applyNumberFormat="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5" fillId="0" borderId="14" xfId="21" applyFont="1" applyFill="1" applyBorder="1" applyAlignment="1">
      <alignment/>
      <protection/>
    </xf>
    <xf numFmtId="0" fontId="13" fillId="0" borderId="1" xfId="21" applyFont="1" applyFill="1" applyBorder="1" applyAlignment="1">
      <alignment/>
      <protection/>
    </xf>
    <xf numFmtId="0" fontId="25" fillId="0" borderId="17" xfId="21" applyFont="1" applyFill="1" applyBorder="1" applyAlignment="1">
      <alignment/>
      <protection/>
    </xf>
    <xf numFmtId="0" fontId="13" fillId="0" borderId="5" xfId="21" applyFont="1" applyFill="1" applyBorder="1" applyAlignment="1">
      <alignment/>
      <protection/>
    </xf>
    <xf numFmtId="0" fontId="44" fillId="0" borderId="0" xfId="21" applyFont="1" applyBorder="1" applyAlignment="1">
      <alignment horizontal="center"/>
      <protection/>
    </xf>
    <xf numFmtId="1" fontId="25" fillId="0" borderId="102" xfId="21" applyNumberFormat="1" applyFont="1" applyFill="1" applyBorder="1" applyAlignment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7" fillId="0" borderId="102" xfId="2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" fontId="25" fillId="0" borderId="104" xfId="21" applyNumberFormat="1" applyFont="1" applyFill="1" applyBorder="1" applyAlignment="1">
      <alignment horizontal="center" vertical="center" wrapText="1"/>
      <protection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25" fillId="0" borderId="42" xfId="21" applyFont="1" applyFill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25" fillId="0" borderId="6" xfId="21" applyFont="1" applyFill="1" applyBorder="1" applyAlignment="1">
      <alignment horizontal="center"/>
      <protection/>
    </xf>
    <xf numFmtId="0" fontId="25" fillId="0" borderId="7" xfId="21" applyFont="1" applyFill="1" applyBorder="1" applyAlignment="1">
      <alignment horizontal="center"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7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42" fillId="0" borderId="0" xfId="0" applyNumberFormat="1" applyFont="1" applyAlignment="1">
      <alignment horizontal="center"/>
    </xf>
    <xf numFmtId="177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5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7" fontId="6" fillId="0" borderId="42" xfId="0" applyNumberFormat="1" applyFont="1" applyBorder="1" applyAlignment="1">
      <alignment/>
    </xf>
    <xf numFmtId="0" fontId="6" fillId="0" borderId="44" xfId="0" applyFont="1" applyBorder="1" applyAlignment="1">
      <alignment/>
    </xf>
    <xf numFmtId="177" fontId="6" fillId="0" borderId="99" xfId="0" applyNumberFormat="1" applyFont="1" applyBorder="1" applyAlignment="1">
      <alignment/>
    </xf>
    <xf numFmtId="0" fontId="6" fillId="0" borderId="101" xfId="0" applyFont="1" applyBorder="1" applyAlignment="1">
      <alignment/>
    </xf>
    <xf numFmtId="177" fontId="20" fillId="0" borderId="27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77" fontId="6" fillId="0" borderId="48" xfId="0" applyNumberFormat="1" applyFont="1" applyBorder="1" applyAlignment="1">
      <alignment horizontal="left" indent="3"/>
    </xf>
    <xf numFmtId="0" fontId="6" fillId="0" borderId="49" xfId="0" applyFont="1" applyBorder="1" applyAlignment="1">
      <alignment horizontal="left" indent="3"/>
    </xf>
    <xf numFmtId="177" fontId="20" fillId="0" borderId="2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77" fontId="6" fillId="0" borderId="83" xfId="0" applyNumberFormat="1" applyFont="1" applyBorder="1" applyAlignment="1">
      <alignment/>
    </xf>
    <xf numFmtId="0" fontId="6" fillId="0" borderId="50" xfId="0" applyFont="1" applyBorder="1" applyAlignment="1">
      <alignment/>
    </xf>
    <xf numFmtId="177" fontId="20" fillId="0" borderId="6" xfId="0" applyNumberFormat="1" applyFont="1" applyBorder="1" applyAlignment="1">
      <alignment horizontal="left" indent="3"/>
    </xf>
    <xf numFmtId="0" fontId="6" fillId="0" borderId="7" xfId="0" applyFont="1" applyBorder="1" applyAlignment="1">
      <alignment horizontal="left" indent="3"/>
    </xf>
    <xf numFmtId="177" fontId="6" fillId="0" borderId="51" xfId="0" applyNumberFormat="1" applyFont="1" applyBorder="1" applyAlignment="1">
      <alignment horizontal="left" indent="3"/>
    </xf>
    <xf numFmtId="0" fontId="6" fillId="0" borderId="56" xfId="0" applyFont="1" applyBorder="1" applyAlignment="1">
      <alignment horizontal="left" indent="3"/>
    </xf>
    <xf numFmtId="177" fontId="20" fillId="0" borderId="83" xfId="0" applyNumberFormat="1" applyFont="1" applyBorder="1" applyAlignment="1">
      <alignment/>
    </xf>
    <xf numFmtId="0" fontId="20" fillId="0" borderId="5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177" fontId="20" fillId="0" borderId="0" xfId="0" applyNumberFormat="1" applyFont="1" applyAlignment="1">
      <alignment horizontal="center"/>
    </xf>
    <xf numFmtId="177" fontId="6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0" fontId="20" fillId="0" borderId="7" xfId="0" applyFont="1" applyBorder="1" applyAlignment="1">
      <alignment horizontal="left" indent="3"/>
    </xf>
    <xf numFmtId="177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77" fontId="10" fillId="0" borderId="0" xfId="0" applyNumberFormat="1" applyFont="1" applyAlignment="1">
      <alignment horizontal="center"/>
    </xf>
    <xf numFmtId="177" fontId="54" fillId="0" borderId="0" xfId="0" applyNumberFormat="1" applyFont="1" applyAlignment="1">
      <alignment horizontal="center"/>
    </xf>
    <xf numFmtId="177" fontId="30" fillId="0" borderId="2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77" fontId="30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46" fillId="2" borderId="107" xfId="0" applyNumberFormat="1" applyFont="1" applyFill="1" applyBorder="1" applyAlignment="1">
      <alignment horizontal="center"/>
    </xf>
    <xf numFmtId="0" fontId="41" fillId="0" borderId="107" xfId="0" applyFont="1" applyBorder="1" applyAlignment="1">
      <alignment horizontal="center"/>
    </xf>
    <xf numFmtId="177" fontId="11" fillId="0" borderId="48" xfId="0" applyNumberFormat="1" applyFont="1" applyFill="1" applyBorder="1" applyAlignment="1">
      <alignment horizontal="left" indent="2"/>
    </xf>
    <xf numFmtId="0" fontId="0" fillId="0" borderId="49" xfId="0" applyBorder="1" applyAlignment="1">
      <alignment horizontal="left" indent="2"/>
    </xf>
    <xf numFmtId="177" fontId="31" fillId="0" borderId="48" xfId="0" applyNumberFormat="1" applyFont="1" applyFill="1" applyBorder="1" applyAlignment="1">
      <alignment horizontal="left" indent="2"/>
    </xf>
    <xf numFmtId="0" fontId="18" fillId="0" borderId="55" xfId="0" applyFont="1" applyBorder="1" applyAlignment="1">
      <alignment horizontal="left" indent="2"/>
    </xf>
    <xf numFmtId="0" fontId="18" fillId="0" borderId="49" xfId="0" applyFont="1" applyBorder="1" applyAlignment="1">
      <alignment horizontal="left" indent="2"/>
    </xf>
    <xf numFmtId="177" fontId="11" fillId="2" borderId="48" xfId="0" applyNumberFormat="1" applyFont="1" applyFill="1" applyBorder="1" applyAlignment="1">
      <alignment horizontal="left" indent="1"/>
    </xf>
    <xf numFmtId="0" fontId="40" fillId="0" borderId="55" xfId="0" applyFont="1" applyBorder="1" applyAlignment="1">
      <alignment horizontal="left" indent="1"/>
    </xf>
    <xf numFmtId="0" fontId="40" fillId="0" borderId="49" xfId="0" applyFont="1" applyBorder="1" applyAlignment="1">
      <alignment horizontal="left" indent="1"/>
    </xf>
    <xf numFmtId="177" fontId="11" fillId="2" borderId="83" xfId="0" applyNumberFormat="1" applyFont="1" applyFill="1" applyBorder="1" applyAlignment="1">
      <alignment horizontal="left" indent="1"/>
    </xf>
    <xf numFmtId="0" fontId="0" fillId="0" borderId="96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177" fontId="11" fillId="2" borderId="48" xfId="0" applyNumberFormat="1" applyFont="1" applyFill="1" applyBorder="1" applyAlignment="1">
      <alignment horizontal="left" indent="2"/>
    </xf>
    <xf numFmtId="0" fontId="0" fillId="0" borderId="55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177" fontId="31" fillId="2" borderId="48" xfId="0" applyNumberFormat="1" applyFont="1" applyFill="1" applyBorder="1" applyAlignment="1">
      <alignment horizontal="left" indent="3"/>
    </xf>
    <xf numFmtId="0" fontId="0" fillId="0" borderId="55" xfId="0" applyBorder="1" applyAlignment="1">
      <alignment horizontal="left" indent="3"/>
    </xf>
    <xf numFmtId="0" fontId="0" fillId="0" borderId="49" xfId="0" applyBorder="1" applyAlignment="1">
      <alignment horizontal="left" indent="3"/>
    </xf>
    <xf numFmtId="0" fontId="40" fillId="0" borderId="55" xfId="0" applyFont="1" applyBorder="1" applyAlignment="1">
      <alignment horizontal="left" indent="2"/>
    </xf>
    <xf numFmtId="0" fontId="40" fillId="0" borderId="49" xfId="0" applyFont="1" applyBorder="1" applyAlignment="1">
      <alignment horizontal="left" indent="2"/>
    </xf>
    <xf numFmtId="177" fontId="11" fillId="2" borderId="27" xfId="0" applyNumberFormat="1" applyFont="1" applyFill="1" applyBorder="1" applyAlignment="1">
      <alignment/>
    </xf>
    <xf numFmtId="177" fontId="12" fillId="2" borderId="48" xfId="0" applyNumberFormat="1" applyFont="1" applyFill="1" applyBorder="1" applyAlignment="1">
      <alignment horizontal="left" indent="2"/>
    </xf>
    <xf numFmtId="177" fontId="11" fillId="2" borderId="51" xfId="0" applyNumberFormat="1" applyFont="1" applyFill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25" fillId="0" borderId="42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3" fillId="0" borderId="0" xfId="0" applyNumberFormat="1" applyFont="1" applyBorder="1" applyAlignment="1">
      <alignment horizontal="center"/>
    </xf>
    <xf numFmtId="177" fontId="31" fillId="2" borderId="42" xfId="0" applyNumberFormat="1" applyFont="1" applyFill="1" applyBorder="1" applyAlignment="1">
      <alignment horizontal="center"/>
    </xf>
    <xf numFmtId="177" fontId="31" fillId="2" borderId="44" xfId="0" applyNumberFormat="1" applyFont="1" applyFill="1" applyBorder="1" applyAlignment="1">
      <alignment horizontal="center"/>
    </xf>
    <xf numFmtId="177" fontId="11" fillId="2" borderId="99" xfId="0" applyNumberFormat="1" applyFont="1" applyFill="1" applyBorder="1" applyAlignment="1">
      <alignment horizontal="left" indent="2"/>
    </xf>
    <xf numFmtId="177" fontId="31" fillId="2" borderId="42" xfId="0" applyNumberFormat="1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77" fontId="43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Pres%20Bud\Submission%20Drafts\Exhibits\6%20CVF\FINALCVF%20FY09%20Perf%20Budget%20Congressional%20Submission%20Exhibits%20Template_508Compli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napostolides\FY06%20Formulation\05%20OMB%20Budget%20-%20cha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Summary of Requirements "/>
      <sheetName val="C. Increases Offsets"/>
      <sheetName val="D. Strategic Goals &amp; Objectives"/>
      <sheetName val="F. 2007 Crosswalk"/>
      <sheetName val="G. 2008 Crosswalk"/>
      <sheetName val="L. Summary by Object Cla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Req"/>
      <sheetName val="ATB Narr"/>
      <sheetName val="2003 XWalk"/>
      <sheetName val="2004 XWalk"/>
      <sheetName val="Perm Positions"/>
      <sheetName val="Positions by Category"/>
      <sheetName val="Sum by Grade"/>
      <sheetName val="Sum by 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H120"/>
  <sheetViews>
    <sheetView showGridLines="0" tabSelected="1" showOutlineSymbols="0" zoomScale="75" zoomScaleNormal="75" zoomScaleSheetLayoutView="75" workbookViewId="0" topLeftCell="A1">
      <selection activeCell="C146" sqref="C146"/>
    </sheetView>
  </sheetViews>
  <sheetFormatPr defaultColWidth="8.88671875" defaultRowHeight="15"/>
  <cols>
    <col min="1" max="2" width="2.5546875" style="4" customWidth="1"/>
    <col min="3" max="3" width="24.99609375" style="4" customWidth="1"/>
    <col min="4" max="4" width="6.6640625" style="4" customWidth="1"/>
    <col min="5" max="5" width="1.66796875" style="4" customWidth="1"/>
    <col min="6" max="6" width="1.99609375" style="4" customWidth="1"/>
    <col min="7" max="7" width="1.77734375" style="4" customWidth="1"/>
    <col min="8" max="8" width="6.88671875" style="10" customWidth="1"/>
    <col min="9" max="9" width="6.21484375" style="10" customWidth="1"/>
    <col min="10" max="10" width="10.21484375" style="10" customWidth="1"/>
    <col min="11" max="11" width="5.6640625" style="10" customWidth="1"/>
    <col min="12" max="12" width="6.21484375" style="10" customWidth="1"/>
    <col min="13" max="13" width="9.77734375" style="10" customWidth="1"/>
    <col min="14" max="15" width="5.6640625" style="10" customWidth="1"/>
    <col min="16" max="16" width="7.6640625" style="10" customWidth="1"/>
    <col min="17" max="17" width="5.6640625" style="10" customWidth="1"/>
    <col min="18" max="18" width="6.10546875" style="10" customWidth="1"/>
    <col min="19" max="19" width="9.77734375" style="10" customWidth="1"/>
    <col min="20" max="21" width="5.6640625" style="10" customWidth="1"/>
    <col min="22" max="22" width="8.5546875" style="10" customWidth="1"/>
    <col min="23" max="23" width="6.10546875" style="10" customWidth="1"/>
    <col min="24" max="24" width="5.6640625" style="10" customWidth="1"/>
    <col min="25" max="25" width="9.88671875" style="10" customWidth="1"/>
    <col min="26" max="26" width="1.66796875" style="10" hidden="1" customWidth="1"/>
    <col min="27" max="27" width="6.4453125" style="10" customWidth="1"/>
    <col min="28" max="28" width="6.21484375" style="10" customWidth="1"/>
    <col min="29" max="29" width="9.4453125" style="10" customWidth="1"/>
    <col min="30" max="30" width="3.3359375" style="10" hidden="1" customWidth="1"/>
    <col min="31" max="31" width="0.23046875" style="10" hidden="1" customWidth="1"/>
    <col min="32" max="32" width="8.4453125" style="10" hidden="1" customWidth="1"/>
    <col min="33" max="33" width="7.99609375" style="10" hidden="1" customWidth="1"/>
    <col min="34" max="34" width="0.9921875" style="271" customWidth="1"/>
    <col min="35" max="35" width="5.6640625" style="4" customWidth="1"/>
    <col min="36" max="36" width="7.6640625" style="4" customWidth="1"/>
    <col min="37" max="16384" width="9.6640625" style="4" customWidth="1"/>
  </cols>
  <sheetData>
    <row r="1" spans="1:34" ht="20.25">
      <c r="A1" s="590" t="s">
        <v>114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H1" s="268" t="s">
        <v>3</v>
      </c>
    </row>
    <row r="2" ht="15.75">
      <c r="AH2" s="268" t="s">
        <v>3</v>
      </c>
    </row>
    <row r="3" spans="1:34" ht="15.75">
      <c r="A3" s="5"/>
      <c r="B3" s="5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68" t="s">
        <v>3</v>
      </c>
    </row>
    <row r="4" spans="1:34" ht="22.5">
      <c r="A4" s="585" t="s">
        <v>224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11"/>
      <c r="AE4" s="11"/>
      <c r="AF4" s="11"/>
      <c r="AG4" s="11"/>
      <c r="AH4" s="268" t="s">
        <v>3</v>
      </c>
    </row>
    <row r="5" spans="1:34" ht="22.5">
      <c r="A5" s="585" t="s">
        <v>98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11"/>
      <c r="AE5" s="11"/>
      <c r="AF5" s="11"/>
      <c r="AG5" s="11"/>
      <c r="AH5" s="268" t="s">
        <v>3</v>
      </c>
    </row>
    <row r="6" spans="1:34" ht="22.5">
      <c r="A6" s="585" t="s">
        <v>85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11"/>
      <c r="AE6" s="11"/>
      <c r="AF6" s="11"/>
      <c r="AG6" s="11"/>
      <c r="AH6" s="268" t="s">
        <v>3</v>
      </c>
    </row>
    <row r="7" spans="1:34" ht="23.25">
      <c r="A7" s="583" t="s">
        <v>215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11"/>
      <c r="AE7" s="11"/>
      <c r="AF7" s="11"/>
      <c r="AG7" s="11"/>
      <c r="AH7" s="268" t="s">
        <v>3</v>
      </c>
    </row>
    <row r="8" spans="1:34" ht="23.25">
      <c r="A8" s="109"/>
      <c r="B8" s="6"/>
      <c r="C8" s="6"/>
      <c r="D8" s="6"/>
      <c r="E8" s="6"/>
      <c r="F8" s="6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68"/>
    </row>
    <row r="9" spans="1:34" ht="23.25">
      <c r="A9" s="109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68"/>
    </row>
    <row r="10" spans="1:34" ht="23.25">
      <c r="A10" s="109"/>
      <c r="B10" s="6"/>
      <c r="C10" s="6"/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68"/>
    </row>
    <row r="11" spans="1:34" ht="15.75">
      <c r="A11" s="68"/>
      <c r="B11" s="6"/>
      <c r="C11" s="6"/>
      <c r="D11" s="6"/>
      <c r="E11" s="6"/>
      <c r="F11" s="6"/>
      <c r="G11" s="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34" t="s">
        <v>211</v>
      </c>
      <c r="AB11" s="635"/>
      <c r="AC11" s="636"/>
      <c r="AD11" s="203"/>
      <c r="AE11" s="634" t="s">
        <v>225</v>
      </c>
      <c r="AF11" s="635"/>
      <c r="AG11" s="636"/>
      <c r="AH11" s="268" t="s">
        <v>3</v>
      </c>
    </row>
    <row r="12" spans="1:34" ht="15.75">
      <c r="A12" s="8"/>
      <c r="B12" s="8"/>
      <c r="C12" s="8"/>
      <c r="D12" s="8"/>
      <c r="E12" s="8"/>
      <c r="F12" s="8"/>
      <c r="G12" s="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85"/>
      <c r="Z12" s="88"/>
      <c r="AA12" s="646" t="s">
        <v>102</v>
      </c>
      <c r="AB12" s="645" t="s">
        <v>158</v>
      </c>
      <c r="AC12" s="643" t="s">
        <v>239</v>
      </c>
      <c r="AD12" s="89"/>
      <c r="AE12" s="102" t="s">
        <v>240</v>
      </c>
      <c r="AF12" s="108"/>
      <c r="AG12" s="100"/>
      <c r="AH12" s="268" t="s">
        <v>3</v>
      </c>
    </row>
    <row r="13" spans="1:34" ht="16.5" thickBot="1">
      <c r="A13" s="236"/>
      <c r="B13" s="97"/>
      <c r="C13" s="97"/>
      <c r="D13" s="97"/>
      <c r="E13" s="97"/>
      <c r="F13" s="97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647"/>
      <c r="AB13" s="644"/>
      <c r="AC13" s="644"/>
      <c r="AD13" s="99"/>
      <c r="AE13" s="103" t="s">
        <v>237</v>
      </c>
      <c r="AF13" s="103" t="s">
        <v>158</v>
      </c>
      <c r="AG13" s="101" t="s">
        <v>239</v>
      </c>
      <c r="AH13" s="268" t="s">
        <v>3</v>
      </c>
    </row>
    <row r="14" spans="1:34" ht="15.75">
      <c r="A14" s="592" t="s">
        <v>115</v>
      </c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220"/>
      <c r="AA14" s="471">
        <v>0</v>
      </c>
      <c r="AB14" s="472">
        <v>0</v>
      </c>
      <c r="AC14" s="463">
        <v>338362</v>
      </c>
      <c r="AD14" s="111"/>
      <c r="AE14" s="112"/>
      <c r="AF14" s="112"/>
      <c r="AG14" s="113">
        <v>0</v>
      </c>
      <c r="AH14" s="268" t="s">
        <v>3</v>
      </c>
    </row>
    <row r="15" spans="1:34" ht="15.75">
      <c r="A15" s="418" t="s">
        <v>13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64"/>
      <c r="AA15" s="378">
        <v>0</v>
      </c>
      <c r="AB15" s="465">
        <v>0</v>
      </c>
      <c r="AC15" s="378">
        <v>-12164</v>
      </c>
      <c r="AD15" s="220"/>
      <c r="AE15" s="221"/>
      <c r="AF15" s="221"/>
      <c r="AG15" s="377"/>
      <c r="AH15" s="268"/>
    </row>
    <row r="16" spans="1:34" ht="15.75">
      <c r="A16" s="648" t="s">
        <v>14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220"/>
      <c r="AA16" s="462">
        <v>0</v>
      </c>
      <c r="AB16" s="462">
        <v>0</v>
      </c>
      <c r="AC16" s="84">
        <v>-5200</v>
      </c>
      <c r="AD16" s="220"/>
      <c r="AE16" s="221"/>
      <c r="AF16" s="221"/>
      <c r="AG16" s="377"/>
      <c r="AH16" s="268"/>
    </row>
    <row r="17" spans="1:34" ht="20.25" customHeight="1">
      <c r="A17" s="613" t="s">
        <v>232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37"/>
      <c r="Z17" s="94"/>
      <c r="AA17" s="378">
        <v>0</v>
      </c>
      <c r="AB17" s="378">
        <v>0</v>
      </c>
      <c r="AC17" s="276">
        <v>0</v>
      </c>
      <c r="AD17" s="94"/>
      <c r="AE17" s="105"/>
      <c r="AF17" s="105"/>
      <c r="AG17" s="96"/>
      <c r="AH17" s="268" t="s">
        <v>3</v>
      </c>
    </row>
    <row r="18" spans="1:34" ht="15.75" hidden="1">
      <c r="A18" s="91" t="s">
        <v>185</v>
      </c>
      <c r="B18" s="8"/>
      <c r="C18" s="7"/>
      <c r="D18" s="7"/>
      <c r="E18" s="7"/>
      <c r="F18" s="7"/>
      <c r="G18" s="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7" t="e">
        <f>+#REF!+#REF!+#REF!+#REF!</f>
        <v>#REF!</v>
      </c>
      <c r="AB18" s="277" t="e">
        <f>+#REF!+#REF!+#REF!+#REF!</f>
        <v>#REF!</v>
      </c>
      <c r="AC18" s="278" t="e">
        <f>+#REF!+#REF!+#REF!+#REF!-2</f>
        <v>#REF!</v>
      </c>
      <c r="AD18" s="13" t="s">
        <v>238</v>
      </c>
      <c r="AE18" s="104" t="e">
        <f>+#REF!+#REF!+#REF!+#REF!</f>
        <v>#REF!</v>
      </c>
      <c r="AF18" s="104" t="e">
        <f>+#REF!+#REF!+#REF!+#REF!</f>
        <v>#REF!</v>
      </c>
      <c r="AG18" s="85" t="e">
        <f>+#REF!+#REF!+#REF!+#REF!-2</f>
        <v>#REF!</v>
      </c>
      <c r="AH18" s="268" t="s">
        <v>3</v>
      </c>
    </row>
    <row r="19" spans="1:34" ht="15.75" hidden="1">
      <c r="A19" s="91"/>
      <c r="B19" s="8" t="s">
        <v>30</v>
      </c>
      <c r="C19" s="7"/>
      <c r="D19" s="7"/>
      <c r="E19" s="7"/>
      <c r="F19" s="7"/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7">
        <v>0</v>
      </c>
      <c r="AB19" s="277">
        <v>0</v>
      </c>
      <c r="AC19" s="278">
        <v>-496</v>
      </c>
      <c r="AD19" s="13"/>
      <c r="AE19" s="104">
        <v>0</v>
      </c>
      <c r="AF19" s="104">
        <v>0</v>
      </c>
      <c r="AG19" s="85">
        <v>-496</v>
      </c>
      <c r="AH19" s="268" t="s">
        <v>3</v>
      </c>
    </row>
    <row r="20" spans="1:34" ht="18" hidden="1">
      <c r="A20" s="91"/>
      <c r="B20" s="8" t="s">
        <v>1</v>
      </c>
      <c r="C20" s="7"/>
      <c r="D20" s="7"/>
      <c r="E20" s="7"/>
      <c r="F20" s="7"/>
      <c r="G20" s="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79">
        <v>0</v>
      </c>
      <c r="AB20" s="279">
        <v>0</v>
      </c>
      <c r="AC20" s="280">
        <v>-627</v>
      </c>
      <c r="AD20" s="13"/>
      <c r="AE20" s="106">
        <v>0</v>
      </c>
      <c r="AF20" s="106">
        <v>0</v>
      </c>
      <c r="AG20" s="86">
        <v>-627</v>
      </c>
      <c r="AH20" s="268" t="s">
        <v>3</v>
      </c>
    </row>
    <row r="21" spans="1:34" ht="18">
      <c r="A21" s="578" t="s">
        <v>116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223"/>
      <c r="AA21" s="467">
        <v>0</v>
      </c>
      <c r="AB21" s="468">
        <v>0</v>
      </c>
      <c r="AC21" s="458">
        <f>SUM(AC14:AC17)</f>
        <v>320998</v>
      </c>
      <c r="AD21" s="13"/>
      <c r="AE21" s="106"/>
      <c r="AF21" s="106"/>
      <c r="AG21" s="86"/>
      <c r="AH21" s="268" t="s">
        <v>3</v>
      </c>
    </row>
    <row r="22" spans="1:34" ht="15.75">
      <c r="A22" s="586" t="s">
        <v>207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222"/>
      <c r="AA22" s="378">
        <v>0</v>
      </c>
      <c r="AB22" s="376">
        <v>0</v>
      </c>
      <c r="AC22" s="459">
        <v>383513</v>
      </c>
      <c r="AD22" s="111" t="s">
        <v>238</v>
      </c>
      <c r="AE22" s="112"/>
      <c r="AF22" s="112"/>
      <c r="AG22" s="110"/>
      <c r="AH22" s="268" t="s">
        <v>3</v>
      </c>
    </row>
    <row r="23" spans="1:34" ht="15.75">
      <c r="A23" s="607" t="s">
        <v>13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94"/>
      <c r="AA23" s="378">
        <v>0</v>
      </c>
      <c r="AB23" s="378">
        <v>0</v>
      </c>
      <c r="AC23" s="276">
        <v>-15057</v>
      </c>
      <c r="AD23" s="220"/>
      <c r="AE23" s="221"/>
      <c r="AF23" s="221"/>
      <c r="AG23" s="225"/>
      <c r="AH23" s="268"/>
    </row>
    <row r="24" spans="1:34" ht="15.75">
      <c r="A24" s="649" t="s">
        <v>14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94"/>
      <c r="AA24" s="378">
        <v>0</v>
      </c>
      <c r="AB24" s="376">
        <v>0</v>
      </c>
      <c r="AC24" s="276">
        <v>-10000</v>
      </c>
      <c r="AD24" s="220"/>
      <c r="AE24" s="221"/>
      <c r="AF24" s="221"/>
      <c r="AG24" s="225"/>
      <c r="AH24" s="268"/>
    </row>
    <row r="25" spans="1:34" ht="18.75" customHeight="1">
      <c r="A25" s="575" t="s">
        <v>117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224"/>
      <c r="AA25" s="378">
        <v>0</v>
      </c>
      <c r="AB25" s="379">
        <v>0</v>
      </c>
      <c r="AC25" s="466">
        <v>0</v>
      </c>
      <c r="AD25" s="220"/>
      <c r="AE25" s="221"/>
      <c r="AF25" s="221"/>
      <c r="AG25" s="225"/>
      <c r="AH25" s="268" t="s">
        <v>3</v>
      </c>
    </row>
    <row r="26" spans="1:34" ht="15.75">
      <c r="A26" s="605" t="s">
        <v>208</v>
      </c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220"/>
      <c r="AA26" s="469">
        <v>0</v>
      </c>
      <c r="AB26" s="470">
        <v>0</v>
      </c>
      <c r="AC26" s="460">
        <f>+AC25+AC22+AC23+AC24</f>
        <v>358456</v>
      </c>
      <c r="AD26" s="220"/>
      <c r="AE26" s="221"/>
      <c r="AF26" s="221"/>
      <c r="AG26" s="225"/>
      <c r="AH26" s="268" t="s">
        <v>3</v>
      </c>
    </row>
    <row r="27" spans="1:34" ht="15.75">
      <c r="A27" s="607" t="s">
        <v>193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94"/>
      <c r="AA27" s="275"/>
      <c r="AB27" s="275"/>
      <c r="AC27" s="276"/>
      <c r="AD27" s="94"/>
      <c r="AE27" s="105"/>
      <c r="AF27" s="105"/>
      <c r="AG27" s="96"/>
      <c r="AH27" s="268" t="s">
        <v>3</v>
      </c>
    </row>
    <row r="28" spans="1:34" ht="15.75">
      <c r="A28" s="92"/>
      <c r="B28" s="381"/>
      <c r="C28" s="394" t="s">
        <v>39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94"/>
      <c r="AA28" s="457">
        <v>0</v>
      </c>
      <c r="AB28" s="462">
        <v>0</v>
      </c>
      <c r="AC28" s="276">
        <v>15057</v>
      </c>
      <c r="AD28" s="94"/>
      <c r="AE28" s="105"/>
      <c r="AF28" s="105"/>
      <c r="AG28" s="96"/>
      <c r="AH28" s="268"/>
    </row>
    <row r="29" spans="1:34" ht="15.75">
      <c r="A29" s="609" t="s">
        <v>118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94"/>
      <c r="AA29" s="378">
        <v>0</v>
      </c>
      <c r="AB29" s="457">
        <v>0</v>
      </c>
      <c r="AC29" s="276">
        <v>10000</v>
      </c>
      <c r="AD29" s="94"/>
      <c r="AE29" s="105"/>
      <c r="AF29" s="105"/>
      <c r="AG29" s="96"/>
      <c r="AH29" s="268" t="s">
        <v>3</v>
      </c>
    </row>
    <row r="30" spans="1:34" ht="15.75">
      <c r="A30" s="382" t="s">
        <v>40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94"/>
      <c r="AA30" s="462">
        <v>0</v>
      </c>
      <c r="AB30" s="378">
        <v>0</v>
      </c>
      <c r="AC30" s="276">
        <f>SUM(AC28:AC29)</f>
        <v>25057</v>
      </c>
      <c r="AD30" s="94"/>
      <c r="AE30" s="105"/>
      <c r="AF30" s="105"/>
      <c r="AG30" s="96"/>
      <c r="AH30" s="268"/>
    </row>
    <row r="31" spans="1:34" ht="15.75">
      <c r="A31" s="613" t="s">
        <v>31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94"/>
      <c r="AA31" s="461"/>
      <c r="AB31" s="461"/>
      <c r="AC31" s="276"/>
      <c r="AD31" s="94"/>
      <c r="AE31" s="105"/>
      <c r="AF31" s="105"/>
      <c r="AG31" s="96"/>
      <c r="AH31" s="268" t="s">
        <v>3</v>
      </c>
    </row>
    <row r="32" spans="1:34" ht="15.75">
      <c r="A32" s="615" t="s">
        <v>41</v>
      </c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94"/>
      <c r="AA32" s="275"/>
      <c r="AB32" s="275"/>
      <c r="AC32" s="276"/>
      <c r="AD32" s="94"/>
      <c r="AE32" s="105"/>
      <c r="AF32" s="105"/>
      <c r="AG32" s="96"/>
      <c r="AH32" s="268" t="s">
        <v>3</v>
      </c>
    </row>
    <row r="33" spans="1:34" ht="15.75">
      <c r="A33" s="651" t="s">
        <v>42</v>
      </c>
      <c r="B33" s="610"/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94"/>
      <c r="AA33" s="457">
        <v>0</v>
      </c>
      <c r="AB33" s="378">
        <v>0</v>
      </c>
      <c r="AC33" s="276">
        <v>-20801</v>
      </c>
      <c r="AD33" s="94"/>
      <c r="AE33" s="105"/>
      <c r="AF33" s="105"/>
      <c r="AG33" s="96"/>
      <c r="AH33" s="268" t="s">
        <v>3</v>
      </c>
    </row>
    <row r="34" spans="1:34" ht="15.75" hidden="1">
      <c r="A34" s="91"/>
      <c r="B34" s="8"/>
      <c r="C34" s="4" t="s">
        <v>29</v>
      </c>
      <c r="D34" s="7"/>
      <c r="E34" s="7"/>
      <c r="F34" s="7"/>
      <c r="G34" s="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380">
        <v>0</v>
      </c>
      <c r="AB34" s="380">
        <v>0</v>
      </c>
      <c r="AC34" s="278"/>
      <c r="AD34" s="13"/>
      <c r="AE34" s="104"/>
      <c r="AF34" s="104"/>
      <c r="AG34" s="85"/>
      <c r="AH34" s="268" t="s">
        <v>3</v>
      </c>
    </row>
    <row r="35" spans="1:34" ht="15.75" hidden="1">
      <c r="A35" s="91"/>
      <c r="B35" s="8"/>
      <c r="C35" s="4" t="s">
        <v>246</v>
      </c>
      <c r="D35" s="7"/>
      <c r="E35" s="7"/>
      <c r="F35" s="7"/>
      <c r="G35" s="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457">
        <v>0</v>
      </c>
      <c r="AB35" s="380">
        <v>0</v>
      </c>
      <c r="AC35" s="278"/>
      <c r="AD35" s="13"/>
      <c r="AE35" s="104"/>
      <c r="AF35" s="104"/>
      <c r="AG35" s="85"/>
      <c r="AH35" s="268" t="s">
        <v>3</v>
      </c>
    </row>
    <row r="36" spans="1:34" ht="15.75">
      <c r="A36" s="611" t="s">
        <v>43</v>
      </c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94"/>
      <c r="AA36" s="378">
        <v>0</v>
      </c>
      <c r="AB36" s="462">
        <v>0</v>
      </c>
      <c r="AC36" s="276">
        <v>-20801</v>
      </c>
      <c r="AD36" s="94"/>
      <c r="AE36" s="105"/>
      <c r="AF36" s="105"/>
      <c r="AG36" s="96"/>
      <c r="AH36" s="268" t="s">
        <v>3</v>
      </c>
    </row>
    <row r="37" spans="1:34" ht="15.75" customHeight="1">
      <c r="A37" s="617" t="s">
        <v>152</v>
      </c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94"/>
      <c r="AA37" s="378">
        <v>0</v>
      </c>
      <c r="AB37" s="457">
        <v>0</v>
      </c>
      <c r="AC37" s="276">
        <v>-20801</v>
      </c>
      <c r="AD37" s="94"/>
      <c r="AE37" s="105" t="e">
        <f>#REF!+#REF!+#REF!</f>
        <v>#REF!</v>
      </c>
      <c r="AF37" s="105" t="e">
        <f>#REF!+#REF!+#REF!</f>
        <v>#REF!</v>
      </c>
      <c r="AG37" s="96" t="e">
        <f>#REF!+#REF!+#REF!</f>
        <v>#REF!</v>
      </c>
      <c r="AH37" s="268" t="s">
        <v>3</v>
      </c>
    </row>
    <row r="38" spans="1:34" ht="18.75" customHeight="1">
      <c r="A38" s="617" t="s">
        <v>151</v>
      </c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94"/>
      <c r="AA38" s="275">
        <f>AA37+AA29</f>
        <v>0</v>
      </c>
      <c r="AB38" s="461">
        <f>AB37+AB29</f>
        <v>0</v>
      </c>
      <c r="AC38" s="275">
        <f>AC30+AC37</f>
        <v>4256</v>
      </c>
      <c r="AD38" s="94"/>
      <c r="AE38" s="105"/>
      <c r="AF38" s="105"/>
      <c r="AG38" s="96"/>
      <c r="AH38" s="268" t="s">
        <v>3</v>
      </c>
    </row>
    <row r="39" spans="1:34" ht="21" customHeight="1">
      <c r="A39" s="245" t="s">
        <v>119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19"/>
      <c r="AA39" s="422">
        <f>AA38+AA22</f>
        <v>0</v>
      </c>
      <c r="AB39" s="422">
        <f>AB38+AB22</f>
        <v>0</v>
      </c>
      <c r="AC39" s="422">
        <f>AC38+AC26</f>
        <v>362712</v>
      </c>
      <c r="AD39" s="219"/>
      <c r="AE39" s="104"/>
      <c r="AF39" s="104"/>
      <c r="AG39" s="85"/>
      <c r="AH39" s="268" t="s">
        <v>3</v>
      </c>
    </row>
    <row r="40" spans="1:34" ht="15.75">
      <c r="A40" s="613" t="s">
        <v>194</v>
      </c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94"/>
      <c r="AA40" s="275"/>
      <c r="AB40" s="275"/>
      <c r="AC40" s="276"/>
      <c r="AD40" s="94"/>
      <c r="AE40" s="105"/>
      <c r="AF40" s="105"/>
      <c r="AG40" s="96"/>
      <c r="AH40" s="268" t="s">
        <v>3</v>
      </c>
    </row>
    <row r="41" spans="1:34" ht="15.75">
      <c r="A41" s="615" t="s">
        <v>243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94"/>
      <c r="AA41" s="275" t="s">
        <v>238</v>
      </c>
      <c r="AB41" s="275"/>
      <c r="AC41" s="276"/>
      <c r="AD41" s="94" t="s">
        <v>238</v>
      </c>
      <c r="AE41" s="105" t="s">
        <v>238</v>
      </c>
      <c r="AF41" s="105"/>
      <c r="AG41" s="96"/>
      <c r="AH41" s="268" t="s">
        <v>3</v>
      </c>
    </row>
    <row r="42" spans="1:34" ht="15.75">
      <c r="A42" s="642" t="s">
        <v>88</v>
      </c>
      <c r="B42" s="610"/>
      <c r="C42" s="610"/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94"/>
      <c r="AA42" s="378">
        <v>0</v>
      </c>
      <c r="AB42" s="378">
        <v>0</v>
      </c>
      <c r="AC42" s="276">
        <v>185000</v>
      </c>
      <c r="AD42" s="94"/>
      <c r="AE42" s="105"/>
      <c r="AF42" s="105"/>
      <c r="AG42" s="96"/>
      <c r="AH42" s="268" t="s">
        <v>3</v>
      </c>
    </row>
    <row r="43" spans="1:34" ht="15.75" hidden="1">
      <c r="A43" s="92"/>
      <c r="B43" s="93"/>
      <c r="C43" s="93" t="s">
        <v>24</v>
      </c>
      <c r="D43" s="93"/>
      <c r="E43" s="93"/>
      <c r="F43" s="93"/>
      <c r="G43" s="93"/>
      <c r="H43" s="95"/>
      <c r="I43" s="95"/>
      <c r="J43" s="95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275"/>
      <c r="AB43" s="275"/>
      <c r="AC43" s="276"/>
      <c r="AD43" s="94"/>
      <c r="AE43" s="105"/>
      <c r="AF43" s="105"/>
      <c r="AG43" s="96"/>
      <c r="AH43" s="268" t="s">
        <v>3</v>
      </c>
    </row>
    <row r="44" spans="1:34" ht="16.5" customHeight="1" hidden="1">
      <c r="A44" s="91"/>
      <c r="B44" s="8"/>
      <c r="C44" s="4" t="s">
        <v>2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77"/>
      <c r="AB44" s="277"/>
      <c r="AC44" s="278"/>
      <c r="AD44" s="13"/>
      <c r="AE44" s="104"/>
      <c r="AF44" s="104"/>
      <c r="AG44" s="85"/>
      <c r="AH44" s="268" t="s">
        <v>3</v>
      </c>
    </row>
    <row r="45" spans="1:34" ht="15.75" hidden="1">
      <c r="A45" s="91"/>
      <c r="B45" s="8"/>
      <c r="C45" s="4" t="s">
        <v>21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77"/>
      <c r="AB45" s="277"/>
      <c r="AC45" s="278"/>
      <c r="AD45" s="13"/>
      <c r="AE45" s="104"/>
      <c r="AF45" s="104"/>
      <c r="AG45" s="85"/>
      <c r="AH45" s="268" t="s">
        <v>3</v>
      </c>
    </row>
    <row r="46" spans="1:34" ht="15.75" hidden="1">
      <c r="A46" s="91"/>
      <c r="B46" s="8"/>
      <c r="C46" s="4" t="s">
        <v>22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81"/>
      <c r="AB46" s="281"/>
      <c r="AC46" s="282"/>
      <c r="AD46" s="13"/>
      <c r="AE46" s="107"/>
      <c r="AF46" s="107"/>
      <c r="AG46" s="87"/>
      <c r="AH46" s="268" t="s">
        <v>3</v>
      </c>
    </row>
    <row r="47" spans="1:34" ht="15.75">
      <c r="A47" s="611" t="s">
        <v>196</v>
      </c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94"/>
      <c r="AA47" s="275">
        <f>SUM(AA42:AA46)</f>
        <v>0</v>
      </c>
      <c r="AB47" s="275">
        <f>SUM(AB42:AB46)</f>
        <v>0</v>
      </c>
      <c r="AC47" s="276">
        <f>SUM(AC42:AC46)</f>
        <v>185000</v>
      </c>
      <c r="AD47" s="94"/>
      <c r="AE47" s="105">
        <f>SUM(AE42:AE46)</f>
        <v>0</v>
      </c>
      <c r="AF47" s="105">
        <f>SUM(AF42:AF46)</f>
        <v>0</v>
      </c>
      <c r="AG47" s="96">
        <f>SUM(AG42:AG46)</f>
        <v>0</v>
      </c>
      <c r="AH47" s="268" t="s">
        <v>3</v>
      </c>
    </row>
    <row r="48" spans="1:34" ht="15.75">
      <c r="A48" s="615" t="s">
        <v>244</v>
      </c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94"/>
      <c r="AA48" s="275"/>
      <c r="AB48" s="275"/>
      <c r="AC48" s="276"/>
      <c r="AD48" s="94"/>
      <c r="AE48" s="105"/>
      <c r="AF48" s="105"/>
      <c r="AG48" s="96"/>
      <c r="AH48" s="268" t="s">
        <v>3</v>
      </c>
    </row>
    <row r="49" spans="1:34" ht="15.75">
      <c r="A49" s="642" t="s">
        <v>85</v>
      </c>
      <c r="B49" s="610"/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94"/>
      <c r="AA49" s="378">
        <v>0</v>
      </c>
      <c r="AB49" s="378">
        <v>0</v>
      </c>
      <c r="AC49" s="276">
        <v>-383513</v>
      </c>
      <c r="AD49" s="94"/>
      <c r="AE49" s="105"/>
      <c r="AF49" s="105"/>
      <c r="AG49" s="96"/>
      <c r="AH49" s="268" t="s">
        <v>3</v>
      </c>
    </row>
    <row r="50" spans="1:34" ht="15.75">
      <c r="A50" s="642" t="s">
        <v>197</v>
      </c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94"/>
      <c r="AA50" s="275">
        <f>SUM(AA49:AA49)</f>
        <v>0</v>
      </c>
      <c r="AB50" s="275">
        <f>SUM(AB49:AB49)</f>
        <v>0</v>
      </c>
      <c r="AC50" s="275">
        <f>SUM(AC49:AC49)</f>
        <v>-383513</v>
      </c>
      <c r="AD50" s="94"/>
      <c r="AE50" s="105"/>
      <c r="AF50" s="105"/>
      <c r="AG50" s="96"/>
      <c r="AH50" s="268" t="s">
        <v>3</v>
      </c>
    </row>
    <row r="51" spans="1:34" ht="15.75">
      <c r="A51" s="615" t="s">
        <v>195</v>
      </c>
      <c r="B51" s="616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94"/>
      <c r="AA51" s="283">
        <f>SUM(AA47+AA50)</f>
        <v>0</v>
      </c>
      <c r="AB51" s="283">
        <f>SUM(AB47+AB50)</f>
        <v>0</v>
      </c>
      <c r="AC51" s="283">
        <f>SUM(AC47+AC50)</f>
        <v>-198513</v>
      </c>
      <c r="AD51" s="94"/>
      <c r="AE51" s="105" t="e">
        <f>SUM(AE48+#REF!)</f>
        <v>#REF!</v>
      </c>
      <c r="AF51" s="105" t="e">
        <f>SUM(AF48+#REF!)</f>
        <v>#REF!</v>
      </c>
      <c r="AG51" s="105" t="e">
        <f>SUM(AG48+#REF!)</f>
        <v>#REF!</v>
      </c>
      <c r="AH51" s="268" t="s">
        <v>3</v>
      </c>
    </row>
    <row r="52" spans="1:34" ht="15.75">
      <c r="A52" s="698" t="s">
        <v>263</v>
      </c>
      <c r="B52" s="697"/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697"/>
      <c r="P52" s="697"/>
      <c r="Q52" s="697"/>
      <c r="R52" s="697"/>
      <c r="S52" s="697"/>
      <c r="T52" s="697"/>
      <c r="U52" s="697"/>
      <c r="V52" s="697"/>
      <c r="W52" s="697"/>
      <c r="X52" s="697"/>
      <c r="Y52" s="697"/>
      <c r="Z52" s="111"/>
      <c r="AA52" s="284">
        <f>AA39+AA51</f>
        <v>0</v>
      </c>
      <c r="AB52" s="284">
        <f>AB39+AB51</f>
        <v>0</v>
      </c>
      <c r="AC52" s="285">
        <f>AC39+AC51</f>
        <v>164199</v>
      </c>
      <c r="AD52" s="111"/>
      <c r="AE52" s="112"/>
      <c r="AF52" s="112"/>
      <c r="AG52" s="110"/>
      <c r="AH52" s="268" t="s">
        <v>3</v>
      </c>
    </row>
    <row r="53" spans="1:34" ht="15.75">
      <c r="A53" s="384" t="s">
        <v>262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111"/>
      <c r="AA53" s="281">
        <v>0</v>
      </c>
      <c r="AB53" s="281">
        <v>0</v>
      </c>
      <c r="AC53" s="568" t="s">
        <v>265</v>
      </c>
      <c r="AD53" s="111"/>
      <c r="AE53" s="112"/>
      <c r="AF53" s="112"/>
      <c r="AG53" s="110"/>
      <c r="AH53" s="268"/>
    </row>
    <row r="54" spans="1:34" ht="15.75">
      <c r="A54" s="566" t="s">
        <v>264</v>
      </c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111"/>
      <c r="AA54" s="284">
        <v>0</v>
      </c>
      <c r="AB54" s="284">
        <v>0</v>
      </c>
      <c r="AC54" s="569" t="s">
        <v>266</v>
      </c>
      <c r="AD54" s="111"/>
      <c r="AE54" s="112"/>
      <c r="AF54" s="112"/>
      <c r="AG54" s="110"/>
      <c r="AH54" s="268"/>
    </row>
    <row r="55" spans="1:34" ht="15.75">
      <c r="A55" s="696" t="s">
        <v>120</v>
      </c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7"/>
      <c r="Z55" s="90"/>
      <c r="AA55" s="281">
        <f>AA52-AA22</f>
        <v>0</v>
      </c>
      <c r="AB55" s="281">
        <f>AB52-AB22</f>
        <v>0</v>
      </c>
      <c r="AC55" s="282">
        <f>AC52-AC26</f>
        <v>-194257</v>
      </c>
      <c r="AD55" s="90"/>
      <c r="AE55" s="107" t="e">
        <f>#REF!-AE22</f>
        <v>#REF!</v>
      </c>
      <c r="AF55" s="107" t="e">
        <f>#REF!-AF22</f>
        <v>#REF!</v>
      </c>
      <c r="AG55" s="87" t="e">
        <f>#REF!-AG22</f>
        <v>#REF!</v>
      </c>
      <c r="AH55" s="268" t="s">
        <v>3</v>
      </c>
    </row>
    <row r="56" spans="1:34" ht="15.75">
      <c r="A56" s="384" t="s">
        <v>44</v>
      </c>
      <c r="B56" s="367"/>
      <c r="C56" s="367"/>
      <c r="D56" s="367"/>
      <c r="E56" s="367"/>
      <c r="F56" s="367"/>
      <c r="G56" s="367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7">
        <v>0</v>
      </c>
      <c r="AB56" s="397">
        <v>0</v>
      </c>
      <c r="AC56" s="396">
        <v>-20000</v>
      </c>
      <c r="AH56" s="268" t="s">
        <v>3</v>
      </c>
    </row>
    <row r="57" spans="15:34" ht="15.75">
      <c r="O57" s="250" t="s">
        <v>18</v>
      </c>
      <c r="AH57" s="268" t="s">
        <v>3</v>
      </c>
    </row>
    <row r="58" ht="15.75">
      <c r="AH58" s="268" t="s">
        <v>3</v>
      </c>
    </row>
    <row r="59" spans="1:34" ht="22.5">
      <c r="A59" s="585" t="s">
        <v>224</v>
      </c>
      <c r="B59" s="580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11"/>
      <c r="AE59" s="11"/>
      <c r="AF59" s="11"/>
      <c r="AG59" s="11"/>
      <c r="AH59" s="268" t="s">
        <v>3</v>
      </c>
    </row>
    <row r="60" spans="1:34" ht="22.5">
      <c r="A60" s="585" t="s">
        <v>98</v>
      </c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1"/>
      <c r="AA60" s="581"/>
      <c r="AB60" s="581"/>
      <c r="AC60" s="581"/>
      <c r="AD60" s="11"/>
      <c r="AE60" s="11"/>
      <c r="AF60" s="11"/>
      <c r="AG60" s="11"/>
      <c r="AH60" s="268" t="s">
        <v>3</v>
      </c>
    </row>
    <row r="61" spans="1:34" ht="22.5">
      <c r="A61" s="585" t="s">
        <v>85</v>
      </c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11"/>
      <c r="AE61" s="11"/>
      <c r="AF61" s="11"/>
      <c r="AG61" s="11"/>
      <c r="AH61" s="268" t="s">
        <v>3</v>
      </c>
    </row>
    <row r="62" spans="1:34" ht="23.25">
      <c r="A62" s="583" t="s">
        <v>215</v>
      </c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11"/>
      <c r="AE62" s="11"/>
      <c r="AF62" s="11"/>
      <c r="AG62" s="11"/>
      <c r="AH62" s="268" t="s">
        <v>3</v>
      </c>
    </row>
    <row r="63" ht="15.75">
      <c r="AH63" s="268" t="s">
        <v>3</v>
      </c>
    </row>
    <row r="64" ht="15.75">
      <c r="AH64" s="268" t="s">
        <v>3</v>
      </c>
    </row>
    <row r="65" ht="15.75">
      <c r="AH65" s="268" t="s">
        <v>3</v>
      </c>
    </row>
    <row r="66" ht="18" customHeight="1">
      <c r="AH66" s="268" t="s">
        <v>3</v>
      </c>
    </row>
    <row r="67" spans="1:34" ht="18" customHeight="1">
      <c r="A67" s="204"/>
      <c r="B67" s="204"/>
      <c r="C67" s="204"/>
      <c r="D67" s="204"/>
      <c r="E67" s="204"/>
      <c r="F67" s="204"/>
      <c r="G67" s="204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68" t="s">
        <v>3</v>
      </c>
    </row>
    <row r="68" spans="1:34" ht="18" customHeight="1">
      <c r="A68" s="654" t="s">
        <v>236</v>
      </c>
      <c r="B68" s="655"/>
      <c r="C68" s="655"/>
      <c r="D68" s="655"/>
      <c r="E68" s="655"/>
      <c r="F68" s="655"/>
      <c r="G68" s="656"/>
      <c r="H68" s="681" t="s">
        <v>103</v>
      </c>
      <c r="I68" s="691"/>
      <c r="J68" s="692"/>
      <c r="K68" s="699" t="s">
        <v>209</v>
      </c>
      <c r="L68" s="700"/>
      <c r="M68" s="701"/>
      <c r="N68" s="681" t="s">
        <v>104</v>
      </c>
      <c r="O68" s="691"/>
      <c r="P68" s="692"/>
      <c r="Q68" s="681" t="s">
        <v>119</v>
      </c>
      <c r="R68" s="691"/>
      <c r="S68" s="692"/>
      <c r="T68" s="681" t="s">
        <v>105</v>
      </c>
      <c r="U68" s="682"/>
      <c r="V68" s="682"/>
      <c r="W68" s="685" t="s">
        <v>106</v>
      </c>
      <c r="X68" s="686"/>
      <c r="Y68" s="686"/>
      <c r="Z68" s="247"/>
      <c r="AA68" s="685" t="s">
        <v>127</v>
      </c>
      <c r="AB68" s="686"/>
      <c r="AC68" s="689"/>
      <c r="AD68" s="149"/>
      <c r="AE68" s="147" t="s">
        <v>204</v>
      </c>
      <c r="AF68" s="148"/>
      <c r="AG68" s="152"/>
      <c r="AH68" s="268" t="s">
        <v>3</v>
      </c>
    </row>
    <row r="69" spans="1:34" ht="28.5" customHeight="1">
      <c r="A69" s="657"/>
      <c r="B69" s="658"/>
      <c r="C69" s="658"/>
      <c r="D69" s="658"/>
      <c r="E69" s="658"/>
      <c r="F69" s="658"/>
      <c r="G69" s="659"/>
      <c r="H69" s="693"/>
      <c r="I69" s="694"/>
      <c r="J69" s="695"/>
      <c r="K69" s="702"/>
      <c r="L69" s="703"/>
      <c r="M69" s="704"/>
      <c r="N69" s="693"/>
      <c r="O69" s="694"/>
      <c r="P69" s="695"/>
      <c r="Q69" s="693"/>
      <c r="R69" s="694"/>
      <c r="S69" s="695"/>
      <c r="T69" s="683"/>
      <c r="U69" s="684"/>
      <c r="V69" s="684"/>
      <c r="W69" s="687"/>
      <c r="X69" s="688"/>
      <c r="Y69" s="688"/>
      <c r="Z69" s="248"/>
      <c r="AA69" s="687"/>
      <c r="AB69" s="688"/>
      <c r="AC69" s="690"/>
      <c r="AD69" s="159"/>
      <c r="AE69" s="157" t="s">
        <v>241</v>
      </c>
      <c r="AF69" s="158"/>
      <c r="AG69" s="161"/>
      <c r="AH69" s="268" t="s">
        <v>3</v>
      </c>
    </row>
    <row r="70" spans="1:34" ht="18" customHeight="1" thickBot="1">
      <c r="A70" s="660"/>
      <c r="B70" s="661"/>
      <c r="C70" s="661"/>
      <c r="D70" s="661"/>
      <c r="E70" s="661"/>
      <c r="F70" s="661"/>
      <c r="G70" s="662"/>
      <c r="H70" s="399" t="s">
        <v>237</v>
      </c>
      <c r="I70" s="400" t="s">
        <v>158</v>
      </c>
      <c r="J70" s="401" t="s">
        <v>239</v>
      </c>
      <c r="K70" s="399" t="s">
        <v>237</v>
      </c>
      <c r="L70" s="400" t="s">
        <v>158</v>
      </c>
      <c r="M70" s="401" t="s">
        <v>239</v>
      </c>
      <c r="N70" s="399" t="s">
        <v>237</v>
      </c>
      <c r="O70" s="400" t="s">
        <v>158</v>
      </c>
      <c r="P70" s="401" t="s">
        <v>239</v>
      </c>
      <c r="Q70" s="399" t="s">
        <v>237</v>
      </c>
      <c r="R70" s="400" t="s">
        <v>158</v>
      </c>
      <c r="S70" s="401" t="s">
        <v>239</v>
      </c>
      <c r="T70" s="399" t="s">
        <v>237</v>
      </c>
      <c r="U70" s="400" t="s">
        <v>158</v>
      </c>
      <c r="V70" s="401" t="s">
        <v>239</v>
      </c>
      <c r="W70" s="164" t="s">
        <v>237</v>
      </c>
      <c r="X70" s="165" t="s">
        <v>158</v>
      </c>
      <c r="Y70" s="166" t="s">
        <v>239</v>
      </c>
      <c r="Z70" s="167"/>
      <c r="AA70" s="164" t="s">
        <v>237</v>
      </c>
      <c r="AB70" s="165" t="s">
        <v>158</v>
      </c>
      <c r="AC70" s="168" t="s">
        <v>239</v>
      </c>
      <c r="AD70" s="167"/>
      <c r="AE70" s="164" t="s">
        <v>237</v>
      </c>
      <c r="AF70" s="165" t="s">
        <v>158</v>
      </c>
      <c r="AG70" s="168" t="s">
        <v>239</v>
      </c>
      <c r="AH70" s="268" t="s">
        <v>3</v>
      </c>
    </row>
    <row r="71" spans="1:34" ht="18" customHeight="1">
      <c r="A71" s="558" t="s">
        <v>65</v>
      </c>
      <c r="B71" s="402"/>
      <c r="C71" s="402"/>
      <c r="D71" s="402"/>
      <c r="E71" s="402"/>
      <c r="F71" s="402"/>
      <c r="G71" s="402"/>
      <c r="H71" s="428"/>
      <c r="I71" s="398"/>
      <c r="J71" s="402"/>
      <c r="K71" s="428"/>
      <c r="L71" s="398"/>
      <c r="M71" s="402"/>
      <c r="N71" s="428"/>
      <c r="O71" s="398"/>
      <c r="P71" s="402"/>
      <c r="Q71" s="429"/>
      <c r="R71" s="398"/>
      <c r="S71" s="402"/>
      <c r="T71" s="428"/>
      <c r="U71" s="398"/>
      <c r="V71" s="402"/>
      <c r="W71" s="430"/>
      <c r="X71" s="95"/>
      <c r="Y71" s="334"/>
      <c r="Z71" s="334"/>
      <c r="AA71" s="430"/>
      <c r="AB71" s="95"/>
      <c r="AC71" s="335"/>
      <c r="AD71" s="173"/>
      <c r="AE71" s="172">
        <f>AA71-K71</f>
        <v>0</v>
      </c>
      <c r="AF71" s="173">
        <f>AB71-L71</f>
        <v>0</v>
      </c>
      <c r="AG71" s="175">
        <f>AC71-M71</f>
        <v>0</v>
      </c>
      <c r="AH71" s="268" t="s">
        <v>3</v>
      </c>
    </row>
    <row r="72" spans="1:34" ht="18" customHeight="1">
      <c r="A72" s="403" t="s">
        <v>66</v>
      </c>
      <c r="B72" s="402"/>
      <c r="C72" s="403"/>
      <c r="D72" s="402"/>
      <c r="E72" s="402"/>
      <c r="F72" s="402"/>
      <c r="G72" s="402"/>
      <c r="H72" s="429">
        <v>0</v>
      </c>
      <c r="I72" s="398">
        <v>0</v>
      </c>
      <c r="J72" s="425">
        <f>703-35-4</f>
        <v>664</v>
      </c>
      <c r="K72" s="428">
        <v>0</v>
      </c>
      <c r="L72" s="398">
        <v>0</v>
      </c>
      <c r="M72" s="425">
        <v>622</v>
      </c>
      <c r="N72" s="429">
        <v>0</v>
      </c>
      <c r="O72" s="398">
        <v>0</v>
      </c>
      <c r="P72" s="425">
        <v>36</v>
      </c>
      <c r="Q72" s="429">
        <v>0</v>
      </c>
      <c r="R72" s="398">
        <v>0</v>
      </c>
      <c r="S72" s="425">
        <f aca="true" t="shared" si="0" ref="S72:S80">P72+M72</f>
        <v>658</v>
      </c>
      <c r="T72" s="429">
        <v>0</v>
      </c>
      <c r="U72" s="398">
        <v>0</v>
      </c>
      <c r="V72" s="426">
        <f aca="true" t="shared" si="1" ref="V72:V83">L72+O72+R72:R73</f>
        <v>0</v>
      </c>
      <c r="W72" s="429">
        <v>0</v>
      </c>
      <c r="X72" s="398">
        <v>0</v>
      </c>
      <c r="Y72" s="425">
        <v>-658</v>
      </c>
      <c r="Z72" s="427"/>
      <c r="AA72" s="429">
        <v>0</v>
      </c>
      <c r="AB72" s="398">
        <v>0</v>
      </c>
      <c r="AC72" s="426">
        <f>S72+V72+Y72:Y73</f>
        <v>0</v>
      </c>
      <c r="AD72" s="173"/>
      <c r="AE72" s="172"/>
      <c r="AF72" s="173"/>
      <c r="AG72" s="175"/>
      <c r="AH72" s="268"/>
    </row>
    <row r="73" spans="1:34" ht="18" customHeight="1">
      <c r="A73" s="403" t="s">
        <v>67</v>
      </c>
      <c r="B73" s="402"/>
      <c r="C73" s="403"/>
      <c r="D73" s="402"/>
      <c r="E73" s="402"/>
      <c r="F73" s="402"/>
      <c r="G73" s="402"/>
      <c r="H73" s="428">
        <v>0</v>
      </c>
      <c r="I73" s="398">
        <v>0</v>
      </c>
      <c r="J73" s="402">
        <v>74588</v>
      </c>
      <c r="K73" s="428">
        <v>0</v>
      </c>
      <c r="L73" s="398">
        <v>0</v>
      </c>
      <c r="M73" s="402">
        <v>70189</v>
      </c>
      <c r="N73" s="428">
        <v>0</v>
      </c>
      <c r="O73" s="398">
        <v>0</v>
      </c>
      <c r="P73" s="398">
        <v>4071</v>
      </c>
      <c r="Q73" s="428">
        <v>0</v>
      </c>
      <c r="R73" s="398">
        <v>0</v>
      </c>
      <c r="S73" s="402">
        <f t="shared" si="0"/>
        <v>74260</v>
      </c>
      <c r="T73" s="428">
        <v>0</v>
      </c>
      <c r="U73" s="398">
        <v>0</v>
      </c>
      <c r="V73" s="335">
        <f t="shared" si="1"/>
        <v>0</v>
      </c>
      <c r="W73" s="430">
        <v>0</v>
      </c>
      <c r="X73" s="95">
        <v>0</v>
      </c>
      <c r="Y73" s="398">
        <v>-74260</v>
      </c>
      <c r="Z73" s="334"/>
      <c r="AA73" s="430">
        <v>0</v>
      </c>
      <c r="AB73" s="95">
        <v>0</v>
      </c>
      <c r="AC73" s="335">
        <f aca="true" t="shared" si="2" ref="AC73:AC84">S73+V73+Y73:Y74</f>
        <v>0</v>
      </c>
      <c r="AD73" s="173"/>
      <c r="AE73" s="172"/>
      <c r="AF73" s="173"/>
      <c r="AG73" s="175"/>
      <c r="AH73" s="268"/>
    </row>
    <row r="74" spans="1:34" ht="18" customHeight="1">
      <c r="A74" s="403" t="s">
        <v>71</v>
      </c>
      <c r="B74" s="402"/>
      <c r="C74" s="403"/>
      <c r="D74" s="402"/>
      <c r="E74" s="402"/>
      <c r="F74" s="402"/>
      <c r="G74" s="402"/>
      <c r="H74" s="428">
        <v>0</v>
      </c>
      <c r="I74" s="398">
        <v>0</v>
      </c>
      <c r="J74" s="402">
        <v>9324</v>
      </c>
      <c r="K74" s="428">
        <v>0</v>
      </c>
      <c r="L74" s="398">
        <v>0</v>
      </c>
      <c r="M74" s="402">
        <v>66162</v>
      </c>
      <c r="N74" s="428">
        <v>0</v>
      </c>
      <c r="O74" s="398">
        <v>0</v>
      </c>
      <c r="P74" s="398">
        <v>3838</v>
      </c>
      <c r="Q74" s="428">
        <v>0</v>
      </c>
      <c r="R74" s="398">
        <v>0</v>
      </c>
      <c r="S74" s="402">
        <f t="shared" si="0"/>
        <v>70000</v>
      </c>
      <c r="T74" s="428">
        <v>0</v>
      </c>
      <c r="U74" s="398">
        <v>0</v>
      </c>
      <c r="V74" s="335">
        <f t="shared" si="1"/>
        <v>0</v>
      </c>
      <c r="W74" s="430">
        <v>0</v>
      </c>
      <c r="X74" s="95">
        <v>0</v>
      </c>
      <c r="Y74" s="398">
        <v>-70000</v>
      </c>
      <c r="Z74" s="334"/>
      <c r="AA74" s="430">
        <v>0</v>
      </c>
      <c r="AB74" s="95">
        <v>0</v>
      </c>
      <c r="AC74" s="335">
        <f t="shared" si="2"/>
        <v>0</v>
      </c>
      <c r="AD74" s="173"/>
      <c r="AE74" s="172"/>
      <c r="AF74" s="173"/>
      <c r="AG74" s="175"/>
      <c r="AH74" s="268"/>
    </row>
    <row r="75" spans="1:34" ht="18" customHeight="1">
      <c r="A75" s="403" t="s">
        <v>72</v>
      </c>
      <c r="B75" s="402"/>
      <c r="C75" s="403"/>
      <c r="D75" s="402"/>
      <c r="E75" s="402"/>
      <c r="F75" s="402"/>
      <c r="G75" s="402"/>
      <c r="H75" s="428"/>
      <c r="I75" s="398"/>
      <c r="J75" s="402"/>
      <c r="K75" s="428"/>
      <c r="L75" s="398"/>
      <c r="M75" s="402"/>
      <c r="N75" s="428"/>
      <c r="O75" s="398"/>
      <c r="P75" s="398"/>
      <c r="Q75" s="428"/>
      <c r="R75" s="398"/>
      <c r="S75" s="402"/>
      <c r="T75" s="428"/>
      <c r="U75" s="398"/>
      <c r="V75" s="335">
        <f t="shared" si="1"/>
        <v>0</v>
      </c>
      <c r="W75" s="430"/>
      <c r="X75" s="95"/>
      <c r="Y75" s="398"/>
      <c r="Z75" s="334"/>
      <c r="AA75" s="430"/>
      <c r="AB75" s="95"/>
      <c r="AC75" s="335">
        <f t="shared" si="2"/>
        <v>0</v>
      </c>
      <c r="AD75" s="173"/>
      <c r="AE75" s="172"/>
      <c r="AF75" s="173"/>
      <c r="AG75" s="175"/>
      <c r="AH75" s="268"/>
    </row>
    <row r="76" spans="1:34" ht="18" customHeight="1">
      <c r="A76" s="403"/>
      <c r="B76" s="404"/>
      <c r="C76" s="603" t="s">
        <v>73</v>
      </c>
      <c r="D76" s="604"/>
      <c r="E76" s="402"/>
      <c r="F76" s="402"/>
      <c r="G76" s="402"/>
      <c r="H76" s="428">
        <v>0</v>
      </c>
      <c r="I76" s="398">
        <v>0</v>
      </c>
      <c r="J76" s="398">
        <v>4662</v>
      </c>
      <c r="K76" s="428">
        <v>0</v>
      </c>
      <c r="L76" s="398">
        <v>0</v>
      </c>
      <c r="M76" s="398">
        <v>3025</v>
      </c>
      <c r="N76" s="428">
        <v>0</v>
      </c>
      <c r="O76" s="398">
        <v>0</v>
      </c>
      <c r="P76" s="398">
        <v>175</v>
      </c>
      <c r="Q76" s="428">
        <v>0</v>
      </c>
      <c r="R76" s="398">
        <v>0</v>
      </c>
      <c r="S76" s="402">
        <f t="shared" si="0"/>
        <v>3200</v>
      </c>
      <c r="T76" s="428">
        <v>0</v>
      </c>
      <c r="U76" s="398">
        <v>0</v>
      </c>
      <c r="V76" s="335">
        <f t="shared" si="1"/>
        <v>0</v>
      </c>
      <c r="W76" s="430">
        <v>0</v>
      </c>
      <c r="X76" s="95">
        <v>0</v>
      </c>
      <c r="Y76" s="398">
        <v>-3200</v>
      </c>
      <c r="Z76" s="334"/>
      <c r="AA76" s="430">
        <v>0</v>
      </c>
      <c r="AB76" s="95">
        <v>0</v>
      </c>
      <c r="AC76" s="335">
        <f t="shared" si="2"/>
        <v>0</v>
      </c>
      <c r="AD76" s="173"/>
      <c r="AE76" s="172"/>
      <c r="AF76" s="173"/>
      <c r="AG76" s="175"/>
      <c r="AH76" s="268"/>
    </row>
    <row r="77" spans="1:34" ht="18" customHeight="1">
      <c r="A77" s="403"/>
      <c r="B77" s="402"/>
      <c r="C77" s="603" t="s">
        <v>75</v>
      </c>
      <c r="D77" s="604"/>
      <c r="E77" s="402"/>
      <c r="F77" s="402"/>
      <c r="G77" s="402"/>
      <c r="H77" s="428">
        <v>0</v>
      </c>
      <c r="I77" s="398">
        <v>0</v>
      </c>
      <c r="J77" s="398">
        <v>23309</v>
      </c>
      <c r="K77" s="428">
        <v>0</v>
      </c>
      <c r="L77" s="398">
        <v>0</v>
      </c>
      <c r="M77" s="398">
        <v>13327</v>
      </c>
      <c r="N77" s="428">
        <v>0</v>
      </c>
      <c r="O77" s="398">
        <v>0</v>
      </c>
      <c r="P77" s="398">
        <v>773</v>
      </c>
      <c r="Q77" s="428">
        <v>0</v>
      </c>
      <c r="R77" s="398">
        <v>0</v>
      </c>
      <c r="S77" s="402">
        <f t="shared" si="0"/>
        <v>14100</v>
      </c>
      <c r="T77" s="428">
        <v>0</v>
      </c>
      <c r="U77" s="398">
        <v>0</v>
      </c>
      <c r="V77" s="335">
        <f t="shared" si="1"/>
        <v>0</v>
      </c>
      <c r="W77" s="430">
        <v>0</v>
      </c>
      <c r="X77" s="95">
        <v>0</v>
      </c>
      <c r="Y77" s="398">
        <v>-14100</v>
      </c>
      <c r="Z77" s="334"/>
      <c r="AA77" s="430">
        <v>0</v>
      </c>
      <c r="AB77" s="95">
        <v>0</v>
      </c>
      <c r="AC77" s="335">
        <f t="shared" si="2"/>
        <v>0</v>
      </c>
      <c r="AD77" s="173"/>
      <c r="AE77" s="172"/>
      <c r="AF77" s="173"/>
      <c r="AG77" s="175"/>
      <c r="AH77" s="268"/>
    </row>
    <row r="78" spans="1:34" ht="18" customHeight="1">
      <c r="A78" s="403"/>
      <c r="B78" s="402"/>
      <c r="C78" s="603" t="s">
        <v>93</v>
      </c>
      <c r="D78" s="604"/>
      <c r="E78" s="402"/>
      <c r="F78" s="402"/>
      <c r="G78" s="402"/>
      <c r="H78" s="428">
        <v>0</v>
      </c>
      <c r="I78" s="398">
        <v>0</v>
      </c>
      <c r="J78" s="398">
        <v>9323</v>
      </c>
      <c r="K78" s="428">
        <v>0</v>
      </c>
      <c r="L78" s="398">
        <v>0</v>
      </c>
      <c r="M78" s="398">
        <v>17769</v>
      </c>
      <c r="N78" s="428">
        <v>0</v>
      </c>
      <c r="O78" s="398">
        <v>0</v>
      </c>
      <c r="P78" s="398">
        <v>1031</v>
      </c>
      <c r="Q78" s="428">
        <v>0</v>
      </c>
      <c r="R78" s="398">
        <v>0</v>
      </c>
      <c r="S78" s="402">
        <f t="shared" si="0"/>
        <v>18800</v>
      </c>
      <c r="T78" s="428">
        <v>0</v>
      </c>
      <c r="U78" s="398">
        <v>0</v>
      </c>
      <c r="V78" s="335">
        <f t="shared" si="1"/>
        <v>0</v>
      </c>
      <c r="W78" s="430">
        <v>0</v>
      </c>
      <c r="X78" s="95">
        <v>0</v>
      </c>
      <c r="Y78" s="398">
        <v>-18800</v>
      </c>
      <c r="Z78" s="334"/>
      <c r="AA78" s="430">
        <v>0</v>
      </c>
      <c r="AB78" s="95">
        <v>0</v>
      </c>
      <c r="AC78" s="335">
        <f t="shared" si="2"/>
        <v>0</v>
      </c>
      <c r="AD78" s="173"/>
      <c r="AE78" s="172"/>
      <c r="AF78" s="173"/>
      <c r="AG78" s="175"/>
      <c r="AH78" s="268"/>
    </row>
    <row r="79" spans="1:34" ht="18" customHeight="1">
      <c r="A79" s="403"/>
      <c r="B79" s="402"/>
      <c r="C79" s="603" t="s">
        <v>94</v>
      </c>
      <c r="D79" s="604"/>
      <c r="E79" s="402"/>
      <c r="F79" s="402"/>
      <c r="G79" s="402"/>
      <c r="H79" s="428">
        <v>0</v>
      </c>
      <c r="I79" s="398">
        <v>0</v>
      </c>
      <c r="J79" s="398">
        <v>23309</v>
      </c>
      <c r="K79" s="428">
        <v>0</v>
      </c>
      <c r="L79" s="398">
        <v>0</v>
      </c>
      <c r="M79" s="398">
        <v>23629</v>
      </c>
      <c r="N79" s="428">
        <v>0</v>
      </c>
      <c r="O79" s="398">
        <v>0</v>
      </c>
      <c r="P79" s="398">
        <v>1371</v>
      </c>
      <c r="Q79" s="428">
        <v>0</v>
      </c>
      <c r="R79" s="398">
        <v>0</v>
      </c>
      <c r="S79" s="402">
        <f t="shared" si="0"/>
        <v>25000</v>
      </c>
      <c r="T79" s="428">
        <v>0</v>
      </c>
      <c r="U79" s="398">
        <v>0</v>
      </c>
      <c r="V79" s="335">
        <f t="shared" si="1"/>
        <v>0</v>
      </c>
      <c r="W79" s="430">
        <v>0</v>
      </c>
      <c r="X79" s="95">
        <v>0</v>
      </c>
      <c r="Y79" s="398">
        <v>-25000</v>
      </c>
      <c r="Z79" s="334"/>
      <c r="AA79" s="430">
        <v>0</v>
      </c>
      <c r="AB79" s="95">
        <v>0</v>
      </c>
      <c r="AC79" s="335">
        <f t="shared" si="2"/>
        <v>0</v>
      </c>
      <c r="AD79" s="173"/>
      <c r="AE79" s="172"/>
      <c r="AF79" s="173"/>
      <c r="AG79" s="175"/>
      <c r="AH79" s="268"/>
    </row>
    <row r="80" spans="1:34" ht="18" customHeight="1">
      <c r="A80" s="403" t="s">
        <v>78</v>
      </c>
      <c r="B80" s="402"/>
      <c r="C80" s="403"/>
      <c r="D80" s="402"/>
      <c r="E80" s="402"/>
      <c r="F80" s="402"/>
      <c r="G80" s="402"/>
      <c r="H80" s="428">
        <v>0</v>
      </c>
      <c r="I80" s="398">
        <v>0</v>
      </c>
      <c r="J80" s="402">
        <v>104673</v>
      </c>
      <c r="K80" s="428">
        <v>0</v>
      </c>
      <c r="L80" s="398">
        <v>0</v>
      </c>
      <c r="M80" s="402">
        <v>93835</v>
      </c>
      <c r="N80" s="428">
        <v>0</v>
      </c>
      <c r="O80" s="398">
        <v>0</v>
      </c>
      <c r="P80" s="423">
        <v>0</v>
      </c>
      <c r="Q80" s="428">
        <v>0</v>
      </c>
      <c r="R80" s="398">
        <v>0</v>
      </c>
      <c r="S80" s="402">
        <f t="shared" si="0"/>
        <v>93835</v>
      </c>
      <c r="T80" s="428">
        <v>0</v>
      </c>
      <c r="U80" s="398">
        <v>0</v>
      </c>
      <c r="V80" s="335">
        <f t="shared" si="1"/>
        <v>0</v>
      </c>
      <c r="W80" s="430">
        <v>0</v>
      </c>
      <c r="X80" s="95">
        <v>0</v>
      </c>
      <c r="Y80" s="398">
        <v>-93835</v>
      </c>
      <c r="Z80" s="334"/>
      <c r="AA80" s="430">
        <v>0</v>
      </c>
      <c r="AB80" s="95">
        <v>0</v>
      </c>
      <c r="AC80" s="335">
        <f t="shared" si="2"/>
        <v>0</v>
      </c>
      <c r="AD80" s="173"/>
      <c r="AE80" s="172"/>
      <c r="AF80" s="173"/>
      <c r="AG80" s="175"/>
      <c r="AH80" s="268"/>
    </row>
    <row r="81" spans="1:34" ht="18" customHeight="1">
      <c r="A81" s="403" t="s">
        <v>80</v>
      </c>
      <c r="B81" s="402"/>
      <c r="C81" s="403"/>
      <c r="D81" s="402"/>
      <c r="E81" s="402"/>
      <c r="F81" s="402"/>
      <c r="G81" s="402"/>
      <c r="H81" s="428">
        <v>0</v>
      </c>
      <c r="I81" s="398">
        <v>0</v>
      </c>
      <c r="J81" s="402">
        <v>14808</v>
      </c>
      <c r="K81" s="428">
        <v>0</v>
      </c>
      <c r="L81" s="398">
        <v>0</v>
      </c>
      <c r="M81" s="402">
        <v>15040</v>
      </c>
      <c r="N81" s="428">
        <v>0</v>
      </c>
      <c r="O81" s="398">
        <v>0</v>
      </c>
      <c r="P81" s="423">
        <v>0</v>
      </c>
      <c r="Q81" s="428">
        <v>0</v>
      </c>
      <c r="R81" s="398">
        <v>0</v>
      </c>
      <c r="S81" s="402">
        <f>P81+M81</f>
        <v>15040</v>
      </c>
      <c r="T81" s="428">
        <v>0</v>
      </c>
      <c r="U81" s="398">
        <v>0</v>
      </c>
      <c r="V81" s="335">
        <f t="shared" si="1"/>
        <v>0</v>
      </c>
      <c r="W81" s="430">
        <v>0</v>
      </c>
      <c r="X81" s="95">
        <v>0</v>
      </c>
      <c r="Y81" s="398">
        <v>-15040</v>
      </c>
      <c r="Z81" s="334"/>
      <c r="AA81" s="430">
        <v>0</v>
      </c>
      <c r="AB81" s="95">
        <v>0</v>
      </c>
      <c r="AC81" s="335">
        <f t="shared" si="2"/>
        <v>0</v>
      </c>
      <c r="AD81" s="173"/>
      <c r="AE81" s="172">
        <f>AA81-K81</f>
        <v>0</v>
      </c>
      <c r="AF81" s="173">
        <f>AB81-L81</f>
        <v>0</v>
      </c>
      <c r="AG81" s="176">
        <f>AC81-M81</f>
        <v>-15040</v>
      </c>
      <c r="AH81" s="268" t="s">
        <v>3</v>
      </c>
    </row>
    <row r="82" spans="1:34" ht="18" customHeight="1">
      <c r="A82" s="403" t="s">
        <v>81</v>
      </c>
      <c r="B82" s="402"/>
      <c r="C82" s="403"/>
      <c r="D82" s="402"/>
      <c r="E82" s="402"/>
      <c r="F82" s="402"/>
      <c r="G82" s="402"/>
      <c r="H82" s="428">
        <v>0</v>
      </c>
      <c r="I82" s="398">
        <v>0</v>
      </c>
      <c r="J82" s="402">
        <v>46617</v>
      </c>
      <c r="K82" s="428">
        <v>0</v>
      </c>
      <c r="L82" s="398">
        <v>0</v>
      </c>
      <c r="M82" s="402">
        <v>48866</v>
      </c>
      <c r="N82" s="428">
        <v>0</v>
      </c>
      <c r="O82" s="398">
        <v>0</v>
      </c>
      <c r="P82" s="398">
        <v>2834</v>
      </c>
      <c r="Q82" s="428">
        <v>0</v>
      </c>
      <c r="R82" s="398">
        <v>0</v>
      </c>
      <c r="S82" s="402">
        <f>P82+M82</f>
        <v>51700</v>
      </c>
      <c r="T82" s="428">
        <v>0</v>
      </c>
      <c r="U82" s="398">
        <v>0</v>
      </c>
      <c r="V82" s="335">
        <f t="shared" si="1"/>
        <v>0</v>
      </c>
      <c r="W82" s="430">
        <v>0</v>
      </c>
      <c r="X82" s="95">
        <v>0</v>
      </c>
      <c r="Y82" s="398">
        <v>-51700</v>
      </c>
      <c r="Z82" s="334"/>
      <c r="AA82" s="430">
        <v>0</v>
      </c>
      <c r="AB82" s="95">
        <v>0</v>
      </c>
      <c r="AC82" s="335">
        <f t="shared" si="2"/>
        <v>0</v>
      </c>
      <c r="AD82" s="173"/>
      <c r="AE82" s="172"/>
      <c r="AF82" s="173"/>
      <c r="AG82" s="176"/>
      <c r="AH82" s="268"/>
    </row>
    <row r="83" spans="1:34" ht="18" customHeight="1">
      <c r="A83" s="403" t="s">
        <v>82</v>
      </c>
      <c r="B83" s="402"/>
      <c r="C83" s="403"/>
      <c r="D83" s="402"/>
      <c r="E83" s="402"/>
      <c r="F83" s="402"/>
      <c r="G83" s="402"/>
      <c r="H83" s="428">
        <v>0</v>
      </c>
      <c r="I83" s="398">
        <v>0</v>
      </c>
      <c r="J83" s="402">
        <v>936</v>
      </c>
      <c r="K83" s="428">
        <v>0</v>
      </c>
      <c r="L83" s="398">
        <v>0</v>
      </c>
      <c r="M83" s="402">
        <v>0</v>
      </c>
      <c r="N83" s="428">
        <v>0</v>
      </c>
      <c r="O83" s="398">
        <v>0</v>
      </c>
      <c r="P83" s="423">
        <v>0</v>
      </c>
      <c r="Q83" s="428">
        <v>0</v>
      </c>
      <c r="R83" s="398">
        <v>0</v>
      </c>
      <c r="S83" s="402">
        <f>P83+M83</f>
        <v>0</v>
      </c>
      <c r="T83" s="428">
        <v>0</v>
      </c>
      <c r="U83" s="398">
        <v>0</v>
      </c>
      <c r="V83" s="335">
        <f t="shared" si="1"/>
        <v>0</v>
      </c>
      <c r="W83" s="430">
        <v>0</v>
      </c>
      <c r="X83" s="95">
        <v>0</v>
      </c>
      <c r="Y83" s="398">
        <v>0</v>
      </c>
      <c r="Z83" s="334"/>
      <c r="AA83" s="430">
        <v>0</v>
      </c>
      <c r="AB83" s="95">
        <v>0</v>
      </c>
      <c r="AC83" s="335">
        <f t="shared" si="2"/>
        <v>0</v>
      </c>
      <c r="AD83" s="173"/>
      <c r="AE83" s="172"/>
      <c r="AF83" s="173"/>
      <c r="AG83" s="176"/>
      <c r="AH83" s="268"/>
    </row>
    <row r="84" spans="1:34" ht="18" customHeight="1">
      <c r="A84" s="403" t="s">
        <v>139</v>
      </c>
      <c r="B84" s="402"/>
      <c r="C84" s="403"/>
      <c r="D84" s="402"/>
      <c r="E84" s="402"/>
      <c r="F84" s="402"/>
      <c r="G84" s="402"/>
      <c r="H84" s="428">
        <v>0</v>
      </c>
      <c r="I84" s="398">
        <v>0</v>
      </c>
      <c r="J84" s="402">
        <v>13985</v>
      </c>
      <c r="K84" s="428">
        <v>0</v>
      </c>
      <c r="L84" s="398">
        <v>0</v>
      </c>
      <c r="M84" s="402">
        <v>15992</v>
      </c>
      <c r="N84" s="428">
        <v>0</v>
      </c>
      <c r="O84" s="398">
        <v>0</v>
      </c>
      <c r="P84" s="398">
        <v>928</v>
      </c>
      <c r="Q84" s="428">
        <v>0</v>
      </c>
      <c r="R84" s="398">
        <v>0</v>
      </c>
      <c r="S84" s="402">
        <f>P84+M84</f>
        <v>16920</v>
      </c>
      <c r="T84" s="428">
        <v>0</v>
      </c>
      <c r="U84" s="398">
        <v>0</v>
      </c>
      <c r="V84" s="402">
        <v>0</v>
      </c>
      <c r="W84" s="430">
        <v>0</v>
      </c>
      <c r="X84" s="95">
        <v>0</v>
      </c>
      <c r="Y84" s="398">
        <v>-16920</v>
      </c>
      <c r="Z84" s="334"/>
      <c r="AA84" s="430">
        <v>0</v>
      </c>
      <c r="AB84" s="95">
        <v>0</v>
      </c>
      <c r="AC84" s="335">
        <f t="shared" si="2"/>
        <v>0</v>
      </c>
      <c r="AD84" s="173"/>
      <c r="AE84" s="172">
        <f aca="true" t="shared" si="3" ref="AE84:AG85">AA84-K84</f>
        <v>0</v>
      </c>
      <c r="AF84" s="173">
        <f t="shared" si="3"/>
        <v>0</v>
      </c>
      <c r="AG84" s="176">
        <f t="shared" si="3"/>
        <v>-15992</v>
      </c>
      <c r="AH84" s="268" t="s">
        <v>3</v>
      </c>
    </row>
    <row r="85" spans="1:34" ht="18" customHeight="1">
      <c r="A85" s="403" t="s">
        <v>88</v>
      </c>
      <c r="B85" s="402"/>
      <c r="C85" s="403"/>
      <c r="D85" s="402"/>
      <c r="E85" s="402"/>
      <c r="F85" s="402"/>
      <c r="G85" s="402"/>
      <c r="H85" s="433">
        <v>0</v>
      </c>
      <c r="I85" s="432">
        <v>0</v>
      </c>
      <c r="J85" s="405">
        <v>0</v>
      </c>
      <c r="K85" s="432">
        <v>0</v>
      </c>
      <c r="L85" s="432">
        <v>0</v>
      </c>
      <c r="M85" s="405">
        <v>0</v>
      </c>
      <c r="N85" s="406"/>
      <c r="O85" s="405"/>
      <c r="P85" s="405">
        <v>-20801</v>
      </c>
      <c r="Q85" s="433">
        <v>0</v>
      </c>
      <c r="R85" s="432">
        <v>0</v>
      </c>
      <c r="S85" s="405">
        <f>P85+M85</f>
        <v>-20801</v>
      </c>
      <c r="T85" s="433">
        <v>0</v>
      </c>
      <c r="U85" s="432">
        <v>0</v>
      </c>
      <c r="V85" s="407">
        <v>185000</v>
      </c>
      <c r="W85" s="432">
        <v>0</v>
      </c>
      <c r="X85" s="432">
        <v>0</v>
      </c>
      <c r="Y85" s="337">
        <v>0</v>
      </c>
      <c r="Z85" s="337"/>
      <c r="AA85" s="433">
        <v>0</v>
      </c>
      <c r="AB85" s="432">
        <v>0</v>
      </c>
      <c r="AC85" s="338">
        <f>V85+S85</f>
        <v>164199</v>
      </c>
      <c r="AD85" s="159"/>
      <c r="AE85" s="180">
        <f t="shared" si="3"/>
        <v>0</v>
      </c>
      <c r="AF85" s="159">
        <f t="shared" si="3"/>
        <v>0</v>
      </c>
      <c r="AG85" s="181">
        <f t="shared" si="3"/>
        <v>164199</v>
      </c>
      <c r="AH85" s="268" t="s">
        <v>3</v>
      </c>
    </row>
    <row r="86" spans="1:34" ht="18" customHeight="1">
      <c r="A86" s="663" t="s">
        <v>140</v>
      </c>
      <c r="B86" s="664"/>
      <c r="C86" s="664"/>
      <c r="D86" s="664"/>
      <c r="E86" s="664"/>
      <c r="F86" s="664"/>
      <c r="G86" s="665"/>
      <c r="H86" s="408">
        <f>SUM(H71:H85)</f>
        <v>0</v>
      </c>
      <c r="I86" s="409">
        <f aca="true" t="shared" si="4" ref="I86:Y86">SUM(I71:I85)</f>
        <v>0</v>
      </c>
      <c r="J86" s="411">
        <f t="shared" si="4"/>
        <v>326198</v>
      </c>
      <c r="K86" s="410">
        <f t="shared" si="4"/>
        <v>0</v>
      </c>
      <c r="L86" s="411">
        <f t="shared" si="4"/>
        <v>0</v>
      </c>
      <c r="M86" s="411">
        <f t="shared" si="4"/>
        <v>368456</v>
      </c>
      <c r="N86" s="410">
        <f t="shared" si="4"/>
        <v>0</v>
      </c>
      <c r="O86" s="411">
        <f t="shared" si="4"/>
        <v>0</v>
      </c>
      <c r="P86" s="411">
        <f t="shared" si="4"/>
        <v>-5744</v>
      </c>
      <c r="Q86" s="410">
        <f t="shared" si="4"/>
        <v>0</v>
      </c>
      <c r="R86" s="411">
        <f t="shared" si="4"/>
        <v>0</v>
      </c>
      <c r="S86" s="411">
        <f t="shared" si="4"/>
        <v>362712</v>
      </c>
      <c r="T86" s="410">
        <f t="shared" si="4"/>
        <v>0</v>
      </c>
      <c r="U86" s="411">
        <f t="shared" si="4"/>
        <v>0</v>
      </c>
      <c r="V86" s="411">
        <f t="shared" si="4"/>
        <v>185000</v>
      </c>
      <c r="W86" s="339">
        <f t="shared" si="4"/>
        <v>0</v>
      </c>
      <c r="X86" s="340">
        <f t="shared" si="4"/>
        <v>0</v>
      </c>
      <c r="Y86" s="340">
        <f t="shared" si="4"/>
        <v>-383513</v>
      </c>
      <c r="Z86" s="183"/>
      <c r="AA86" s="339">
        <f>SUM(AA71:AA85)</f>
        <v>0</v>
      </c>
      <c r="AB86" s="340">
        <f>SUM(AB71:AB85)</f>
        <v>0</v>
      </c>
      <c r="AC86" s="448">
        <f>SUM(AC71:AC85)</f>
        <v>164199</v>
      </c>
      <c r="AD86" s="186"/>
      <c r="AE86" s="185">
        <f>SUM(AE71:AE85)</f>
        <v>0</v>
      </c>
      <c r="AF86" s="186">
        <f>SUM(AF71:AF85)</f>
        <v>0</v>
      </c>
      <c r="AG86" s="187">
        <f>SUM(AG71:AG85)</f>
        <v>133167</v>
      </c>
      <c r="AH86" s="268" t="s">
        <v>3</v>
      </c>
    </row>
    <row r="87" spans="1:34" ht="18" customHeight="1">
      <c r="A87" s="403" t="s">
        <v>44</v>
      </c>
      <c r="B87" s="436"/>
      <c r="C87" s="450"/>
      <c r="D87" s="436"/>
      <c r="E87" s="436"/>
      <c r="F87" s="436"/>
      <c r="G87" s="437"/>
      <c r="H87" s="438"/>
      <c r="I87" s="439"/>
      <c r="J87" s="447">
        <v>-5200</v>
      </c>
      <c r="K87" s="414"/>
      <c r="L87" s="415"/>
      <c r="M87" s="415">
        <v>-10000</v>
      </c>
      <c r="N87" s="414"/>
      <c r="O87" s="415"/>
      <c r="P87" s="415">
        <v>10000</v>
      </c>
      <c r="Q87" s="414"/>
      <c r="R87" s="415"/>
      <c r="S87" s="415">
        <v>0</v>
      </c>
      <c r="T87" s="414"/>
      <c r="U87" s="415"/>
      <c r="V87" s="413">
        <v>0</v>
      </c>
      <c r="W87" s="412"/>
      <c r="X87" s="413"/>
      <c r="Y87" s="413">
        <v>0</v>
      </c>
      <c r="Z87" s="413"/>
      <c r="AA87" s="414"/>
      <c r="AB87" s="415"/>
      <c r="AC87" s="449">
        <v>-20000</v>
      </c>
      <c r="AD87" s="390"/>
      <c r="AE87" s="391"/>
      <c r="AF87" s="390"/>
      <c r="AG87" s="392"/>
      <c r="AH87" s="268"/>
    </row>
    <row r="88" spans="1:34" ht="18" customHeight="1">
      <c r="A88" s="440"/>
      <c r="B88" s="441"/>
      <c r="C88" s="442" t="s">
        <v>155</v>
      </c>
      <c r="D88" s="441"/>
      <c r="E88" s="441"/>
      <c r="F88" s="441"/>
      <c r="G88" s="443"/>
      <c r="H88" s="444">
        <v>0</v>
      </c>
      <c r="I88" s="445">
        <v>0</v>
      </c>
      <c r="J88" s="446">
        <f>SUM(J86:J87)</f>
        <v>320998</v>
      </c>
      <c r="K88" s="387">
        <v>0</v>
      </c>
      <c r="L88" s="388">
        <v>0</v>
      </c>
      <c r="M88" s="386">
        <f>SUM(M86:M87)</f>
        <v>358456</v>
      </c>
      <c r="N88" s="387">
        <v>0</v>
      </c>
      <c r="O88" s="388">
        <v>0</v>
      </c>
      <c r="P88" s="386">
        <f>SUM(P86:P87)</f>
        <v>4256</v>
      </c>
      <c r="Q88" s="387">
        <v>0</v>
      </c>
      <c r="R88" s="388">
        <v>0</v>
      </c>
      <c r="S88" s="386">
        <f>SUM(S86:S87)</f>
        <v>362712</v>
      </c>
      <c r="T88" s="387">
        <v>0</v>
      </c>
      <c r="U88" s="388">
        <v>0</v>
      </c>
      <c r="V88" s="386">
        <f>SUM(V86:V87)</f>
        <v>185000</v>
      </c>
      <c r="W88" s="387">
        <v>0</v>
      </c>
      <c r="X88" s="388">
        <v>0</v>
      </c>
      <c r="Y88" s="386">
        <f>SUM(Y86:Y87)</f>
        <v>-383513</v>
      </c>
      <c r="Z88" s="385"/>
      <c r="AA88" s="387">
        <v>0</v>
      </c>
      <c r="AB88" s="388">
        <v>0</v>
      </c>
      <c r="AC88" s="389">
        <f>SUM(AC86:AC87)</f>
        <v>144199</v>
      </c>
      <c r="AD88" s="390"/>
      <c r="AE88" s="391"/>
      <c r="AF88" s="390"/>
      <c r="AG88" s="392"/>
      <c r="AH88" s="268"/>
    </row>
    <row r="89" spans="1:34" ht="18" customHeight="1">
      <c r="A89" s="675" t="s">
        <v>217</v>
      </c>
      <c r="B89" s="676"/>
      <c r="C89" s="676"/>
      <c r="D89" s="676"/>
      <c r="E89" s="676"/>
      <c r="F89" s="676"/>
      <c r="G89" s="677"/>
      <c r="H89" s="597"/>
      <c r="I89" s="601">
        <v>0</v>
      </c>
      <c r="J89" s="599"/>
      <c r="K89" s="628"/>
      <c r="L89" s="626">
        <v>0</v>
      </c>
      <c r="M89" s="624"/>
      <c r="N89" s="628"/>
      <c r="O89" s="626">
        <v>0</v>
      </c>
      <c r="P89" s="624"/>
      <c r="Q89" s="628"/>
      <c r="R89" s="626">
        <v>0</v>
      </c>
      <c r="S89" s="624"/>
      <c r="T89" s="628"/>
      <c r="U89" s="626">
        <v>0</v>
      </c>
      <c r="V89" s="624"/>
      <c r="W89" s="628"/>
      <c r="X89" s="626">
        <v>0</v>
      </c>
      <c r="Y89" s="626"/>
      <c r="Z89" s="189"/>
      <c r="AA89" s="628"/>
      <c r="AB89" s="626">
        <f>U90+R89</f>
        <v>0</v>
      </c>
      <c r="AC89" s="624"/>
      <c r="AD89" s="189"/>
      <c r="AE89" s="188"/>
      <c r="AF89" s="189"/>
      <c r="AG89" s="190"/>
      <c r="AH89" s="268" t="s">
        <v>3</v>
      </c>
    </row>
    <row r="90" spans="1:34" ht="18" customHeight="1">
      <c r="A90" s="678"/>
      <c r="B90" s="679"/>
      <c r="C90" s="679"/>
      <c r="D90" s="679"/>
      <c r="E90" s="679"/>
      <c r="F90" s="679"/>
      <c r="G90" s="680"/>
      <c r="H90" s="598"/>
      <c r="I90" s="602"/>
      <c r="J90" s="600"/>
      <c r="K90" s="629"/>
      <c r="L90" s="627"/>
      <c r="M90" s="625"/>
      <c r="N90" s="629"/>
      <c r="O90" s="594"/>
      <c r="P90" s="625"/>
      <c r="Q90" s="629"/>
      <c r="R90" s="627"/>
      <c r="S90" s="625"/>
      <c r="T90" s="629"/>
      <c r="U90" s="627"/>
      <c r="V90" s="625"/>
      <c r="W90" s="629"/>
      <c r="X90" s="627"/>
      <c r="Y90" s="627"/>
      <c r="Z90" s="159"/>
      <c r="AA90" s="629"/>
      <c r="AB90" s="627"/>
      <c r="AC90" s="625"/>
      <c r="AD90" s="159"/>
      <c r="AE90" s="180"/>
      <c r="AF90" s="159">
        <f>AB89-L89</f>
        <v>0</v>
      </c>
      <c r="AG90" s="181"/>
      <c r="AH90" s="268" t="s">
        <v>3</v>
      </c>
    </row>
    <row r="91" spans="1:34" ht="18" customHeight="1">
      <c r="A91" s="666" t="s">
        <v>220</v>
      </c>
      <c r="B91" s="667"/>
      <c r="C91" s="667"/>
      <c r="D91" s="667"/>
      <c r="E91" s="667"/>
      <c r="F91" s="667"/>
      <c r="G91" s="668"/>
      <c r="H91" s="169"/>
      <c r="I91" s="334">
        <f>+I86+I89</f>
        <v>0</v>
      </c>
      <c r="J91" s="334"/>
      <c r="K91" s="333"/>
      <c r="L91" s="334">
        <f>+L86+L89</f>
        <v>0</v>
      </c>
      <c r="M91" s="334"/>
      <c r="N91" s="333"/>
      <c r="O91" s="334">
        <f>+O86+O90</f>
        <v>0</v>
      </c>
      <c r="P91" s="334"/>
      <c r="Q91" s="333"/>
      <c r="R91" s="334">
        <f>+R86+R89</f>
        <v>0</v>
      </c>
      <c r="S91" s="334"/>
      <c r="T91" s="333"/>
      <c r="U91" s="334">
        <f>+U86+U90</f>
        <v>0</v>
      </c>
      <c r="V91" s="334"/>
      <c r="W91" s="333"/>
      <c r="X91" s="334">
        <f>+X86+X90</f>
        <v>0</v>
      </c>
      <c r="Y91" s="334"/>
      <c r="Z91" s="334"/>
      <c r="AA91" s="333"/>
      <c r="AB91" s="334">
        <f>+AB86+AB89</f>
        <v>0</v>
      </c>
      <c r="AC91" s="335"/>
      <c r="AD91" s="173"/>
      <c r="AE91" s="172"/>
      <c r="AF91" s="173">
        <f>+AF86+AF90</f>
        <v>0</v>
      </c>
      <c r="AG91" s="176"/>
      <c r="AH91" s="268" t="s">
        <v>3</v>
      </c>
    </row>
    <row r="92" spans="1:34" ht="18" customHeight="1">
      <c r="A92" s="669" t="s">
        <v>218</v>
      </c>
      <c r="B92" s="670"/>
      <c r="C92" s="670"/>
      <c r="D92" s="670"/>
      <c r="E92" s="670"/>
      <c r="F92" s="670"/>
      <c r="G92" s="671"/>
      <c r="H92" s="632"/>
      <c r="I92" s="620"/>
      <c r="J92" s="622"/>
      <c r="K92" s="618"/>
      <c r="L92" s="620"/>
      <c r="M92" s="622"/>
      <c r="N92" s="618"/>
      <c r="O92" s="620"/>
      <c r="P92" s="622"/>
      <c r="Q92" s="618"/>
      <c r="R92" s="620"/>
      <c r="S92" s="622"/>
      <c r="T92" s="618"/>
      <c r="U92" s="620"/>
      <c r="V92" s="622"/>
      <c r="W92" s="618"/>
      <c r="X92" s="620"/>
      <c r="Y92" s="620"/>
      <c r="Z92" s="341"/>
      <c r="AA92" s="618"/>
      <c r="AB92" s="620"/>
      <c r="AC92" s="622"/>
      <c r="AD92" s="189"/>
      <c r="AE92" s="188"/>
      <c r="AF92" s="189"/>
      <c r="AG92" s="190"/>
      <c r="AH92" s="268" t="s">
        <v>3</v>
      </c>
    </row>
    <row r="93" spans="1:34" ht="18" customHeight="1">
      <c r="A93" s="672"/>
      <c r="B93" s="673"/>
      <c r="C93" s="673"/>
      <c r="D93" s="673"/>
      <c r="E93" s="673"/>
      <c r="F93" s="673"/>
      <c r="G93" s="674"/>
      <c r="H93" s="633"/>
      <c r="I93" s="595"/>
      <c r="J93" s="596"/>
      <c r="K93" s="619"/>
      <c r="L93" s="621"/>
      <c r="M93" s="623"/>
      <c r="N93" s="619"/>
      <c r="O93" s="621"/>
      <c r="P93" s="623"/>
      <c r="Q93" s="619"/>
      <c r="R93" s="621"/>
      <c r="S93" s="623"/>
      <c r="T93" s="619"/>
      <c r="U93" s="621"/>
      <c r="V93" s="623"/>
      <c r="W93" s="619"/>
      <c r="X93" s="621"/>
      <c r="Y93" s="621"/>
      <c r="Z93" s="334"/>
      <c r="AA93" s="619"/>
      <c r="AB93" s="621"/>
      <c r="AC93" s="623"/>
      <c r="AD93" s="173"/>
      <c r="AE93" s="172"/>
      <c r="AF93" s="173"/>
      <c r="AG93" s="176"/>
      <c r="AH93" s="268" t="s">
        <v>3</v>
      </c>
    </row>
    <row r="94" spans="1:34" ht="18" customHeight="1">
      <c r="A94" s="652" t="s">
        <v>160</v>
      </c>
      <c r="B94" s="610"/>
      <c r="C94" s="610"/>
      <c r="D94" s="610"/>
      <c r="E94" s="610"/>
      <c r="F94" s="610"/>
      <c r="G94" s="653"/>
      <c r="H94" s="169"/>
      <c r="I94" s="451">
        <v>0</v>
      </c>
      <c r="J94" s="451"/>
      <c r="K94" s="452"/>
      <c r="L94" s="451">
        <v>0</v>
      </c>
      <c r="M94" s="451"/>
      <c r="N94" s="452"/>
      <c r="O94" s="451">
        <v>0</v>
      </c>
      <c r="P94" s="451"/>
      <c r="Q94" s="452"/>
      <c r="R94" s="451">
        <v>0</v>
      </c>
      <c r="S94" s="451"/>
      <c r="T94" s="452"/>
      <c r="U94" s="451">
        <v>0</v>
      </c>
      <c r="V94" s="451"/>
      <c r="W94" s="452"/>
      <c r="X94" s="451">
        <v>0</v>
      </c>
      <c r="Y94" s="451"/>
      <c r="Z94" s="451"/>
      <c r="AA94" s="452"/>
      <c r="AB94" s="451">
        <v>0</v>
      </c>
      <c r="AC94" s="453"/>
      <c r="AD94" s="173"/>
      <c r="AE94" s="172"/>
      <c r="AF94" s="173">
        <f>AB94-L94</f>
        <v>0</v>
      </c>
      <c r="AG94" s="176"/>
      <c r="AH94" s="268" t="s">
        <v>3</v>
      </c>
    </row>
    <row r="95" spans="1:34" ht="18" customHeight="1">
      <c r="A95" s="572" t="s">
        <v>192</v>
      </c>
      <c r="B95" s="573"/>
      <c r="C95" s="573"/>
      <c r="D95" s="573"/>
      <c r="E95" s="573"/>
      <c r="F95" s="573"/>
      <c r="G95" s="574"/>
      <c r="H95" s="182"/>
      <c r="I95" s="454">
        <v>0</v>
      </c>
      <c r="J95" s="454"/>
      <c r="K95" s="455"/>
      <c r="L95" s="454">
        <v>0</v>
      </c>
      <c r="M95" s="454"/>
      <c r="N95" s="455"/>
      <c r="O95" s="454">
        <v>0</v>
      </c>
      <c r="P95" s="454"/>
      <c r="Q95" s="455"/>
      <c r="R95" s="454">
        <v>0</v>
      </c>
      <c r="S95" s="454"/>
      <c r="T95" s="455"/>
      <c r="U95" s="454">
        <v>0</v>
      </c>
      <c r="V95" s="454"/>
      <c r="W95" s="455"/>
      <c r="X95" s="454">
        <v>0</v>
      </c>
      <c r="Y95" s="454"/>
      <c r="Z95" s="454"/>
      <c r="AA95" s="455"/>
      <c r="AB95" s="454">
        <v>0</v>
      </c>
      <c r="AC95" s="456"/>
      <c r="AD95" s="159"/>
      <c r="AE95" s="180"/>
      <c r="AF95" s="159">
        <f>AB95-L95</f>
        <v>0</v>
      </c>
      <c r="AG95" s="181"/>
      <c r="AH95" s="268" t="s">
        <v>3</v>
      </c>
    </row>
    <row r="96" spans="1:34" ht="18" customHeight="1">
      <c r="A96" s="567" t="s">
        <v>219</v>
      </c>
      <c r="B96" s="630"/>
      <c r="C96" s="630"/>
      <c r="D96" s="630"/>
      <c r="E96" s="630"/>
      <c r="F96" s="630"/>
      <c r="G96" s="631"/>
      <c r="H96" s="182"/>
      <c r="I96" s="337">
        <f>I95+I94+I91</f>
        <v>0</v>
      </c>
      <c r="J96" s="337"/>
      <c r="K96" s="336"/>
      <c r="L96" s="337">
        <f>L95+L94+L91</f>
        <v>0</v>
      </c>
      <c r="M96" s="337"/>
      <c r="N96" s="336"/>
      <c r="O96" s="337">
        <f>O95+O94+O91</f>
        <v>0</v>
      </c>
      <c r="P96" s="337"/>
      <c r="Q96" s="336"/>
      <c r="R96" s="337">
        <f>R95+R94+R91</f>
        <v>0</v>
      </c>
      <c r="S96" s="337"/>
      <c r="T96" s="336"/>
      <c r="U96" s="337">
        <f>U95+U94+U91</f>
        <v>0</v>
      </c>
      <c r="V96" s="337"/>
      <c r="W96" s="336"/>
      <c r="X96" s="337">
        <f>X95+X94+X91</f>
        <v>0</v>
      </c>
      <c r="Y96" s="337"/>
      <c r="Z96" s="337"/>
      <c r="AA96" s="336"/>
      <c r="AB96" s="337">
        <f>AB95+AB94+AB91</f>
        <v>0</v>
      </c>
      <c r="AC96" s="338"/>
      <c r="AD96" s="159"/>
      <c r="AE96" s="180"/>
      <c r="AF96" s="159">
        <f>AF95+AF94+AF91</f>
        <v>0</v>
      </c>
      <c r="AG96" s="181"/>
      <c r="AH96" s="268" t="s">
        <v>110</v>
      </c>
    </row>
    <row r="97" spans="1:34" ht="18" customHeight="1">
      <c r="A97" s="588"/>
      <c r="B97" s="589"/>
      <c r="C97" s="589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4"/>
      <c r="AH97" s="268"/>
    </row>
    <row r="98" spans="1:34" ht="18" customHeight="1" hidden="1">
      <c r="A98" s="204" t="s">
        <v>226</v>
      </c>
      <c r="B98" s="204"/>
      <c r="C98" s="204"/>
      <c r="D98" s="204"/>
      <c r="E98" s="204"/>
      <c r="F98" s="204"/>
      <c r="G98" s="204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69"/>
    </row>
    <row r="99" spans="1:34" ht="18" customHeight="1" hidden="1">
      <c r="A99" s="145"/>
      <c r="B99" s="146"/>
      <c r="C99" s="146"/>
      <c r="D99" s="146"/>
      <c r="E99" s="146"/>
      <c r="F99" s="146"/>
      <c r="G99" s="146"/>
      <c r="H99" s="147" t="s">
        <v>202</v>
      </c>
      <c r="I99" s="148"/>
      <c r="J99" s="148"/>
      <c r="K99" s="147" t="s">
        <v>203</v>
      </c>
      <c r="L99" s="148"/>
      <c r="M99" s="148"/>
      <c r="N99" s="150">
        <v>2007</v>
      </c>
      <c r="O99" s="151"/>
      <c r="P99" s="151"/>
      <c r="Q99" s="150">
        <v>2007</v>
      </c>
      <c r="R99" s="151"/>
      <c r="S99" s="151"/>
      <c r="T99" s="150">
        <v>2007</v>
      </c>
      <c r="U99" s="151"/>
      <c r="V99" s="151"/>
      <c r="W99" s="150">
        <v>2007</v>
      </c>
      <c r="X99" s="151"/>
      <c r="Y99" s="151"/>
      <c r="Z99" s="149"/>
      <c r="AA99" s="150">
        <v>2007</v>
      </c>
      <c r="AB99" s="151"/>
      <c r="AC99" s="151"/>
      <c r="AD99" s="149"/>
      <c r="AE99" s="147" t="s">
        <v>204</v>
      </c>
      <c r="AF99" s="148"/>
      <c r="AG99" s="152"/>
      <c r="AH99" s="268"/>
    </row>
    <row r="100" spans="1:34" ht="18" customHeight="1" hidden="1">
      <c r="A100" s="153"/>
      <c r="B100" s="154"/>
      <c r="C100" s="155"/>
      <c r="D100" s="155"/>
      <c r="E100" s="156"/>
      <c r="F100" s="154"/>
      <c r="G100" s="156"/>
      <c r="H100" s="157" t="s">
        <v>229</v>
      </c>
      <c r="I100" s="158"/>
      <c r="J100" s="158"/>
      <c r="K100" s="157" t="s">
        <v>227</v>
      </c>
      <c r="L100" s="158"/>
      <c r="M100" s="158"/>
      <c r="N100" s="157" t="s">
        <v>31</v>
      </c>
      <c r="O100" s="160"/>
      <c r="P100" s="160"/>
      <c r="Q100" s="157" t="s">
        <v>242</v>
      </c>
      <c r="R100" s="158"/>
      <c r="S100" s="158"/>
      <c r="T100" s="157" t="s">
        <v>243</v>
      </c>
      <c r="U100" s="160"/>
      <c r="V100" s="160"/>
      <c r="W100" s="157" t="s">
        <v>244</v>
      </c>
      <c r="X100" s="160"/>
      <c r="Y100" s="160"/>
      <c r="Z100" s="159"/>
      <c r="AA100" s="157" t="s">
        <v>235</v>
      </c>
      <c r="AB100" s="158"/>
      <c r="AC100" s="158"/>
      <c r="AD100" s="159"/>
      <c r="AE100" s="157" t="s">
        <v>241</v>
      </c>
      <c r="AF100" s="158"/>
      <c r="AG100" s="161"/>
      <c r="AH100" s="268"/>
    </row>
    <row r="101" spans="1:34" ht="18" customHeight="1" hidden="1" thickBot="1">
      <c r="A101" s="162" t="s">
        <v>236</v>
      </c>
      <c r="B101" s="163"/>
      <c r="C101" s="163"/>
      <c r="D101" s="163"/>
      <c r="E101" s="163"/>
      <c r="F101" s="163"/>
      <c r="G101" s="163"/>
      <c r="H101" s="164" t="s">
        <v>237</v>
      </c>
      <c r="I101" s="165" t="s">
        <v>158</v>
      </c>
      <c r="J101" s="166" t="s">
        <v>239</v>
      </c>
      <c r="K101" s="164" t="s">
        <v>237</v>
      </c>
      <c r="L101" s="165" t="s">
        <v>158</v>
      </c>
      <c r="M101" s="166" t="s">
        <v>239</v>
      </c>
      <c r="N101" s="164" t="s">
        <v>237</v>
      </c>
      <c r="O101" s="165" t="s">
        <v>158</v>
      </c>
      <c r="P101" s="166" t="s">
        <v>239</v>
      </c>
      <c r="Q101" s="164" t="s">
        <v>237</v>
      </c>
      <c r="R101" s="165" t="s">
        <v>158</v>
      </c>
      <c r="S101" s="166" t="s">
        <v>239</v>
      </c>
      <c r="T101" s="164" t="s">
        <v>237</v>
      </c>
      <c r="U101" s="165" t="s">
        <v>158</v>
      </c>
      <c r="V101" s="166" t="s">
        <v>239</v>
      </c>
      <c r="W101" s="164" t="s">
        <v>237</v>
      </c>
      <c r="X101" s="165" t="s">
        <v>158</v>
      </c>
      <c r="Y101" s="166" t="s">
        <v>239</v>
      </c>
      <c r="Z101" s="167"/>
      <c r="AA101" s="164" t="s">
        <v>237</v>
      </c>
      <c r="AB101" s="165" t="s">
        <v>158</v>
      </c>
      <c r="AC101" s="166" t="s">
        <v>239</v>
      </c>
      <c r="AD101" s="167"/>
      <c r="AE101" s="164" t="s">
        <v>237</v>
      </c>
      <c r="AF101" s="165" t="s">
        <v>158</v>
      </c>
      <c r="AG101" s="168" t="s">
        <v>239</v>
      </c>
      <c r="AH101" s="268"/>
    </row>
    <row r="102" spans="1:34" ht="18" customHeight="1" hidden="1">
      <c r="A102" s="169"/>
      <c r="B102" s="638" t="s">
        <v>187</v>
      </c>
      <c r="C102" s="638"/>
      <c r="D102" s="638"/>
      <c r="E102" s="638"/>
      <c r="F102" s="638"/>
      <c r="G102" s="639"/>
      <c r="H102" s="172"/>
      <c r="I102" s="173"/>
      <c r="J102" s="174">
        <v>0</v>
      </c>
      <c r="K102" s="172"/>
      <c r="L102" s="173"/>
      <c r="M102" s="174">
        <v>0</v>
      </c>
      <c r="N102" s="172"/>
      <c r="O102" s="173"/>
      <c r="P102" s="174">
        <v>0</v>
      </c>
      <c r="Q102" s="172">
        <f aca="true" t="shared" si="5" ref="Q102:S105">N102+K102</f>
        <v>0</v>
      </c>
      <c r="R102" s="173">
        <f t="shared" si="5"/>
        <v>0</v>
      </c>
      <c r="S102" s="173">
        <f t="shared" si="5"/>
        <v>0</v>
      </c>
      <c r="T102" s="172">
        <v>0</v>
      </c>
      <c r="U102" s="173">
        <v>0</v>
      </c>
      <c r="V102" s="174">
        <v>0</v>
      </c>
      <c r="W102" s="172">
        <v>0</v>
      </c>
      <c r="X102" s="173">
        <v>0</v>
      </c>
      <c r="Y102" s="174">
        <v>0</v>
      </c>
      <c r="Z102" s="173"/>
      <c r="AA102" s="172">
        <f aca="true" t="shared" si="6" ref="AA102:AC105">T102+Q102</f>
        <v>0</v>
      </c>
      <c r="AB102" s="173">
        <f t="shared" si="6"/>
        <v>0</v>
      </c>
      <c r="AC102" s="174">
        <f t="shared" si="6"/>
        <v>0</v>
      </c>
      <c r="AD102" s="173"/>
      <c r="AE102" s="172">
        <f aca="true" t="shared" si="7" ref="AE102:AG105">AA102-K102</f>
        <v>0</v>
      </c>
      <c r="AF102" s="173">
        <f t="shared" si="7"/>
        <v>0</v>
      </c>
      <c r="AG102" s="175">
        <f t="shared" si="7"/>
        <v>0</v>
      </c>
      <c r="AH102" s="268"/>
    </row>
    <row r="103" spans="1:34" ht="18" customHeight="1" hidden="1">
      <c r="A103" s="169"/>
      <c r="B103" s="570" t="s">
        <v>188</v>
      </c>
      <c r="C103" s="570"/>
      <c r="D103" s="570"/>
      <c r="E103" s="570"/>
      <c r="F103" s="570"/>
      <c r="G103" s="571"/>
      <c r="H103" s="172"/>
      <c r="I103" s="173"/>
      <c r="J103" s="173"/>
      <c r="K103" s="172"/>
      <c r="L103" s="173"/>
      <c r="M103" s="173"/>
      <c r="N103" s="172"/>
      <c r="O103" s="173"/>
      <c r="P103" s="173"/>
      <c r="Q103" s="172">
        <f t="shared" si="5"/>
        <v>0</v>
      </c>
      <c r="R103" s="173">
        <f t="shared" si="5"/>
        <v>0</v>
      </c>
      <c r="S103" s="173">
        <f t="shared" si="5"/>
        <v>0</v>
      </c>
      <c r="T103" s="172"/>
      <c r="U103" s="173"/>
      <c r="V103" s="173"/>
      <c r="W103" s="172"/>
      <c r="X103" s="173"/>
      <c r="Y103" s="173"/>
      <c r="Z103" s="173"/>
      <c r="AA103" s="172">
        <f t="shared" si="6"/>
        <v>0</v>
      </c>
      <c r="AB103" s="173">
        <f t="shared" si="6"/>
        <v>0</v>
      </c>
      <c r="AC103" s="173">
        <f t="shared" si="6"/>
        <v>0</v>
      </c>
      <c r="AD103" s="173"/>
      <c r="AE103" s="172">
        <f t="shared" si="7"/>
        <v>0</v>
      </c>
      <c r="AF103" s="173">
        <f t="shared" si="7"/>
        <v>0</v>
      </c>
      <c r="AG103" s="176">
        <f t="shared" si="7"/>
        <v>0</v>
      </c>
      <c r="AH103" s="268"/>
    </row>
    <row r="104" spans="1:34" ht="18" customHeight="1" hidden="1">
      <c r="A104" s="169"/>
      <c r="B104" s="570" t="s">
        <v>189</v>
      </c>
      <c r="C104" s="570"/>
      <c r="D104" s="570"/>
      <c r="E104" s="570"/>
      <c r="F104" s="570"/>
      <c r="G104" s="571"/>
      <c r="H104" s="172"/>
      <c r="I104" s="173"/>
      <c r="J104" s="173"/>
      <c r="K104" s="172"/>
      <c r="L104" s="173"/>
      <c r="M104" s="173"/>
      <c r="N104" s="172"/>
      <c r="O104" s="173"/>
      <c r="P104" s="173"/>
      <c r="Q104" s="172">
        <f t="shared" si="5"/>
        <v>0</v>
      </c>
      <c r="R104" s="173">
        <f t="shared" si="5"/>
        <v>0</v>
      </c>
      <c r="S104" s="173">
        <f t="shared" si="5"/>
        <v>0</v>
      </c>
      <c r="T104" s="172"/>
      <c r="U104" s="173"/>
      <c r="V104" s="173"/>
      <c r="W104" s="172"/>
      <c r="X104" s="173"/>
      <c r="Y104" s="173"/>
      <c r="Z104" s="173"/>
      <c r="AA104" s="172">
        <f t="shared" si="6"/>
        <v>0</v>
      </c>
      <c r="AB104" s="173">
        <f t="shared" si="6"/>
        <v>0</v>
      </c>
      <c r="AC104" s="173">
        <f t="shared" si="6"/>
        <v>0</v>
      </c>
      <c r="AD104" s="173"/>
      <c r="AE104" s="172">
        <f t="shared" si="7"/>
        <v>0</v>
      </c>
      <c r="AF104" s="173">
        <f t="shared" si="7"/>
        <v>0</v>
      </c>
      <c r="AG104" s="176">
        <f t="shared" si="7"/>
        <v>0</v>
      </c>
      <c r="AH104" s="268"/>
    </row>
    <row r="105" spans="1:34" ht="18" customHeight="1" hidden="1">
      <c r="A105" s="177"/>
      <c r="B105" s="640" t="s">
        <v>190</v>
      </c>
      <c r="C105" s="640"/>
      <c r="D105" s="640"/>
      <c r="E105" s="640"/>
      <c r="F105" s="640"/>
      <c r="G105" s="641"/>
      <c r="H105" s="180"/>
      <c r="I105" s="159"/>
      <c r="J105" s="159"/>
      <c r="K105" s="180"/>
      <c r="L105" s="159"/>
      <c r="M105" s="159"/>
      <c r="N105" s="180"/>
      <c r="O105" s="159"/>
      <c r="P105" s="159"/>
      <c r="Q105" s="180">
        <f t="shared" si="5"/>
        <v>0</v>
      </c>
      <c r="R105" s="159">
        <f t="shared" si="5"/>
        <v>0</v>
      </c>
      <c r="S105" s="159">
        <f t="shared" si="5"/>
        <v>0</v>
      </c>
      <c r="T105" s="180"/>
      <c r="U105" s="159"/>
      <c r="V105" s="159"/>
      <c r="W105" s="180"/>
      <c r="X105" s="159"/>
      <c r="Y105" s="159"/>
      <c r="Z105" s="159"/>
      <c r="AA105" s="180">
        <f t="shared" si="6"/>
        <v>0</v>
      </c>
      <c r="AB105" s="159">
        <f t="shared" si="6"/>
        <v>0</v>
      </c>
      <c r="AC105" s="159">
        <f t="shared" si="6"/>
        <v>0</v>
      </c>
      <c r="AD105" s="159"/>
      <c r="AE105" s="180">
        <f t="shared" si="7"/>
        <v>0</v>
      </c>
      <c r="AF105" s="159">
        <f t="shared" si="7"/>
        <v>0</v>
      </c>
      <c r="AG105" s="181">
        <f t="shared" si="7"/>
        <v>0</v>
      </c>
      <c r="AH105" s="268"/>
    </row>
    <row r="106" spans="1:34" ht="18" customHeight="1" hidden="1">
      <c r="A106" s="182"/>
      <c r="B106" s="183"/>
      <c r="C106" s="183" t="s">
        <v>159</v>
      </c>
      <c r="D106" s="184"/>
      <c r="E106" s="184"/>
      <c r="F106" s="184"/>
      <c r="G106" s="183"/>
      <c r="H106" s="185">
        <f aca="true" t="shared" si="8" ref="H106:Y106">SUM(H102:H105)</f>
        <v>0</v>
      </c>
      <c r="I106" s="186">
        <f t="shared" si="8"/>
        <v>0</v>
      </c>
      <c r="J106" s="186">
        <f t="shared" si="8"/>
        <v>0</v>
      </c>
      <c r="K106" s="185">
        <f t="shared" si="8"/>
        <v>0</v>
      </c>
      <c r="L106" s="186">
        <f t="shared" si="8"/>
        <v>0</v>
      </c>
      <c r="M106" s="186">
        <f t="shared" si="8"/>
        <v>0</v>
      </c>
      <c r="N106" s="185">
        <f t="shared" si="8"/>
        <v>0</v>
      </c>
      <c r="O106" s="186">
        <f t="shared" si="8"/>
        <v>0</v>
      </c>
      <c r="P106" s="186">
        <f t="shared" si="8"/>
        <v>0</v>
      </c>
      <c r="Q106" s="185">
        <f t="shared" si="8"/>
        <v>0</v>
      </c>
      <c r="R106" s="186">
        <f t="shared" si="8"/>
        <v>0</v>
      </c>
      <c r="S106" s="186">
        <f t="shared" si="8"/>
        <v>0</v>
      </c>
      <c r="T106" s="185">
        <f t="shared" si="8"/>
        <v>0</v>
      </c>
      <c r="U106" s="186">
        <f t="shared" si="8"/>
        <v>0</v>
      </c>
      <c r="V106" s="186">
        <f t="shared" si="8"/>
        <v>0</v>
      </c>
      <c r="W106" s="185">
        <f t="shared" si="8"/>
        <v>0</v>
      </c>
      <c r="X106" s="186">
        <f t="shared" si="8"/>
        <v>0</v>
      </c>
      <c r="Y106" s="186">
        <f t="shared" si="8"/>
        <v>0</v>
      </c>
      <c r="Z106" s="186"/>
      <c r="AA106" s="185">
        <f>SUM(AA102:AA105)</f>
        <v>0</v>
      </c>
      <c r="AB106" s="186">
        <f>SUM(AB102:AB105)</f>
        <v>0</v>
      </c>
      <c r="AC106" s="186">
        <f>SUM(AC102:AC105)</f>
        <v>0</v>
      </c>
      <c r="AD106" s="186"/>
      <c r="AE106" s="185">
        <f>SUM(AE102:AE105)</f>
        <v>0</v>
      </c>
      <c r="AF106" s="186">
        <f>SUM(AF102:AF105)</f>
        <v>0</v>
      </c>
      <c r="AG106" s="187">
        <f>SUM(AG102:AG105)</f>
        <v>0</v>
      </c>
      <c r="AH106" s="270"/>
    </row>
    <row r="107" spans="1:34" ht="18" customHeight="1" hidden="1">
      <c r="A107" s="153"/>
      <c r="B107" s="156"/>
      <c r="C107" s="156"/>
      <c r="D107" s="156"/>
      <c r="E107" s="156"/>
      <c r="F107" s="156"/>
      <c r="G107" s="156"/>
      <c r="H107" s="188"/>
      <c r="I107" s="189"/>
      <c r="J107" s="189"/>
      <c r="K107" s="188"/>
      <c r="L107" s="189"/>
      <c r="M107" s="189"/>
      <c r="N107" s="188"/>
      <c r="O107" s="189"/>
      <c r="P107" s="189"/>
      <c r="Q107" s="188"/>
      <c r="R107" s="189"/>
      <c r="S107" s="189"/>
      <c r="T107" s="188"/>
      <c r="U107" s="189"/>
      <c r="V107" s="189"/>
      <c r="W107" s="188"/>
      <c r="X107" s="189"/>
      <c r="Y107" s="189"/>
      <c r="Z107" s="189"/>
      <c r="AA107" s="188"/>
      <c r="AB107" s="189"/>
      <c r="AC107" s="189"/>
      <c r="AD107" s="189"/>
      <c r="AE107" s="188"/>
      <c r="AF107" s="189"/>
      <c r="AG107" s="190"/>
      <c r="AH107" s="268"/>
    </row>
    <row r="108" spans="1:34" ht="18" customHeight="1" hidden="1">
      <c r="A108" s="182" t="s">
        <v>217</v>
      </c>
      <c r="B108" s="178"/>
      <c r="C108" s="179"/>
      <c r="D108" s="179"/>
      <c r="E108" s="179"/>
      <c r="F108" s="179"/>
      <c r="G108" s="178"/>
      <c r="H108" s="180"/>
      <c r="I108" s="159"/>
      <c r="J108" s="159"/>
      <c r="K108" s="180"/>
      <c r="L108" s="159"/>
      <c r="M108" s="159"/>
      <c r="N108" s="180"/>
      <c r="O108" s="159"/>
      <c r="P108" s="159"/>
      <c r="Q108" s="180"/>
      <c r="R108" s="159">
        <f>+L108+O108</f>
        <v>0</v>
      </c>
      <c r="S108" s="159"/>
      <c r="T108" s="180"/>
      <c r="U108" s="159"/>
      <c r="V108" s="159"/>
      <c r="W108" s="180"/>
      <c r="X108" s="159"/>
      <c r="Y108" s="159"/>
      <c r="Z108" s="159"/>
      <c r="AA108" s="180"/>
      <c r="AB108" s="159">
        <f>U108+R108</f>
        <v>0</v>
      </c>
      <c r="AC108" s="159"/>
      <c r="AD108" s="159"/>
      <c r="AE108" s="180"/>
      <c r="AF108" s="159">
        <f>AB108-L108</f>
        <v>0</v>
      </c>
      <c r="AG108" s="181"/>
      <c r="AH108" s="268"/>
    </row>
    <row r="109" spans="1:34" ht="18" customHeight="1" hidden="1">
      <c r="A109" s="169"/>
      <c r="B109" s="170" t="s">
        <v>220</v>
      </c>
      <c r="C109" s="171"/>
      <c r="D109" s="171"/>
      <c r="E109" s="171"/>
      <c r="F109" s="171"/>
      <c r="G109" s="170"/>
      <c r="H109" s="172"/>
      <c r="I109" s="173">
        <f>+I106+I108</f>
        <v>0</v>
      </c>
      <c r="J109" s="173"/>
      <c r="K109" s="172"/>
      <c r="L109" s="173">
        <f>+L106+L108</f>
        <v>0</v>
      </c>
      <c r="M109" s="173"/>
      <c r="N109" s="172"/>
      <c r="O109" s="173">
        <f>+O106+O108</f>
        <v>0</v>
      </c>
      <c r="P109" s="173"/>
      <c r="Q109" s="172"/>
      <c r="R109" s="173">
        <f>+R106+R108</f>
        <v>0</v>
      </c>
      <c r="S109" s="173"/>
      <c r="T109" s="172"/>
      <c r="U109" s="173">
        <f>+U106+U108</f>
        <v>0</v>
      </c>
      <c r="V109" s="173"/>
      <c r="W109" s="172"/>
      <c r="X109" s="173">
        <f>+X106+X108</f>
        <v>0</v>
      </c>
      <c r="Y109" s="173"/>
      <c r="Z109" s="173"/>
      <c r="AA109" s="172"/>
      <c r="AB109" s="173">
        <f>+AB106+AB108</f>
        <v>0</v>
      </c>
      <c r="AC109" s="173"/>
      <c r="AD109" s="173"/>
      <c r="AE109" s="172"/>
      <c r="AF109" s="173">
        <f>+AF106+AF108</f>
        <v>0</v>
      </c>
      <c r="AG109" s="176"/>
      <c r="AH109" s="268"/>
    </row>
    <row r="110" spans="1:34" ht="18" customHeight="1" hidden="1">
      <c r="A110" s="153"/>
      <c r="B110" s="156"/>
      <c r="C110" s="156"/>
      <c r="D110" s="156"/>
      <c r="E110" s="156"/>
      <c r="F110" s="156"/>
      <c r="G110" s="156"/>
      <c r="H110" s="188"/>
      <c r="I110" s="189"/>
      <c r="J110" s="189"/>
      <c r="K110" s="188"/>
      <c r="L110" s="189"/>
      <c r="M110" s="189"/>
      <c r="N110" s="188"/>
      <c r="O110" s="189"/>
      <c r="P110" s="189"/>
      <c r="Q110" s="188"/>
      <c r="R110" s="189"/>
      <c r="S110" s="189"/>
      <c r="T110" s="188"/>
      <c r="U110" s="189"/>
      <c r="V110" s="189"/>
      <c r="W110" s="188"/>
      <c r="X110" s="189"/>
      <c r="Y110" s="189"/>
      <c r="Z110" s="189"/>
      <c r="AA110" s="188"/>
      <c r="AB110" s="189"/>
      <c r="AC110" s="189"/>
      <c r="AD110" s="189"/>
      <c r="AE110" s="188"/>
      <c r="AF110" s="189"/>
      <c r="AG110" s="190"/>
      <c r="AH110" s="268"/>
    </row>
    <row r="111" spans="1:34" ht="18" customHeight="1" hidden="1">
      <c r="A111" s="169"/>
      <c r="B111" s="170" t="s">
        <v>218</v>
      </c>
      <c r="C111" s="170"/>
      <c r="D111" s="170"/>
      <c r="E111" s="170"/>
      <c r="F111" s="170"/>
      <c r="G111" s="170"/>
      <c r="H111" s="172"/>
      <c r="I111" s="173"/>
      <c r="J111" s="173"/>
      <c r="K111" s="172"/>
      <c r="L111" s="173"/>
      <c r="M111" s="173"/>
      <c r="N111" s="172"/>
      <c r="O111" s="173"/>
      <c r="P111" s="173"/>
      <c r="Q111" s="172"/>
      <c r="R111" s="173"/>
      <c r="S111" s="173"/>
      <c r="T111" s="172"/>
      <c r="U111" s="173"/>
      <c r="V111" s="173"/>
      <c r="W111" s="172"/>
      <c r="X111" s="173"/>
      <c r="Y111" s="173"/>
      <c r="Z111" s="173"/>
      <c r="AA111" s="172"/>
      <c r="AB111" s="173"/>
      <c r="AC111" s="173"/>
      <c r="AD111" s="173"/>
      <c r="AE111" s="172"/>
      <c r="AF111" s="173"/>
      <c r="AG111" s="176"/>
      <c r="AH111" s="268"/>
    </row>
    <row r="112" spans="1:34" ht="18" customHeight="1" hidden="1">
      <c r="A112" s="169"/>
      <c r="B112" s="171"/>
      <c r="C112" s="170" t="s">
        <v>160</v>
      </c>
      <c r="D112" s="171"/>
      <c r="E112" s="171"/>
      <c r="F112" s="171"/>
      <c r="G112" s="170"/>
      <c r="H112" s="172"/>
      <c r="I112" s="173"/>
      <c r="J112" s="173"/>
      <c r="K112" s="172"/>
      <c r="L112" s="173"/>
      <c r="M112" s="173"/>
      <c r="N112" s="172"/>
      <c r="O112" s="173">
        <v>0</v>
      </c>
      <c r="P112" s="173"/>
      <c r="Q112" s="172"/>
      <c r="R112" s="173"/>
      <c r="S112" s="173"/>
      <c r="T112" s="172"/>
      <c r="U112" s="173">
        <v>0</v>
      </c>
      <c r="V112" s="173"/>
      <c r="W112" s="172"/>
      <c r="X112" s="173">
        <v>0</v>
      </c>
      <c r="Y112" s="173"/>
      <c r="Z112" s="173"/>
      <c r="AA112" s="172"/>
      <c r="AB112" s="173"/>
      <c r="AC112" s="173"/>
      <c r="AD112" s="173"/>
      <c r="AE112" s="172"/>
      <c r="AF112" s="173">
        <f>AB112-L112</f>
        <v>0</v>
      </c>
      <c r="AG112" s="176"/>
      <c r="AH112" s="268"/>
    </row>
    <row r="113" spans="1:34" ht="18" customHeight="1" hidden="1">
      <c r="A113" s="182"/>
      <c r="B113" s="179"/>
      <c r="C113" s="178" t="s">
        <v>192</v>
      </c>
      <c r="D113" s="179"/>
      <c r="E113" s="179"/>
      <c r="F113" s="179"/>
      <c r="G113" s="178"/>
      <c r="H113" s="180"/>
      <c r="I113" s="159"/>
      <c r="J113" s="159"/>
      <c r="K113" s="180"/>
      <c r="L113" s="159"/>
      <c r="M113" s="159"/>
      <c r="N113" s="180"/>
      <c r="O113" s="159">
        <v>0</v>
      </c>
      <c r="P113" s="159"/>
      <c r="Q113" s="180"/>
      <c r="R113" s="159"/>
      <c r="S113" s="159"/>
      <c r="T113" s="180"/>
      <c r="U113" s="159">
        <v>0</v>
      </c>
      <c r="V113" s="159"/>
      <c r="W113" s="180"/>
      <c r="X113" s="159">
        <v>0</v>
      </c>
      <c r="Y113" s="159"/>
      <c r="Z113" s="159"/>
      <c r="AA113" s="180"/>
      <c r="AB113" s="159"/>
      <c r="AC113" s="159"/>
      <c r="AD113" s="159"/>
      <c r="AE113" s="180"/>
      <c r="AF113" s="159">
        <f>AB113-L113</f>
        <v>0</v>
      </c>
      <c r="AG113" s="181"/>
      <c r="AH113" s="268"/>
    </row>
    <row r="114" spans="1:34" ht="18" customHeight="1" hidden="1">
      <c r="A114" s="182"/>
      <c r="B114" s="178" t="s">
        <v>219</v>
      </c>
      <c r="C114" s="179"/>
      <c r="D114" s="179"/>
      <c r="E114" s="179"/>
      <c r="F114" s="179"/>
      <c r="G114" s="178"/>
      <c r="H114" s="180"/>
      <c r="I114" s="159">
        <f>I113+I112+I109</f>
        <v>0</v>
      </c>
      <c r="J114" s="159"/>
      <c r="K114" s="180"/>
      <c r="L114" s="159">
        <f>L113+L112+L109</f>
        <v>0</v>
      </c>
      <c r="M114" s="159"/>
      <c r="N114" s="180"/>
      <c r="O114" s="159">
        <f>O113+O112+O109</f>
        <v>0</v>
      </c>
      <c r="P114" s="159"/>
      <c r="Q114" s="180"/>
      <c r="R114" s="159">
        <f>R113+R112+R109</f>
        <v>0</v>
      </c>
      <c r="S114" s="159"/>
      <c r="T114" s="180"/>
      <c r="U114" s="159">
        <f>U113+U112+U109</f>
        <v>0</v>
      </c>
      <c r="V114" s="159"/>
      <c r="W114" s="180"/>
      <c r="X114" s="159">
        <f>X113+X112+X109</f>
        <v>0</v>
      </c>
      <c r="Y114" s="159"/>
      <c r="Z114" s="159"/>
      <c r="AA114" s="180"/>
      <c r="AB114" s="159">
        <f>AB113+AB112+AB109</f>
        <v>0</v>
      </c>
      <c r="AC114" s="159"/>
      <c r="AD114" s="159"/>
      <c r="AE114" s="180"/>
      <c r="AF114" s="159">
        <f>AF113+AF112+AF109</f>
        <v>0</v>
      </c>
      <c r="AG114" s="181"/>
      <c r="AH114" s="268"/>
    </row>
    <row r="115" spans="3:34" ht="18" customHeight="1">
      <c r="C115" s="7"/>
      <c r="D115" s="7"/>
      <c r="E115" s="7"/>
      <c r="F115" s="7"/>
      <c r="AH115" s="268"/>
    </row>
    <row r="116" spans="3:34" ht="18" customHeight="1">
      <c r="C116" s="7"/>
      <c r="D116" s="7"/>
      <c r="E116" s="7"/>
      <c r="F116" s="7"/>
      <c r="AH116" s="268"/>
    </row>
    <row r="117" ht="15.75">
      <c r="AH117" s="268"/>
    </row>
    <row r="118" ht="15.75">
      <c r="AH118" s="268"/>
    </row>
    <row r="119" spans="28:34" ht="15.75">
      <c r="AB119" s="130"/>
      <c r="AC119" s="251"/>
      <c r="AD119" s="130"/>
      <c r="AE119" s="130"/>
      <c r="AF119" s="130"/>
      <c r="AG119" s="130"/>
      <c r="AH119" s="272"/>
    </row>
    <row r="120" spans="28:34" ht="15.75">
      <c r="AB120" s="130"/>
      <c r="AC120" s="130"/>
      <c r="AD120" s="130"/>
      <c r="AE120" s="130"/>
      <c r="AF120" s="130"/>
      <c r="AG120" s="130"/>
      <c r="AH120" s="272"/>
    </row>
  </sheetData>
  <mergeCells count="107">
    <mergeCell ref="T68:V69"/>
    <mergeCell ref="W68:Y69"/>
    <mergeCell ref="A51:Y51"/>
    <mergeCell ref="AA68:AC69"/>
    <mergeCell ref="Q68:S69"/>
    <mergeCell ref="A55:Y55"/>
    <mergeCell ref="A52:Y52"/>
    <mergeCell ref="H68:J69"/>
    <mergeCell ref="K68:M69"/>
    <mergeCell ref="N68:P69"/>
    <mergeCell ref="K89:K90"/>
    <mergeCell ref="L89:L90"/>
    <mergeCell ref="M89:M90"/>
    <mergeCell ref="P89:P90"/>
    <mergeCell ref="N89:N90"/>
    <mergeCell ref="A24:Y24"/>
    <mergeCell ref="A33:Y33"/>
    <mergeCell ref="A41:Y41"/>
    <mergeCell ref="A94:G94"/>
    <mergeCell ref="A68:G70"/>
    <mergeCell ref="A86:G86"/>
    <mergeCell ref="A91:G91"/>
    <mergeCell ref="A92:G93"/>
    <mergeCell ref="C79:D79"/>
    <mergeCell ref="A89:G90"/>
    <mergeCell ref="AC12:AC13"/>
    <mergeCell ref="AB12:AB13"/>
    <mergeCell ref="AA12:AA13"/>
    <mergeCell ref="A23:Y23"/>
    <mergeCell ref="A16:Y16"/>
    <mergeCell ref="A38:Y38"/>
    <mergeCell ref="A40:Y40"/>
    <mergeCell ref="A50:Y50"/>
    <mergeCell ref="A42:Y42"/>
    <mergeCell ref="A49:Y49"/>
    <mergeCell ref="A48:Y48"/>
    <mergeCell ref="A47:Y47"/>
    <mergeCell ref="AE11:AG11"/>
    <mergeCell ref="AA11:AC11"/>
    <mergeCell ref="A17:Y17"/>
    <mergeCell ref="B102:G102"/>
    <mergeCell ref="B105:G105"/>
    <mergeCell ref="B103:G103"/>
    <mergeCell ref="A59:AC59"/>
    <mergeCell ref="A60:AC60"/>
    <mergeCell ref="A61:AC61"/>
    <mergeCell ref="A62:AC62"/>
    <mergeCell ref="B104:G104"/>
    <mergeCell ref="A95:G95"/>
    <mergeCell ref="A96:G96"/>
    <mergeCell ref="H92:H93"/>
    <mergeCell ref="A1:AC1"/>
    <mergeCell ref="A14:Y14"/>
    <mergeCell ref="A22:Y22"/>
    <mergeCell ref="A97:AC97"/>
    <mergeCell ref="A4:AC4"/>
    <mergeCell ref="A5:AC5"/>
    <mergeCell ref="A6:AC6"/>
    <mergeCell ref="A7:AC7"/>
    <mergeCell ref="A21:Y21"/>
    <mergeCell ref="A25:Y25"/>
    <mergeCell ref="I92:I93"/>
    <mergeCell ref="J92:J93"/>
    <mergeCell ref="H89:H90"/>
    <mergeCell ref="J89:J90"/>
    <mergeCell ref="I89:I90"/>
    <mergeCell ref="Q89:Q90"/>
    <mergeCell ref="R89:R90"/>
    <mergeCell ref="O89:O90"/>
    <mergeCell ref="S89:S90"/>
    <mergeCell ref="T89:T90"/>
    <mergeCell ref="U89:U90"/>
    <mergeCell ref="V89:V90"/>
    <mergeCell ref="W89:W90"/>
    <mergeCell ref="X89:X90"/>
    <mergeCell ref="Y89:Y90"/>
    <mergeCell ref="AA89:AA90"/>
    <mergeCell ref="AB89:AB90"/>
    <mergeCell ref="AC89:AC90"/>
    <mergeCell ref="AA92:AA93"/>
    <mergeCell ref="AB92:AB93"/>
    <mergeCell ref="AC92:AC93"/>
    <mergeCell ref="Y92:Y93"/>
    <mergeCell ref="X92:X93"/>
    <mergeCell ref="W92:W93"/>
    <mergeCell ref="V92:V93"/>
    <mergeCell ref="U92:U93"/>
    <mergeCell ref="T92:T93"/>
    <mergeCell ref="S92:S93"/>
    <mergeCell ref="R92:R93"/>
    <mergeCell ref="Q92:Q93"/>
    <mergeCell ref="L92:L93"/>
    <mergeCell ref="K92:K93"/>
    <mergeCell ref="P92:P93"/>
    <mergeCell ref="O92:O93"/>
    <mergeCell ref="N92:N93"/>
    <mergeCell ref="M92:M93"/>
    <mergeCell ref="C76:D76"/>
    <mergeCell ref="C77:D77"/>
    <mergeCell ref="C78:D78"/>
    <mergeCell ref="A26:Y26"/>
    <mergeCell ref="A27:Y27"/>
    <mergeCell ref="A29:Y29"/>
    <mergeCell ref="A36:Y36"/>
    <mergeCell ref="A31:Y31"/>
    <mergeCell ref="A32:Y32"/>
    <mergeCell ref="A37:Y37"/>
  </mergeCells>
  <printOptions horizontalCentered="1"/>
  <pageMargins left="0.5" right="0.5" top="0.5" bottom="0.25" header="0.5" footer="0.5"/>
  <pageSetup fitToHeight="0" horizontalDpi="600" verticalDpi="600" orientation="landscape" scale="55" r:id="rId1"/>
  <headerFooter alignWithMargins="0">
    <oddFooter>&amp;C&amp;"Times New Roman,Regular"Exhibit B - Summary of Requirements&amp;R&amp;"Times New Roman,Regular"Juvenile Justice  Programs</oddFooter>
  </headerFooter>
  <rowBreaks count="1" manualBreakCount="1">
    <brk id="5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T92"/>
  <sheetViews>
    <sheetView zoomScale="75" zoomScaleNormal="75" zoomScaleSheetLayoutView="75" workbookViewId="0" topLeftCell="A1">
      <selection activeCell="A91" sqref="A91:IV102"/>
    </sheetView>
  </sheetViews>
  <sheetFormatPr defaultColWidth="8.88671875" defaultRowHeight="15"/>
  <cols>
    <col min="1" max="1" width="49.5546875" style="36" customWidth="1"/>
    <col min="2" max="2" width="1.2265625" style="36" customWidth="1"/>
    <col min="3" max="3" width="10.77734375" style="36" customWidth="1"/>
    <col min="4" max="4" width="10.99609375" style="36" customWidth="1"/>
    <col min="5" max="5" width="1.2265625" style="36" customWidth="1"/>
    <col min="6" max="7" width="11.21484375" style="36" customWidth="1"/>
    <col min="8" max="8" width="1.2265625" style="36" customWidth="1"/>
    <col min="9" max="9" width="7.21484375" style="36" customWidth="1"/>
    <col min="10" max="10" width="7.99609375" style="36" customWidth="1"/>
    <col min="11" max="11" width="6.77734375" style="36" customWidth="1"/>
    <col min="12" max="12" width="8.4453125" style="36" customWidth="1"/>
    <col min="13" max="13" width="6.77734375" style="36" customWidth="1"/>
    <col min="14" max="14" width="9.3359375" style="36" customWidth="1"/>
    <col min="15" max="15" width="6.3359375" style="36" customWidth="1"/>
    <col min="16" max="16" width="8.5546875" style="36" customWidth="1"/>
    <col min="17" max="17" width="1.88671875" style="36" customWidth="1"/>
    <col min="18" max="16384" width="7.21484375" style="36" customWidth="1"/>
  </cols>
  <sheetData>
    <row r="1" spans="1:19" ht="20.25">
      <c r="A1" s="705" t="s">
        <v>113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7"/>
      <c r="Q1" s="252" t="s">
        <v>3</v>
      </c>
      <c r="R1" s="254"/>
      <c r="S1" s="254"/>
    </row>
    <row r="2" spans="1:20" ht="18.75" customHeight="1">
      <c r="A2" s="39"/>
      <c r="Q2" s="252" t="s">
        <v>3</v>
      </c>
      <c r="T2" s="252"/>
    </row>
    <row r="3" spans="1:20" ht="15.75">
      <c r="A3" s="708" t="s">
        <v>23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709"/>
      <c r="Q3" s="252" t="s">
        <v>3</v>
      </c>
      <c r="R3" s="192"/>
      <c r="S3" s="192"/>
      <c r="T3" s="252"/>
    </row>
    <row r="4" spans="1:19" ht="15.75">
      <c r="A4" s="710" t="str">
        <f>+'B. Summary of Requirements '!A60</f>
        <v>Office of Justice Programs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252" t="s">
        <v>3</v>
      </c>
      <c r="R4" s="191"/>
      <c r="S4" s="191"/>
    </row>
    <row r="5" spans="1:19" ht="15.75">
      <c r="A5" s="710" t="str">
        <f>+'B. Summary of Requirements '!A61</f>
        <v>Juvenile Justice Programs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252" t="s">
        <v>3</v>
      </c>
      <c r="R5" s="191"/>
      <c r="S5" s="191"/>
    </row>
    <row r="6" spans="1:20" ht="15">
      <c r="A6" s="711" t="s">
        <v>215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709"/>
      <c r="Q6" s="252" t="s">
        <v>3</v>
      </c>
      <c r="R6" s="192"/>
      <c r="S6" s="192"/>
      <c r="T6" s="252"/>
    </row>
    <row r="7" spans="17:20" ht="12.75">
      <c r="Q7" s="252" t="s">
        <v>3</v>
      </c>
      <c r="T7" s="252"/>
    </row>
    <row r="8" spans="17:20" ht="13.5" thickBot="1">
      <c r="Q8" s="252" t="s">
        <v>3</v>
      </c>
      <c r="T8" s="252"/>
    </row>
    <row r="9" spans="1:20" ht="37.5" customHeight="1">
      <c r="A9" s="206"/>
      <c r="B9" s="43"/>
      <c r="C9" s="724" t="str">
        <f>+'B. Summary of Requirements '!H68</f>
        <v>2007 Appropriation Enacted w/Rescissions and Supplementals</v>
      </c>
      <c r="D9" s="721"/>
      <c r="E9" s="253"/>
      <c r="F9" s="724" t="str">
        <f>+'B. Summary of Requirements '!K68</f>
        <v>2008 Enacted</v>
      </c>
      <c r="G9" s="721"/>
      <c r="H9" s="253"/>
      <c r="I9" s="720" t="str">
        <f>+'B. Summary of Requirements '!Q68</f>
        <v>2009 Current Services</v>
      </c>
      <c r="J9" s="721"/>
      <c r="K9" s="727">
        <v>2009</v>
      </c>
      <c r="L9" s="728"/>
      <c r="M9" s="728"/>
      <c r="N9" s="729"/>
      <c r="O9" s="720" t="str">
        <f>+'B. Summary of Requirements '!AA68</f>
        <v>2009 Request</v>
      </c>
      <c r="P9" s="721"/>
      <c r="Q9" s="252" t="s">
        <v>3</v>
      </c>
      <c r="R9" s="227"/>
      <c r="S9" s="228"/>
      <c r="T9" s="252"/>
    </row>
    <row r="10" spans="1:20" ht="14.25" customHeight="1">
      <c r="A10" s="43"/>
      <c r="B10" s="43"/>
      <c r="C10" s="725"/>
      <c r="D10" s="726"/>
      <c r="E10" s="253"/>
      <c r="F10" s="722"/>
      <c r="G10" s="723"/>
      <c r="H10" s="253"/>
      <c r="I10" s="722"/>
      <c r="J10" s="723"/>
      <c r="K10" s="732" t="s">
        <v>243</v>
      </c>
      <c r="L10" s="733"/>
      <c r="M10" s="730" t="s">
        <v>244</v>
      </c>
      <c r="N10" s="731"/>
      <c r="O10" s="722"/>
      <c r="P10" s="723"/>
      <c r="Q10" s="252" t="s">
        <v>3</v>
      </c>
      <c r="R10" s="228"/>
      <c r="S10" s="228"/>
      <c r="T10" s="252"/>
    </row>
    <row r="11" spans="1:20" ht="12.75" hidden="1">
      <c r="A11" s="715" t="s">
        <v>205</v>
      </c>
      <c r="B11" s="43"/>
      <c r="C11" s="141"/>
      <c r="D11" s="142"/>
      <c r="E11" s="135"/>
      <c r="F11" s="141"/>
      <c r="G11" s="142"/>
      <c r="H11" s="135"/>
      <c r="I11" s="141"/>
      <c r="J11" s="142"/>
      <c r="K11" s="141"/>
      <c r="L11" s="142"/>
      <c r="M11" s="209"/>
      <c r="N11" s="142"/>
      <c r="O11" s="141"/>
      <c r="P11" s="142"/>
      <c r="Q11" s="252" t="s">
        <v>3</v>
      </c>
      <c r="R11" s="209"/>
      <c r="S11" s="209"/>
      <c r="T11" s="252"/>
    </row>
    <row r="12" spans="1:20" ht="51">
      <c r="A12" s="716"/>
      <c r="B12" s="43"/>
      <c r="C12" s="237" t="s">
        <v>61</v>
      </c>
      <c r="D12" s="238" t="s">
        <v>62</v>
      </c>
      <c r="E12" s="135"/>
      <c r="F12" s="237" t="s">
        <v>61</v>
      </c>
      <c r="G12" s="238" t="s">
        <v>62</v>
      </c>
      <c r="H12" s="135"/>
      <c r="I12" s="237" t="s">
        <v>61</v>
      </c>
      <c r="J12" s="238" t="s">
        <v>62</v>
      </c>
      <c r="K12" s="237" t="s">
        <v>61</v>
      </c>
      <c r="L12" s="238" t="s">
        <v>62</v>
      </c>
      <c r="M12" s="237" t="s">
        <v>61</v>
      </c>
      <c r="N12" s="238" t="s">
        <v>62</v>
      </c>
      <c r="O12" s="237" t="s">
        <v>61</v>
      </c>
      <c r="P12" s="238" t="s">
        <v>62</v>
      </c>
      <c r="Q12" s="252" t="s">
        <v>3</v>
      </c>
      <c r="R12" s="229"/>
      <c r="S12" s="229"/>
      <c r="T12" s="252"/>
    </row>
    <row r="13" spans="1:20" ht="12.75">
      <c r="A13" s="239"/>
      <c r="B13" s="43"/>
      <c r="C13" s="292"/>
      <c r="D13" s="293"/>
      <c r="E13" s="286"/>
      <c r="F13" s="292"/>
      <c r="G13" s="293"/>
      <c r="H13" s="286"/>
      <c r="I13" s="292"/>
      <c r="J13" s="293"/>
      <c r="K13" s="292"/>
      <c r="L13" s="295"/>
      <c r="M13" s="348"/>
      <c r="N13" s="293"/>
      <c r="O13" s="292"/>
      <c r="P13" s="293"/>
      <c r="Q13" s="252" t="s">
        <v>3</v>
      </c>
      <c r="R13" s="211"/>
      <c r="S13" s="211"/>
      <c r="T13" s="252"/>
    </row>
    <row r="14" spans="1:20" ht="12.75">
      <c r="A14" s="47" t="s">
        <v>34</v>
      </c>
      <c r="B14" s="43"/>
      <c r="C14" s="292"/>
      <c r="D14" s="342"/>
      <c r="E14" s="286"/>
      <c r="F14" s="292"/>
      <c r="G14" s="342"/>
      <c r="H14" s="286"/>
      <c r="I14" s="292"/>
      <c r="J14" s="342"/>
      <c r="K14" s="292"/>
      <c r="L14" s="295"/>
      <c r="M14" s="292"/>
      <c r="N14" s="342"/>
      <c r="O14" s="292"/>
      <c r="P14" s="342"/>
      <c r="Q14" s="252" t="s">
        <v>3</v>
      </c>
      <c r="R14" s="212"/>
      <c r="S14" s="230"/>
      <c r="T14" s="252"/>
    </row>
    <row r="15" spans="1:20" ht="12.75">
      <c r="A15" s="240" t="s">
        <v>131</v>
      </c>
      <c r="B15" s="43"/>
      <c r="C15" s="292"/>
      <c r="D15" s="342"/>
      <c r="E15" s="286"/>
      <c r="F15" s="292"/>
      <c r="G15" s="342"/>
      <c r="H15" s="286"/>
      <c r="I15" s="292"/>
      <c r="J15" s="342"/>
      <c r="K15" s="292"/>
      <c r="L15" s="295"/>
      <c r="M15" s="292"/>
      <c r="N15" s="342"/>
      <c r="O15" s="292">
        <f aca="true" t="shared" si="0" ref="O15:P18">+I15+K15+M15</f>
        <v>0</v>
      </c>
      <c r="P15" s="293">
        <f t="shared" si="0"/>
        <v>0</v>
      </c>
      <c r="Q15" s="252" t="s">
        <v>3</v>
      </c>
      <c r="R15" s="212"/>
      <c r="S15" s="230"/>
      <c r="T15" s="252"/>
    </row>
    <row r="16" spans="1:20" ht="25.5">
      <c r="A16" s="241" t="s">
        <v>132</v>
      </c>
      <c r="B16" s="43"/>
      <c r="C16" s="292"/>
      <c r="D16" s="342"/>
      <c r="E16" s="286"/>
      <c r="F16" s="292"/>
      <c r="G16" s="342"/>
      <c r="H16" s="286"/>
      <c r="I16" s="292"/>
      <c r="J16" s="342"/>
      <c r="K16" s="292"/>
      <c r="L16" s="295"/>
      <c r="M16" s="292"/>
      <c r="N16" s="342"/>
      <c r="O16" s="292">
        <f t="shared" si="0"/>
        <v>0</v>
      </c>
      <c r="P16" s="293">
        <f t="shared" si="0"/>
        <v>0</v>
      </c>
      <c r="Q16" s="252" t="s">
        <v>3</v>
      </c>
      <c r="R16" s="212"/>
      <c r="S16" s="230"/>
      <c r="T16" s="252"/>
    </row>
    <row r="17" spans="1:20" ht="25.5">
      <c r="A17" s="241" t="s">
        <v>101</v>
      </c>
      <c r="B17" s="43"/>
      <c r="C17" s="292"/>
      <c r="D17" s="342"/>
      <c r="E17" s="286"/>
      <c r="F17" s="292"/>
      <c r="G17" s="342"/>
      <c r="H17" s="286"/>
      <c r="I17" s="292"/>
      <c r="J17" s="342"/>
      <c r="K17" s="292"/>
      <c r="L17" s="295"/>
      <c r="M17" s="292"/>
      <c r="N17" s="342"/>
      <c r="O17" s="292">
        <f t="shared" si="0"/>
        <v>0</v>
      </c>
      <c r="P17" s="293">
        <f t="shared" si="0"/>
        <v>0</v>
      </c>
      <c r="Q17" s="252" t="s">
        <v>3</v>
      </c>
      <c r="R17" s="212"/>
      <c r="S17" s="230"/>
      <c r="T17" s="252"/>
    </row>
    <row r="18" spans="1:20" ht="13.5" customHeight="1">
      <c r="A18" s="240" t="s">
        <v>133</v>
      </c>
      <c r="B18" s="44"/>
      <c r="C18" s="298"/>
      <c r="D18" s="299"/>
      <c r="E18" s="287"/>
      <c r="F18" s="298"/>
      <c r="G18" s="299"/>
      <c r="H18" s="288"/>
      <c r="I18" s="298"/>
      <c r="J18" s="299"/>
      <c r="K18" s="298"/>
      <c r="L18" s="302"/>
      <c r="M18" s="298"/>
      <c r="N18" s="299"/>
      <c r="O18" s="298">
        <f t="shared" si="0"/>
        <v>0</v>
      </c>
      <c r="P18" s="299">
        <f t="shared" si="0"/>
        <v>0</v>
      </c>
      <c r="Q18" s="252" t="s">
        <v>3</v>
      </c>
      <c r="R18" s="216"/>
      <c r="S18" s="216"/>
      <c r="T18" s="252"/>
    </row>
    <row r="19" spans="1:20" ht="12.75" hidden="1">
      <c r="A19" s="50" t="s">
        <v>25</v>
      </c>
      <c r="B19" s="43"/>
      <c r="C19" s="343"/>
      <c r="D19" s="344"/>
      <c r="E19" s="289"/>
      <c r="F19" s="343"/>
      <c r="G19" s="344"/>
      <c r="H19" s="289"/>
      <c r="I19" s="343"/>
      <c r="J19" s="344"/>
      <c r="K19" s="343"/>
      <c r="L19" s="346"/>
      <c r="M19" s="343"/>
      <c r="N19" s="344"/>
      <c r="O19" s="343"/>
      <c r="P19" s="344"/>
      <c r="Q19" s="252" t="s">
        <v>3</v>
      </c>
      <c r="R19" s="214"/>
      <c r="S19" s="214"/>
      <c r="T19" s="252"/>
    </row>
    <row r="20" spans="1:20" s="37" customFormat="1" ht="12.75">
      <c r="A20" s="58" t="s">
        <v>35</v>
      </c>
      <c r="B20" s="47"/>
      <c r="C20" s="304">
        <f>SUM(C15:C19)</f>
        <v>0</v>
      </c>
      <c r="D20" s="305">
        <f>SUM(D15:D19)</f>
        <v>0</v>
      </c>
      <c r="E20" s="290"/>
      <c r="F20" s="304">
        <f>SUM(F15:F19)</f>
        <v>0</v>
      </c>
      <c r="G20" s="305">
        <f>SUM(G15:G19)</f>
        <v>0</v>
      </c>
      <c r="H20" s="291"/>
      <c r="I20" s="304">
        <f aca="true" t="shared" si="1" ref="I20:P20">SUM(I15:I19)</f>
        <v>0</v>
      </c>
      <c r="J20" s="305">
        <f t="shared" si="1"/>
        <v>0</v>
      </c>
      <c r="K20" s="304">
        <f>SUM(K15:K19)</f>
        <v>0</v>
      </c>
      <c r="L20" s="305">
        <f t="shared" si="1"/>
        <v>0</v>
      </c>
      <c r="M20" s="304">
        <f t="shared" si="1"/>
        <v>0</v>
      </c>
      <c r="N20" s="305">
        <f t="shared" si="1"/>
        <v>0</v>
      </c>
      <c r="O20" s="304">
        <f t="shared" si="1"/>
        <v>0</v>
      </c>
      <c r="P20" s="305">
        <f t="shared" si="1"/>
        <v>0</v>
      </c>
      <c r="Q20" s="252" t="s">
        <v>3</v>
      </c>
      <c r="R20" s="231"/>
      <c r="S20" s="231"/>
      <c r="T20" s="252"/>
    </row>
    <row r="21" spans="1:20" ht="12.75">
      <c r="A21" s="44"/>
      <c r="B21" s="43"/>
      <c r="C21" s="292"/>
      <c r="D21" s="293"/>
      <c r="E21" s="255"/>
      <c r="F21" s="292"/>
      <c r="G21" s="293"/>
      <c r="H21" s="255"/>
      <c r="I21" s="292"/>
      <c r="J21" s="293"/>
      <c r="K21" s="292"/>
      <c r="L21" s="295"/>
      <c r="M21" s="292"/>
      <c r="N21" s="293"/>
      <c r="O21" s="292"/>
      <c r="P21" s="293"/>
      <c r="Q21" s="252" t="s">
        <v>3</v>
      </c>
      <c r="R21" s="211"/>
      <c r="S21" s="211"/>
      <c r="T21" s="252"/>
    </row>
    <row r="22" spans="1:20" ht="25.5">
      <c r="A22" s="57" t="s">
        <v>129</v>
      </c>
      <c r="B22" s="43"/>
      <c r="C22" s="292"/>
      <c r="D22" s="293"/>
      <c r="E22" s="294"/>
      <c r="F22" s="292"/>
      <c r="G22" s="293"/>
      <c r="H22" s="294"/>
      <c r="I22" s="292"/>
      <c r="J22" s="293"/>
      <c r="K22" s="292"/>
      <c r="L22" s="295"/>
      <c r="M22" s="292"/>
      <c r="N22" s="293"/>
      <c r="O22" s="296"/>
      <c r="P22" s="297"/>
      <c r="Q22" s="252" t="s">
        <v>3</v>
      </c>
      <c r="R22" s="211"/>
      <c r="S22" s="211"/>
      <c r="T22" s="252"/>
    </row>
    <row r="23" spans="1:20" ht="25.5">
      <c r="A23" s="241" t="s">
        <v>134</v>
      </c>
      <c r="B23" s="43"/>
      <c r="C23" s="292"/>
      <c r="D23" s="293">
        <v>326198</v>
      </c>
      <c r="E23" s="294"/>
      <c r="F23" s="292"/>
      <c r="G23" s="293">
        <v>368456</v>
      </c>
      <c r="H23" s="294"/>
      <c r="I23" s="292"/>
      <c r="J23" s="293">
        <v>362712</v>
      </c>
      <c r="K23" s="292"/>
      <c r="L23" s="295">
        <v>185000</v>
      </c>
      <c r="M23" s="292"/>
      <c r="N23" s="293">
        <v>-383513</v>
      </c>
      <c r="O23" s="292">
        <f aca="true" t="shared" si="2" ref="O23:P30">+I23+K23+M23</f>
        <v>0</v>
      </c>
      <c r="P23" s="293">
        <f t="shared" si="2"/>
        <v>164199</v>
      </c>
      <c r="Q23" s="252" t="s">
        <v>3</v>
      </c>
      <c r="R23" s="211"/>
      <c r="S23" s="211"/>
      <c r="T23" s="252"/>
    </row>
    <row r="24" spans="1:20" ht="12.75">
      <c r="A24" s="240" t="s">
        <v>135</v>
      </c>
      <c r="B24" s="43"/>
      <c r="C24" s="292"/>
      <c r="D24" s="293"/>
      <c r="E24" s="294"/>
      <c r="F24" s="292"/>
      <c r="G24" s="293"/>
      <c r="H24" s="294"/>
      <c r="I24" s="292"/>
      <c r="J24" s="293"/>
      <c r="K24" s="292"/>
      <c r="L24" s="295"/>
      <c r="M24" s="292"/>
      <c r="N24" s="293"/>
      <c r="O24" s="292">
        <f t="shared" si="2"/>
        <v>0</v>
      </c>
      <c r="P24" s="293">
        <f t="shared" si="2"/>
        <v>0</v>
      </c>
      <c r="Q24" s="252" t="s">
        <v>3</v>
      </c>
      <c r="R24" s="211"/>
      <c r="S24" s="211"/>
      <c r="T24" s="252"/>
    </row>
    <row r="25" spans="1:20" ht="12.75">
      <c r="A25" s="240" t="s">
        <v>136</v>
      </c>
      <c r="B25" s="43"/>
      <c r="C25" s="292"/>
      <c r="D25" s="293"/>
      <c r="E25" s="294"/>
      <c r="F25" s="292"/>
      <c r="G25" s="293"/>
      <c r="H25" s="294"/>
      <c r="I25" s="292"/>
      <c r="J25" s="293"/>
      <c r="K25" s="292"/>
      <c r="L25" s="295"/>
      <c r="M25" s="292"/>
      <c r="N25" s="293"/>
      <c r="O25" s="292">
        <f t="shared" si="2"/>
        <v>0</v>
      </c>
      <c r="P25" s="293">
        <f t="shared" si="2"/>
        <v>0</v>
      </c>
      <c r="Q25" s="252" t="s">
        <v>3</v>
      </c>
      <c r="R25" s="211"/>
      <c r="S25" s="211"/>
      <c r="T25" s="252"/>
    </row>
    <row r="26" spans="1:20" ht="12.75">
      <c r="A26" s="240" t="s">
        <v>137</v>
      </c>
      <c r="B26" s="43"/>
      <c r="C26" s="292"/>
      <c r="D26" s="293"/>
      <c r="E26" s="294"/>
      <c r="F26" s="292"/>
      <c r="G26" s="293"/>
      <c r="H26" s="294"/>
      <c r="I26" s="292"/>
      <c r="J26" s="293"/>
      <c r="K26" s="292"/>
      <c r="L26" s="295"/>
      <c r="M26" s="292"/>
      <c r="N26" s="293"/>
      <c r="O26" s="292">
        <f t="shared" si="2"/>
        <v>0</v>
      </c>
      <c r="P26" s="293">
        <f t="shared" si="2"/>
        <v>0</v>
      </c>
      <c r="Q26" s="252" t="s">
        <v>3</v>
      </c>
      <c r="R26" s="211"/>
      <c r="S26" s="211"/>
      <c r="T26" s="252"/>
    </row>
    <row r="27" spans="1:20" ht="25.5">
      <c r="A27" s="241" t="s">
        <v>138</v>
      </c>
      <c r="B27" s="43"/>
      <c r="C27" s="292"/>
      <c r="D27" s="293"/>
      <c r="E27" s="294"/>
      <c r="F27" s="292"/>
      <c r="G27" s="293"/>
      <c r="H27" s="294"/>
      <c r="I27" s="292"/>
      <c r="J27" s="293"/>
      <c r="K27" s="292"/>
      <c r="L27" s="295"/>
      <c r="M27" s="292"/>
      <c r="N27" s="293"/>
      <c r="O27" s="292">
        <f t="shared" si="2"/>
        <v>0</v>
      </c>
      <c r="P27" s="293">
        <f t="shared" si="2"/>
        <v>0</v>
      </c>
      <c r="Q27" s="252" t="s">
        <v>3</v>
      </c>
      <c r="R27" s="211"/>
      <c r="S27" s="211"/>
      <c r="T27" s="252"/>
    </row>
    <row r="28" spans="1:20" ht="12.75">
      <c r="A28" s="240" t="s">
        <v>142</v>
      </c>
      <c r="B28" s="43"/>
      <c r="C28" s="292"/>
      <c r="D28" s="293"/>
      <c r="E28" s="294"/>
      <c r="F28" s="292"/>
      <c r="G28" s="293"/>
      <c r="H28" s="294"/>
      <c r="I28" s="292"/>
      <c r="J28" s="293"/>
      <c r="K28" s="292"/>
      <c r="L28" s="295"/>
      <c r="M28" s="292"/>
      <c r="N28" s="293"/>
      <c r="O28" s="292">
        <f t="shared" si="2"/>
        <v>0</v>
      </c>
      <c r="P28" s="293">
        <f t="shared" si="2"/>
        <v>0</v>
      </c>
      <c r="Q28" s="252" t="s">
        <v>3</v>
      </c>
      <c r="R28" s="211"/>
      <c r="S28" s="211"/>
      <c r="T28" s="252"/>
    </row>
    <row r="29" spans="1:20" ht="25.5">
      <c r="A29" s="241" t="s">
        <v>143</v>
      </c>
      <c r="B29" s="43"/>
      <c r="C29" s="292"/>
      <c r="D29" s="293"/>
      <c r="E29" s="294"/>
      <c r="F29" s="292"/>
      <c r="G29" s="293"/>
      <c r="H29" s="294"/>
      <c r="I29" s="292"/>
      <c r="J29" s="293"/>
      <c r="K29" s="292"/>
      <c r="L29" s="295"/>
      <c r="M29" s="292"/>
      <c r="N29" s="293"/>
      <c r="O29" s="292">
        <f t="shared" si="2"/>
        <v>0</v>
      </c>
      <c r="P29" s="293">
        <f t="shared" si="2"/>
        <v>0</v>
      </c>
      <c r="Q29" s="252" t="s">
        <v>3</v>
      </c>
      <c r="R29" s="211"/>
      <c r="S29" s="211"/>
      <c r="T29" s="252"/>
    </row>
    <row r="30" spans="1:20" ht="27.75" customHeight="1">
      <c r="A30" s="241" t="s">
        <v>144</v>
      </c>
      <c r="B30" s="44"/>
      <c r="C30" s="298"/>
      <c r="D30" s="299"/>
      <c r="E30" s="300"/>
      <c r="F30" s="298"/>
      <c r="G30" s="299"/>
      <c r="H30" s="301"/>
      <c r="I30" s="298"/>
      <c r="J30" s="299"/>
      <c r="K30" s="298"/>
      <c r="L30" s="302"/>
      <c r="M30" s="298"/>
      <c r="N30" s="299"/>
      <c r="O30" s="292">
        <f t="shared" si="2"/>
        <v>0</v>
      </c>
      <c r="P30" s="303">
        <f t="shared" si="2"/>
        <v>0</v>
      </c>
      <c r="Q30" s="252" t="s">
        <v>3</v>
      </c>
      <c r="R30" s="216"/>
      <c r="S30" s="216"/>
      <c r="T30" s="252"/>
    </row>
    <row r="31" spans="1:20" ht="12.75">
      <c r="A31" s="58" t="s">
        <v>48</v>
      </c>
      <c r="B31" s="47"/>
      <c r="C31" s="304">
        <f>SUM(C23:C30)</f>
        <v>0</v>
      </c>
      <c r="D31" s="305">
        <f>SUM(D23:D30)</f>
        <v>326198</v>
      </c>
      <c r="E31" s="306"/>
      <c r="F31" s="304">
        <f>SUM(F23:F30)</f>
        <v>0</v>
      </c>
      <c r="G31" s="305">
        <f>SUM(G23:G30)</f>
        <v>368456</v>
      </c>
      <c r="H31" s="307"/>
      <c r="I31" s="304">
        <f aca="true" t="shared" si="3" ref="I31:P31">SUM(I23:I30)</f>
        <v>0</v>
      </c>
      <c r="J31" s="305">
        <f t="shared" si="3"/>
        <v>362712</v>
      </c>
      <c r="K31" s="308">
        <f t="shared" si="3"/>
        <v>0</v>
      </c>
      <c r="L31" s="309">
        <f t="shared" si="3"/>
        <v>185000</v>
      </c>
      <c r="M31" s="304">
        <f t="shared" si="3"/>
        <v>0</v>
      </c>
      <c r="N31" s="305">
        <f t="shared" si="3"/>
        <v>-383513</v>
      </c>
      <c r="O31" s="308">
        <f t="shared" si="3"/>
        <v>0</v>
      </c>
      <c r="P31" s="305">
        <f t="shared" si="3"/>
        <v>164199</v>
      </c>
      <c r="Q31" s="252" t="s">
        <v>3</v>
      </c>
      <c r="R31" s="231"/>
      <c r="S31" s="231"/>
      <c r="T31" s="252"/>
    </row>
    <row r="32" spans="1:20" ht="12.75">
      <c r="A32" s="44"/>
      <c r="B32" s="43"/>
      <c r="C32" s="292"/>
      <c r="D32" s="293"/>
      <c r="E32" s="43"/>
      <c r="F32" s="292"/>
      <c r="G32" s="293"/>
      <c r="H32" s="43"/>
      <c r="I32" s="292"/>
      <c r="J32" s="293"/>
      <c r="K32" s="292"/>
      <c r="L32" s="295"/>
      <c r="M32" s="292"/>
      <c r="N32" s="293"/>
      <c r="O32" s="292"/>
      <c r="P32" s="293"/>
      <c r="Q32" s="252" t="s">
        <v>3</v>
      </c>
      <c r="R32" s="211"/>
      <c r="S32" s="211"/>
      <c r="T32" s="252"/>
    </row>
    <row r="33" spans="1:20" ht="25.5">
      <c r="A33" s="57" t="s">
        <v>130</v>
      </c>
      <c r="B33" s="43"/>
      <c r="C33" s="292"/>
      <c r="D33" s="293"/>
      <c r="E33" s="286"/>
      <c r="F33" s="292"/>
      <c r="G33" s="293"/>
      <c r="H33" s="286"/>
      <c r="I33" s="292"/>
      <c r="J33" s="293"/>
      <c r="K33" s="292"/>
      <c r="L33" s="295"/>
      <c r="M33" s="292"/>
      <c r="N33" s="293"/>
      <c r="O33" s="292"/>
      <c r="P33" s="293"/>
      <c r="Q33" s="252" t="s">
        <v>3</v>
      </c>
      <c r="R33" s="211"/>
      <c r="S33" s="211"/>
      <c r="T33" s="252"/>
    </row>
    <row r="34" spans="1:20" ht="38.25">
      <c r="A34" s="241" t="s">
        <v>145</v>
      </c>
      <c r="B34" s="43"/>
      <c r="C34" s="292"/>
      <c r="D34" s="293"/>
      <c r="E34" s="286"/>
      <c r="F34" s="292"/>
      <c r="G34" s="293"/>
      <c r="H34" s="286"/>
      <c r="I34" s="292"/>
      <c r="J34" s="293"/>
      <c r="K34" s="292"/>
      <c r="L34" s="295"/>
      <c r="M34" s="292"/>
      <c r="N34" s="293"/>
      <c r="O34" s="292">
        <f aca="true" t="shared" si="4" ref="O34:P40">+I34+K34+M34</f>
        <v>0</v>
      </c>
      <c r="P34" s="293">
        <f t="shared" si="4"/>
        <v>0</v>
      </c>
      <c r="Q34" s="252" t="s">
        <v>3</v>
      </c>
      <c r="R34" s="211"/>
      <c r="S34" s="211"/>
      <c r="T34" s="252"/>
    </row>
    <row r="35" spans="1:20" ht="12.75">
      <c r="A35" s="240" t="s">
        <v>146</v>
      </c>
      <c r="B35" s="43"/>
      <c r="C35" s="292"/>
      <c r="D35" s="293"/>
      <c r="E35" s="286"/>
      <c r="F35" s="292"/>
      <c r="G35" s="293"/>
      <c r="H35" s="286"/>
      <c r="I35" s="292"/>
      <c r="J35" s="293"/>
      <c r="K35" s="292"/>
      <c r="L35" s="295"/>
      <c r="M35" s="292"/>
      <c r="N35" s="293"/>
      <c r="O35" s="292">
        <f t="shared" si="4"/>
        <v>0</v>
      </c>
      <c r="P35" s="293">
        <f t="shared" si="4"/>
        <v>0</v>
      </c>
      <c r="Q35" s="252" t="s">
        <v>3</v>
      </c>
      <c r="R35" s="211"/>
      <c r="S35" s="211"/>
      <c r="T35" s="252"/>
    </row>
    <row r="36" spans="1:20" ht="38.25">
      <c r="A36" s="241" t="s">
        <v>198</v>
      </c>
      <c r="B36" s="43"/>
      <c r="C36" s="292"/>
      <c r="D36" s="293"/>
      <c r="E36" s="286"/>
      <c r="F36" s="292"/>
      <c r="G36" s="293"/>
      <c r="H36" s="286"/>
      <c r="I36" s="292"/>
      <c r="J36" s="293"/>
      <c r="K36" s="292"/>
      <c r="L36" s="295"/>
      <c r="M36" s="292"/>
      <c r="N36" s="293"/>
      <c r="O36" s="292">
        <f t="shared" si="4"/>
        <v>0</v>
      </c>
      <c r="P36" s="293">
        <f t="shared" si="4"/>
        <v>0</v>
      </c>
      <c r="Q36" s="252" t="s">
        <v>3</v>
      </c>
      <c r="R36" s="211"/>
      <c r="S36" s="211"/>
      <c r="T36" s="252"/>
    </row>
    <row r="37" spans="1:20" ht="38.25">
      <c r="A37" s="241" t="s">
        <v>148</v>
      </c>
      <c r="B37" s="43"/>
      <c r="C37" s="292"/>
      <c r="D37" s="293"/>
      <c r="E37" s="286"/>
      <c r="F37" s="292"/>
      <c r="G37" s="293"/>
      <c r="H37" s="286"/>
      <c r="I37" s="292"/>
      <c r="J37" s="293"/>
      <c r="K37" s="292"/>
      <c r="L37" s="295"/>
      <c r="M37" s="292"/>
      <c r="N37" s="293"/>
      <c r="O37" s="292">
        <f t="shared" si="4"/>
        <v>0</v>
      </c>
      <c r="P37" s="293">
        <f t="shared" si="4"/>
        <v>0</v>
      </c>
      <c r="Q37" s="252" t="s">
        <v>3</v>
      </c>
      <c r="R37" s="211"/>
      <c r="S37" s="211"/>
      <c r="T37" s="252"/>
    </row>
    <row r="38" spans="1:20" ht="25.5">
      <c r="A38" s="241" t="s">
        <v>149</v>
      </c>
      <c r="B38" s="43"/>
      <c r="C38" s="292"/>
      <c r="D38" s="293"/>
      <c r="E38" s="286"/>
      <c r="F38" s="292"/>
      <c r="G38" s="293"/>
      <c r="H38" s="286"/>
      <c r="I38" s="292"/>
      <c r="J38" s="293"/>
      <c r="K38" s="292"/>
      <c r="L38" s="295"/>
      <c r="M38" s="292"/>
      <c r="N38" s="293"/>
      <c r="O38" s="292">
        <f t="shared" si="4"/>
        <v>0</v>
      </c>
      <c r="P38" s="293">
        <f t="shared" si="4"/>
        <v>0</v>
      </c>
      <c r="Q38" s="252" t="s">
        <v>3</v>
      </c>
      <c r="R38" s="211"/>
      <c r="S38" s="211"/>
      <c r="T38" s="252"/>
    </row>
    <row r="39" spans="1:20" ht="25.5">
      <c r="A39" s="241" t="s">
        <v>199</v>
      </c>
      <c r="B39" s="43"/>
      <c r="C39" s="292"/>
      <c r="D39" s="293"/>
      <c r="E39" s="286"/>
      <c r="F39" s="292"/>
      <c r="G39" s="293"/>
      <c r="H39" s="286"/>
      <c r="I39" s="292"/>
      <c r="J39" s="293"/>
      <c r="K39" s="292"/>
      <c r="L39" s="295"/>
      <c r="M39" s="292"/>
      <c r="N39" s="293"/>
      <c r="O39" s="292">
        <f t="shared" si="4"/>
        <v>0</v>
      </c>
      <c r="P39" s="293">
        <f t="shared" si="4"/>
        <v>0</v>
      </c>
      <c r="Q39" s="252" t="s">
        <v>3</v>
      </c>
      <c r="R39" s="211"/>
      <c r="S39" s="211"/>
      <c r="T39" s="252"/>
    </row>
    <row r="40" spans="1:20" ht="12.75">
      <c r="A40" s="240" t="s">
        <v>150</v>
      </c>
      <c r="B40" s="43"/>
      <c r="C40" s="292"/>
      <c r="D40" s="293"/>
      <c r="E40" s="286"/>
      <c r="F40" s="292"/>
      <c r="G40" s="293"/>
      <c r="H40" s="286"/>
      <c r="I40" s="292"/>
      <c r="J40" s="293"/>
      <c r="K40" s="292"/>
      <c r="L40" s="295"/>
      <c r="M40" s="292"/>
      <c r="N40" s="293"/>
      <c r="O40" s="292">
        <f t="shared" si="4"/>
        <v>0</v>
      </c>
      <c r="P40" s="293">
        <f t="shared" si="4"/>
        <v>0</v>
      </c>
      <c r="Q40" s="252" t="s">
        <v>3</v>
      </c>
      <c r="R40" s="211"/>
      <c r="S40" s="211"/>
      <c r="T40" s="252"/>
    </row>
    <row r="41" spans="1:20" ht="12.75" hidden="1">
      <c r="A41" s="50" t="s">
        <v>50</v>
      </c>
      <c r="B41" s="43"/>
      <c r="C41" s="300"/>
      <c r="D41" s="345"/>
      <c r="E41" s="289"/>
      <c r="F41" s="300"/>
      <c r="G41" s="345"/>
      <c r="H41" s="289"/>
      <c r="I41" s="300"/>
      <c r="J41" s="345"/>
      <c r="K41" s="300"/>
      <c r="L41" s="347"/>
      <c r="M41" s="300"/>
      <c r="N41" s="345"/>
      <c r="O41" s="300">
        <f>K41+I41+M41</f>
        <v>0</v>
      </c>
      <c r="P41" s="345">
        <f>N41+J41+L41</f>
        <v>0</v>
      </c>
      <c r="Q41" s="252" t="s">
        <v>3</v>
      </c>
      <c r="R41" s="216"/>
      <c r="S41" s="216"/>
      <c r="T41" s="252"/>
    </row>
    <row r="42" spans="1:20" ht="12.75" hidden="1">
      <c r="A42" s="50" t="s">
        <v>51</v>
      </c>
      <c r="B42" s="43"/>
      <c r="C42" s="343"/>
      <c r="D42" s="344"/>
      <c r="E42" s="289"/>
      <c r="F42" s="343"/>
      <c r="G42" s="344"/>
      <c r="H42" s="289"/>
      <c r="I42" s="343"/>
      <c r="J42" s="344"/>
      <c r="K42" s="343"/>
      <c r="L42" s="346"/>
      <c r="M42" s="343"/>
      <c r="N42" s="344"/>
      <c r="O42" s="343">
        <f>K42+I42+M42</f>
        <v>0</v>
      </c>
      <c r="P42" s="344">
        <f>N42+J42+L42</f>
        <v>0</v>
      </c>
      <c r="Q42" s="252" t="s">
        <v>3</v>
      </c>
      <c r="R42" s="214"/>
      <c r="S42" s="214"/>
      <c r="T42" s="252"/>
    </row>
    <row r="43" spans="1:20" ht="12.75">
      <c r="A43" s="58" t="s">
        <v>52</v>
      </c>
      <c r="B43" s="47"/>
      <c r="C43" s="304">
        <f>SUM(C34:C40)</f>
        <v>0</v>
      </c>
      <c r="D43" s="305">
        <f>SUM(D34:D40)</f>
        <v>0</v>
      </c>
      <c r="E43" s="290"/>
      <c r="F43" s="304">
        <f>SUM(F34:F40)</f>
        <v>0</v>
      </c>
      <c r="G43" s="305">
        <f>SUM(G34:G40)</f>
        <v>0</v>
      </c>
      <c r="H43" s="291"/>
      <c r="I43" s="304">
        <f aca="true" t="shared" si="5" ref="I43:P43">SUM(I34:I40)</f>
        <v>0</v>
      </c>
      <c r="J43" s="305">
        <f t="shared" si="5"/>
        <v>0</v>
      </c>
      <c r="K43" s="304">
        <f t="shared" si="5"/>
        <v>0</v>
      </c>
      <c r="L43" s="309">
        <f t="shared" si="5"/>
        <v>0</v>
      </c>
      <c r="M43" s="304">
        <f t="shared" si="5"/>
        <v>0</v>
      </c>
      <c r="N43" s="305">
        <f t="shared" si="5"/>
        <v>0</v>
      </c>
      <c r="O43" s="304">
        <f t="shared" si="5"/>
        <v>0</v>
      </c>
      <c r="P43" s="305">
        <f t="shared" si="5"/>
        <v>0</v>
      </c>
      <c r="Q43" s="252" t="s">
        <v>3</v>
      </c>
      <c r="R43" s="231"/>
      <c r="S43" s="231"/>
      <c r="T43" s="252"/>
    </row>
    <row r="44" spans="1:20" ht="12.75">
      <c r="A44" s="473"/>
      <c r="B44" s="473"/>
      <c r="C44" s="474"/>
      <c r="D44" s="474"/>
      <c r="E44" s="475"/>
      <c r="F44" s="474"/>
      <c r="G44" s="474"/>
      <c r="H44" s="475"/>
      <c r="I44" s="474"/>
      <c r="J44" s="474"/>
      <c r="K44" s="474"/>
      <c r="L44" s="474"/>
      <c r="M44" s="474"/>
      <c r="N44" s="474"/>
      <c r="O44" s="474"/>
      <c r="P44" s="474"/>
      <c r="Q44" s="252"/>
      <c r="R44" s="231"/>
      <c r="S44" s="231"/>
      <c r="T44" s="252"/>
    </row>
    <row r="45" spans="1:20" ht="12.75">
      <c r="A45" s="476" t="s">
        <v>44</v>
      </c>
      <c r="B45" s="473"/>
      <c r="C45" s="308"/>
      <c r="D45" s="477">
        <v>-5200</v>
      </c>
      <c r="E45" s="475"/>
      <c r="F45" s="308"/>
      <c r="G45" s="477">
        <v>-10000</v>
      </c>
      <c r="H45" s="475"/>
      <c r="I45" s="308"/>
      <c r="J45" s="479"/>
      <c r="K45" s="308"/>
      <c r="L45" s="479"/>
      <c r="M45" s="308"/>
      <c r="N45" s="479"/>
      <c r="O45" s="308"/>
      <c r="P45" s="477">
        <v>-20000</v>
      </c>
      <c r="Q45" s="252"/>
      <c r="R45" s="231"/>
      <c r="S45" s="231"/>
      <c r="T45" s="252"/>
    </row>
    <row r="46" spans="1:20" ht="13.5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349"/>
      <c r="L46" s="349"/>
      <c r="M46" s="478"/>
      <c r="N46" s="43"/>
      <c r="O46" s="43"/>
      <c r="P46" s="43"/>
      <c r="Q46" s="252" t="s">
        <v>3</v>
      </c>
      <c r="R46" s="211"/>
      <c r="S46" s="211"/>
      <c r="T46" s="252"/>
    </row>
    <row r="47" spans="1:20" s="38" customFormat="1" ht="13.5" thickBot="1">
      <c r="A47" s="128" t="s">
        <v>60</v>
      </c>
      <c r="B47" s="129"/>
      <c r="C47" s="481">
        <f>C20+C31+C43</f>
        <v>0</v>
      </c>
      <c r="D47" s="480">
        <f>D20+D31+D43+D45</f>
        <v>320998</v>
      </c>
      <c r="E47" s="482"/>
      <c r="F47" s="481">
        <f>F20+F31+F43</f>
        <v>0</v>
      </c>
      <c r="G47" s="480">
        <f>G20+G31+G43+G45</f>
        <v>358456</v>
      </c>
      <c r="H47" s="482"/>
      <c r="I47" s="481">
        <f aca="true" t="shared" si="6" ref="I47:O47">I20+I31+I43</f>
        <v>0</v>
      </c>
      <c r="J47" s="480">
        <f t="shared" si="6"/>
        <v>362712</v>
      </c>
      <c r="K47" s="481">
        <f t="shared" si="6"/>
        <v>0</v>
      </c>
      <c r="L47" s="480">
        <f t="shared" si="6"/>
        <v>185000</v>
      </c>
      <c r="M47" s="481">
        <f t="shared" si="6"/>
        <v>0</v>
      </c>
      <c r="N47" s="480">
        <f t="shared" si="6"/>
        <v>-383513</v>
      </c>
      <c r="O47" s="481">
        <f t="shared" si="6"/>
        <v>0</v>
      </c>
      <c r="P47" s="480">
        <f>P20+P31+P43+P45</f>
        <v>144199</v>
      </c>
      <c r="Q47" s="252" t="s">
        <v>110</v>
      </c>
      <c r="R47" s="63"/>
      <c r="S47" s="64"/>
      <c r="T47" s="252"/>
    </row>
    <row r="48" spans="1:20" s="38" customFormat="1" ht="15">
      <c r="A48" s="719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257"/>
      <c r="R48" s="232"/>
      <c r="S48" s="232"/>
      <c r="T48" s="252"/>
    </row>
    <row r="49" spans="1:20" s="38" customFormat="1" ht="15.75" hidden="1">
      <c r="A49" s="40" t="s">
        <v>23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33"/>
      <c r="S49" s="233"/>
      <c r="T49" s="252"/>
    </row>
    <row r="50" spans="1:20" s="38" customFormat="1" ht="15.75" hidden="1">
      <c r="A50" s="41" t="e">
        <f>+#REF!</f>
        <v>#REF!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33"/>
      <c r="S50" s="233"/>
      <c r="T50" s="252"/>
    </row>
    <row r="51" spans="1:20" s="38" customFormat="1" ht="12.75" hidden="1">
      <c r="A51" s="42" t="s">
        <v>215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33"/>
      <c r="S51" s="233"/>
      <c r="T51" s="252"/>
    </row>
    <row r="52" spans="1:20" s="38" customFormat="1" ht="12.75" hidden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34"/>
      <c r="S52" s="234"/>
      <c r="T52" s="252"/>
    </row>
    <row r="53" spans="18:20" ht="12.75" hidden="1">
      <c r="R53" s="234"/>
      <c r="S53" s="234"/>
      <c r="T53" s="252"/>
    </row>
    <row r="54" spans="1:20" ht="12.75" hidden="1">
      <c r="A54" s="206" t="s">
        <v>225</v>
      </c>
      <c r="B54" s="43"/>
      <c r="C54" s="133" t="e">
        <f>+#REF!</f>
        <v>#REF!</v>
      </c>
      <c r="D54" s="134"/>
      <c r="E54" s="135"/>
      <c r="F54" s="133" t="e">
        <f>+#REF!</f>
        <v>#REF!</v>
      </c>
      <c r="G54" s="134"/>
      <c r="H54" s="135"/>
      <c r="I54" s="136" t="e">
        <f>+#REF!</f>
        <v>#REF!</v>
      </c>
      <c r="J54" s="134"/>
      <c r="K54" s="136" t="e">
        <f>+#REF!</f>
        <v>#REF!</v>
      </c>
      <c r="L54" s="218"/>
      <c r="M54" s="218"/>
      <c r="N54" s="134"/>
      <c r="O54" s="136" t="e">
        <f>+#REF!</f>
        <v>#REF!</v>
      </c>
      <c r="P54" s="134"/>
      <c r="Q54" s="137"/>
      <c r="R54" s="227"/>
      <c r="S54" s="228"/>
      <c r="T54" s="252"/>
    </row>
    <row r="55" spans="2:20" ht="12.75" hidden="1">
      <c r="B55" s="43"/>
      <c r="C55" s="138" t="e">
        <f>+#REF!</f>
        <v>#REF!</v>
      </c>
      <c r="D55" s="139"/>
      <c r="E55" s="135"/>
      <c r="F55" s="138" t="e">
        <f>+#REF!</f>
        <v>#REF!</v>
      </c>
      <c r="G55" s="140"/>
      <c r="H55" s="135"/>
      <c r="I55" s="138" t="e">
        <f>+#REF!</f>
        <v>#REF!</v>
      </c>
      <c r="J55" s="140"/>
      <c r="K55" s="138" t="s">
        <v>216</v>
      </c>
      <c r="L55" s="208"/>
      <c r="M55" s="208"/>
      <c r="N55" s="140"/>
      <c r="O55" s="138" t="e">
        <f>+#REF!</f>
        <v>#REF!</v>
      </c>
      <c r="P55" s="140"/>
      <c r="Q55" s="137"/>
      <c r="R55" s="228"/>
      <c r="S55" s="228"/>
      <c r="T55" s="252"/>
    </row>
    <row r="56" spans="1:20" ht="12.75" hidden="1">
      <c r="A56" s="717" t="s">
        <v>32</v>
      </c>
      <c r="B56" s="43"/>
      <c r="C56" s="141"/>
      <c r="D56" s="142" t="s">
        <v>239</v>
      </c>
      <c r="E56" s="135"/>
      <c r="F56" s="141"/>
      <c r="G56" s="142" t="s">
        <v>239</v>
      </c>
      <c r="H56" s="135"/>
      <c r="I56" s="141"/>
      <c r="J56" s="142" t="s">
        <v>239</v>
      </c>
      <c r="K56" s="141"/>
      <c r="L56" s="209"/>
      <c r="M56" s="209"/>
      <c r="N56" s="142" t="s">
        <v>239</v>
      </c>
      <c r="O56" s="141"/>
      <c r="P56" s="142" t="s">
        <v>239</v>
      </c>
      <c r="Q56" s="137"/>
      <c r="R56" s="209"/>
      <c r="S56" s="209"/>
      <c r="T56" s="252"/>
    </row>
    <row r="57" spans="1:20" ht="12.75" hidden="1">
      <c r="A57" s="718"/>
      <c r="B57" s="43"/>
      <c r="C57" s="143" t="s">
        <v>158</v>
      </c>
      <c r="D57" s="144" t="s">
        <v>33</v>
      </c>
      <c r="E57" s="135"/>
      <c r="F57" s="143" t="s">
        <v>158</v>
      </c>
      <c r="G57" s="144" t="s">
        <v>33</v>
      </c>
      <c r="H57" s="135"/>
      <c r="I57" s="143" t="s">
        <v>158</v>
      </c>
      <c r="J57" s="144" t="s">
        <v>33</v>
      </c>
      <c r="K57" s="143" t="s">
        <v>158</v>
      </c>
      <c r="L57" s="210"/>
      <c r="M57" s="210"/>
      <c r="N57" s="144" t="s">
        <v>33</v>
      </c>
      <c r="O57" s="143" t="s">
        <v>158</v>
      </c>
      <c r="P57" s="144" t="s">
        <v>33</v>
      </c>
      <c r="Q57" s="137"/>
      <c r="R57" s="229"/>
      <c r="S57" s="229"/>
      <c r="T57" s="252"/>
    </row>
    <row r="58" spans="1:20" ht="12.75" hidden="1">
      <c r="A58" s="44"/>
      <c r="B58" s="43"/>
      <c r="C58" s="45"/>
      <c r="D58" s="46"/>
      <c r="E58" s="43"/>
      <c r="F58" s="45"/>
      <c r="G58" s="46"/>
      <c r="H58" s="43"/>
      <c r="I58" s="45"/>
      <c r="J58" s="46"/>
      <c r="K58" s="45"/>
      <c r="L58" s="211"/>
      <c r="M58" s="211"/>
      <c r="N58" s="46"/>
      <c r="O58" s="45"/>
      <c r="P58" s="46"/>
      <c r="R58" s="211"/>
      <c r="S58" s="211"/>
      <c r="T58" s="252"/>
    </row>
    <row r="59" spans="1:20" ht="12.75" hidden="1">
      <c r="A59" s="47" t="s">
        <v>34</v>
      </c>
      <c r="B59" s="43"/>
      <c r="C59" s="48"/>
      <c r="D59" s="49"/>
      <c r="E59" s="43"/>
      <c r="F59" s="48"/>
      <c r="G59" s="49"/>
      <c r="H59" s="43"/>
      <c r="I59" s="48"/>
      <c r="J59" s="49"/>
      <c r="K59" s="48"/>
      <c r="L59" s="212"/>
      <c r="M59" s="212"/>
      <c r="N59" s="49"/>
      <c r="O59" s="48"/>
      <c r="P59" s="49"/>
      <c r="R59" s="212"/>
      <c r="S59" s="230"/>
      <c r="T59" s="252"/>
    </row>
    <row r="60" spans="1:20" ht="12.75" hidden="1">
      <c r="A60" s="122" t="s">
        <v>26</v>
      </c>
      <c r="B60" s="44"/>
      <c r="C60" s="123"/>
      <c r="D60" s="124"/>
      <c r="E60" s="126"/>
      <c r="F60" s="123"/>
      <c r="G60" s="124"/>
      <c r="H60" s="126"/>
      <c r="I60" s="123"/>
      <c r="J60" s="124"/>
      <c r="K60" s="123"/>
      <c r="L60" s="213"/>
      <c r="M60" s="213"/>
      <c r="N60" s="124"/>
      <c r="O60" s="123">
        <f>K60+I60</f>
        <v>0</v>
      </c>
      <c r="P60" s="124">
        <f>N60+J60</f>
        <v>0</v>
      </c>
      <c r="R60" s="216"/>
      <c r="S60" s="216"/>
      <c r="T60" s="252"/>
    </row>
    <row r="61" spans="1:20" ht="10.5" customHeight="1" hidden="1">
      <c r="A61" s="50" t="s">
        <v>25</v>
      </c>
      <c r="B61" s="43"/>
      <c r="C61" s="54"/>
      <c r="D61" s="55"/>
      <c r="E61" s="53"/>
      <c r="F61" s="54"/>
      <c r="G61" s="55"/>
      <c r="H61" s="53"/>
      <c r="I61" s="54"/>
      <c r="J61" s="55"/>
      <c r="K61" s="54"/>
      <c r="L61" s="214"/>
      <c r="M61" s="214"/>
      <c r="N61" s="55"/>
      <c r="O61" s="54"/>
      <c r="P61" s="55"/>
      <c r="R61" s="214"/>
      <c r="S61" s="214"/>
      <c r="T61" s="252"/>
    </row>
    <row r="62" spans="1:20" ht="12.75" hidden="1">
      <c r="A62" s="58" t="s">
        <v>35</v>
      </c>
      <c r="B62" s="47"/>
      <c r="C62" s="59">
        <f>SUM(C60:C61)</f>
        <v>0</v>
      </c>
      <c r="D62" s="60">
        <f>SUM(D60:D61)</f>
        <v>0</v>
      </c>
      <c r="E62" s="125"/>
      <c r="F62" s="59">
        <f>SUM(F60:F61)</f>
        <v>0</v>
      </c>
      <c r="G62" s="60">
        <f>SUM(G60:G61)</f>
        <v>0</v>
      </c>
      <c r="H62" s="125"/>
      <c r="I62" s="59">
        <f aca="true" t="shared" si="7" ref="I62:P62">SUM(I60:I61)</f>
        <v>0</v>
      </c>
      <c r="J62" s="60">
        <f t="shared" si="7"/>
        <v>0</v>
      </c>
      <c r="K62" s="59">
        <f t="shared" si="7"/>
        <v>0</v>
      </c>
      <c r="L62" s="215"/>
      <c r="M62" s="215"/>
      <c r="N62" s="60">
        <f t="shared" si="7"/>
        <v>0</v>
      </c>
      <c r="O62" s="59">
        <f t="shared" si="7"/>
        <v>0</v>
      </c>
      <c r="P62" s="60">
        <f t="shared" si="7"/>
        <v>0</v>
      </c>
      <c r="Q62" s="37"/>
      <c r="R62" s="231"/>
      <c r="S62" s="231"/>
      <c r="T62" s="252"/>
    </row>
    <row r="63" spans="1:20" ht="12.75" hidden="1">
      <c r="A63" s="44"/>
      <c r="B63" s="43"/>
      <c r="C63" s="45"/>
      <c r="D63" s="46"/>
      <c r="E63" s="43"/>
      <c r="F63" s="45"/>
      <c r="G63" s="46"/>
      <c r="H63" s="43"/>
      <c r="I63" s="45"/>
      <c r="J63" s="46"/>
      <c r="K63" s="45"/>
      <c r="L63" s="211"/>
      <c r="M63" s="211"/>
      <c r="N63" s="46"/>
      <c r="O63" s="45"/>
      <c r="P63" s="46"/>
      <c r="R63" s="211"/>
      <c r="S63" s="211"/>
      <c r="T63" s="252"/>
    </row>
    <row r="64" spans="1:20" ht="25.5" hidden="1">
      <c r="A64" s="57" t="s">
        <v>36</v>
      </c>
      <c r="B64" s="43"/>
      <c r="C64" s="45"/>
      <c r="D64" s="46"/>
      <c r="E64" s="43"/>
      <c r="F64" s="45"/>
      <c r="G64" s="46"/>
      <c r="H64" s="43"/>
      <c r="I64" s="45"/>
      <c r="J64" s="46"/>
      <c r="K64" s="45"/>
      <c r="L64" s="211"/>
      <c r="M64" s="211"/>
      <c r="N64" s="46"/>
      <c r="O64" s="45"/>
      <c r="P64" s="46"/>
      <c r="R64" s="211"/>
      <c r="S64" s="211"/>
      <c r="T64" s="252"/>
    </row>
    <row r="65" spans="1:20" ht="12.75" hidden="1">
      <c r="A65" s="122">
        <v>2.1</v>
      </c>
      <c r="B65" s="44"/>
      <c r="C65" s="123"/>
      <c r="D65" s="124"/>
      <c r="E65" s="126"/>
      <c r="F65" s="123"/>
      <c r="G65" s="124"/>
      <c r="H65" s="126"/>
      <c r="I65" s="123"/>
      <c r="J65" s="124"/>
      <c r="K65" s="123"/>
      <c r="L65" s="213"/>
      <c r="M65" s="213"/>
      <c r="N65" s="124"/>
      <c r="O65" s="123">
        <f>K65+I65</f>
        <v>0</v>
      </c>
      <c r="P65" s="124">
        <f>N65+J65</f>
        <v>0</v>
      </c>
      <c r="R65" s="216"/>
      <c r="S65" s="216"/>
      <c r="T65" s="252"/>
    </row>
    <row r="66" spans="1:20" ht="12.75" hidden="1">
      <c r="A66" s="50" t="s">
        <v>37</v>
      </c>
      <c r="B66" s="43"/>
      <c r="C66" s="51"/>
      <c r="D66" s="52"/>
      <c r="E66" s="53"/>
      <c r="F66" s="51"/>
      <c r="G66" s="52"/>
      <c r="H66" s="53"/>
      <c r="I66" s="51"/>
      <c r="J66" s="52"/>
      <c r="K66" s="51"/>
      <c r="L66" s="216"/>
      <c r="M66" s="216"/>
      <c r="N66" s="52"/>
      <c r="O66" s="51"/>
      <c r="P66" s="52"/>
      <c r="R66" s="216"/>
      <c r="S66" s="216"/>
      <c r="T66" s="252"/>
    </row>
    <row r="67" spans="1:20" ht="12.75" hidden="1">
      <c r="A67" s="50" t="s">
        <v>38</v>
      </c>
      <c r="B67" s="43"/>
      <c r="C67" s="51"/>
      <c r="D67" s="52"/>
      <c r="E67" s="53"/>
      <c r="F67" s="51"/>
      <c r="G67" s="52"/>
      <c r="H67" s="53"/>
      <c r="I67" s="51"/>
      <c r="J67" s="52"/>
      <c r="K67" s="51"/>
      <c r="L67" s="216"/>
      <c r="M67" s="216"/>
      <c r="N67" s="52"/>
      <c r="O67" s="51"/>
      <c r="P67" s="52"/>
      <c r="R67" s="216"/>
      <c r="S67" s="216"/>
      <c r="T67" s="252"/>
    </row>
    <row r="68" spans="1:20" ht="12.75" hidden="1">
      <c r="A68" s="50" t="s">
        <v>45</v>
      </c>
      <c r="B68" s="43"/>
      <c r="C68" s="51"/>
      <c r="D68" s="52"/>
      <c r="E68" s="53"/>
      <c r="F68" s="51"/>
      <c r="G68" s="52"/>
      <c r="H68" s="53"/>
      <c r="I68" s="51"/>
      <c r="J68" s="52"/>
      <c r="K68" s="51"/>
      <c r="L68" s="216"/>
      <c r="M68" s="216"/>
      <c r="N68" s="52"/>
      <c r="O68" s="51"/>
      <c r="P68" s="52"/>
      <c r="R68" s="216"/>
      <c r="S68" s="216"/>
      <c r="T68" s="252"/>
    </row>
    <row r="69" spans="1:20" ht="12.75" hidden="1">
      <c r="A69" s="50" t="s">
        <v>46</v>
      </c>
      <c r="B69" s="43"/>
      <c r="C69" s="51"/>
      <c r="D69" s="52"/>
      <c r="E69" s="53"/>
      <c r="F69" s="51"/>
      <c r="G69" s="52"/>
      <c r="H69" s="53"/>
      <c r="I69" s="51"/>
      <c r="J69" s="52"/>
      <c r="K69" s="51"/>
      <c r="L69" s="216"/>
      <c r="M69" s="216"/>
      <c r="N69" s="52"/>
      <c r="O69" s="51"/>
      <c r="P69" s="52"/>
      <c r="R69" s="216"/>
      <c r="S69" s="216"/>
      <c r="T69" s="252"/>
    </row>
    <row r="70" spans="1:20" ht="12.75" hidden="1">
      <c r="A70" s="50" t="s">
        <v>47</v>
      </c>
      <c r="B70" s="43"/>
      <c r="C70" s="54"/>
      <c r="D70" s="55"/>
      <c r="E70" s="53"/>
      <c r="F70" s="54"/>
      <c r="G70" s="55"/>
      <c r="H70" s="53"/>
      <c r="I70" s="54"/>
      <c r="J70" s="55"/>
      <c r="K70" s="54"/>
      <c r="L70" s="214"/>
      <c r="M70" s="214"/>
      <c r="N70" s="55"/>
      <c r="O70" s="54"/>
      <c r="P70" s="55"/>
      <c r="R70" s="214"/>
      <c r="S70" s="214"/>
      <c r="T70" s="252"/>
    </row>
    <row r="71" spans="1:20" ht="12.75" hidden="1">
      <c r="A71" s="58" t="s">
        <v>48</v>
      </c>
      <c r="B71" s="47"/>
      <c r="C71" s="59">
        <f>SUM(C65:C70)</f>
        <v>0</v>
      </c>
      <c r="D71" s="60">
        <f>SUM(D65:D70)</f>
        <v>0</v>
      </c>
      <c r="E71" s="125"/>
      <c r="F71" s="59">
        <f>SUM(F65:F70)</f>
        <v>0</v>
      </c>
      <c r="G71" s="60">
        <f>SUM(G65:G70)</f>
        <v>0</v>
      </c>
      <c r="H71" s="125"/>
      <c r="I71" s="59">
        <f aca="true" t="shared" si="8" ref="I71:P71">SUM(I65:I70)</f>
        <v>0</v>
      </c>
      <c r="J71" s="60">
        <f t="shared" si="8"/>
        <v>0</v>
      </c>
      <c r="K71" s="59">
        <f t="shared" si="8"/>
        <v>0</v>
      </c>
      <c r="L71" s="215"/>
      <c r="M71" s="215"/>
      <c r="N71" s="60">
        <f t="shared" si="8"/>
        <v>0</v>
      </c>
      <c r="O71" s="59">
        <f t="shared" si="8"/>
        <v>0</v>
      </c>
      <c r="P71" s="60">
        <f t="shared" si="8"/>
        <v>0</v>
      </c>
      <c r="R71" s="231"/>
      <c r="S71" s="231"/>
      <c r="T71" s="252"/>
    </row>
    <row r="72" spans="1:20" ht="12.75" hidden="1">
      <c r="A72" s="44"/>
      <c r="B72" s="43"/>
      <c r="C72" s="45"/>
      <c r="D72" s="46"/>
      <c r="E72" s="43"/>
      <c r="F72" s="45"/>
      <c r="G72" s="46"/>
      <c r="H72" s="43"/>
      <c r="I72" s="45"/>
      <c r="J72" s="46"/>
      <c r="K72" s="45"/>
      <c r="L72" s="211"/>
      <c r="M72" s="211"/>
      <c r="N72" s="46"/>
      <c r="O72" s="45"/>
      <c r="P72" s="46"/>
      <c r="R72" s="211"/>
      <c r="S72" s="211"/>
      <c r="T72" s="252"/>
    </row>
    <row r="73" spans="1:20" ht="25.5" hidden="1">
      <c r="A73" s="57" t="s">
        <v>49</v>
      </c>
      <c r="B73" s="43"/>
      <c r="C73" s="45"/>
      <c r="D73" s="46"/>
      <c r="E73" s="43"/>
      <c r="F73" s="45"/>
      <c r="G73" s="46"/>
      <c r="H73" s="43"/>
      <c r="I73" s="45"/>
      <c r="J73" s="46"/>
      <c r="K73" s="45"/>
      <c r="L73" s="211"/>
      <c r="M73" s="211"/>
      <c r="N73" s="46"/>
      <c r="O73" s="45"/>
      <c r="P73" s="46"/>
      <c r="R73" s="211"/>
      <c r="S73" s="211"/>
      <c r="T73" s="252"/>
    </row>
    <row r="74" spans="1:20" ht="12.75" hidden="1">
      <c r="A74" s="122" t="s">
        <v>27</v>
      </c>
      <c r="B74" s="44"/>
      <c r="C74" s="123"/>
      <c r="D74" s="124"/>
      <c r="E74" s="126"/>
      <c r="F74" s="123"/>
      <c r="G74" s="124"/>
      <c r="H74" s="126"/>
      <c r="I74" s="123"/>
      <c r="J74" s="124"/>
      <c r="K74" s="123"/>
      <c r="L74" s="213"/>
      <c r="M74" s="213"/>
      <c r="N74" s="124"/>
      <c r="O74" s="123">
        <f>K74+I74</f>
        <v>0</v>
      </c>
      <c r="P74" s="124">
        <f>N74+J74</f>
        <v>0</v>
      </c>
      <c r="R74" s="216"/>
      <c r="S74" s="216"/>
      <c r="T74" s="252"/>
    </row>
    <row r="75" spans="1:20" ht="12.75" hidden="1">
      <c r="A75" s="50" t="s">
        <v>50</v>
      </c>
      <c r="B75" s="43"/>
      <c r="C75" s="51"/>
      <c r="D75" s="52"/>
      <c r="E75" s="53"/>
      <c r="F75" s="51"/>
      <c r="G75" s="52"/>
      <c r="H75" s="53"/>
      <c r="I75" s="51"/>
      <c r="J75" s="52"/>
      <c r="K75" s="51"/>
      <c r="L75" s="216"/>
      <c r="M75" s="216"/>
      <c r="N75" s="52"/>
      <c r="O75" s="51"/>
      <c r="P75" s="52"/>
      <c r="R75" s="216"/>
      <c r="S75" s="216"/>
      <c r="T75" s="252"/>
    </row>
    <row r="76" spans="1:20" ht="12.75" hidden="1">
      <c r="A76" s="50" t="s">
        <v>51</v>
      </c>
      <c r="B76" s="43"/>
      <c r="C76" s="54"/>
      <c r="D76" s="55"/>
      <c r="E76" s="53"/>
      <c r="F76" s="54"/>
      <c r="G76" s="55"/>
      <c r="H76" s="53"/>
      <c r="I76" s="54"/>
      <c r="J76" s="55"/>
      <c r="K76" s="54"/>
      <c r="L76" s="214"/>
      <c r="M76" s="214"/>
      <c r="N76" s="55"/>
      <c r="O76" s="54"/>
      <c r="P76" s="55"/>
      <c r="R76" s="214"/>
      <c r="S76" s="214"/>
      <c r="T76" s="252"/>
    </row>
    <row r="77" spans="1:20" ht="12.75" hidden="1">
      <c r="A77" s="58" t="s">
        <v>52</v>
      </c>
      <c r="B77" s="47"/>
      <c r="C77" s="59">
        <f>SUM(C74:C76)</f>
        <v>0</v>
      </c>
      <c r="D77" s="60">
        <f>SUM(D74:D76)</f>
        <v>0</v>
      </c>
      <c r="E77" s="125"/>
      <c r="F77" s="59">
        <f>SUM(F74:F76)</f>
        <v>0</v>
      </c>
      <c r="G77" s="60">
        <f>SUM(G74:G76)</f>
        <v>0</v>
      </c>
      <c r="H77" s="125"/>
      <c r="I77" s="59">
        <f aca="true" t="shared" si="9" ref="I77:P77">SUM(I74:I76)</f>
        <v>0</v>
      </c>
      <c r="J77" s="60">
        <f t="shared" si="9"/>
        <v>0</v>
      </c>
      <c r="K77" s="59">
        <f t="shared" si="9"/>
        <v>0</v>
      </c>
      <c r="L77" s="215"/>
      <c r="M77" s="215"/>
      <c r="N77" s="60">
        <f t="shared" si="9"/>
        <v>0</v>
      </c>
      <c r="O77" s="59">
        <f t="shared" si="9"/>
        <v>0</v>
      </c>
      <c r="P77" s="60">
        <f t="shared" si="9"/>
        <v>0</v>
      </c>
      <c r="R77" s="231"/>
      <c r="S77" s="231"/>
      <c r="T77" s="252"/>
    </row>
    <row r="78" spans="1:20" ht="12.75" hidden="1">
      <c r="A78" s="44"/>
      <c r="B78" s="43"/>
      <c r="C78" s="45"/>
      <c r="D78" s="46"/>
      <c r="E78" s="43"/>
      <c r="F78" s="45"/>
      <c r="G78" s="46"/>
      <c r="H78" s="43"/>
      <c r="I78" s="45"/>
      <c r="J78" s="46"/>
      <c r="K78" s="45"/>
      <c r="L78" s="211"/>
      <c r="M78" s="211"/>
      <c r="N78" s="46"/>
      <c r="O78" s="45"/>
      <c r="P78" s="46"/>
      <c r="R78" s="211"/>
      <c r="S78" s="211"/>
      <c r="T78" s="252"/>
    </row>
    <row r="79" spans="1:20" ht="25.5" hidden="1">
      <c r="A79" s="57" t="s">
        <v>53</v>
      </c>
      <c r="B79" s="43"/>
      <c r="C79" s="45"/>
      <c r="D79" s="46"/>
      <c r="E79" s="43"/>
      <c r="F79" s="45"/>
      <c r="G79" s="46"/>
      <c r="H79" s="43"/>
      <c r="I79" s="45"/>
      <c r="J79" s="46"/>
      <c r="K79" s="45"/>
      <c r="L79" s="211"/>
      <c r="M79" s="211"/>
      <c r="N79" s="46"/>
      <c r="O79" s="45"/>
      <c r="P79" s="46"/>
      <c r="R79" s="211"/>
      <c r="S79" s="211"/>
      <c r="T79" s="252"/>
    </row>
    <row r="80" spans="1:20" ht="12.75" hidden="1">
      <c r="A80" s="122" t="s">
        <v>28</v>
      </c>
      <c r="B80" s="44"/>
      <c r="C80" s="123">
        <v>0</v>
      </c>
      <c r="D80" s="124">
        <v>0</v>
      </c>
      <c r="E80" s="126"/>
      <c r="F80" s="123">
        <v>0</v>
      </c>
      <c r="G80" s="124">
        <v>0</v>
      </c>
      <c r="H80" s="126"/>
      <c r="I80" s="123">
        <v>0</v>
      </c>
      <c r="J80" s="124">
        <v>0</v>
      </c>
      <c r="K80" s="123">
        <v>0</v>
      </c>
      <c r="L80" s="213"/>
      <c r="M80" s="213"/>
      <c r="N80" s="124">
        <v>0</v>
      </c>
      <c r="O80" s="123">
        <f>K80+I80</f>
        <v>0</v>
      </c>
      <c r="P80" s="124">
        <f>N80+J80</f>
        <v>0</v>
      </c>
      <c r="R80" s="216"/>
      <c r="S80" s="216"/>
      <c r="T80" s="252"/>
    </row>
    <row r="81" spans="1:20" ht="12.75" hidden="1">
      <c r="A81" s="50" t="s">
        <v>54</v>
      </c>
      <c r="B81" s="43"/>
      <c r="C81" s="51">
        <v>0</v>
      </c>
      <c r="D81" s="52">
        <v>0</v>
      </c>
      <c r="E81" s="53"/>
      <c r="F81" s="51">
        <v>0</v>
      </c>
      <c r="G81" s="52">
        <v>0</v>
      </c>
      <c r="H81" s="53"/>
      <c r="I81" s="51">
        <v>0</v>
      </c>
      <c r="J81" s="52">
        <v>0</v>
      </c>
      <c r="K81" s="51">
        <v>0</v>
      </c>
      <c r="L81" s="216"/>
      <c r="M81" s="216"/>
      <c r="N81" s="52">
        <v>0</v>
      </c>
      <c r="O81" s="51">
        <v>0</v>
      </c>
      <c r="P81" s="52">
        <v>0</v>
      </c>
      <c r="R81" s="216"/>
      <c r="S81" s="216"/>
      <c r="T81" s="252"/>
    </row>
    <row r="82" spans="1:20" ht="12.75" hidden="1">
      <c r="A82" s="50" t="s">
        <v>55</v>
      </c>
      <c r="B82" s="43"/>
      <c r="C82" s="51">
        <v>0</v>
      </c>
      <c r="D82" s="52">
        <v>0</v>
      </c>
      <c r="E82" s="53"/>
      <c r="F82" s="51">
        <v>0</v>
      </c>
      <c r="G82" s="52">
        <v>0</v>
      </c>
      <c r="H82" s="53"/>
      <c r="I82" s="51">
        <v>0</v>
      </c>
      <c r="J82" s="52">
        <v>0</v>
      </c>
      <c r="K82" s="51">
        <v>0</v>
      </c>
      <c r="L82" s="216"/>
      <c r="M82" s="216"/>
      <c r="N82" s="52">
        <v>0</v>
      </c>
      <c r="O82" s="51">
        <v>0</v>
      </c>
      <c r="P82" s="52">
        <v>0</v>
      </c>
      <c r="R82" s="216"/>
      <c r="S82" s="216"/>
      <c r="T82" s="252"/>
    </row>
    <row r="83" spans="1:20" ht="12.75" hidden="1">
      <c r="A83" s="50" t="s">
        <v>56</v>
      </c>
      <c r="B83" s="43"/>
      <c r="C83" s="51">
        <v>0</v>
      </c>
      <c r="D83" s="52">
        <v>0</v>
      </c>
      <c r="E83" s="53"/>
      <c r="F83" s="51">
        <v>0</v>
      </c>
      <c r="G83" s="52">
        <v>0</v>
      </c>
      <c r="H83" s="53"/>
      <c r="I83" s="51">
        <v>0</v>
      </c>
      <c r="J83" s="52">
        <v>0</v>
      </c>
      <c r="K83" s="51">
        <v>0</v>
      </c>
      <c r="L83" s="216"/>
      <c r="M83" s="216"/>
      <c r="N83" s="52">
        <v>0</v>
      </c>
      <c r="O83" s="51">
        <v>0</v>
      </c>
      <c r="P83" s="52">
        <v>0</v>
      </c>
      <c r="R83" s="216"/>
      <c r="S83" s="216"/>
      <c r="T83" s="252"/>
    </row>
    <row r="84" spans="1:20" ht="12.75" hidden="1">
      <c r="A84" s="50" t="s">
        <v>57</v>
      </c>
      <c r="B84" s="43"/>
      <c r="C84" s="51">
        <v>0</v>
      </c>
      <c r="D84" s="52">
        <v>0</v>
      </c>
      <c r="E84" s="53"/>
      <c r="F84" s="51">
        <v>0</v>
      </c>
      <c r="G84" s="52">
        <v>0</v>
      </c>
      <c r="H84" s="53"/>
      <c r="I84" s="51">
        <v>0</v>
      </c>
      <c r="J84" s="52">
        <v>0</v>
      </c>
      <c r="K84" s="51">
        <v>0</v>
      </c>
      <c r="L84" s="216"/>
      <c r="M84" s="216"/>
      <c r="N84" s="52">
        <v>0</v>
      </c>
      <c r="O84" s="51">
        <v>0</v>
      </c>
      <c r="P84" s="52">
        <v>0</v>
      </c>
      <c r="R84" s="216"/>
      <c r="S84" s="216"/>
      <c r="T84" s="252"/>
    </row>
    <row r="85" spans="1:20" ht="12.75" hidden="1">
      <c r="A85" s="50" t="s">
        <v>58</v>
      </c>
      <c r="B85" s="43"/>
      <c r="C85" s="54">
        <v>0</v>
      </c>
      <c r="D85" s="55">
        <v>0</v>
      </c>
      <c r="E85" s="53"/>
      <c r="F85" s="54">
        <v>0</v>
      </c>
      <c r="G85" s="55">
        <v>0</v>
      </c>
      <c r="H85" s="53"/>
      <c r="I85" s="54">
        <v>0</v>
      </c>
      <c r="J85" s="55">
        <v>0</v>
      </c>
      <c r="K85" s="54">
        <v>0</v>
      </c>
      <c r="L85" s="214"/>
      <c r="M85" s="214"/>
      <c r="N85" s="55">
        <v>0</v>
      </c>
      <c r="O85" s="54">
        <v>0</v>
      </c>
      <c r="P85" s="55">
        <v>0</v>
      </c>
      <c r="R85" s="214"/>
      <c r="S85" s="214"/>
      <c r="T85" s="252"/>
    </row>
    <row r="86" spans="1:20" ht="12.75" hidden="1">
      <c r="A86" s="58" t="s">
        <v>59</v>
      </c>
      <c r="B86" s="47"/>
      <c r="C86" s="59">
        <f>SUM(C80:C85)</f>
        <v>0</v>
      </c>
      <c r="D86" s="60">
        <f>SUM(D80:D85)</f>
        <v>0</v>
      </c>
      <c r="E86" s="56"/>
      <c r="F86" s="59">
        <f>SUM(F80:F85)</f>
        <v>0</v>
      </c>
      <c r="G86" s="60">
        <f>SUM(G80:G85)</f>
        <v>0</v>
      </c>
      <c r="H86" s="125"/>
      <c r="I86" s="59">
        <f aca="true" t="shared" si="10" ref="I86:P86">SUM(I80:I85)</f>
        <v>0</v>
      </c>
      <c r="J86" s="60">
        <f t="shared" si="10"/>
        <v>0</v>
      </c>
      <c r="K86" s="59">
        <f t="shared" si="10"/>
        <v>0</v>
      </c>
      <c r="L86" s="215"/>
      <c r="M86" s="215"/>
      <c r="N86" s="60">
        <f t="shared" si="10"/>
        <v>0</v>
      </c>
      <c r="O86" s="59">
        <f t="shared" si="10"/>
        <v>0</v>
      </c>
      <c r="P86" s="60">
        <f t="shared" si="10"/>
        <v>0</v>
      </c>
      <c r="R86" s="231"/>
      <c r="S86" s="231"/>
      <c r="T86" s="252"/>
    </row>
    <row r="87" spans="1:20" ht="12.75" hidden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R87" s="211"/>
      <c r="S87" s="211"/>
      <c r="T87" s="252"/>
    </row>
    <row r="88" spans="1:20" ht="13.5" hidden="1" thickBot="1">
      <c r="A88" s="128" t="s">
        <v>60</v>
      </c>
      <c r="B88" s="129"/>
      <c r="C88" s="127">
        <f>C62+C71+C77+C86</f>
        <v>0</v>
      </c>
      <c r="D88" s="61">
        <f>D62+D71+D77+D86</f>
        <v>0</v>
      </c>
      <c r="E88" s="129"/>
      <c r="F88" s="127">
        <f>F62+F71+F77+F86</f>
        <v>0</v>
      </c>
      <c r="G88" s="61">
        <f>G62+G71+G77+G86</f>
        <v>0</v>
      </c>
      <c r="H88" s="129"/>
      <c r="I88" s="127">
        <f aca="true" t="shared" si="11" ref="I88:P88">I62+I71+I77+I86</f>
        <v>0</v>
      </c>
      <c r="J88" s="61">
        <f t="shared" si="11"/>
        <v>0</v>
      </c>
      <c r="K88" s="127">
        <f t="shared" si="11"/>
        <v>0</v>
      </c>
      <c r="L88" s="217"/>
      <c r="M88" s="217"/>
      <c r="N88" s="61">
        <f t="shared" si="11"/>
        <v>0</v>
      </c>
      <c r="O88" s="127">
        <f t="shared" si="11"/>
        <v>0</v>
      </c>
      <c r="P88" s="61">
        <f t="shared" si="11"/>
        <v>0</v>
      </c>
      <c r="Q88" s="38"/>
      <c r="R88" s="63"/>
      <c r="S88" s="64"/>
      <c r="T88" s="252"/>
    </row>
    <row r="89" spans="1:20" ht="12.75">
      <c r="A89" s="62"/>
      <c r="B89" s="62"/>
      <c r="C89" s="63"/>
      <c r="D89" s="64"/>
      <c r="E89" s="62"/>
      <c r="F89" s="63"/>
      <c r="G89" s="64"/>
      <c r="H89" s="62"/>
      <c r="I89" s="63"/>
      <c r="J89" s="64"/>
      <c r="K89" s="38"/>
      <c r="L89" s="38"/>
      <c r="M89" s="38"/>
      <c r="N89" s="38"/>
      <c r="O89" s="38"/>
      <c r="P89" s="38"/>
      <c r="Q89" s="38"/>
      <c r="R89" s="232"/>
      <c r="S89" s="232"/>
      <c r="T89" s="252"/>
    </row>
    <row r="90" spans="1:20" ht="12.75">
      <c r="A90" s="62"/>
      <c r="B90" s="62"/>
      <c r="C90" s="63"/>
      <c r="D90" s="64"/>
      <c r="E90" s="62"/>
      <c r="F90" s="63"/>
      <c r="G90" s="64"/>
      <c r="H90" s="62"/>
      <c r="I90" s="63"/>
      <c r="J90" s="64"/>
      <c r="K90" s="38"/>
      <c r="L90" s="38"/>
      <c r="M90" s="38"/>
      <c r="N90" s="38"/>
      <c r="O90" s="38"/>
      <c r="P90" s="38"/>
      <c r="Q90" s="38"/>
      <c r="R90" s="232"/>
      <c r="S90" s="232"/>
      <c r="T90" s="252"/>
    </row>
    <row r="91" spans="1:19" ht="15">
      <c r="A91" s="712"/>
      <c r="B91" s="713"/>
      <c r="C91" s="713"/>
      <c r="D91" s="713"/>
      <c r="E91" s="713"/>
      <c r="F91" s="713"/>
      <c r="G91" s="713"/>
      <c r="H91" s="713"/>
      <c r="I91" s="713"/>
      <c r="J91" s="714"/>
      <c r="K91" s="714"/>
      <c r="L91" s="714"/>
      <c r="M91" s="714"/>
      <c r="N91" s="714"/>
      <c r="O91" s="714"/>
      <c r="P91" s="714"/>
      <c r="Q91" s="714"/>
      <c r="R91" s="714"/>
      <c r="S91" s="714"/>
    </row>
    <row r="92" ht="12.75">
      <c r="S92" s="252"/>
    </row>
  </sheetData>
  <mergeCells count="16">
    <mergeCell ref="I9:J10"/>
    <mergeCell ref="O9:P10"/>
    <mergeCell ref="F9:G10"/>
    <mergeCell ref="C9:D10"/>
    <mergeCell ref="K9:N9"/>
    <mergeCell ref="M10:N10"/>
    <mergeCell ref="K10:L10"/>
    <mergeCell ref="A91:S91"/>
    <mergeCell ref="A11:A12"/>
    <mergeCell ref="A56:A57"/>
    <mergeCell ref="A48:P48"/>
    <mergeCell ref="A1:P1"/>
    <mergeCell ref="A3:P3"/>
    <mergeCell ref="A4:P4"/>
    <mergeCell ref="A6:P6"/>
    <mergeCell ref="A5:P5"/>
  </mergeCells>
  <printOptions horizontalCentered="1"/>
  <pageMargins left="0.5" right="0.5" top="0.25" bottom="0.25" header="0.5" footer="0"/>
  <pageSetup horizontalDpi="600" verticalDpi="600" orientation="landscape" scale="66" r:id="rId1"/>
  <headerFooter alignWithMargins="0">
    <oddFooter>&amp;C&amp;"Times New Roman,Regular"Exhibit D - Resources by Department of Justice Strategic Goal/Objective&amp;R&amp;"Times New Roman,Regular"Juvenile Justice  Programs</oddFooter>
  </headerFooter>
  <rowBreaks count="1" manualBreakCount="1">
    <brk id="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V53"/>
  <sheetViews>
    <sheetView showGridLines="0" showOutlineSymbols="0" zoomScale="75" zoomScaleNormal="75" workbookViewId="0" topLeftCell="A1">
      <selection activeCell="A54" sqref="A54:IV71"/>
    </sheetView>
  </sheetViews>
  <sheetFormatPr defaultColWidth="8.88671875" defaultRowHeight="15"/>
  <cols>
    <col min="1" max="1" width="3.6640625" style="14" customWidth="1"/>
    <col min="2" max="2" width="38.6640625" style="14" customWidth="1"/>
    <col min="3" max="3" width="5.6640625" style="14" customWidth="1"/>
    <col min="4" max="4" width="6.77734375" style="14" customWidth="1"/>
    <col min="5" max="5" width="8.99609375" style="14" customWidth="1"/>
    <col min="6" max="6" width="5.77734375" style="14" customWidth="1"/>
    <col min="7" max="7" width="5.6640625" style="14" customWidth="1"/>
    <col min="8" max="8" width="7.77734375" style="14" customWidth="1"/>
    <col min="9" max="9" width="5.5546875" style="14" customWidth="1"/>
    <col min="10" max="10" width="5.6640625" style="14" customWidth="1"/>
    <col min="11" max="11" width="7.77734375" style="14" customWidth="1"/>
    <col min="12" max="13" width="5.6640625" style="14" customWidth="1"/>
    <col min="14" max="14" width="8.77734375" style="14" customWidth="1"/>
    <col min="15" max="15" width="5.6640625" style="14" customWidth="1"/>
    <col min="16" max="16" width="6.77734375" style="14" customWidth="1"/>
    <col min="17" max="17" width="9.4453125" style="14" customWidth="1"/>
    <col min="18" max="18" width="0.9921875" style="266" customWidth="1"/>
    <col min="19" max="16384" width="9.6640625" style="14" customWidth="1"/>
  </cols>
  <sheetData>
    <row r="1" spans="1:18" ht="20.25">
      <c r="A1" s="590" t="s">
        <v>121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265" t="s">
        <v>3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65" t="s">
        <v>3</v>
      </c>
    </row>
    <row r="3" spans="1:32" ht="18.75">
      <c r="A3" s="740" t="s">
        <v>122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483" t="s">
        <v>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6.5">
      <c r="A4" s="742" t="s">
        <v>98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483" t="s">
        <v>3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6.5">
      <c r="A5" s="742" t="s">
        <v>85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483" t="s">
        <v>3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.75">
      <c r="A6" s="737" t="s">
        <v>215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483" t="s">
        <v>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483" t="s">
        <v>3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5.7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10"/>
      <c r="P8" s="11"/>
      <c r="Q8" s="11"/>
      <c r="R8" s="483" t="s">
        <v>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.75">
      <c r="A9" s="484"/>
      <c r="B9" s="88"/>
      <c r="C9" s="757" t="s">
        <v>107</v>
      </c>
      <c r="D9" s="758"/>
      <c r="E9" s="759"/>
      <c r="F9" s="749" t="s">
        <v>230</v>
      </c>
      <c r="G9" s="750"/>
      <c r="H9" s="751"/>
      <c r="I9" s="757" t="s">
        <v>108</v>
      </c>
      <c r="J9" s="758"/>
      <c r="K9" s="759"/>
      <c r="L9" s="757" t="s">
        <v>109</v>
      </c>
      <c r="M9" s="758"/>
      <c r="N9" s="759"/>
      <c r="O9" s="757" t="s">
        <v>123</v>
      </c>
      <c r="P9" s="758"/>
      <c r="Q9" s="759"/>
      <c r="R9" s="483" t="s">
        <v>3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5.75">
      <c r="A10" s="360"/>
      <c r="B10" s="226"/>
      <c r="C10" s="760"/>
      <c r="D10" s="761"/>
      <c r="E10" s="762"/>
      <c r="F10" s="752"/>
      <c r="G10" s="753"/>
      <c r="H10" s="754"/>
      <c r="I10" s="760"/>
      <c r="J10" s="761"/>
      <c r="K10" s="762"/>
      <c r="L10" s="760"/>
      <c r="M10" s="761"/>
      <c r="N10" s="762"/>
      <c r="O10" s="760"/>
      <c r="P10" s="761"/>
      <c r="Q10" s="762"/>
      <c r="R10" s="483" t="s">
        <v>3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" customHeight="1">
      <c r="A11" s="360"/>
      <c r="B11" s="10"/>
      <c r="C11" s="360"/>
      <c r="D11" s="10"/>
      <c r="E11" s="10"/>
      <c r="F11" s="360"/>
      <c r="G11" s="10"/>
      <c r="H11" s="10"/>
      <c r="I11" s="360"/>
      <c r="J11" s="10"/>
      <c r="K11" s="10"/>
      <c r="L11" s="360"/>
      <c r="M11" s="10"/>
      <c r="N11" s="10"/>
      <c r="O11" s="360"/>
      <c r="P11" s="10"/>
      <c r="Q11" s="85"/>
      <c r="R11" s="483" t="s">
        <v>3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6.5" thickBot="1">
      <c r="A12" s="355" t="s">
        <v>154</v>
      </c>
      <c r="B12" s="99"/>
      <c r="C12" s="357" t="s">
        <v>237</v>
      </c>
      <c r="D12" s="358" t="s">
        <v>158</v>
      </c>
      <c r="E12" s="358" t="s">
        <v>239</v>
      </c>
      <c r="F12" s="357" t="s">
        <v>237</v>
      </c>
      <c r="G12" s="358" t="s">
        <v>158</v>
      </c>
      <c r="H12" s="358" t="s">
        <v>239</v>
      </c>
      <c r="I12" s="357" t="s">
        <v>237</v>
      </c>
      <c r="J12" s="358" t="s">
        <v>158</v>
      </c>
      <c r="K12" s="358" t="s">
        <v>239</v>
      </c>
      <c r="L12" s="357" t="s">
        <v>237</v>
      </c>
      <c r="M12" s="358" t="s">
        <v>158</v>
      </c>
      <c r="N12" s="358" t="s">
        <v>239</v>
      </c>
      <c r="O12" s="357" t="s">
        <v>237</v>
      </c>
      <c r="P12" s="358" t="s">
        <v>158</v>
      </c>
      <c r="Q12" s="101" t="s">
        <v>239</v>
      </c>
      <c r="R12" s="483" t="s">
        <v>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0.5" customHeight="1">
      <c r="A13" s="763"/>
      <c r="B13" s="764"/>
      <c r="C13" s="434"/>
      <c r="D13" s="435"/>
      <c r="E13" s="435"/>
      <c r="F13" s="434"/>
      <c r="G13" s="435"/>
      <c r="H13" s="435"/>
      <c r="I13" s="434"/>
      <c r="J13" s="435"/>
      <c r="K13" s="435"/>
      <c r="L13" s="434"/>
      <c r="M13" s="435"/>
      <c r="N13" s="435"/>
      <c r="O13" s="434"/>
      <c r="P13" s="435"/>
      <c r="Q13" s="276"/>
      <c r="R13" s="483" t="s">
        <v>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5.75">
      <c r="A14" s="430" t="s">
        <v>65</v>
      </c>
      <c r="B14" s="95"/>
      <c r="C14" s="430"/>
      <c r="D14" s="95"/>
      <c r="E14" s="95"/>
      <c r="F14" s="430"/>
      <c r="G14" s="95"/>
      <c r="H14" s="95"/>
      <c r="I14" s="430"/>
      <c r="J14" s="95"/>
      <c r="K14" s="95"/>
      <c r="L14" s="430"/>
      <c r="M14" s="95"/>
      <c r="N14" s="95"/>
      <c r="O14" s="430"/>
      <c r="P14" s="95"/>
      <c r="Q14" s="485"/>
      <c r="R14" s="48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5.75">
      <c r="A15" s="430" t="s">
        <v>66</v>
      </c>
      <c r="B15" s="95"/>
      <c r="C15" s="430">
        <v>0</v>
      </c>
      <c r="D15" s="95">
        <v>0</v>
      </c>
      <c r="E15" s="503">
        <v>712</v>
      </c>
      <c r="F15" s="430">
        <v>0</v>
      </c>
      <c r="G15" s="95">
        <v>0</v>
      </c>
      <c r="H15" s="431">
        <v>-9</v>
      </c>
      <c r="I15" s="430">
        <v>0</v>
      </c>
      <c r="J15" s="95">
        <v>0</v>
      </c>
      <c r="K15" s="505">
        <f>-35-4</f>
        <v>-39</v>
      </c>
      <c r="L15" s="430">
        <v>0</v>
      </c>
      <c r="M15" s="95">
        <v>0</v>
      </c>
      <c r="N15" s="431">
        <f>698</f>
        <v>698</v>
      </c>
      <c r="O15" s="430">
        <v>0</v>
      </c>
      <c r="P15" s="95">
        <v>0</v>
      </c>
      <c r="Q15" s="506">
        <f aca="true" t="shared" si="0" ref="Q15:Q33">E15+H15+K15+N15</f>
        <v>1362</v>
      </c>
      <c r="R15" s="48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5.75">
      <c r="A16" s="430" t="s">
        <v>67</v>
      </c>
      <c r="B16" s="95"/>
      <c r="C16" s="430">
        <v>0</v>
      </c>
      <c r="D16" s="95">
        <v>0</v>
      </c>
      <c r="E16" s="95">
        <v>80000</v>
      </c>
      <c r="F16" s="430">
        <v>0</v>
      </c>
      <c r="G16" s="95">
        <v>0</v>
      </c>
      <c r="H16" s="95">
        <v>-1022</v>
      </c>
      <c r="I16" s="430">
        <v>0</v>
      </c>
      <c r="J16" s="95">
        <v>0</v>
      </c>
      <c r="K16" s="486">
        <v>-4391</v>
      </c>
      <c r="L16" s="430">
        <v>0</v>
      </c>
      <c r="M16" s="95">
        <v>0</v>
      </c>
      <c r="N16" s="435">
        <v>7253</v>
      </c>
      <c r="O16" s="430">
        <v>0</v>
      </c>
      <c r="P16" s="95">
        <v>0</v>
      </c>
      <c r="Q16" s="276">
        <f t="shared" si="0"/>
        <v>81840</v>
      </c>
      <c r="R16" s="483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5.75">
      <c r="A17" s="430" t="s">
        <v>68</v>
      </c>
      <c r="B17" s="95"/>
      <c r="C17" s="430">
        <v>0</v>
      </c>
      <c r="D17" s="95">
        <v>0</v>
      </c>
      <c r="E17" s="95">
        <v>0</v>
      </c>
      <c r="F17" s="430">
        <v>0</v>
      </c>
      <c r="G17" s="95">
        <v>0</v>
      </c>
      <c r="H17" s="95">
        <v>-752</v>
      </c>
      <c r="I17" s="430">
        <v>0</v>
      </c>
      <c r="J17" s="95">
        <v>0</v>
      </c>
      <c r="K17" s="486">
        <v>0</v>
      </c>
      <c r="L17" s="430">
        <v>0</v>
      </c>
      <c r="M17" s="95">
        <v>0</v>
      </c>
      <c r="N17" s="435">
        <f>137+470+650+59</f>
        <v>1316</v>
      </c>
      <c r="O17" s="430">
        <v>0</v>
      </c>
      <c r="P17" s="95">
        <v>0</v>
      </c>
      <c r="Q17" s="276">
        <f t="shared" si="0"/>
        <v>564</v>
      </c>
      <c r="R17" s="48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5.75">
      <c r="A18" s="430" t="s">
        <v>69</v>
      </c>
      <c r="B18" s="95"/>
      <c r="C18" s="430">
        <v>0</v>
      </c>
      <c r="D18" s="95">
        <v>0</v>
      </c>
      <c r="E18" s="95">
        <v>0</v>
      </c>
      <c r="F18" s="430">
        <v>0</v>
      </c>
      <c r="G18" s="95">
        <v>0</v>
      </c>
      <c r="H18" s="95">
        <v>-528</v>
      </c>
      <c r="I18" s="430">
        <v>0</v>
      </c>
      <c r="J18" s="95">
        <v>0</v>
      </c>
      <c r="K18" s="486">
        <v>0</v>
      </c>
      <c r="L18" s="430">
        <v>0</v>
      </c>
      <c r="M18" s="95">
        <v>0</v>
      </c>
      <c r="N18" s="435">
        <f>527</f>
        <v>527</v>
      </c>
      <c r="O18" s="430">
        <v>0</v>
      </c>
      <c r="P18" s="95">
        <v>0</v>
      </c>
      <c r="Q18" s="276">
        <f t="shared" si="0"/>
        <v>-1</v>
      </c>
      <c r="R18" s="48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5.75">
      <c r="A19" s="430" t="s">
        <v>251</v>
      </c>
      <c r="B19" s="95"/>
      <c r="C19" s="430">
        <v>0</v>
      </c>
      <c r="D19" s="95">
        <v>0</v>
      </c>
      <c r="E19" s="485">
        <v>0</v>
      </c>
      <c r="F19" s="95">
        <v>0</v>
      </c>
      <c r="G19" s="95">
        <v>0</v>
      </c>
      <c r="H19" s="485">
        <v>0</v>
      </c>
      <c r="I19" s="95">
        <v>0</v>
      </c>
      <c r="J19" s="95">
        <v>0</v>
      </c>
      <c r="K19" s="95">
        <v>0</v>
      </c>
      <c r="L19" s="430">
        <v>0</v>
      </c>
      <c r="M19" s="95">
        <v>0</v>
      </c>
      <c r="N19" s="435">
        <v>2</v>
      </c>
      <c r="O19" s="430"/>
      <c r="P19" s="95"/>
      <c r="Q19" s="276">
        <f t="shared" si="0"/>
        <v>2</v>
      </c>
      <c r="R19" s="48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5.75">
      <c r="A20" s="430" t="s">
        <v>70</v>
      </c>
      <c r="B20" s="95"/>
      <c r="C20" s="430">
        <v>0</v>
      </c>
      <c r="D20" s="95">
        <v>0</v>
      </c>
      <c r="E20" s="95">
        <v>0</v>
      </c>
      <c r="F20" s="430">
        <v>0</v>
      </c>
      <c r="G20" s="95">
        <v>0</v>
      </c>
      <c r="H20" s="95">
        <v>-749</v>
      </c>
      <c r="I20" s="430">
        <v>0</v>
      </c>
      <c r="J20" s="95">
        <v>0</v>
      </c>
      <c r="K20" s="486">
        <v>0</v>
      </c>
      <c r="L20" s="430">
        <v>0</v>
      </c>
      <c r="M20" s="95">
        <v>0</v>
      </c>
      <c r="N20" s="435">
        <v>838</v>
      </c>
      <c r="O20" s="430">
        <v>0</v>
      </c>
      <c r="P20" s="95">
        <v>0</v>
      </c>
      <c r="Q20" s="276">
        <f t="shared" si="0"/>
        <v>89</v>
      </c>
      <c r="R20" s="48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5.75">
      <c r="A21" s="430" t="s">
        <v>86</v>
      </c>
      <c r="B21" s="95"/>
      <c r="C21" s="430">
        <v>0</v>
      </c>
      <c r="D21" s="95">
        <v>0</v>
      </c>
      <c r="E21" s="95">
        <v>0</v>
      </c>
      <c r="F21" s="430">
        <v>0</v>
      </c>
      <c r="G21" s="95">
        <v>0</v>
      </c>
      <c r="H21" s="95">
        <v>-600</v>
      </c>
      <c r="I21" s="430">
        <v>0</v>
      </c>
      <c r="J21" s="95">
        <v>0</v>
      </c>
      <c r="K21" s="486">
        <v>0</v>
      </c>
      <c r="L21" s="430">
        <v>0</v>
      </c>
      <c r="M21" s="95">
        <v>0</v>
      </c>
      <c r="N21" s="435">
        <f>635+619</f>
        <v>1254</v>
      </c>
      <c r="O21" s="430">
        <v>0</v>
      </c>
      <c r="P21" s="95">
        <v>0</v>
      </c>
      <c r="Q21" s="276">
        <f t="shared" si="0"/>
        <v>654</v>
      </c>
      <c r="R21" s="483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5.75">
      <c r="A22" s="430" t="s">
        <v>71</v>
      </c>
      <c r="B22" s="95"/>
      <c r="C22" s="430">
        <v>0</v>
      </c>
      <c r="D22" s="95">
        <v>0</v>
      </c>
      <c r="E22" s="95">
        <v>10000</v>
      </c>
      <c r="F22" s="430">
        <v>0</v>
      </c>
      <c r="G22" s="95">
        <v>0</v>
      </c>
      <c r="H22" s="95">
        <v>-128</v>
      </c>
      <c r="I22" s="430">
        <v>0</v>
      </c>
      <c r="J22" s="95">
        <v>0</v>
      </c>
      <c r="K22" s="486">
        <f>-488-61</f>
        <v>-549</v>
      </c>
      <c r="L22" s="430">
        <v>0</v>
      </c>
      <c r="M22" s="95">
        <v>0</v>
      </c>
      <c r="N22" s="435">
        <f>18</f>
        <v>18</v>
      </c>
      <c r="O22" s="430">
        <v>0</v>
      </c>
      <c r="P22" s="95">
        <v>0</v>
      </c>
      <c r="Q22" s="276">
        <f t="shared" si="0"/>
        <v>9341</v>
      </c>
      <c r="R22" s="483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5.75">
      <c r="A23" s="430" t="s">
        <v>72</v>
      </c>
      <c r="B23" s="95"/>
      <c r="C23" s="430"/>
      <c r="D23" s="95"/>
      <c r="E23" s="95"/>
      <c r="F23" s="430"/>
      <c r="G23" s="95"/>
      <c r="H23" s="95"/>
      <c r="I23" s="430"/>
      <c r="J23" s="95"/>
      <c r="K23" s="95"/>
      <c r="L23" s="430"/>
      <c r="M23" s="95"/>
      <c r="N23" s="95"/>
      <c r="O23" s="430"/>
      <c r="P23" s="95"/>
      <c r="Q23" s="485"/>
      <c r="R23" s="483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5.75">
      <c r="A24" s="430" t="s">
        <v>73</v>
      </c>
      <c r="B24" s="95"/>
      <c r="C24" s="430">
        <v>0</v>
      </c>
      <c r="D24" s="95">
        <v>0</v>
      </c>
      <c r="E24" s="95">
        <v>5000</v>
      </c>
      <c r="F24" s="430">
        <v>0</v>
      </c>
      <c r="G24" s="95">
        <v>0</v>
      </c>
      <c r="H24" s="95">
        <v>-496</v>
      </c>
      <c r="I24" s="430">
        <v>0</v>
      </c>
      <c r="J24" s="95">
        <v>0</v>
      </c>
      <c r="K24" s="95">
        <v>-274</v>
      </c>
      <c r="L24" s="430">
        <v>0</v>
      </c>
      <c r="M24" s="95">
        <v>0</v>
      </c>
      <c r="N24" s="95">
        <v>2721</v>
      </c>
      <c r="O24" s="430">
        <v>0</v>
      </c>
      <c r="P24" s="95">
        <v>0</v>
      </c>
      <c r="Q24" s="485">
        <v>6951</v>
      </c>
      <c r="R24" s="483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5.75">
      <c r="A25" s="430" t="s">
        <v>74</v>
      </c>
      <c r="B25" s="95"/>
      <c r="C25" s="430">
        <v>0</v>
      </c>
      <c r="D25" s="95">
        <v>0</v>
      </c>
      <c r="E25" s="95">
        <v>25000</v>
      </c>
      <c r="F25" s="370">
        <v>0</v>
      </c>
      <c r="G25" s="95">
        <v>0</v>
      </c>
      <c r="H25" s="95">
        <v>-632</v>
      </c>
      <c r="I25" s="430">
        <v>0</v>
      </c>
      <c r="J25" s="95">
        <v>0</v>
      </c>
      <c r="K25" s="95">
        <v>-1372</v>
      </c>
      <c r="L25" s="430">
        <v>0</v>
      </c>
      <c r="M25" s="95">
        <v>0</v>
      </c>
      <c r="N25" s="95">
        <v>2354</v>
      </c>
      <c r="O25" s="430">
        <v>0</v>
      </c>
      <c r="P25" s="95">
        <v>0</v>
      </c>
      <c r="Q25" s="96">
        <v>25351</v>
      </c>
      <c r="R25" s="483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5.75">
      <c r="A26" s="430" t="s">
        <v>75</v>
      </c>
      <c r="B26" s="95"/>
      <c r="C26" s="430">
        <v>0</v>
      </c>
      <c r="D26" s="95">
        <v>0</v>
      </c>
      <c r="E26" s="95">
        <v>10000</v>
      </c>
      <c r="F26" s="430">
        <v>0</v>
      </c>
      <c r="G26" s="95">
        <v>0</v>
      </c>
      <c r="H26" s="95">
        <v>-557</v>
      </c>
      <c r="I26" s="430">
        <v>0</v>
      </c>
      <c r="J26" s="95">
        <v>0</v>
      </c>
      <c r="K26" s="95">
        <v>-549</v>
      </c>
      <c r="L26" s="430">
        <v>0</v>
      </c>
      <c r="M26" s="95">
        <v>0</v>
      </c>
      <c r="N26" s="95">
        <v>2404</v>
      </c>
      <c r="O26" s="430">
        <v>0</v>
      </c>
      <c r="P26" s="95">
        <v>0</v>
      </c>
      <c r="Q26" s="96">
        <v>11299</v>
      </c>
      <c r="R26" s="483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5.75">
      <c r="A27" s="430" t="s">
        <v>76</v>
      </c>
      <c r="B27" s="95"/>
      <c r="C27" s="430">
        <v>0</v>
      </c>
      <c r="D27" s="95">
        <v>0</v>
      </c>
      <c r="E27" s="95">
        <v>25000</v>
      </c>
      <c r="F27" s="430">
        <v>0</v>
      </c>
      <c r="G27" s="95">
        <v>0</v>
      </c>
      <c r="H27" s="95">
        <v>-319</v>
      </c>
      <c r="I27" s="430">
        <v>0</v>
      </c>
      <c r="J27" s="95">
        <v>0</v>
      </c>
      <c r="K27" s="95">
        <v>-1372</v>
      </c>
      <c r="L27" s="430">
        <v>0</v>
      </c>
      <c r="M27" s="95">
        <v>0</v>
      </c>
      <c r="N27" s="95">
        <v>9081</v>
      </c>
      <c r="O27" s="430">
        <v>0</v>
      </c>
      <c r="P27" s="95">
        <v>0</v>
      </c>
      <c r="Q27" s="96">
        <v>32390</v>
      </c>
      <c r="R27" s="483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5.75">
      <c r="A28" s="430" t="s">
        <v>87</v>
      </c>
      <c r="B28" s="95"/>
      <c r="C28" s="430">
        <v>0</v>
      </c>
      <c r="D28" s="95">
        <v>0</v>
      </c>
      <c r="E28" s="95">
        <v>0</v>
      </c>
      <c r="F28" s="430">
        <v>0</v>
      </c>
      <c r="G28" s="95">
        <v>0</v>
      </c>
      <c r="H28" s="95">
        <v>-649</v>
      </c>
      <c r="I28" s="430">
        <v>0</v>
      </c>
      <c r="J28" s="95">
        <v>0</v>
      </c>
      <c r="K28" s="486">
        <v>0</v>
      </c>
      <c r="L28" s="430">
        <v>0</v>
      </c>
      <c r="M28" s="95">
        <v>0</v>
      </c>
      <c r="N28" s="95">
        <v>851</v>
      </c>
      <c r="O28" s="430">
        <v>0</v>
      </c>
      <c r="P28" s="95">
        <v>0</v>
      </c>
      <c r="Q28" s="96">
        <v>202</v>
      </c>
      <c r="R28" s="48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5.75">
      <c r="A29" s="430" t="s">
        <v>77</v>
      </c>
      <c r="B29" s="95"/>
      <c r="C29" s="430">
        <v>0</v>
      </c>
      <c r="D29" s="95">
        <v>0</v>
      </c>
      <c r="E29" s="95">
        <v>0</v>
      </c>
      <c r="F29" s="430">
        <v>0</v>
      </c>
      <c r="G29" s="95">
        <v>0</v>
      </c>
      <c r="H29" s="95">
        <v>-54</v>
      </c>
      <c r="I29" s="430">
        <v>0</v>
      </c>
      <c r="J29" s="95">
        <v>0</v>
      </c>
      <c r="K29" s="486">
        <v>0</v>
      </c>
      <c r="L29" s="430">
        <v>0</v>
      </c>
      <c r="M29" s="95">
        <v>0</v>
      </c>
      <c r="N29" s="435">
        <v>181</v>
      </c>
      <c r="O29" s="430">
        <v>0</v>
      </c>
      <c r="P29" s="95">
        <v>0</v>
      </c>
      <c r="Q29" s="276">
        <f t="shared" si="0"/>
        <v>127</v>
      </c>
      <c r="R29" s="48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5.75">
      <c r="A30" s="430" t="s">
        <v>78</v>
      </c>
      <c r="B30" s="95"/>
      <c r="C30" s="430">
        <v>0</v>
      </c>
      <c r="D30" s="95">
        <v>0</v>
      </c>
      <c r="E30" s="95">
        <v>106027</v>
      </c>
      <c r="F30" s="430">
        <v>0</v>
      </c>
      <c r="G30" s="95">
        <v>0</v>
      </c>
      <c r="H30" s="95">
        <v>-1354</v>
      </c>
      <c r="I30" s="430">
        <v>0</v>
      </c>
      <c r="J30" s="95">
        <v>0</v>
      </c>
      <c r="K30" s="486">
        <v>0</v>
      </c>
      <c r="L30" s="430">
        <v>0</v>
      </c>
      <c r="M30" s="95">
        <v>0</v>
      </c>
      <c r="N30" s="435">
        <v>2112</v>
      </c>
      <c r="O30" s="430">
        <v>0</v>
      </c>
      <c r="P30" s="95">
        <v>0</v>
      </c>
      <c r="Q30" s="276">
        <f t="shared" si="0"/>
        <v>106785</v>
      </c>
      <c r="R30" s="48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5.75">
      <c r="A31" s="430" t="s">
        <v>79</v>
      </c>
      <c r="B31" s="95"/>
      <c r="C31" s="430">
        <v>0</v>
      </c>
      <c r="D31" s="95">
        <v>0</v>
      </c>
      <c r="E31" s="95">
        <v>0</v>
      </c>
      <c r="F31" s="430">
        <v>0</v>
      </c>
      <c r="G31" s="95">
        <v>0</v>
      </c>
      <c r="H31" s="95">
        <f>-689</f>
        <v>-689</v>
      </c>
      <c r="I31" s="430">
        <v>0</v>
      </c>
      <c r="J31" s="95">
        <v>0</v>
      </c>
      <c r="K31" s="486">
        <v>0</v>
      </c>
      <c r="L31" s="430">
        <v>0</v>
      </c>
      <c r="M31" s="95">
        <v>0</v>
      </c>
      <c r="N31" s="435">
        <f>652+137</f>
        <v>789</v>
      </c>
      <c r="O31" s="430">
        <v>0</v>
      </c>
      <c r="P31" s="95">
        <v>0</v>
      </c>
      <c r="Q31" s="276">
        <f t="shared" si="0"/>
        <v>100</v>
      </c>
      <c r="R31" s="48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5.75">
      <c r="A32" s="430" t="s">
        <v>80</v>
      </c>
      <c r="B32" s="95"/>
      <c r="C32" s="430">
        <v>0</v>
      </c>
      <c r="D32" s="95">
        <v>0</v>
      </c>
      <c r="E32" s="95">
        <v>15000</v>
      </c>
      <c r="F32" s="430">
        <v>0</v>
      </c>
      <c r="G32" s="95">
        <v>0</v>
      </c>
      <c r="H32" s="95">
        <v>-191</v>
      </c>
      <c r="I32" s="430">
        <v>0</v>
      </c>
      <c r="J32" s="95">
        <v>0</v>
      </c>
      <c r="K32" s="486">
        <v>0</v>
      </c>
      <c r="L32" s="430">
        <v>0</v>
      </c>
      <c r="M32" s="95">
        <v>0</v>
      </c>
      <c r="N32" s="486">
        <v>0</v>
      </c>
      <c r="O32" s="430">
        <v>0</v>
      </c>
      <c r="P32" s="95">
        <v>0</v>
      </c>
      <c r="Q32" s="276">
        <f t="shared" si="0"/>
        <v>14809</v>
      </c>
      <c r="R32" s="48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5.75">
      <c r="A33" s="430" t="s">
        <v>81</v>
      </c>
      <c r="B33" s="95"/>
      <c r="C33" s="430">
        <v>0</v>
      </c>
      <c r="D33" s="95">
        <v>0</v>
      </c>
      <c r="E33" s="95">
        <v>50000</v>
      </c>
      <c r="F33" s="430">
        <v>0</v>
      </c>
      <c r="G33" s="95">
        <v>0</v>
      </c>
      <c r="H33" s="95">
        <v>-641</v>
      </c>
      <c r="I33" s="430">
        <v>0</v>
      </c>
      <c r="J33" s="95">
        <v>0</v>
      </c>
      <c r="K33" s="486">
        <v>-2744</v>
      </c>
      <c r="L33" s="430">
        <v>0</v>
      </c>
      <c r="M33" s="95">
        <v>0</v>
      </c>
      <c r="N33" s="435">
        <v>2841</v>
      </c>
      <c r="O33" s="430">
        <v>0</v>
      </c>
      <c r="P33" s="95">
        <v>0</v>
      </c>
      <c r="Q33" s="276">
        <f t="shared" si="0"/>
        <v>49456</v>
      </c>
      <c r="R33" s="48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5.75">
      <c r="A34" s="430" t="s">
        <v>82</v>
      </c>
      <c r="B34" s="95"/>
      <c r="C34" s="430">
        <v>0</v>
      </c>
      <c r="D34" s="95">
        <v>0</v>
      </c>
      <c r="E34" s="95">
        <v>1000</v>
      </c>
      <c r="F34" s="430">
        <v>0</v>
      </c>
      <c r="G34" s="95">
        <v>0</v>
      </c>
      <c r="H34" s="95">
        <v>-13</v>
      </c>
      <c r="I34" s="430">
        <v>0</v>
      </c>
      <c r="J34" s="95">
        <v>0</v>
      </c>
      <c r="K34" s="486">
        <v>-51</v>
      </c>
      <c r="L34" s="430">
        <v>0</v>
      </c>
      <c r="M34" s="95">
        <v>0</v>
      </c>
      <c r="N34" s="486">
        <v>0</v>
      </c>
      <c r="O34" s="430">
        <v>0</v>
      </c>
      <c r="P34" s="95">
        <v>0</v>
      </c>
      <c r="Q34" s="276">
        <f>E34+H34+K34+N34</f>
        <v>936</v>
      </c>
      <c r="R34" s="483" t="s">
        <v>3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5.75">
      <c r="A35" s="430" t="s">
        <v>83</v>
      </c>
      <c r="B35" s="95"/>
      <c r="C35" s="430">
        <v>0</v>
      </c>
      <c r="D35" s="95">
        <v>0</v>
      </c>
      <c r="E35" s="95">
        <v>0</v>
      </c>
      <c r="F35" s="430">
        <v>0</v>
      </c>
      <c r="G35" s="95">
        <v>0</v>
      </c>
      <c r="H35" s="95">
        <v>0</v>
      </c>
      <c r="I35" s="430">
        <v>0</v>
      </c>
      <c r="J35" s="95">
        <v>0</v>
      </c>
      <c r="K35" s="486">
        <v>0</v>
      </c>
      <c r="L35" s="430">
        <v>0</v>
      </c>
      <c r="M35" s="95">
        <v>0</v>
      </c>
      <c r="N35" s="486">
        <v>0</v>
      </c>
      <c r="O35" s="430">
        <v>0</v>
      </c>
      <c r="P35" s="95">
        <v>0</v>
      </c>
      <c r="Q35" s="485">
        <v>0</v>
      </c>
      <c r="R35" s="483" t="s">
        <v>3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5.75">
      <c r="A36" s="420" t="s">
        <v>84</v>
      </c>
      <c r="B36" s="421"/>
      <c r="C36" s="487">
        <v>0</v>
      </c>
      <c r="D36" s="488">
        <v>0</v>
      </c>
      <c r="E36" s="488">
        <v>15000</v>
      </c>
      <c r="F36" s="487">
        <v>0</v>
      </c>
      <c r="G36" s="488">
        <v>0</v>
      </c>
      <c r="H36" s="488">
        <v>-194</v>
      </c>
      <c r="I36" s="487">
        <v>0</v>
      </c>
      <c r="J36" s="488">
        <v>0</v>
      </c>
      <c r="K36" s="489">
        <v>-823</v>
      </c>
      <c r="L36" s="487">
        <v>0</v>
      </c>
      <c r="M36" s="488">
        <v>0</v>
      </c>
      <c r="N36" s="490">
        <f>3+1</f>
        <v>4</v>
      </c>
      <c r="O36" s="488">
        <v>0</v>
      </c>
      <c r="P36" s="488">
        <v>0</v>
      </c>
      <c r="Q36" s="491">
        <f>E36+H36+K36+N36</f>
        <v>13987</v>
      </c>
      <c r="R36" s="483" t="s">
        <v>3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9" customHeight="1" hidden="1">
      <c r="A37" s="360"/>
      <c r="B37" s="10" t="s">
        <v>238</v>
      </c>
      <c r="C37" s="360"/>
      <c r="D37" s="226"/>
      <c r="E37" s="226"/>
      <c r="F37" s="360"/>
      <c r="G37" s="226"/>
      <c r="H37" s="226"/>
      <c r="I37" s="360"/>
      <c r="J37" s="226"/>
      <c r="K37" s="226"/>
      <c r="L37" s="360"/>
      <c r="M37" s="226"/>
      <c r="N37" s="226"/>
      <c r="O37" s="360"/>
      <c r="P37" s="226"/>
      <c r="Q37" s="85"/>
      <c r="R37" s="483" t="s">
        <v>3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5.75">
      <c r="A38" s="765" t="s">
        <v>245</v>
      </c>
      <c r="B38" s="766"/>
      <c r="C38" s="492">
        <f aca="true" t="shared" si="1" ref="C38:Q38">SUM(C13:C36)</f>
        <v>0</v>
      </c>
      <c r="D38" s="493">
        <f t="shared" si="1"/>
        <v>0</v>
      </c>
      <c r="E38" s="494">
        <f>SUM(E13:E36)</f>
        <v>342739</v>
      </c>
      <c r="F38" s="492">
        <f t="shared" si="1"/>
        <v>0</v>
      </c>
      <c r="G38" s="493">
        <f t="shared" si="1"/>
        <v>0</v>
      </c>
      <c r="H38" s="495">
        <f t="shared" si="1"/>
        <v>-9577</v>
      </c>
      <c r="I38" s="492">
        <f t="shared" si="1"/>
        <v>0</v>
      </c>
      <c r="J38" s="493">
        <f t="shared" si="1"/>
        <v>0</v>
      </c>
      <c r="K38" s="494">
        <f t="shared" si="1"/>
        <v>-12164</v>
      </c>
      <c r="L38" s="492">
        <f t="shared" si="1"/>
        <v>0</v>
      </c>
      <c r="M38" s="493">
        <f t="shared" si="1"/>
        <v>0</v>
      </c>
      <c r="N38" s="494">
        <f t="shared" si="1"/>
        <v>35244</v>
      </c>
      <c r="O38" s="492">
        <f t="shared" si="1"/>
        <v>0</v>
      </c>
      <c r="P38" s="493">
        <f t="shared" si="1"/>
        <v>0</v>
      </c>
      <c r="Q38" s="496">
        <f t="shared" si="1"/>
        <v>356244</v>
      </c>
      <c r="R38" s="483" t="s">
        <v>3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.75">
      <c r="A39" s="745" t="s">
        <v>221</v>
      </c>
      <c r="B39" s="746"/>
      <c r="C39" s="419">
        <v>0</v>
      </c>
      <c r="D39" s="395">
        <v>0</v>
      </c>
      <c r="E39" s="497"/>
      <c r="F39" s="419">
        <v>0</v>
      </c>
      <c r="G39" s="395">
        <v>0</v>
      </c>
      <c r="H39" s="497"/>
      <c r="I39" s="419">
        <v>0</v>
      </c>
      <c r="J39" s="395">
        <v>0</v>
      </c>
      <c r="K39" s="498"/>
      <c r="L39" s="419">
        <v>0</v>
      </c>
      <c r="M39" s="395">
        <v>0</v>
      </c>
      <c r="N39" s="497"/>
      <c r="O39" s="419">
        <v>0</v>
      </c>
      <c r="P39" s="395">
        <v>0</v>
      </c>
      <c r="Q39" s="498"/>
      <c r="R39" s="483" t="s">
        <v>3</v>
      </c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10"/>
    </row>
    <row r="40" spans="1:32" ht="15.75">
      <c r="A40" s="745" t="s">
        <v>220</v>
      </c>
      <c r="B40" s="746"/>
      <c r="C40" s="419">
        <v>0</v>
      </c>
      <c r="D40" s="395">
        <v>0</v>
      </c>
      <c r="E40" s="498"/>
      <c r="F40" s="419">
        <v>0</v>
      </c>
      <c r="G40" s="395">
        <v>0</v>
      </c>
      <c r="H40" s="498"/>
      <c r="I40" s="419">
        <v>0</v>
      </c>
      <c r="J40" s="395">
        <v>0</v>
      </c>
      <c r="K40" s="498"/>
      <c r="L40" s="420">
        <v>0</v>
      </c>
      <c r="M40" s="421">
        <v>0</v>
      </c>
      <c r="N40" s="499"/>
      <c r="O40" s="420">
        <v>0</v>
      </c>
      <c r="P40" s="421">
        <v>0</v>
      </c>
      <c r="Q40" s="282"/>
      <c r="R40" s="483" t="s">
        <v>3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.75">
      <c r="A41" s="747" t="s">
        <v>222</v>
      </c>
      <c r="B41" s="748"/>
      <c r="C41" s="430">
        <v>0</v>
      </c>
      <c r="D41" s="95">
        <v>0</v>
      </c>
      <c r="E41" s="435"/>
      <c r="F41" s="430">
        <v>0</v>
      </c>
      <c r="G41" s="95">
        <v>0</v>
      </c>
      <c r="H41" s="435"/>
      <c r="I41" s="430">
        <v>0</v>
      </c>
      <c r="J41" s="95">
        <v>0</v>
      </c>
      <c r="K41" s="435"/>
      <c r="L41" s="430">
        <v>0</v>
      </c>
      <c r="M41" s="95">
        <v>0</v>
      </c>
      <c r="N41" s="435"/>
      <c r="O41" s="430">
        <v>0</v>
      </c>
      <c r="P41" s="95">
        <v>0</v>
      </c>
      <c r="Q41" s="276"/>
      <c r="R41" s="483" t="s">
        <v>3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.75">
      <c r="A42" s="755" t="s">
        <v>160</v>
      </c>
      <c r="B42" s="756"/>
      <c r="C42" s="434"/>
      <c r="D42" s="435"/>
      <c r="E42" s="435"/>
      <c r="F42" s="434"/>
      <c r="G42" s="435"/>
      <c r="H42" s="435"/>
      <c r="I42" s="434"/>
      <c r="J42" s="435"/>
      <c r="K42" s="435"/>
      <c r="L42" s="434"/>
      <c r="M42" s="435"/>
      <c r="N42" s="435"/>
      <c r="O42" s="434"/>
      <c r="P42" s="435">
        <f>D42+G42+J42+M42</f>
        <v>0</v>
      </c>
      <c r="Q42" s="276"/>
      <c r="R42" s="483" t="s">
        <v>3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.75">
      <c r="A43" s="767" t="s">
        <v>192</v>
      </c>
      <c r="B43" s="768"/>
      <c r="C43" s="500"/>
      <c r="D43" s="497"/>
      <c r="E43" s="497"/>
      <c r="F43" s="500"/>
      <c r="G43" s="497"/>
      <c r="H43" s="497"/>
      <c r="I43" s="500"/>
      <c r="J43" s="497"/>
      <c r="K43" s="497"/>
      <c r="L43" s="500"/>
      <c r="M43" s="497"/>
      <c r="N43" s="497"/>
      <c r="O43" s="500"/>
      <c r="P43" s="497">
        <f>D43+G43+J43+M43</f>
        <v>0</v>
      </c>
      <c r="Q43" s="282"/>
      <c r="R43" s="483" t="s">
        <v>3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.75">
      <c r="A44" s="745" t="s">
        <v>223</v>
      </c>
      <c r="B44" s="746"/>
      <c r="C44" s="419">
        <v>0</v>
      </c>
      <c r="D44" s="395">
        <v>0</v>
      </c>
      <c r="E44" s="501"/>
      <c r="F44" s="419">
        <v>0</v>
      </c>
      <c r="G44" s="395">
        <v>0</v>
      </c>
      <c r="H44" s="502"/>
      <c r="I44" s="419">
        <v>0</v>
      </c>
      <c r="J44" s="395">
        <v>0</v>
      </c>
      <c r="K44" s="501"/>
      <c r="L44" s="419">
        <v>0</v>
      </c>
      <c r="M44" s="395">
        <v>0</v>
      </c>
      <c r="N44" s="501"/>
      <c r="O44" s="419">
        <v>0</v>
      </c>
      <c r="P44" s="395">
        <v>0</v>
      </c>
      <c r="Q44" s="502"/>
      <c r="R44" s="483" t="s">
        <v>3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83" t="s">
        <v>3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483" t="s">
        <v>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.75">
      <c r="A47" s="10" t="s">
        <v>124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83" t="s">
        <v>3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83" t="s">
        <v>3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36" customHeight="1">
      <c r="A49" s="734" t="s">
        <v>250</v>
      </c>
      <c r="B49" s="736"/>
      <c r="C49" s="736"/>
      <c r="D49" s="736"/>
      <c r="E49" s="736"/>
      <c r="F49" s="736"/>
      <c r="G49" s="736"/>
      <c r="H49" s="736"/>
      <c r="I49" s="736"/>
      <c r="J49" s="736"/>
      <c r="K49" s="736"/>
      <c r="L49" s="736"/>
      <c r="M49" s="736"/>
      <c r="N49" s="736"/>
      <c r="O49" s="10"/>
      <c r="P49" s="10"/>
      <c r="Q49" s="10"/>
      <c r="R49" s="483" t="s">
        <v>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.75" customHeight="1">
      <c r="A50" s="734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10"/>
      <c r="P50" s="10"/>
      <c r="Q50" s="10"/>
      <c r="R50" s="483" t="s">
        <v>3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256" ht="33" customHeight="1">
      <c r="A51" s="734" t="s">
        <v>254</v>
      </c>
      <c r="B51" s="736"/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4"/>
      <c r="R51" s="736" t="s">
        <v>3</v>
      </c>
      <c r="S51" s="736"/>
      <c r="T51" s="736"/>
      <c r="U51" s="736"/>
      <c r="V51" s="736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4"/>
      <c r="AH51" s="735"/>
      <c r="AI51" s="735"/>
      <c r="AJ51" s="735"/>
      <c r="AK51" s="735"/>
      <c r="AL51" s="735"/>
      <c r="AM51" s="735"/>
      <c r="AN51" s="735"/>
      <c r="AO51" s="735"/>
      <c r="AP51" s="735"/>
      <c r="AQ51" s="735"/>
      <c r="AR51" s="735"/>
      <c r="AS51" s="735"/>
      <c r="AT51" s="735"/>
      <c r="AU51" s="735"/>
      <c r="AV51" s="735"/>
      <c r="AW51" s="734"/>
      <c r="AX51" s="735"/>
      <c r="AY51" s="735"/>
      <c r="AZ51" s="735"/>
      <c r="BA51" s="735"/>
      <c r="BB51" s="735"/>
      <c r="BC51" s="735"/>
      <c r="BD51" s="735"/>
      <c r="BE51" s="735"/>
      <c r="BF51" s="735"/>
      <c r="BG51" s="735"/>
      <c r="BH51" s="735"/>
      <c r="BI51" s="735"/>
      <c r="BJ51" s="735"/>
      <c r="BK51" s="735"/>
      <c r="BL51" s="735"/>
      <c r="BM51" s="734"/>
      <c r="BN51" s="735"/>
      <c r="BO51" s="735"/>
      <c r="BP51" s="735"/>
      <c r="BQ51" s="735"/>
      <c r="BR51" s="735"/>
      <c r="BS51" s="735"/>
      <c r="BT51" s="735"/>
      <c r="BU51" s="735"/>
      <c r="BV51" s="735"/>
      <c r="BW51" s="735"/>
      <c r="BX51" s="735"/>
      <c r="BY51" s="735"/>
      <c r="BZ51" s="735"/>
      <c r="CA51" s="735"/>
      <c r="CB51" s="735"/>
      <c r="CC51" s="734"/>
      <c r="CD51" s="735"/>
      <c r="CE51" s="735"/>
      <c r="CF51" s="735"/>
      <c r="CG51" s="735"/>
      <c r="CH51" s="735"/>
      <c r="CI51" s="735"/>
      <c r="CJ51" s="735"/>
      <c r="CK51" s="735"/>
      <c r="CL51" s="735"/>
      <c r="CM51" s="735"/>
      <c r="CN51" s="735"/>
      <c r="CO51" s="735"/>
      <c r="CP51" s="735"/>
      <c r="CQ51" s="735"/>
      <c r="CR51" s="735"/>
      <c r="CS51" s="734"/>
      <c r="CT51" s="735"/>
      <c r="CU51" s="735"/>
      <c r="CV51" s="735"/>
      <c r="CW51" s="735"/>
      <c r="CX51" s="735"/>
      <c r="CY51" s="735"/>
      <c r="CZ51" s="735"/>
      <c r="DA51" s="735"/>
      <c r="DB51" s="735"/>
      <c r="DC51" s="735"/>
      <c r="DD51" s="735"/>
      <c r="DE51" s="735"/>
      <c r="DF51" s="735"/>
      <c r="DG51" s="735"/>
      <c r="DH51" s="735"/>
      <c r="DI51" s="734"/>
      <c r="DJ51" s="735"/>
      <c r="DK51" s="735"/>
      <c r="DL51" s="735"/>
      <c r="DM51" s="735"/>
      <c r="DN51" s="735"/>
      <c r="DO51" s="735"/>
      <c r="DP51" s="735"/>
      <c r="DQ51" s="735"/>
      <c r="DR51" s="735"/>
      <c r="DS51" s="735"/>
      <c r="DT51" s="735"/>
      <c r="DU51" s="735"/>
      <c r="DV51" s="735"/>
      <c r="DW51" s="735"/>
      <c r="DX51" s="735"/>
      <c r="DY51" s="734"/>
      <c r="DZ51" s="735"/>
      <c r="EA51" s="735"/>
      <c r="EB51" s="735"/>
      <c r="EC51" s="735"/>
      <c r="ED51" s="735"/>
      <c r="EE51" s="735"/>
      <c r="EF51" s="735"/>
      <c r="EG51" s="735"/>
      <c r="EH51" s="735"/>
      <c r="EI51" s="735"/>
      <c r="EJ51" s="735"/>
      <c r="EK51" s="735"/>
      <c r="EL51" s="735"/>
      <c r="EM51" s="735"/>
      <c r="EN51" s="735"/>
      <c r="EO51" s="734"/>
      <c r="EP51" s="735"/>
      <c r="EQ51" s="735"/>
      <c r="ER51" s="735"/>
      <c r="ES51" s="735"/>
      <c r="ET51" s="735"/>
      <c r="EU51" s="735"/>
      <c r="EV51" s="735"/>
      <c r="EW51" s="735"/>
      <c r="EX51" s="735"/>
      <c r="EY51" s="735"/>
      <c r="EZ51" s="735"/>
      <c r="FA51" s="735"/>
      <c r="FB51" s="735"/>
      <c r="FC51" s="735"/>
      <c r="FD51" s="735"/>
      <c r="FE51" s="734"/>
      <c r="FF51" s="735"/>
      <c r="FG51" s="735"/>
      <c r="FH51" s="735"/>
      <c r="FI51" s="735"/>
      <c r="FJ51" s="735"/>
      <c r="FK51" s="735"/>
      <c r="FL51" s="735"/>
      <c r="FM51" s="735"/>
      <c r="FN51" s="735"/>
      <c r="FO51" s="735"/>
      <c r="FP51" s="735"/>
      <c r="FQ51" s="735"/>
      <c r="FR51" s="735"/>
      <c r="FS51" s="735"/>
      <c r="FT51" s="735"/>
      <c r="FU51" s="734"/>
      <c r="FV51" s="735"/>
      <c r="FW51" s="735"/>
      <c r="FX51" s="735"/>
      <c r="FY51" s="735"/>
      <c r="FZ51" s="735"/>
      <c r="GA51" s="735"/>
      <c r="GB51" s="735"/>
      <c r="GC51" s="735"/>
      <c r="GD51" s="735"/>
      <c r="GE51" s="735"/>
      <c r="GF51" s="735"/>
      <c r="GG51" s="735"/>
      <c r="GH51" s="735"/>
      <c r="GI51" s="735"/>
      <c r="GJ51" s="735"/>
      <c r="GK51" s="734"/>
      <c r="GL51" s="735"/>
      <c r="GM51" s="735"/>
      <c r="GN51" s="735"/>
      <c r="GO51" s="735"/>
      <c r="GP51" s="735"/>
      <c r="GQ51" s="735"/>
      <c r="GR51" s="735"/>
      <c r="GS51" s="735"/>
      <c r="GT51" s="735"/>
      <c r="GU51" s="735"/>
      <c r="GV51" s="735"/>
      <c r="GW51" s="735"/>
      <c r="GX51" s="735"/>
      <c r="GY51" s="735"/>
      <c r="GZ51" s="735"/>
      <c r="HA51" s="734"/>
      <c r="HB51" s="735"/>
      <c r="HC51" s="735"/>
      <c r="HD51" s="735"/>
      <c r="HE51" s="735"/>
      <c r="HF51" s="735"/>
      <c r="HG51" s="735"/>
      <c r="HH51" s="735"/>
      <c r="HI51" s="735"/>
      <c r="HJ51" s="735"/>
      <c r="HK51" s="735"/>
      <c r="HL51" s="735"/>
      <c r="HM51" s="735"/>
      <c r="HN51" s="735"/>
      <c r="HO51" s="735"/>
      <c r="HP51" s="735"/>
      <c r="HQ51" s="734"/>
      <c r="HR51" s="735"/>
      <c r="HS51" s="735"/>
      <c r="HT51" s="735"/>
      <c r="HU51" s="735"/>
      <c r="HV51" s="735"/>
      <c r="HW51" s="735"/>
      <c r="HX51" s="735"/>
      <c r="HY51" s="735"/>
      <c r="HZ51" s="735"/>
      <c r="IA51" s="735"/>
      <c r="IB51" s="735"/>
      <c r="IC51" s="735"/>
      <c r="ID51" s="735"/>
      <c r="IE51" s="735"/>
      <c r="IF51" s="735"/>
      <c r="IG51" s="734"/>
      <c r="IH51" s="735"/>
      <c r="II51" s="735"/>
      <c r="IJ51" s="735"/>
      <c r="IK51" s="735"/>
      <c r="IL51" s="735"/>
      <c r="IM51" s="735"/>
      <c r="IN51" s="735"/>
      <c r="IO51" s="735"/>
      <c r="IP51" s="735"/>
      <c r="IQ51" s="735"/>
      <c r="IR51" s="735"/>
      <c r="IS51" s="735"/>
      <c r="IT51" s="735"/>
      <c r="IU51" s="735"/>
      <c r="IV51" s="735"/>
    </row>
    <row r="52" spans="1:32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83" t="s">
        <v>110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18" ht="15.75">
      <c r="A53" s="739"/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265"/>
    </row>
  </sheetData>
  <mergeCells count="37">
    <mergeCell ref="I9:K10"/>
    <mergeCell ref="L9:N10"/>
    <mergeCell ref="O9:Q10"/>
    <mergeCell ref="A43:B43"/>
    <mergeCell ref="A44:B44"/>
    <mergeCell ref="C9:E10"/>
    <mergeCell ref="A13:B13"/>
    <mergeCell ref="A39:B39"/>
    <mergeCell ref="A38:B38"/>
    <mergeCell ref="A50:N50"/>
    <mergeCell ref="A6:Q6"/>
    <mergeCell ref="A53:Q53"/>
    <mergeCell ref="A1:Q1"/>
    <mergeCell ref="A3:Q3"/>
    <mergeCell ref="A4:Q4"/>
    <mergeCell ref="A5:Q5"/>
    <mergeCell ref="A40:B40"/>
    <mergeCell ref="A41:B41"/>
    <mergeCell ref="F9:H10"/>
    <mergeCell ref="A42:B42"/>
    <mergeCell ref="A49:N49"/>
    <mergeCell ref="A51:P51"/>
    <mergeCell ref="Q51:AF51"/>
    <mergeCell ref="AG51:AV51"/>
    <mergeCell ref="AW51:BL51"/>
    <mergeCell ref="BM51:CB51"/>
    <mergeCell ref="CC51:CR51"/>
    <mergeCell ref="CS51:DH51"/>
    <mergeCell ref="DI51:DX51"/>
    <mergeCell ref="DY51:EN51"/>
    <mergeCell ref="EO51:FD51"/>
    <mergeCell ref="FE51:FT51"/>
    <mergeCell ref="IG51:IV51"/>
    <mergeCell ref="FU51:GJ51"/>
    <mergeCell ref="GK51:GZ51"/>
    <mergeCell ref="HA51:HP51"/>
    <mergeCell ref="HQ51:IF51"/>
  </mergeCells>
  <printOptions horizontalCentered="1"/>
  <pageMargins left="0.5" right="0.5" top="0.5" bottom="0.25" header="0.5" footer="0"/>
  <pageSetup horizontalDpi="600" verticalDpi="600" orientation="landscape" scale="67" r:id="rId1"/>
  <headerFooter alignWithMargins="0">
    <oddFooter>&amp;C&amp;"Times New Roman,Regular"Exhibit F - Crosswalk of 2007 Availability&amp;R&amp;"Times New Roman,Regular"Juvenile Justice  Programs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E48"/>
  <sheetViews>
    <sheetView zoomScale="75" zoomScaleNormal="75" workbookViewId="0" topLeftCell="A1">
      <selection activeCell="A49" sqref="A49:IV64"/>
    </sheetView>
  </sheetViews>
  <sheetFormatPr defaultColWidth="8.88671875" defaultRowHeight="15"/>
  <cols>
    <col min="1" max="1" width="3.77734375" style="0" customWidth="1"/>
    <col min="2" max="2" width="54.99609375" style="0" customWidth="1"/>
    <col min="4" max="4" width="8.77734375" style="0" customWidth="1"/>
    <col min="5" max="5" width="10.3359375" style="242" customWidth="1"/>
    <col min="6" max="16" width="8.99609375" style="0" bestFit="1" customWidth="1"/>
    <col min="17" max="17" width="9.77734375" style="0" bestFit="1" customWidth="1"/>
  </cols>
  <sheetData>
    <row r="1" spans="1:18" ht="20.25">
      <c r="A1" s="782" t="s">
        <v>125</v>
      </c>
      <c r="B1" s="783"/>
      <c r="C1" s="783"/>
      <c r="D1" s="78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350"/>
      <c r="R1" s="267" t="s">
        <v>3</v>
      </c>
    </row>
    <row r="2" spans="1:18" ht="15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350"/>
      <c r="R2" s="267" t="s">
        <v>3</v>
      </c>
    </row>
    <row r="3" spans="1:18" s="14" customFormat="1" ht="18.75">
      <c r="A3" s="740" t="s">
        <v>16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265" t="s">
        <v>3</v>
      </c>
    </row>
    <row r="4" spans="1:18" s="14" customFormat="1" ht="15.75">
      <c r="A4" s="786" t="s">
        <v>98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265" t="s">
        <v>3</v>
      </c>
    </row>
    <row r="5" spans="1:18" s="14" customFormat="1" ht="15.75">
      <c r="A5" s="786" t="s">
        <v>85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265" t="s">
        <v>3</v>
      </c>
    </row>
    <row r="6" spans="1:18" s="14" customFormat="1" ht="15.75">
      <c r="A6" s="737" t="s">
        <v>215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265" t="s">
        <v>3</v>
      </c>
    </row>
    <row r="7" spans="1:18" s="14" customFormat="1" ht="15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265" t="s">
        <v>3</v>
      </c>
    </row>
    <row r="8" spans="1:18" s="14" customFormat="1" ht="15.7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10"/>
      <c r="P8" s="11"/>
      <c r="Q8" s="11"/>
      <c r="R8" s="265" t="s">
        <v>3</v>
      </c>
    </row>
    <row r="9" spans="1:18" s="274" customFormat="1" ht="16.5" customHeight="1">
      <c r="A9" s="351"/>
      <c r="B9" s="352"/>
      <c r="C9" s="757" t="s">
        <v>210</v>
      </c>
      <c r="D9" s="772"/>
      <c r="E9" s="773"/>
      <c r="F9" s="749" t="s">
        <v>230</v>
      </c>
      <c r="G9" s="777"/>
      <c r="H9" s="778"/>
      <c r="I9" s="757" t="s">
        <v>108</v>
      </c>
      <c r="J9" s="772"/>
      <c r="K9" s="773"/>
      <c r="L9" s="757" t="s">
        <v>109</v>
      </c>
      <c r="M9" s="772"/>
      <c r="N9" s="773"/>
      <c r="O9" s="757" t="s">
        <v>17</v>
      </c>
      <c r="P9" s="772"/>
      <c r="Q9" s="773"/>
      <c r="R9" s="273" t="s">
        <v>3</v>
      </c>
    </row>
    <row r="10" spans="1:18" s="274" customFormat="1" ht="15.75">
      <c r="A10" s="353"/>
      <c r="B10" s="354"/>
      <c r="C10" s="774"/>
      <c r="D10" s="775"/>
      <c r="E10" s="776"/>
      <c r="F10" s="779"/>
      <c r="G10" s="780"/>
      <c r="H10" s="781"/>
      <c r="I10" s="774"/>
      <c r="J10" s="775"/>
      <c r="K10" s="776"/>
      <c r="L10" s="774"/>
      <c r="M10" s="775"/>
      <c r="N10" s="776"/>
      <c r="O10" s="774"/>
      <c r="P10" s="775"/>
      <c r="Q10" s="776"/>
      <c r="R10" s="273" t="s">
        <v>3</v>
      </c>
    </row>
    <row r="11" spans="1:18" s="274" customFormat="1" ht="15" customHeight="1">
      <c r="A11" s="353"/>
      <c r="C11" s="353"/>
      <c r="F11" s="353"/>
      <c r="I11" s="353"/>
      <c r="L11" s="353"/>
      <c r="O11" s="353"/>
      <c r="Q11" s="225"/>
      <c r="R11" s="273" t="s">
        <v>3</v>
      </c>
    </row>
    <row r="12" spans="1:18" s="274" customFormat="1" ht="16.5" thickBot="1">
      <c r="A12" s="355" t="s">
        <v>154</v>
      </c>
      <c r="B12" s="356"/>
      <c r="C12" s="357" t="s">
        <v>237</v>
      </c>
      <c r="D12" s="358" t="s">
        <v>158</v>
      </c>
      <c r="E12" s="358" t="s">
        <v>239</v>
      </c>
      <c r="F12" s="357" t="s">
        <v>237</v>
      </c>
      <c r="G12" s="358" t="s">
        <v>158</v>
      </c>
      <c r="H12" s="358" t="s">
        <v>239</v>
      </c>
      <c r="I12" s="357" t="s">
        <v>237</v>
      </c>
      <c r="J12" s="358" t="s">
        <v>158</v>
      </c>
      <c r="K12" s="358" t="s">
        <v>239</v>
      </c>
      <c r="L12" s="357" t="s">
        <v>237</v>
      </c>
      <c r="M12" s="358" t="s">
        <v>158</v>
      </c>
      <c r="N12" s="358" t="s">
        <v>239</v>
      </c>
      <c r="O12" s="357" t="s">
        <v>237</v>
      </c>
      <c r="P12" s="358" t="s">
        <v>158</v>
      </c>
      <c r="Q12" s="101" t="s">
        <v>239</v>
      </c>
      <c r="R12" s="273" t="s">
        <v>3</v>
      </c>
    </row>
    <row r="13" spans="1:18" s="14" customFormat="1" ht="15.75">
      <c r="A13" s="769" t="s">
        <v>85</v>
      </c>
      <c r="B13" s="770"/>
      <c r="C13" s="82"/>
      <c r="D13" s="83"/>
      <c r="E13" s="83"/>
      <c r="F13" s="82"/>
      <c r="G13" s="83"/>
      <c r="H13" s="83"/>
      <c r="I13" s="82"/>
      <c r="J13" s="83"/>
      <c r="K13" s="83"/>
      <c r="L13" s="82"/>
      <c r="M13" s="83"/>
      <c r="N13" s="83"/>
      <c r="O13" s="82"/>
      <c r="P13" s="83"/>
      <c r="Q13" s="373"/>
      <c r="R13" s="265" t="s">
        <v>3</v>
      </c>
    </row>
    <row r="14" spans="1:18" s="14" customFormat="1" ht="15.75">
      <c r="A14" s="787" t="s">
        <v>66</v>
      </c>
      <c r="B14" s="788"/>
      <c r="C14" s="82">
        <v>0</v>
      </c>
      <c r="D14" s="83">
        <v>0</v>
      </c>
      <c r="E14" s="503">
        <v>658</v>
      </c>
      <c r="F14" s="82">
        <v>0</v>
      </c>
      <c r="G14" s="83">
        <v>0</v>
      </c>
      <c r="H14" s="393">
        <v>0</v>
      </c>
      <c r="I14" s="82">
        <v>0</v>
      </c>
      <c r="J14" s="83">
        <v>0</v>
      </c>
      <c r="K14" s="431">
        <v>-36</v>
      </c>
      <c r="L14" s="82">
        <v>0</v>
      </c>
      <c r="M14" s="83">
        <v>0</v>
      </c>
      <c r="N14" s="93">
        <v>300</v>
      </c>
      <c r="O14" s="82">
        <v>0</v>
      </c>
      <c r="P14" s="83">
        <v>0</v>
      </c>
      <c r="Q14" s="504">
        <f>E14+H14+K14+N14</f>
        <v>922</v>
      </c>
      <c r="R14" s="265" t="s">
        <v>3</v>
      </c>
    </row>
    <row r="15" spans="1:18" s="14" customFormat="1" ht="15.75">
      <c r="A15" s="787" t="s">
        <v>67</v>
      </c>
      <c r="B15" s="788"/>
      <c r="C15" s="82">
        <v>0</v>
      </c>
      <c r="D15" s="83">
        <v>0</v>
      </c>
      <c r="E15" s="93">
        <v>74260</v>
      </c>
      <c r="F15" s="82">
        <v>0</v>
      </c>
      <c r="G15" s="83">
        <v>0</v>
      </c>
      <c r="H15" s="83">
        <v>0</v>
      </c>
      <c r="I15" s="82">
        <v>0</v>
      </c>
      <c r="J15" s="83">
        <v>0</v>
      </c>
      <c r="K15" s="435">
        <v>-4071</v>
      </c>
      <c r="L15" s="82">
        <v>0</v>
      </c>
      <c r="M15" s="83">
        <v>0</v>
      </c>
      <c r="N15" s="93">
        <f>2362+1568+400+49</f>
        <v>4379</v>
      </c>
      <c r="O15" s="82">
        <v>0</v>
      </c>
      <c r="P15" s="83">
        <v>0</v>
      </c>
      <c r="Q15" s="359">
        <f aca="true" t="shared" si="0" ref="Q15:Q29">E15+H15+K15+N15</f>
        <v>74568</v>
      </c>
      <c r="R15" s="265"/>
    </row>
    <row r="16" spans="1:18" s="14" customFormat="1" ht="15.75">
      <c r="A16" s="787" t="s">
        <v>89</v>
      </c>
      <c r="B16" s="788"/>
      <c r="C16" s="82">
        <v>0</v>
      </c>
      <c r="D16" s="83">
        <v>0</v>
      </c>
      <c r="E16" s="83">
        <v>0</v>
      </c>
      <c r="F16" s="82">
        <v>0</v>
      </c>
      <c r="G16" s="83">
        <v>0</v>
      </c>
      <c r="H16" s="83">
        <v>0</v>
      </c>
      <c r="I16" s="82">
        <v>0</v>
      </c>
      <c r="J16" s="83">
        <v>0</v>
      </c>
      <c r="K16" s="310">
        <v>0</v>
      </c>
      <c r="L16" s="82">
        <v>0</v>
      </c>
      <c r="M16" s="83">
        <v>0</v>
      </c>
      <c r="N16" s="93">
        <f>24+539</f>
        <v>563</v>
      </c>
      <c r="O16" s="82">
        <v>0</v>
      </c>
      <c r="P16" s="83">
        <v>0</v>
      </c>
      <c r="Q16" s="359">
        <f t="shared" si="0"/>
        <v>563</v>
      </c>
      <c r="R16" s="265"/>
    </row>
    <row r="17" spans="1:18" s="14" customFormat="1" ht="15.75">
      <c r="A17" s="787" t="s">
        <v>90</v>
      </c>
      <c r="B17" s="788"/>
      <c r="C17" s="82">
        <v>0</v>
      </c>
      <c r="D17" s="83">
        <v>0</v>
      </c>
      <c r="E17" s="93">
        <v>93835</v>
      </c>
      <c r="F17" s="82">
        <v>0</v>
      </c>
      <c r="G17" s="83">
        <v>0</v>
      </c>
      <c r="H17" s="83">
        <v>0</v>
      </c>
      <c r="I17" s="82">
        <v>0</v>
      </c>
      <c r="J17" s="83">
        <v>0</v>
      </c>
      <c r="K17" s="310">
        <v>0</v>
      </c>
      <c r="L17" s="82">
        <v>0</v>
      </c>
      <c r="M17" s="83">
        <v>0</v>
      </c>
      <c r="N17" s="93">
        <f>1567</f>
        <v>1567</v>
      </c>
      <c r="O17" s="82">
        <v>0</v>
      </c>
      <c r="P17" s="83">
        <v>0</v>
      </c>
      <c r="Q17" s="359">
        <f t="shared" si="0"/>
        <v>95402</v>
      </c>
      <c r="R17" s="265"/>
    </row>
    <row r="18" spans="1:18" s="14" customFormat="1" ht="15.75">
      <c r="A18" s="370" t="s">
        <v>100</v>
      </c>
      <c r="B18" s="371"/>
      <c r="C18" s="82">
        <v>0</v>
      </c>
      <c r="D18" s="83">
        <v>0</v>
      </c>
      <c r="E18" s="83">
        <v>0</v>
      </c>
      <c r="F18" s="82">
        <v>0</v>
      </c>
      <c r="G18" s="83">
        <v>0</v>
      </c>
      <c r="H18" s="83">
        <v>0</v>
      </c>
      <c r="I18" s="82">
        <v>0</v>
      </c>
      <c r="J18" s="83">
        <v>0</v>
      </c>
      <c r="K18" s="310">
        <v>0</v>
      </c>
      <c r="L18" s="82">
        <v>0</v>
      </c>
      <c r="M18" s="83">
        <v>0</v>
      </c>
      <c r="N18" s="93">
        <v>80</v>
      </c>
      <c r="O18" s="82">
        <v>0</v>
      </c>
      <c r="P18" s="83">
        <v>0</v>
      </c>
      <c r="Q18" s="359">
        <f t="shared" si="0"/>
        <v>80</v>
      </c>
      <c r="R18" s="265"/>
    </row>
    <row r="19" spans="1:18" s="14" customFormat="1" ht="15.75">
      <c r="A19" s="370" t="s">
        <v>99</v>
      </c>
      <c r="B19" s="371"/>
      <c r="C19" s="82">
        <v>0</v>
      </c>
      <c r="D19" s="83">
        <v>0</v>
      </c>
      <c r="E19" s="83">
        <v>0</v>
      </c>
      <c r="F19" s="82">
        <v>0</v>
      </c>
      <c r="G19" s="83">
        <v>0</v>
      </c>
      <c r="H19" s="83">
        <v>0</v>
      </c>
      <c r="I19" s="82">
        <v>0</v>
      </c>
      <c r="J19" s="83">
        <v>0</v>
      </c>
      <c r="K19" s="310">
        <v>0</v>
      </c>
      <c r="L19" s="82">
        <v>0</v>
      </c>
      <c r="M19" s="83">
        <v>0</v>
      </c>
      <c r="N19" s="93">
        <f>582</f>
        <v>582</v>
      </c>
      <c r="O19" s="82">
        <v>0</v>
      </c>
      <c r="P19" s="83">
        <v>0</v>
      </c>
      <c r="Q19" s="359">
        <f t="shared" si="0"/>
        <v>582</v>
      </c>
      <c r="R19" s="265"/>
    </row>
    <row r="20" spans="1:18" s="14" customFormat="1" ht="15.75">
      <c r="A20" s="787" t="s">
        <v>91</v>
      </c>
      <c r="B20" s="788"/>
      <c r="C20" s="82">
        <v>0</v>
      </c>
      <c r="D20" s="83">
        <v>0</v>
      </c>
      <c r="E20" s="93">
        <v>70000</v>
      </c>
      <c r="F20" s="82">
        <v>0</v>
      </c>
      <c r="G20" s="83">
        <v>0</v>
      </c>
      <c r="H20" s="83">
        <v>0</v>
      </c>
      <c r="I20" s="82">
        <v>0</v>
      </c>
      <c r="J20" s="83">
        <v>0</v>
      </c>
      <c r="K20" s="435">
        <v>-3838</v>
      </c>
      <c r="L20" s="82">
        <v>0</v>
      </c>
      <c r="M20" s="83">
        <v>0</v>
      </c>
      <c r="N20" s="93">
        <f>18</f>
        <v>18</v>
      </c>
      <c r="O20" s="82">
        <v>0</v>
      </c>
      <c r="P20" s="83">
        <v>0</v>
      </c>
      <c r="Q20" s="359">
        <f t="shared" si="0"/>
        <v>66180</v>
      </c>
      <c r="R20" s="265"/>
    </row>
    <row r="21" spans="1:18" s="14" customFormat="1" ht="15.75">
      <c r="A21" s="787" t="s">
        <v>92</v>
      </c>
      <c r="B21" s="788"/>
      <c r="C21" s="82"/>
      <c r="D21" s="83"/>
      <c r="E21" s="83"/>
      <c r="F21" s="82"/>
      <c r="G21" s="83"/>
      <c r="H21" s="83"/>
      <c r="I21" s="82"/>
      <c r="J21" s="83"/>
      <c r="K21" s="310"/>
      <c r="L21" s="82"/>
      <c r="M21" s="83"/>
      <c r="N21" s="83"/>
      <c r="O21" s="82"/>
      <c r="P21" s="83"/>
      <c r="Q21" s="84"/>
      <c r="R21" s="265"/>
    </row>
    <row r="22" spans="1:18" s="14" customFormat="1" ht="15.75">
      <c r="A22" s="787" t="s">
        <v>73</v>
      </c>
      <c r="B22" s="788"/>
      <c r="C22" s="82">
        <v>0</v>
      </c>
      <c r="D22" s="83">
        <v>0</v>
      </c>
      <c r="E22" s="83">
        <v>3200</v>
      </c>
      <c r="F22" s="82">
        <v>0</v>
      </c>
      <c r="G22" s="83">
        <v>0</v>
      </c>
      <c r="H22" s="83">
        <v>0</v>
      </c>
      <c r="I22" s="82">
        <v>0</v>
      </c>
      <c r="J22" s="83">
        <v>0</v>
      </c>
      <c r="K22" s="435">
        <v>-175</v>
      </c>
      <c r="L22" s="82">
        <v>0</v>
      </c>
      <c r="M22" s="83">
        <v>0</v>
      </c>
      <c r="N22" s="83">
        <v>1382</v>
      </c>
      <c r="O22" s="82">
        <v>0</v>
      </c>
      <c r="P22" s="83">
        <v>0</v>
      </c>
      <c r="Q22" s="359">
        <f t="shared" si="0"/>
        <v>4407</v>
      </c>
      <c r="R22" s="265"/>
    </row>
    <row r="23" spans="1:18" s="14" customFormat="1" ht="15.75">
      <c r="A23" s="787" t="s">
        <v>75</v>
      </c>
      <c r="B23" s="788"/>
      <c r="C23" s="82">
        <v>0</v>
      </c>
      <c r="D23" s="83">
        <v>0</v>
      </c>
      <c r="E23" s="83">
        <v>14100</v>
      </c>
      <c r="F23" s="82">
        <v>0</v>
      </c>
      <c r="G23" s="83">
        <v>0</v>
      </c>
      <c r="H23" s="83">
        <v>0</v>
      </c>
      <c r="I23" s="82">
        <v>0</v>
      </c>
      <c r="J23" s="83">
        <v>0</v>
      </c>
      <c r="K23" s="435">
        <v>-773</v>
      </c>
      <c r="L23" s="82">
        <v>0</v>
      </c>
      <c r="M23" s="83">
        <v>0</v>
      </c>
      <c r="N23" s="83">
        <v>1266</v>
      </c>
      <c r="O23" s="82">
        <v>0</v>
      </c>
      <c r="P23" s="83">
        <v>0</v>
      </c>
      <c r="Q23" s="359">
        <f t="shared" si="0"/>
        <v>14593</v>
      </c>
      <c r="R23" s="265"/>
    </row>
    <row r="24" spans="1:18" s="14" customFormat="1" ht="15.75">
      <c r="A24" s="787" t="s">
        <v>93</v>
      </c>
      <c r="B24" s="788"/>
      <c r="C24" s="82">
        <v>0</v>
      </c>
      <c r="D24" s="83">
        <v>0</v>
      </c>
      <c r="E24" s="83">
        <v>18800</v>
      </c>
      <c r="F24" s="82">
        <v>0</v>
      </c>
      <c r="G24" s="83">
        <v>0</v>
      </c>
      <c r="H24" s="83">
        <v>0</v>
      </c>
      <c r="I24" s="82">
        <v>0</v>
      </c>
      <c r="J24" s="83">
        <v>0</v>
      </c>
      <c r="K24" s="435">
        <v>-1031</v>
      </c>
      <c r="L24" s="82">
        <v>0</v>
      </c>
      <c r="M24" s="83">
        <v>0</v>
      </c>
      <c r="N24" s="83">
        <v>1268</v>
      </c>
      <c r="O24" s="82">
        <v>0</v>
      </c>
      <c r="P24" s="83">
        <v>0</v>
      </c>
      <c r="Q24" s="359">
        <f t="shared" si="0"/>
        <v>19037</v>
      </c>
      <c r="R24" s="265"/>
    </row>
    <row r="25" spans="1:18" s="14" customFormat="1" ht="15.75">
      <c r="A25" s="787" t="s">
        <v>94</v>
      </c>
      <c r="B25" s="788"/>
      <c r="C25" s="82">
        <v>0</v>
      </c>
      <c r="D25" s="83">
        <v>0</v>
      </c>
      <c r="E25" s="83">
        <v>25000</v>
      </c>
      <c r="F25" s="82">
        <v>0</v>
      </c>
      <c r="G25" s="83">
        <v>0</v>
      </c>
      <c r="H25" s="83">
        <v>0</v>
      </c>
      <c r="I25" s="82">
        <v>0</v>
      </c>
      <c r="J25" s="83">
        <v>0</v>
      </c>
      <c r="K25" s="435">
        <v>-1371</v>
      </c>
      <c r="L25" s="82">
        <v>0</v>
      </c>
      <c r="M25" s="83">
        <v>0</v>
      </c>
      <c r="N25" s="83">
        <v>276</v>
      </c>
      <c r="O25" s="82">
        <v>0</v>
      </c>
      <c r="P25" s="83">
        <v>0</v>
      </c>
      <c r="Q25" s="359">
        <f t="shared" si="0"/>
        <v>23905</v>
      </c>
      <c r="R25" s="265"/>
    </row>
    <row r="26" spans="1:18" s="14" customFormat="1" ht="15.75">
      <c r="A26" s="787" t="s">
        <v>95</v>
      </c>
      <c r="B26" s="788"/>
      <c r="C26" s="82">
        <v>0</v>
      </c>
      <c r="D26" s="83">
        <v>0</v>
      </c>
      <c r="E26" s="93">
        <v>15040</v>
      </c>
      <c r="F26" s="82">
        <v>0</v>
      </c>
      <c r="G26" s="83">
        <v>0</v>
      </c>
      <c r="H26" s="83">
        <v>0</v>
      </c>
      <c r="I26" s="82">
        <v>0</v>
      </c>
      <c r="J26" s="83">
        <v>0</v>
      </c>
      <c r="K26" s="310">
        <v>0</v>
      </c>
      <c r="L26" s="82">
        <v>0</v>
      </c>
      <c r="M26" s="83">
        <v>0</v>
      </c>
      <c r="N26" s="83">
        <v>0</v>
      </c>
      <c r="O26" s="82">
        <v>0</v>
      </c>
      <c r="P26" s="83">
        <v>0</v>
      </c>
      <c r="Q26" s="359">
        <f t="shared" si="0"/>
        <v>15040</v>
      </c>
      <c r="R26" s="265"/>
    </row>
    <row r="27" spans="1:18" s="14" customFormat="1" ht="15.75">
      <c r="A27" s="370" t="s">
        <v>77</v>
      </c>
      <c r="B27" s="371"/>
      <c r="C27" s="82">
        <v>0</v>
      </c>
      <c r="D27" s="83">
        <v>0</v>
      </c>
      <c r="E27" s="83">
        <v>0</v>
      </c>
      <c r="F27" s="82">
        <v>0</v>
      </c>
      <c r="G27" s="83">
        <v>0</v>
      </c>
      <c r="H27" s="83">
        <v>0</v>
      </c>
      <c r="I27" s="82">
        <v>0</v>
      </c>
      <c r="J27" s="83">
        <v>0</v>
      </c>
      <c r="K27" s="310">
        <v>0</v>
      </c>
      <c r="L27" s="82">
        <v>0</v>
      </c>
      <c r="M27" s="83">
        <v>0</v>
      </c>
      <c r="N27" s="93">
        <f>128</f>
        <v>128</v>
      </c>
      <c r="O27" s="82">
        <v>0</v>
      </c>
      <c r="P27" s="83">
        <v>0</v>
      </c>
      <c r="Q27" s="359">
        <f t="shared" si="0"/>
        <v>128</v>
      </c>
      <c r="R27" s="265"/>
    </row>
    <row r="28" spans="1:18" s="14" customFormat="1" ht="15.75">
      <c r="A28" s="787" t="s">
        <v>96</v>
      </c>
      <c r="B28" s="788"/>
      <c r="C28" s="82">
        <v>0</v>
      </c>
      <c r="D28" s="83">
        <v>0</v>
      </c>
      <c r="E28" s="93">
        <v>16920</v>
      </c>
      <c r="F28" s="82">
        <v>0</v>
      </c>
      <c r="G28" s="83">
        <v>0</v>
      </c>
      <c r="H28" s="83">
        <v>0</v>
      </c>
      <c r="I28" s="82">
        <v>0</v>
      </c>
      <c r="J28" s="83">
        <v>0</v>
      </c>
      <c r="K28" s="435">
        <v>-928</v>
      </c>
      <c r="L28" s="82">
        <v>0</v>
      </c>
      <c r="M28" s="83">
        <v>0</v>
      </c>
      <c r="N28" s="93">
        <f>1</f>
        <v>1</v>
      </c>
      <c r="O28" s="82">
        <v>0</v>
      </c>
      <c r="P28" s="83">
        <v>0</v>
      </c>
      <c r="Q28" s="359">
        <f t="shared" si="0"/>
        <v>15993</v>
      </c>
      <c r="R28" s="265"/>
    </row>
    <row r="29" spans="1:18" s="14" customFormat="1" ht="15.75">
      <c r="A29" s="787" t="s">
        <v>97</v>
      </c>
      <c r="B29" s="788"/>
      <c r="C29" s="82">
        <v>0</v>
      </c>
      <c r="D29" s="83">
        <v>0</v>
      </c>
      <c r="E29" s="93">
        <v>51700</v>
      </c>
      <c r="F29" s="82">
        <v>0</v>
      </c>
      <c r="G29" s="83">
        <v>0</v>
      </c>
      <c r="H29" s="83">
        <v>0</v>
      </c>
      <c r="I29" s="82">
        <v>0</v>
      </c>
      <c r="J29" s="83">
        <v>0</v>
      </c>
      <c r="K29" s="435">
        <v>-2834</v>
      </c>
      <c r="L29" s="82">
        <v>0</v>
      </c>
      <c r="M29" s="83">
        <v>0</v>
      </c>
      <c r="N29" s="93">
        <f>647+139</f>
        <v>786</v>
      </c>
      <c r="O29" s="82">
        <v>0</v>
      </c>
      <c r="P29" s="83">
        <v>0</v>
      </c>
      <c r="Q29" s="359">
        <f t="shared" si="0"/>
        <v>49652</v>
      </c>
      <c r="R29" s="265"/>
    </row>
    <row r="30" spans="1:18" s="14" customFormat="1" ht="18" customHeight="1">
      <c r="A30" s="360"/>
      <c r="B30" s="10" t="s">
        <v>238</v>
      </c>
      <c r="C30" s="91"/>
      <c r="D30" s="8"/>
      <c r="E30" s="8"/>
      <c r="F30" s="91"/>
      <c r="G30" s="8"/>
      <c r="H30" s="8"/>
      <c r="I30" s="91"/>
      <c r="J30" s="8"/>
      <c r="K30" s="507"/>
      <c r="L30" s="91"/>
      <c r="M30" s="8"/>
      <c r="N30" s="8"/>
      <c r="O30" s="91"/>
      <c r="P30" s="8"/>
      <c r="Q30" s="361"/>
      <c r="R30" s="265" t="s">
        <v>3</v>
      </c>
    </row>
    <row r="31" spans="1:18" s="274" customFormat="1" ht="15.75">
      <c r="A31" s="765" t="s">
        <v>245</v>
      </c>
      <c r="B31" s="789"/>
      <c r="C31" s="362">
        <f aca="true" t="shared" si="1" ref="C31:Q31">SUM(C13:C29)</f>
        <v>0</v>
      </c>
      <c r="D31" s="363">
        <f t="shared" si="1"/>
        <v>0</v>
      </c>
      <c r="E31" s="363">
        <f t="shared" si="1"/>
        <v>383513</v>
      </c>
      <c r="F31" s="362">
        <f t="shared" si="1"/>
        <v>0</v>
      </c>
      <c r="G31" s="363">
        <f t="shared" si="1"/>
        <v>0</v>
      </c>
      <c r="H31" s="363">
        <f t="shared" si="1"/>
        <v>0</v>
      </c>
      <c r="I31" s="362">
        <f t="shared" si="1"/>
        <v>0</v>
      </c>
      <c r="J31" s="363">
        <f t="shared" si="1"/>
        <v>0</v>
      </c>
      <c r="K31" s="493">
        <f t="shared" si="1"/>
        <v>-15057</v>
      </c>
      <c r="L31" s="362">
        <f t="shared" si="1"/>
        <v>0</v>
      </c>
      <c r="M31" s="363">
        <f t="shared" si="1"/>
        <v>0</v>
      </c>
      <c r="N31" s="363">
        <f t="shared" si="1"/>
        <v>12596</v>
      </c>
      <c r="O31" s="362">
        <f t="shared" si="1"/>
        <v>0</v>
      </c>
      <c r="P31" s="363">
        <f t="shared" si="1"/>
        <v>0</v>
      </c>
      <c r="Q31" s="113">
        <f t="shared" si="1"/>
        <v>381052</v>
      </c>
      <c r="R31" s="273" t="s">
        <v>3</v>
      </c>
    </row>
    <row r="32" spans="1:31" s="14" customFormat="1" ht="15.75">
      <c r="A32" s="745" t="s">
        <v>221</v>
      </c>
      <c r="B32" s="746"/>
      <c r="C32" s="369">
        <v>0</v>
      </c>
      <c r="D32" s="372">
        <v>0</v>
      </c>
      <c r="E32" s="365"/>
      <c r="F32" s="369">
        <v>0</v>
      </c>
      <c r="G32" s="372">
        <v>0</v>
      </c>
      <c r="H32" s="365"/>
      <c r="I32" s="369">
        <v>0</v>
      </c>
      <c r="J32" s="372">
        <v>0</v>
      </c>
      <c r="K32" s="365"/>
      <c r="L32" s="369">
        <v>0</v>
      </c>
      <c r="M32" s="372">
        <v>0</v>
      </c>
      <c r="N32" s="365"/>
      <c r="O32" s="369">
        <v>0</v>
      </c>
      <c r="P32" s="372">
        <v>0</v>
      </c>
      <c r="Q32" s="366"/>
      <c r="R32" s="265" t="s">
        <v>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18" s="14" customFormat="1" ht="15.75">
      <c r="A33" s="745" t="s">
        <v>220</v>
      </c>
      <c r="B33" s="746"/>
      <c r="C33" s="369">
        <v>0</v>
      </c>
      <c r="D33" s="372">
        <v>0</v>
      </c>
      <c r="E33" s="367"/>
      <c r="F33" s="369">
        <v>0</v>
      </c>
      <c r="G33" s="372">
        <v>0</v>
      </c>
      <c r="H33" s="367"/>
      <c r="I33" s="369">
        <v>0</v>
      </c>
      <c r="J33" s="372">
        <v>0</v>
      </c>
      <c r="K33" s="367"/>
      <c r="L33" s="369">
        <v>0</v>
      </c>
      <c r="M33" s="372">
        <v>0</v>
      </c>
      <c r="N33" s="367"/>
      <c r="O33" s="369">
        <v>0</v>
      </c>
      <c r="P33" s="372">
        <v>0</v>
      </c>
      <c r="Q33" s="368"/>
      <c r="R33" s="265" t="s">
        <v>3</v>
      </c>
    </row>
    <row r="34" spans="1:18" s="14" customFormat="1" ht="15.75">
      <c r="A34" s="747" t="s">
        <v>222</v>
      </c>
      <c r="B34" s="748"/>
      <c r="C34" s="82">
        <v>0</v>
      </c>
      <c r="D34" s="83">
        <v>0</v>
      </c>
      <c r="E34" s="93"/>
      <c r="F34" s="82">
        <v>0</v>
      </c>
      <c r="G34" s="83">
        <v>0</v>
      </c>
      <c r="H34" s="93"/>
      <c r="I34" s="82">
        <v>0</v>
      </c>
      <c r="J34" s="83">
        <v>0</v>
      </c>
      <c r="K34" s="93"/>
      <c r="L34" s="82">
        <v>0</v>
      </c>
      <c r="M34" s="83">
        <v>0</v>
      </c>
      <c r="N34" s="93"/>
      <c r="O34" s="82">
        <v>0</v>
      </c>
      <c r="P34" s="83">
        <v>0</v>
      </c>
      <c r="Q34" s="359"/>
      <c r="R34" s="265" t="s">
        <v>3</v>
      </c>
    </row>
    <row r="35" spans="1:18" s="14" customFormat="1" ht="15.75">
      <c r="A35" s="755" t="s">
        <v>160</v>
      </c>
      <c r="B35" s="756"/>
      <c r="C35" s="92"/>
      <c r="D35" s="93"/>
      <c r="E35" s="93"/>
      <c r="F35" s="92"/>
      <c r="G35" s="93"/>
      <c r="H35" s="93"/>
      <c r="I35" s="92"/>
      <c r="J35" s="93"/>
      <c r="K35" s="93"/>
      <c r="L35" s="92"/>
      <c r="M35" s="93"/>
      <c r="N35" s="93"/>
      <c r="O35" s="92"/>
      <c r="P35" s="93">
        <f>D35+G35+J35+M35</f>
        <v>0</v>
      </c>
      <c r="Q35" s="359"/>
      <c r="R35" s="265" t="s">
        <v>3</v>
      </c>
    </row>
    <row r="36" spans="1:18" s="14" customFormat="1" ht="15.75">
      <c r="A36" s="767" t="s">
        <v>192</v>
      </c>
      <c r="B36" s="768"/>
      <c r="C36" s="364"/>
      <c r="D36" s="365"/>
      <c r="E36" s="365"/>
      <c r="F36" s="364"/>
      <c r="G36" s="365"/>
      <c r="H36" s="365"/>
      <c r="I36" s="364"/>
      <c r="J36" s="365"/>
      <c r="K36" s="365"/>
      <c r="L36" s="364"/>
      <c r="M36" s="365"/>
      <c r="N36" s="365"/>
      <c r="O36" s="364"/>
      <c r="P36" s="365">
        <f>D36+G36+J36+M36</f>
        <v>0</v>
      </c>
      <c r="Q36" s="366"/>
      <c r="R36" s="265" t="s">
        <v>3</v>
      </c>
    </row>
    <row r="37" spans="1:18" s="14" customFormat="1" ht="15.75">
      <c r="A37" s="745" t="s">
        <v>223</v>
      </c>
      <c r="B37" s="746"/>
      <c r="C37" s="369">
        <v>0</v>
      </c>
      <c r="D37" s="372">
        <v>0</v>
      </c>
      <c r="E37" s="365"/>
      <c r="F37" s="369">
        <v>0</v>
      </c>
      <c r="G37" s="372">
        <v>0</v>
      </c>
      <c r="H37" s="365"/>
      <c r="I37" s="369">
        <v>0</v>
      </c>
      <c r="J37" s="372">
        <v>0</v>
      </c>
      <c r="K37" s="365"/>
      <c r="L37" s="369">
        <v>0</v>
      </c>
      <c r="M37" s="372">
        <v>0</v>
      </c>
      <c r="N37" s="365"/>
      <c r="O37" s="369">
        <v>0</v>
      </c>
      <c r="P37" s="372">
        <v>0</v>
      </c>
      <c r="Q37" s="366"/>
      <c r="R37" s="265" t="s">
        <v>3</v>
      </c>
    </row>
    <row r="38" spans="1:18" s="14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65" t="s">
        <v>3</v>
      </c>
    </row>
    <row r="39" spans="1:18" s="14" customFormat="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65" t="s">
        <v>3</v>
      </c>
    </row>
    <row r="40" spans="1:18" s="14" customFormat="1" ht="15.75">
      <c r="A40" s="734" t="s">
        <v>252</v>
      </c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10"/>
      <c r="P40" s="10"/>
      <c r="Q40" s="10"/>
      <c r="R40" s="265" t="s">
        <v>3</v>
      </c>
    </row>
    <row r="41" spans="1:18" s="14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65" t="s">
        <v>3</v>
      </c>
    </row>
    <row r="42" spans="1:18" s="14" customFormat="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65" t="s">
        <v>3</v>
      </c>
    </row>
    <row r="43" spans="1:18" s="14" customFormat="1" ht="15.75">
      <c r="A43" s="734" t="s">
        <v>253</v>
      </c>
      <c r="B43" s="735"/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10"/>
      <c r="R43" s="265" t="s">
        <v>3</v>
      </c>
    </row>
    <row r="44" spans="1:18" s="14" customFormat="1" ht="39.75" customHeight="1">
      <c r="A44" s="734"/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10"/>
      <c r="P44" s="10"/>
      <c r="Q44" s="10"/>
      <c r="R44" s="265" t="s">
        <v>3</v>
      </c>
    </row>
    <row r="45" spans="1:18" s="14" customFormat="1" ht="14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0"/>
      <c r="P45" s="10"/>
      <c r="Q45" s="10"/>
      <c r="R45" s="265" t="s">
        <v>3</v>
      </c>
    </row>
    <row r="46" spans="1:18" s="14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65" t="s">
        <v>110</v>
      </c>
    </row>
    <row r="47" spans="1:18" s="14" customFormat="1" ht="15.75">
      <c r="A47" s="790"/>
      <c r="B47" s="790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265"/>
    </row>
    <row r="48" spans="1:18" s="14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66"/>
    </row>
  </sheetData>
  <mergeCells count="35">
    <mergeCell ref="A47:Q47"/>
    <mergeCell ref="A40:N40"/>
    <mergeCell ref="A43:P43"/>
    <mergeCell ref="A35:B35"/>
    <mergeCell ref="A36:B36"/>
    <mergeCell ref="A37:B37"/>
    <mergeCell ref="A44:N44"/>
    <mergeCell ref="A25:B25"/>
    <mergeCell ref="A32:B32"/>
    <mergeCell ref="A33:B33"/>
    <mergeCell ref="A34:B34"/>
    <mergeCell ref="A26:B26"/>
    <mergeCell ref="A28:B28"/>
    <mergeCell ref="A29:B29"/>
    <mergeCell ref="A14:B14"/>
    <mergeCell ref="A31:B31"/>
    <mergeCell ref="A15:B15"/>
    <mergeCell ref="A16:B16"/>
    <mergeCell ref="A17:B17"/>
    <mergeCell ref="A20:B20"/>
    <mergeCell ref="A21:B21"/>
    <mergeCell ref="A22:B22"/>
    <mergeCell ref="A23:B23"/>
    <mergeCell ref="A24:B24"/>
    <mergeCell ref="A1:D1"/>
    <mergeCell ref="A3:Q3"/>
    <mergeCell ref="A4:Q4"/>
    <mergeCell ref="A5:Q5"/>
    <mergeCell ref="A13:B13"/>
    <mergeCell ref="A6:Q6"/>
    <mergeCell ref="C9:E10"/>
    <mergeCell ref="F9:H10"/>
    <mergeCell ref="I9:K10"/>
    <mergeCell ref="L9:N10"/>
    <mergeCell ref="O9:Q10"/>
  </mergeCells>
  <printOptions horizontalCentered="1"/>
  <pageMargins left="0.5" right="0.5" top="0.5" bottom="0.25" header="0.5" footer="0.5"/>
  <pageSetup horizontalDpi="600" verticalDpi="600" orientation="landscape" scale="54" r:id="rId1"/>
  <headerFooter alignWithMargins="0">
    <oddFooter>&amp;C&amp;"Times New Roman,Regular"Exhibit G - Crosswalk of 2008 Availability&amp;R&amp;"Times New Roman,Regular"Juvenile Justice  Programs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G22"/>
  <sheetViews>
    <sheetView showGridLines="0" showOutlineSymbols="0" zoomScale="75" zoomScaleNormal="75" workbookViewId="0" topLeftCell="A1">
      <selection activeCell="L47" sqref="L47"/>
    </sheetView>
  </sheetViews>
  <sheetFormatPr defaultColWidth="8.88671875" defaultRowHeight="15"/>
  <cols>
    <col min="1" max="1" width="4.4453125" style="31" customWidth="1"/>
    <col min="2" max="2" width="29.21484375" style="31" customWidth="1"/>
    <col min="3" max="3" width="24.21484375" style="31" customWidth="1"/>
    <col min="4" max="5" width="5.6640625" style="31" customWidth="1"/>
    <col min="6" max="6" width="7.6640625" style="31" customWidth="1"/>
    <col min="7" max="8" width="5.6640625" style="31" customWidth="1"/>
    <col min="9" max="9" width="7.6640625" style="31" customWidth="1"/>
    <col min="10" max="11" width="5.6640625" style="31" customWidth="1"/>
    <col min="12" max="12" width="7.6640625" style="31" customWidth="1"/>
    <col min="13" max="14" width="5.6640625" style="31" customWidth="1"/>
    <col min="15" max="15" width="7.6640625" style="31" customWidth="1"/>
    <col min="16" max="16" width="1.2265625" style="261" customWidth="1"/>
    <col min="17" max="17" width="27.5546875" style="31" customWidth="1"/>
    <col min="18" max="21" width="7.6640625" style="31" customWidth="1"/>
    <col min="22" max="22" width="3.6640625" style="31" customWidth="1"/>
    <col min="23" max="25" width="7.6640625" style="31" customWidth="1"/>
    <col min="26" max="26" width="3.6640625" style="31" customWidth="1"/>
    <col min="27" max="29" width="7.6640625" style="31" customWidth="1"/>
    <col min="30" max="30" width="3.6640625" style="31" customWidth="1"/>
    <col min="31" max="33" width="7.6640625" style="31" customWidth="1"/>
    <col min="34" max="16384" width="9.6640625" style="31" customWidth="1"/>
  </cols>
  <sheetData>
    <row r="1" spans="1:22" ht="20.25">
      <c r="A1" s="590" t="s">
        <v>112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60" t="s">
        <v>3</v>
      </c>
      <c r="Q1" s="1"/>
      <c r="R1" s="1"/>
      <c r="S1" s="1"/>
      <c r="T1" s="1"/>
      <c r="U1" s="1"/>
      <c r="V1" s="1"/>
    </row>
    <row r="2" spans="1:22" ht="13.5" customHeight="1">
      <c r="A2" s="3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0" t="s">
        <v>3</v>
      </c>
      <c r="Q2" s="1"/>
      <c r="R2" s="1"/>
      <c r="S2" s="1"/>
      <c r="T2" s="1"/>
      <c r="U2" s="1"/>
      <c r="V2" s="1"/>
    </row>
    <row r="3" spans="1:22" ht="18.75">
      <c r="A3" s="792" t="s">
        <v>186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260" t="s">
        <v>3</v>
      </c>
      <c r="Q3" s="1"/>
      <c r="R3" s="1"/>
      <c r="S3" s="1"/>
      <c r="T3" s="1"/>
      <c r="U3" s="1"/>
      <c r="V3" s="1"/>
    </row>
    <row r="4" spans="1:22" ht="16.5">
      <c r="A4" s="793" t="s">
        <v>98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260" t="s">
        <v>3</v>
      </c>
      <c r="Q4" s="1"/>
      <c r="R4" s="1"/>
      <c r="S4" s="1"/>
      <c r="T4" s="1"/>
      <c r="U4" s="1"/>
      <c r="V4" s="1"/>
    </row>
    <row r="5" spans="1:22" ht="16.5">
      <c r="A5" s="793" t="s">
        <v>85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260" t="s">
        <v>3</v>
      </c>
      <c r="Q5" s="1"/>
      <c r="R5" s="1"/>
      <c r="S5" s="1"/>
      <c r="T5" s="1"/>
      <c r="U5" s="1"/>
      <c r="V5" s="1"/>
    </row>
    <row r="6" spans="1:22" ht="15.75">
      <c r="A6" s="737" t="s">
        <v>215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260" t="s">
        <v>3</v>
      </c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6"/>
      <c r="H7" s="16"/>
      <c r="I7" s="16"/>
      <c r="J7" s="1"/>
      <c r="K7" s="1"/>
      <c r="L7" s="1"/>
      <c r="M7" s="1"/>
      <c r="N7" s="1"/>
      <c r="O7" s="1"/>
      <c r="P7" s="260" t="s">
        <v>3</v>
      </c>
      <c r="Q7" s="1"/>
      <c r="R7" s="1"/>
      <c r="S7" s="1"/>
      <c r="T7" s="1"/>
      <c r="U7" s="1"/>
      <c r="V7" s="1"/>
    </row>
    <row r="8" spans="1:22" ht="15.75">
      <c r="A8" s="794" t="s">
        <v>233</v>
      </c>
      <c r="B8" s="795"/>
      <c r="C8" s="796"/>
      <c r="D8" s="800" t="s">
        <v>231</v>
      </c>
      <c r="E8" s="801"/>
      <c r="F8" s="731"/>
      <c r="G8" s="800" t="s">
        <v>126</v>
      </c>
      <c r="H8" s="801"/>
      <c r="I8" s="731"/>
      <c r="J8" s="800" t="s">
        <v>127</v>
      </c>
      <c r="K8" s="801"/>
      <c r="L8" s="731"/>
      <c r="M8" s="800" t="s">
        <v>153</v>
      </c>
      <c r="N8" s="801"/>
      <c r="O8" s="731"/>
      <c r="P8" s="260" t="s">
        <v>3</v>
      </c>
      <c r="Q8" s="1"/>
      <c r="R8" s="1"/>
      <c r="S8" s="1"/>
      <c r="T8" s="1"/>
      <c r="U8" s="1"/>
      <c r="V8" s="1"/>
    </row>
    <row r="9" spans="1:22" ht="16.5" thickBot="1">
      <c r="A9" s="797"/>
      <c r="B9" s="798"/>
      <c r="C9" s="799"/>
      <c r="D9" s="79" t="s">
        <v>237</v>
      </c>
      <c r="E9" s="79" t="s">
        <v>158</v>
      </c>
      <c r="F9" s="79" t="s">
        <v>239</v>
      </c>
      <c r="G9" s="117" t="s">
        <v>237</v>
      </c>
      <c r="H9" s="79" t="s">
        <v>158</v>
      </c>
      <c r="I9" s="79" t="s">
        <v>239</v>
      </c>
      <c r="J9" s="117" t="s">
        <v>237</v>
      </c>
      <c r="K9" s="79" t="s">
        <v>158</v>
      </c>
      <c r="L9" s="79" t="s">
        <v>239</v>
      </c>
      <c r="M9" s="117" t="s">
        <v>237</v>
      </c>
      <c r="N9" s="79" t="s">
        <v>158</v>
      </c>
      <c r="O9" s="118" t="s">
        <v>239</v>
      </c>
      <c r="P9" s="260" t="s">
        <v>3</v>
      </c>
      <c r="Q9" s="1"/>
      <c r="R9" s="1"/>
      <c r="S9" s="1"/>
      <c r="T9" s="1"/>
      <c r="U9" s="1"/>
      <c r="V9" s="1"/>
    </row>
    <row r="10" spans="1:22" ht="15.75">
      <c r="A10" s="82" t="s">
        <v>7</v>
      </c>
      <c r="B10" s="83"/>
      <c r="C10" s="84"/>
      <c r="D10" s="82">
        <v>0</v>
      </c>
      <c r="E10" s="83">
        <v>0</v>
      </c>
      <c r="F10" s="393">
        <f>75+100</f>
        <v>175</v>
      </c>
      <c r="G10" s="82">
        <v>0</v>
      </c>
      <c r="H10" s="83">
        <v>0</v>
      </c>
      <c r="I10" s="509">
        <v>0</v>
      </c>
      <c r="J10" s="82">
        <v>0</v>
      </c>
      <c r="K10" s="83">
        <v>0</v>
      </c>
      <c r="L10" s="509">
        <v>0</v>
      </c>
      <c r="M10" s="82">
        <v>0</v>
      </c>
      <c r="N10" s="83">
        <v>0</v>
      </c>
      <c r="O10" s="510">
        <f aca="true" t="shared" si="0" ref="O10:O18">L10-I10</f>
        <v>0</v>
      </c>
      <c r="P10" s="260" t="s">
        <v>3</v>
      </c>
      <c r="Q10" s="1"/>
      <c r="R10" s="1"/>
      <c r="S10" s="1"/>
      <c r="T10" s="1"/>
      <c r="U10" s="1"/>
      <c r="V10" s="1"/>
    </row>
    <row r="11" spans="1:22" ht="15.75">
      <c r="A11" s="82" t="s">
        <v>8</v>
      </c>
      <c r="B11" s="83"/>
      <c r="C11" s="84"/>
      <c r="D11" s="82">
        <v>0</v>
      </c>
      <c r="E11" s="83">
        <v>0</v>
      </c>
      <c r="F11" s="310">
        <f>50</f>
        <v>50</v>
      </c>
      <c r="G11" s="82">
        <v>0</v>
      </c>
      <c r="H11" s="83">
        <v>0</v>
      </c>
      <c r="I11" s="424">
        <v>0</v>
      </c>
      <c r="J11" s="82">
        <v>0</v>
      </c>
      <c r="K11" s="83">
        <v>0</v>
      </c>
      <c r="L11" s="424">
        <v>0</v>
      </c>
      <c r="M11" s="82">
        <v>0</v>
      </c>
      <c r="N11" s="83">
        <v>0</v>
      </c>
      <c r="O11" s="311">
        <f t="shared" si="0"/>
        <v>0</v>
      </c>
      <c r="P11" s="260" t="s">
        <v>3</v>
      </c>
      <c r="Q11" s="1"/>
      <c r="R11" s="1"/>
      <c r="S11" s="1"/>
      <c r="T11" s="1"/>
      <c r="U11" s="1"/>
      <c r="V11" s="1"/>
    </row>
    <row r="12" spans="1:22" ht="15.75">
      <c r="A12" s="82" t="s">
        <v>248</v>
      </c>
      <c r="B12" s="83"/>
      <c r="C12" s="84"/>
      <c r="D12" s="82">
        <v>0</v>
      </c>
      <c r="E12" s="83">
        <v>0</v>
      </c>
      <c r="F12" s="83">
        <v>0</v>
      </c>
      <c r="G12" s="82">
        <v>0</v>
      </c>
      <c r="H12" s="83">
        <v>0</v>
      </c>
      <c r="I12" s="424">
        <v>300</v>
      </c>
      <c r="J12" s="82">
        <v>0</v>
      </c>
      <c r="K12" s="83">
        <v>0</v>
      </c>
      <c r="L12" s="424">
        <v>0</v>
      </c>
      <c r="M12" s="82">
        <v>0</v>
      </c>
      <c r="N12" s="83">
        <v>0</v>
      </c>
      <c r="O12" s="311">
        <f t="shared" si="0"/>
        <v>-300</v>
      </c>
      <c r="P12" s="260"/>
      <c r="Q12" s="1"/>
      <c r="R12" s="1"/>
      <c r="S12" s="1"/>
      <c r="T12" s="1"/>
      <c r="U12" s="1"/>
      <c r="V12" s="1"/>
    </row>
    <row r="13" spans="1:22" ht="15.75">
      <c r="A13" s="82" t="s">
        <v>9</v>
      </c>
      <c r="B13" s="83"/>
      <c r="C13" s="84"/>
      <c r="D13" s="82">
        <v>0</v>
      </c>
      <c r="E13" s="83">
        <v>0</v>
      </c>
      <c r="F13" s="310">
        <f>125</f>
        <v>125</v>
      </c>
      <c r="G13" s="82">
        <v>0</v>
      </c>
      <c r="H13" s="83">
        <v>0</v>
      </c>
      <c r="I13" s="424">
        <v>0</v>
      </c>
      <c r="J13" s="82">
        <v>0</v>
      </c>
      <c r="K13" s="83">
        <v>0</v>
      </c>
      <c r="L13" s="424">
        <v>0</v>
      </c>
      <c r="M13" s="82">
        <v>0</v>
      </c>
      <c r="N13" s="83">
        <v>0</v>
      </c>
      <c r="O13" s="311">
        <f t="shared" si="0"/>
        <v>0</v>
      </c>
      <c r="P13" s="260"/>
      <c r="Q13" s="1"/>
      <c r="R13" s="1"/>
      <c r="S13" s="1"/>
      <c r="T13" s="1"/>
      <c r="U13" s="1"/>
      <c r="V13" s="1"/>
    </row>
    <row r="14" spans="1:22" ht="15.75">
      <c r="A14" s="82" t="s">
        <v>10</v>
      </c>
      <c r="B14" s="83"/>
      <c r="C14" s="84"/>
      <c r="D14" s="82">
        <v>0</v>
      </c>
      <c r="E14" s="83">
        <v>0</v>
      </c>
      <c r="F14" s="310">
        <f>100</f>
        <v>100</v>
      </c>
      <c r="G14" s="82">
        <v>0</v>
      </c>
      <c r="H14" s="83">
        <v>0</v>
      </c>
      <c r="I14" s="424">
        <v>0</v>
      </c>
      <c r="J14" s="82">
        <v>0</v>
      </c>
      <c r="K14" s="83">
        <v>0</v>
      </c>
      <c r="L14" s="424">
        <v>0</v>
      </c>
      <c r="M14" s="82">
        <v>0</v>
      </c>
      <c r="N14" s="83">
        <v>0</v>
      </c>
      <c r="O14" s="311">
        <f t="shared" si="0"/>
        <v>0</v>
      </c>
      <c r="P14" s="260"/>
      <c r="Q14" s="1"/>
      <c r="R14" s="1"/>
      <c r="S14" s="1"/>
      <c r="T14" s="1"/>
      <c r="U14" s="1"/>
      <c r="V14" s="1"/>
    </row>
    <row r="15" spans="1:22" ht="15.75">
      <c r="A15" s="82" t="s">
        <v>249</v>
      </c>
      <c r="B15" s="83"/>
      <c r="C15" s="84"/>
      <c r="D15" s="82">
        <v>0</v>
      </c>
      <c r="E15" s="83">
        <v>0</v>
      </c>
      <c r="F15" s="83">
        <v>0</v>
      </c>
      <c r="G15" s="82">
        <v>0</v>
      </c>
      <c r="H15" s="83">
        <v>0</v>
      </c>
      <c r="I15" s="424">
        <v>1000</v>
      </c>
      <c r="J15" s="82">
        <v>0</v>
      </c>
      <c r="K15" s="83">
        <v>0</v>
      </c>
      <c r="L15" s="424">
        <v>0</v>
      </c>
      <c r="M15" s="82">
        <v>0</v>
      </c>
      <c r="N15" s="83">
        <v>0</v>
      </c>
      <c r="O15" s="311">
        <f t="shared" si="0"/>
        <v>-1000</v>
      </c>
      <c r="P15" s="260"/>
      <c r="Q15" s="1"/>
      <c r="R15" s="1"/>
      <c r="S15" s="1"/>
      <c r="T15" s="1"/>
      <c r="U15" s="1"/>
      <c r="V15" s="1"/>
    </row>
    <row r="16" spans="1:22" ht="15.75">
      <c r="A16" s="82" t="s">
        <v>11</v>
      </c>
      <c r="B16" s="83"/>
      <c r="C16" s="84"/>
      <c r="D16" s="82">
        <v>0</v>
      </c>
      <c r="E16" s="83">
        <v>0</v>
      </c>
      <c r="F16" s="310">
        <f>25</f>
        <v>25</v>
      </c>
      <c r="G16" s="82">
        <v>0</v>
      </c>
      <c r="H16" s="83">
        <v>0</v>
      </c>
      <c r="I16" s="424">
        <v>0</v>
      </c>
      <c r="J16" s="82">
        <v>0</v>
      </c>
      <c r="K16" s="83">
        <v>0</v>
      </c>
      <c r="L16" s="424">
        <v>0</v>
      </c>
      <c r="M16" s="82">
        <v>0</v>
      </c>
      <c r="N16" s="83">
        <v>0</v>
      </c>
      <c r="O16" s="311">
        <f t="shared" si="0"/>
        <v>0</v>
      </c>
      <c r="P16" s="260"/>
      <c r="Q16" s="1"/>
      <c r="R16" s="1"/>
      <c r="S16" s="1"/>
      <c r="T16" s="1"/>
      <c r="U16" s="1"/>
      <c r="V16" s="1"/>
    </row>
    <row r="17" spans="1:22" ht="15.75">
      <c r="A17" s="82" t="s">
        <v>12</v>
      </c>
      <c r="B17" s="83"/>
      <c r="C17" s="84"/>
      <c r="D17" s="82">
        <v>0</v>
      </c>
      <c r="E17" s="83">
        <v>0</v>
      </c>
      <c r="F17" s="310">
        <f>250</f>
        <v>250</v>
      </c>
      <c r="G17" s="82">
        <v>0</v>
      </c>
      <c r="H17" s="83">
        <v>0</v>
      </c>
      <c r="I17" s="424">
        <v>0</v>
      </c>
      <c r="J17" s="82">
        <v>0</v>
      </c>
      <c r="K17" s="83">
        <v>0</v>
      </c>
      <c r="L17" s="424">
        <v>0</v>
      </c>
      <c r="M17" s="82">
        <v>0</v>
      </c>
      <c r="N17" s="83">
        <v>0</v>
      </c>
      <c r="O17" s="311">
        <f t="shared" si="0"/>
        <v>0</v>
      </c>
      <c r="P17" s="260" t="s">
        <v>3</v>
      </c>
      <c r="Q17" s="1"/>
      <c r="R17" s="1"/>
      <c r="S17" s="1"/>
      <c r="T17" s="1"/>
      <c r="U17" s="1"/>
      <c r="V17" s="1"/>
    </row>
    <row r="18" spans="1:22" ht="15.75">
      <c r="A18" s="81" t="s">
        <v>247</v>
      </c>
      <c r="B18" s="24"/>
      <c r="C18" s="71"/>
      <c r="D18" s="374">
        <v>0</v>
      </c>
      <c r="E18" s="375">
        <v>0</v>
      </c>
      <c r="F18" s="416">
        <v>0</v>
      </c>
      <c r="G18" s="374">
        <v>0</v>
      </c>
      <c r="H18" s="375">
        <v>0</v>
      </c>
      <c r="I18" s="508">
        <v>1700</v>
      </c>
      <c r="J18" s="374">
        <v>0</v>
      </c>
      <c r="K18" s="375">
        <v>0</v>
      </c>
      <c r="L18" s="511">
        <v>0</v>
      </c>
      <c r="M18" s="374">
        <v>0</v>
      </c>
      <c r="N18" s="375">
        <v>0</v>
      </c>
      <c r="O18" s="312">
        <f t="shared" si="0"/>
        <v>-1700</v>
      </c>
      <c r="P18" s="260" t="s">
        <v>3</v>
      </c>
      <c r="Q18" s="17"/>
      <c r="R18" s="17"/>
      <c r="S18" s="1"/>
      <c r="T18" s="1"/>
      <c r="U18" s="1"/>
      <c r="V18" s="1"/>
    </row>
    <row r="19" spans="1:22" ht="15.75">
      <c r="A19" s="76"/>
      <c r="B19" s="1"/>
      <c r="C19" s="70"/>
      <c r="D19" s="17"/>
      <c r="E19" s="17"/>
      <c r="F19" s="17"/>
      <c r="G19" s="77"/>
      <c r="H19" s="17"/>
      <c r="I19" s="17"/>
      <c r="J19" s="77"/>
      <c r="K19" s="17"/>
      <c r="L19" s="17"/>
      <c r="M19" s="77"/>
      <c r="N19" s="17"/>
      <c r="O19" s="72"/>
      <c r="P19" s="260" t="s">
        <v>3</v>
      </c>
      <c r="Q19" s="1"/>
      <c r="R19" s="1"/>
      <c r="S19" s="1"/>
      <c r="T19" s="1"/>
      <c r="U19" s="1"/>
      <c r="V19" s="1"/>
    </row>
    <row r="20" spans="1:22" ht="15.75">
      <c r="A20" s="78"/>
      <c r="B20" s="73" t="s">
        <v>234</v>
      </c>
      <c r="C20" s="80"/>
      <c r="D20" s="314">
        <f>SUM(D10:D19)</f>
        <v>0</v>
      </c>
      <c r="E20" s="314">
        <f>SUM(E10:E19)</f>
        <v>0</v>
      </c>
      <c r="F20" s="74">
        <f>SUM(F10:F19)</f>
        <v>725</v>
      </c>
      <c r="G20" s="313">
        <f>SUM(G10:G19)</f>
        <v>0</v>
      </c>
      <c r="H20" s="314">
        <f>SUM(H10:H19)</f>
        <v>0</v>
      </c>
      <c r="I20" s="74">
        <f>SUM(I10:I19)</f>
        <v>3000</v>
      </c>
      <c r="J20" s="313">
        <f aca="true" t="shared" si="1" ref="J20:O20">SUM(J10:J19)</f>
        <v>0</v>
      </c>
      <c r="K20" s="314">
        <f t="shared" si="1"/>
        <v>0</v>
      </c>
      <c r="L20" s="74">
        <f t="shared" si="1"/>
        <v>0</v>
      </c>
      <c r="M20" s="313">
        <f t="shared" si="1"/>
        <v>0</v>
      </c>
      <c r="N20" s="314">
        <f t="shared" si="1"/>
        <v>0</v>
      </c>
      <c r="O20" s="75">
        <f t="shared" si="1"/>
        <v>-3000</v>
      </c>
      <c r="P20" s="260" t="s">
        <v>110</v>
      </c>
      <c r="Q20" s="1"/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60" t="s">
        <v>3</v>
      </c>
      <c r="Q21" s="1"/>
      <c r="R21" s="1"/>
      <c r="S21" s="1"/>
      <c r="T21" s="1"/>
      <c r="U21" s="1"/>
      <c r="V21" s="1"/>
    </row>
    <row r="22" spans="1:33" ht="15.75">
      <c r="A22" s="739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4"/>
      <c r="P22" s="2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</sheetData>
  <mergeCells count="11">
    <mergeCell ref="D8:F8"/>
    <mergeCell ref="A6:O6"/>
    <mergeCell ref="A22:O22"/>
    <mergeCell ref="A1:O1"/>
    <mergeCell ref="A3:O3"/>
    <mergeCell ref="A4:O4"/>
    <mergeCell ref="A5:O5"/>
    <mergeCell ref="A8:C9"/>
    <mergeCell ref="M8:O8"/>
    <mergeCell ref="J8:L8"/>
    <mergeCell ref="G8:I8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H - Summary of Reimbursable Resources&amp;R&amp;"Times New Roman,Regular"Juvenile Justice  Programs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zoomScale="75" zoomScaleNormal="75" zoomScaleSheetLayoutView="50" workbookViewId="0" topLeftCell="A1">
      <selection activeCell="A20" sqref="A20:IV24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6.21484375" style="0" customWidth="1"/>
    <col min="7" max="7" width="6.21484375" style="0" customWidth="1"/>
    <col min="9" max="9" width="7.77734375" style="0" customWidth="1"/>
    <col min="11" max="11" width="6.99609375" style="0" customWidth="1"/>
    <col min="12" max="12" width="10.21484375" style="0" customWidth="1"/>
    <col min="13" max="13" width="0.671875" style="264" customWidth="1"/>
  </cols>
  <sheetData>
    <row r="1" spans="1:13" ht="30">
      <c r="A1" s="193" t="s">
        <v>111</v>
      </c>
      <c r="B1" s="194"/>
      <c r="C1" s="26"/>
      <c r="D1" s="26"/>
      <c r="E1" s="26"/>
      <c r="F1" s="26"/>
      <c r="G1" s="26"/>
      <c r="H1" s="26"/>
      <c r="I1" s="26"/>
      <c r="J1" s="26"/>
      <c r="K1" s="26"/>
      <c r="L1" s="29"/>
      <c r="M1" s="262" t="s">
        <v>3</v>
      </c>
    </row>
    <row r="2" spans="1:13" ht="12.75" customHeight="1">
      <c r="A2" s="30"/>
      <c r="B2" s="26"/>
      <c r="C2" s="26"/>
      <c r="D2" s="26"/>
      <c r="E2" s="26"/>
      <c r="F2" s="26"/>
      <c r="G2" s="26"/>
      <c r="H2" s="26"/>
      <c r="I2" s="26"/>
      <c r="J2" s="26"/>
      <c r="K2" s="26"/>
      <c r="L2" s="29"/>
      <c r="M2" s="262" t="s">
        <v>3</v>
      </c>
    </row>
    <row r="3" spans="1:13" ht="18.75">
      <c r="A3" s="25"/>
      <c r="B3" s="15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195"/>
      <c r="M3" s="262" t="s">
        <v>3</v>
      </c>
    </row>
    <row r="4" spans="1:13" ht="16.5">
      <c r="A4" s="66"/>
      <c r="B4" s="559" t="str">
        <f>+'B. Summary of Requirements '!A5</f>
        <v>Office of Justice Programs</v>
      </c>
      <c r="C4" s="27"/>
      <c r="D4" s="27"/>
      <c r="E4" s="27"/>
      <c r="F4" s="27"/>
      <c r="G4" s="27"/>
      <c r="H4" s="27"/>
      <c r="I4" s="27"/>
      <c r="J4" s="27"/>
      <c r="K4" s="27"/>
      <c r="L4" s="195"/>
      <c r="M4" s="262" t="s">
        <v>3</v>
      </c>
    </row>
    <row r="5" spans="1:13" ht="16.5">
      <c r="A5" s="25"/>
      <c r="B5" s="559" t="str">
        <f>+'B. Summary of Requirements '!A6</f>
        <v>Juvenile Justice Programs</v>
      </c>
      <c r="C5" s="27"/>
      <c r="D5" s="27"/>
      <c r="E5" s="27"/>
      <c r="F5" s="27"/>
      <c r="G5" s="27"/>
      <c r="H5" s="27"/>
      <c r="I5" s="27"/>
      <c r="J5" s="27"/>
      <c r="K5" s="27"/>
      <c r="L5" s="195"/>
      <c r="M5" s="262" t="s">
        <v>3</v>
      </c>
    </row>
    <row r="6" spans="1:13" ht="15.75">
      <c r="A6" s="25"/>
      <c r="B6" s="65" t="s">
        <v>215</v>
      </c>
      <c r="C6" s="27"/>
      <c r="D6" s="27"/>
      <c r="E6" s="27"/>
      <c r="F6" s="27"/>
      <c r="G6" s="27"/>
      <c r="H6" s="27"/>
      <c r="I6" s="27"/>
      <c r="J6" s="27"/>
      <c r="K6" s="27"/>
      <c r="L6" s="195"/>
      <c r="M6" s="262" t="s">
        <v>3</v>
      </c>
    </row>
    <row r="7" spans="1:13" ht="15.75">
      <c r="A7" s="25"/>
      <c r="B7" s="27"/>
      <c r="C7" s="196"/>
      <c r="D7" s="195"/>
      <c r="E7" s="195"/>
      <c r="F7" s="195"/>
      <c r="G7" s="196"/>
      <c r="H7" s="195"/>
      <c r="I7" s="195"/>
      <c r="J7" s="195"/>
      <c r="K7" s="27"/>
      <c r="L7" s="197"/>
      <c r="M7" s="262" t="s">
        <v>3</v>
      </c>
    </row>
    <row r="8" spans="1:13" ht="15.75" customHeight="1">
      <c r="A8" s="25"/>
      <c r="B8" s="512"/>
      <c r="C8" s="513" t="s">
        <v>85</v>
      </c>
      <c r="D8" s="514"/>
      <c r="E8" s="516"/>
      <c r="F8" s="514"/>
      <c r="G8" s="513" t="s">
        <v>88</v>
      </c>
      <c r="H8" s="514"/>
      <c r="I8" s="515"/>
      <c r="J8" s="514"/>
      <c r="K8" s="512"/>
      <c r="L8" s="517"/>
      <c r="M8" s="262" t="s">
        <v>3</v>
      </c>
    </row>
    <row r="9" spans="1:13" ht="27" customHeight="1">
      <c r="A9" s="25"/>
      <c r="B9" s="518"/>
      <c r="C9" s="519"/>
      <c r="D9" s="520"/>
      <c r="E9" s="521"/>
      <c r="F9" s="520"/>
      <c r="G9" s="519"/>
      <c r="H9" s="520"/>
      <c r="I9" s="522"/>
      <c r="J9" s="520"/>
      <c r="K9" s="523" t="s">
        <v>257</v>
      </c>
      <c r="L9" s="524"/>
      <c r="M9" s="262" t="s">
        <v>3</v>
      </c>
    </row>
    <row r="10" spans="1:13" ht="15.75">
      <c r="A10" s="25"/>
      <c r="B10" s="518"/>
      <c r="C10" s="523" t="s">
        <v>258</v>
      </c>
      <c r="D10" s="525"/>
      <c r="E10" s="526" t="s">
        <v>20</v>
      </c>
      <c r="F10" s="525"/>
      <c r="G10" s="523" t="s">
        <v>258</v>
      </c>
      <c r="H10" s="525"/>
      <c r="I10" s="527" t="s">
        <v>20</v>
      </c>
      <c r="J10" s="525"/>
      <c r="K10" s="523" t="s">
        <v>259</v>
      </c>
      <c r="L10" s="524"/>
      <c r="M10" s="262" t="s">
        <v>3</v>
      </c>
    </row>
    <row r="11" spans="1:13" ht="16.5" thickBot="1">
      <c r="A11" s="25"/>
      <c r="B11" s="528" t="s">
        <v>260</v>
      </c>
      <c r="C11" s="120" t="s">
        <v>237</v>
      </c>
      <c r="D11" s="121" t="s">
        <v>214</v>
      </c>
      <c r="E11" s="198" t="s">
        <v>237</v>
      </c>
      <c r="F11" s="121" t="s">
        <v>214</v>
      </c>
      <c r="G11" s="120" t="s">
        <v>237</v>
      </c>
      <c r="H11" s="121" t="s">
        <v>214</v>
      </c>
      <c r="I11" s="198" t="s">
        <v>237</v>
      </c>
      <c r="J11" s="121" t="s">
        <v>214</v>
      </c>
      <c r="K11" s="120" t="s">
        <v>237</v>
      </c>
      <c r="L11" s="202" t="s">
        <v>214</v>
      </c>
      <c r="M11" s="262" t="s">
        <v>3</v>
      </c>
    </row>
    <row r="12" spans="1:13" ht="15.75">
      <c r="A12" s="25"/>
      <c r="B12" s="119" t="s">
        <v>180</v>
      </c>
      <c r="C12" s="531">
        <v>0</v>
      </c>
      <c r="D12" s="554">
        <v>0</v>
      </c>
      <c r="E12" s="531">
        <v>0</v>
      </c>
      <c r="F12" s="555">
        <v>-35</v>
      </c>
      <c r="G12" s="531">
        <v>0</v>
      </c>
      <c r="H12" s="556">
        <v>35</v>
      </c>
      <c r="I12" s="533">
        <v>0</v>
      </c>
      <c r="J12" s="557">
        <v>0</v>
      </c>
      <c r="K12" s="531">
        <v>0</v>
      </c>
      <c r="L12" s="563">
        <f>H12+F12</f>
        <v>0</v>
      </c>
      <c r="M12" s="262" t="s">
        <v>3</v>
      </c>
    </row>
    <row r="13" spans="1:13" ht="15.75">
      <c r="A13" s="25"/>
      <c r="B13" s="561" t="s">
        <v>182</v>
      </c>
      <c r="C13" s="533">
        <v>0</v>
      </c>
      <c r="D13" s="532">
        <v>0</v>
      </c>
      <c r="E13" s="535">
        <v>0</v>
      </c>
      <c r="F13" s="536">
        <v>-10000</v>
      </c>
      <c r="G13" s="535">
        <v>0</v>
      </c>
      <c r="H13" s="532">
        <v>5000</v>
      </c>
      <c r="I13" s="533">
        <v>0</v>
      </c>
      <c r="J13" s="534">
        <v>0</v>
      </c>
      <c r="K13" s="535">
        <v>0</v>
      </c>
      <c r="L13" s="564">
        <f>H13+F13</f>
        <v>-5000</v>
      </c>
      <c r="M13" s="262" t="s">
        <v>3</v>
      </c>
    </row>
    <row r="14" spans="1:13" ht="15.75">
      <c r="A14" s="25"/>
      <c r="B14" s="562" t="s">
        <v>181</v>
      </c>
      <c r="C14" s="560">
        <v>0</v>
      </c>
      <c r="D14" s="530">
        <v>0</v>
      </c>
      <c r="E14" s="529">
        <v>0</v>
      </c>
      <c r="F14" s="537">
        <v>-20000</v>
      </c>
      <c r="G14" s="529">
        <v>0</v>
      </c>
      <c r="H14" s="532">
        <v>8000</v>
      </c>
      <c r="I14" s="533">
        <v>0</v>
      </c>
      <c r="J14" s="534">
        <v>0</v>
      </c>
      <c r="K14" s="529">
        <v>0</v>
      </c>
      <c r="L14" s="564">
        <f>H14+F14</f>
        <v>-12000</v>
      </c>
      <c r="M14" s="262" t="s">
        <v>3</v>
      </c>
    </row>
    <row r="15" spans="1:13" ht="15.75">
      <c r="A15" s="25"/>
      <c r="B15" s="538" t="s">
        <v>261</v>
      </c>
      <c r="C15" s="539">
        <v>0</v>
      </c>
      <c r="D15" s="540">
        <v>0</v>
      </c>
      <c r="E15" s="542">
        <v>0</v>
      </c>
      <c r="F15" s="541">
        <f>-383513+30035</f>
        <v>-353478</v>
      </c>
      <c r="G15" s="539">
        <v>0</v>
      </c>
      <c r="H15" s="540">
        <f>185000-13035</f>
        <v>171965</v>
      </c>
      <c r="I15" s="541">
        <v>0</v>
      </c>
      <c r="J15" s="541">
        <v>0</v>
      </c>
      <c r="K15" s="539">
        <v>0</v>
      </c>
      <c r="L15" s="543">
        <f>H15+F15</f>
        <v>-181513</v>
      </c>
      <c r="M15" s="262" t="s">
        <v>3</v>
      </c>
    </row>
    <row r="16" spans="1:13" ht="15.75">
      <c r="A16" s="25"/>
      <c r="B16" s="67"/>
      <c r="C16" s="512"/>
      <c r="D16" s="544"/>
      <c r="E16" s="546"/>
      <c r="F16" s="545"/>
      <c r="G16" s="512"/>
      <c r="H16" s="544"/>
      <c r="I16" s="545"/>
      <c r="J16" s="545"/>
      <c r="K16" s="512"/>
      <c r="L16" s="517"/>
      <c r="M16" s="262" t="s">
        <v>3</v>
      </c>
    </row>
    <row r="17" spans="1:13" ht="15.75">
      <c r="A17" s="25"/>
      <c r="B17" s="547"/>
      <c r="C17" s="519"/>
      <c r="D17" s="548"/>
      <c r="E17" s="521"/>
      <c r="F17" s="520"/>
      <c r="G17" s="519"/>
      <c r="H17" s="548"/>
      <c r="I17" s="520"/>
      <c r="J17" s="520"/>
      <c r="K17" s="519"/>
      <c r="L17" s="549"/>
      <c r="M17" s="262" t="s">
        <v>3</v>
      </c>
    </row>
    <row r="18" spans="1:13" ht="16.5" thickBot="1">
      <c r="A18" s="25"/>
      <c r="B18" s="199" t="s">
        <v>128</v>
      </c>
      <c r="C18" s="550">
        <f aca="true" t="shared" si="0" ref="C18:K18">SUM(C15:C15)</f>
        <v>0</v>
      </c>
      <c r="D18" s="200">
        <f t="shared" si="0"/>
        <v>0</v>
      </c>
      <c r="E18" s="552">
        <f t="shared" si="0"/>
        <v>0</v>
      </c>
      <c r="F18" s="201">
        <f>SUM(F12:F15)</f>
        <v>-383513</v>
      </c>
      <c r="G18" s="550">
        <f t="shared" si="0"/>
        <v>0</v>
      </c>
      <c r="H18" s="200">
        <f>SUM(H12:H15)</f>
        <v>185000</v>
      </c>
      <c r="I18" s="551">
        <f t="shared" si="0"/>
        <v>0</v>
      </c>
      <c r="J18" s="201">
        <f t="shared" si="0"/>
        <v>0</v>
      </c>
      <c r="K18" s="550">
        <f t="shared" si="0"/>
        <v>0</v>
      </c>
      <c r="L18" s="553">
        <f>SUM(L12:L15)</f>
        <v>-198513</v>
      </c>
      <c r="M18" s="262" t="s">
        <v>3</v>
      </c>
    </row>
    <row r="19" spans="1:27" ht="15.75">
      <c r="A19" s="25"/>
      <c r="B19" s="802" t="s">
        <v>110</v>
      </c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26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2" ht="15">
      <c r="L22" s="249"/>
    </row>
  </sheetData>
  <mergeCells count="1">
    <mergeCell ref="B19:L19"/>
  </mergeCells>
  <printOptions horizontalCentered="1"/>
  <pageMargins left="0.5" right="0.5" top="0.5" bottom="0.25" header="0.5" footer="0.5"/>
  <pageSetup fitToHeight="0" horizontalDpi="600" verticalDpi="600" orientation="landscape" scale="70" r:id="rId1"/>
  <headerFooter alignWithMargins="0">
    <oddFooter>&amp;C&amp;"Times New Roman,Regular"Exhibit J - Financial Analysis of Program Changes&amp;R&amp;"Times New Roman,Regular"Juvenile Justice  Programs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75"/>
  <sheetViews>
    <sheetView zoomScale="75" zoomScaleNormal="75" zoomScaleSheetLayoutView="50" workbookViewId="0" topLeftCell="A1">
      <pane xSplit="4" ySplit="9" topLeftCell="E10" activePane="bottomRight" state="frozen"/>
      <selection pane="topLeft" activeCell="A38" sqref="A38:Y38"/>
      <selection pane="topRight" activeCell="A38" sqref="A38:Y38"/>
      <selection pane="bottomLeft" activeCell="A38" sqref="A38:Y38"/>
      <selection pane="bottomRight" activeCell="A46" sqref="A46:IV70"/>
    </sheetView>
  </sheetViews>
  <sheetFormatPr defaultColWidth="8.88671875" defaultRowHeight="15"/>
  <cols>
    <col min="1" max="1" width="1.88671875" style="2" customWidth="1"/>
    <col min="2" max="2" width="27.10546875" style="2" customWidth="1"/>
    <col min="3" max="3" width="12.5546875" style="2" customWidth="1"/>
    <col min="4" max="4" width="18.10546875" style="2" customWidth="1"/>
    <col min="5" max="5" width="8.88671875" style="2" customWidth="1"/>
    <col min="6" max="6" width="10.10546875" style="2" customWidth="1"/>
    <col min="7" max="7" width="8.88671875" style="2" customWidth="1"/>
    <col min="8" max="8" width="10.6640625" style="2" customWidth="1"/>
    <col min="9" max="11" width="8.88671875" style="2" customWidth="1"/>
    <col min="12" max="12" width="10.3359375" style="2" customWidth="1"/>
    <col min="13" max="15" width="0" style="2" hidden="1" customWidth="1"/>
    <col min="16" max="16" width="0.9921875" style="259" customWidth="1"/>
    <col min="18" max="16384" width="8.88671875" style="2" customWidth="1"/>
  </cols>
  <sheetData>
    <row r="1" spans="1:16" ht="18.75" customHeight="1">
      <c r="A1" s="590" t="s">
        <v>206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830"/>
      <c r="P1" s="258" t="s">
        <v>3</v>
      </c>
    </row>
    <row r="2" spans="1:16" ht="18.75" customHeight="1">
      <c r="A2" s="782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2"/>
      <c r="P2" s="258" t="s">
        <v>3</v>
      </c>
    </row>
    <row r="3" spans="1:16" ht="18.75">
      <c r="A3" s="833" t="s">
        <v>191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5"/>
      <c r="P3" s="258" t="s">
        <v>3</v>
      </c>
    </row>
    <row r="4" spans="1:16" ht="16.5">
      <c r="A4" s="793" t="s">
        <v>98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258" t="s">
        <v>3</v>
      </c>
    </row>
    <row r="5" spans="1:16" ht="16.5">
      <c r="A5" s="793" t="s">
        <v>85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258" t="s">
        <v>3</v>
      </c>
    </row>
    <row r="6" spans="1:16" ht="15.75">
      <c r="A6" s="836" t="s">
        <v>215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830"/>
      <c r="P6" s="258" t="s">
        <v>3</v>
      </c>
    </row>
    <row r="7" spans="1:16" ht="11.25" customHeight="1">
      <c r="A7" s="33"/>
      <c r="B7" s="12"/>
      <c r="C7" s="21"/>
      <c r="D7" s="21"/>
      <c r="E7" s="21"/>
      <c r="F7" s="21"/>
      <c r="G7" s="21"/>
      <c r="H7" s="21"/>
      <c r="I7" s="21"/>
      <c r="J7" s="21"/>
      <c r="K7" s="3"/>
      <c r="L7" s="3"/>
      <c r="P7" s="258" t="s">
        <v>3</v>
      </c>
    </row>
    <row r="8" spans="1:16" ht="44.25" customHeight="1">
      <c r="A8" s="823" t="s">
        <v>183</v>
      </c>
      <c r="B8" s="795"/>
      <c r="C8" s="795"/>
      <c r="D8" s="796"/>
      <c r="E8" s="840" t="s">
        <v>15</v>
      </c>
      <c r="F8" s="841"/>
      <c r="G8" s="828" t="s">
        <v>256</v>
      </c>
      <c r="H8" s="829"/>
      <c r="I8" s="837" t="s">
        <v>127</v>
      </c>
      <c r="J8" s="838"/>
      <c r="K8" s="837" t="s">
        <v>153</v>
      </c>
      <c r="L8" s="731"/>
      <c r="M8" s="10"/>
      <c r="P8" s="258" t="s">
        <v>3</v>
      </c>
    </row>
    <row r="9" spans="1:16" ht="25.5" customHeight="1" thickBot="1">
      <c r="A9" s="797"/>
      <c r="B9" s="798"/>
      <c r="C9" s="798"/>
      <c r="D9" s="799"/>
      <c r="E9" s="114" t="s">
        <v>158</v>
      </c>
      <c r="F9" s="115" t="s">
        <v>239</v>
      </c>
      <c r="G9" s="114" t="s">
        <v>158</v>
      </c>
      <c r="H9" s="115" t="s">
        <v>239</v>
      </c>
      <c r="I9" s="114" t="s">
        <v>158</v>
      </c>
      <c r="J9" s="115" t="s">
        <v>239</v>
      </c>
      <c r="K9" s="114" t="s">
        <v>158</v>
      </c>
      <c r="L9" s="116" t="s">
        <v>239</v>
      </c>
      <c r="M9" s="10"/>
      <c r="P9" s="258" t="s">
        <v>3</v>
      </c>
    </row>
    <row r="10" spans="1:16" ht="15.75">
      <c r="A10" s="812" t="s">
        <v>63</v>
      </c>
      <c r="B10" s="813"/>
      <c r="C10" s="813"/>
      <c r="D10" s="814"/>
      <c r="E10" s="82">
        <v>0</v>
      </c>
      <c r="F10" s="317"/>
      <c r="G10" s="82">
        <v>0</v>
      </c>
      <c r="H10" s="317"/>
      <c r="I10" s="82">
        <v>0</v>
      </c>
      <c r="J10" s="317"/>
      <c r="K10" s="316">
        <f>I10-G10</f>
        <v>0</v>
      </c>
      <c r="L10" s="315">
        <f>J10-H10</f>
        <v>0</v>
      </c>
      <c r="M10" s="10"/>
      <c r="P10" s="258" t="s">
        <v>3</v>
      </c>
    </row>
    <row r="11" spans="1:16" ht="15.75">
      <c r="A11" s="809" t="s">
        <v>179</v>
      </c>
      <c r="B11" s="816"/>
      <c r="C11" s="816"/>
      <c r="D11" s="817"/>
      <c r="E11" s="82">
        <v>0</v>
      </c>
      <c r="F11" s="317"/>
      <c r="G11" s="82">
        <v>0</v>
      </c>
      <c r="H11" s="317"/>
      <c r="I11" s="316">
        <v>0</v>
      </c>
      <c r="J11" s="317">
        <f>+H11*1.034</f>
        <v>0</v>
      </c>
      <c r="K11" s="316">
        <f>I11-G11</f>
        <v>0</v>
      </c>
      <c r="L11" s="315">
        <f>J11-H11</f>
        <v>0</v>
      </c>
      <c r="M11" s="23" t="s">
        <v>156</v>
      </c>
      <c r="N11" s="2" t="s">
        <v>157</v>
      </c>
      <c r="P11" s="258" t="s">
        <v>3</v>
      </c>
    </row>
    <row r="12" spans="1:16" ht="15.75">
      <c r="A12" s="809" t="s">
        <v>161</v>
      </c>
      <c r="B12" s="816"/>
      <c r="C12" s="816"/>
      <c r="D12" s="817"/>
      <c r="E12" s="316">
        <f aca="true" t="shared" si="0" ref="E12:K12">+E13+E14</f>
        <v>0</v>
      </c>
      <c r="F12" s="317">
        <f t="shared" si="0"/>
        <v>0</v>
      </c>
      <c r="G12" s="316">
        <f t="shared" si="0"/>
        <v>0</v>
      </c>
      <c r="H12" s="317">
        <f t="shared" si="0"/>
        <v>0</v>
      </c>
      <c r="I12" s="316">
        <f t="shared" si="0"/>
        <v>0</v>
      </c>
      <c r="J12" s="317">
        <f t="shared" si="0"/>
        <v>0</v>
      </c>
      <c r="K12" s="316">
        <f t="shared" si="0"/>
        <v>0</v>
      </c>
      <c r="L12" s="315">
        <f>J12-H12</f>
        <v>0</v>
      </c>
      <c r="M12" s="10">
        <v>93</v>
      </c>
      <c r="P12" s="258" t="s">
        <v>3</v>
      </c>
    </row>
    <row r="13" spans="1:16" ht="15.75">
      <c r="A13" s="824" t="s">
        <v>163</v>
      </c>
      <c r="B13" s="616"/>
      <c r="C13" s="616"/>
      <c r="D13" s="805"/>
      <c r="E13" s="82">
        <v>0</v>
      </c>
      <c r="F13" s="322"/>
      <c r="G13" s="82">
        <v>0</v>
      </c>
      <c r="H13" s="322"/>
      <c r="I13" s="82">
        <v>0</v>
      </c>
      <c r="J13" s="322"/>
      <c r="K13" s="321">
        <f>I13-G13</f>
        <v>0</v>
      </c>
      <c r="L13" s="323">
        <f>J13-H13</f>
        <v>0</v>
      </c>
      <c r="M13" s="10"/>
      <c r="P13" s="258" t="s">
        <v>3</v>
      </c>
    </row>
    <row r="14" spans="1:16" ht="15.75">
      <c r="A14" s="824" t="s">
        <v>162</v>
      </c>
      <c r="B14" s="616"/>
      <c r="C14" s="616"/>
      <c r="D14" s="805"/>
      <c r="E14" s="82">
        <v>0</v>
      </c>
      <c r="F14" s="322"/>
      <c r="G14" s="82">
        <v>0</v>
      </c>
      <c r="H14" s="322"/>
      <c r="I14" s="82">
        <v>0</v>
      </c>
      <c r="J14" s="322"/>
      <c r="K14" s="321">
        <f>I14-G14</f>
        <v>0</v>
      </c>
      <c r="L14" s="323">
        <f>J14-H14</f>
        <v>0</v>
      </c>
      <c r="M14" s="10"/>
      <c r="P14" s="258" t="s">
        <v>3</v>
      </c>
    </row>
    <row r="15" spans="1:16" ht="15.75">
      <c r="A15" s="825" t="s">
        <v>164</v>
      </c>
      <c r="B15" s="826"/>
      <c r="C15" s="826"/>
      <c r="D15" s="827"/>
      <c r="E15" s="82">
        <v>0</v>
      </c>
      <c r="F15" s="325"/>
      <c r="G15" s="82">
        <v>0</v>
      </c>
      <c r="H15" s="325"/>
      <c r="I15" s="82">
        <v>0</v>
      </c>
      <c r="J15" s="325"/>
      <c r="K15" s="324">
        <f>I15-G15</f>
        <v>0</v>
      </c>
      <c r="L15" s="326">
        <f>J15-H15</f>
        <v>0</v>
      </c>
      <c r="M15" s="10"/>
      <c r="P15" s="258" t="s">
        <v>3</v>
      </c>
    </row>
    <row r="16" spans="1:16" ht="15.75">
      <c r="A16" s="839" t="s">
        <v>64</v>
      </c>
      <c r="B16" s="667"/>
      <c r="C16" s="667"/>
      <c r="D16" s="668"/>
      <c r="E16" s="327">
        <f aca="true" t="shared" si="1" ref="E16:J16">+E10+E11+E12+E15</f>
        <v>0</v>
      </c>
      <c r="F16" s="328">
        <f t="shared" si="1"/>
        <v>0</v>
      </c>
      <c r="G16" s="327">
        <f t="shared" si="1"/>
        <v>0</v>
      </c>
      <c r="H16" s="328">
        <f t="shared" si="1"/>
        <v>0</v>
      </c>
      <c r="I16" s="327">
        <f t="shared" si="1"/>
        <v>0</v>
      </c>
      <c r="J16" s="328">
        <f t="shared" si="1"/>
        <v>0</v>
      </c>
      <c r="K16" s="327">
        <f>SUM(K10:K15)</f>
        <v>0</v>
      </c>
      <c r="L16" s="329">
        <f>SUM(L10:L15)</f>
        <v>0</v>
      </c>
      <c r="M16" s="34">
        <f>697+630+957+2333</f>
        <v>4617</v>
      </c>
      <c r="N16" s="2">
        <f>2451-93</f>
        <v>2358</v>
      </c>
      <c r="O16" s="2">
        <f>+H16-J16</f>
        <v>0</v>
      </c>
      <c r="P16" s="258" t="s">
        <v>3</v>
      </c>
    </row>
    <row r="17" spans="1:16" ht="15.75">
      <c r="A17" s="809" t="s">
        <v>184</v>
      </c>
      <c r="B17" s="816"/>
      <c r="C17" s="816"/>
      <c r="D17" s="817"/>
      <c r="E17" s="82"/>
      <c r="F17" s="317"/>
      <c r="G17" s="82"/>
      <c r="H17" s="317"/>
      <c r="I17" s="82"/>
      <c r="J17" s="317"/>
      <c r="K17" s="82"/>
      <c r="L17" s="315"/>
      <c r="M17" s="10"/>
      <c r="P17" s="258" t="s">
        <v>3</v>
      </c>
    </row>
    <row r="18" spans="1:16" ht="15.75">
      <c r="A18" s="815" t="s">
        <v>166</v>
      </c>
      <c r="B18" s="616"/>
      <c r="C18" s="616"/>
      <c r="D18" s="805"/>
      <c r="E18" s="82"/>
      <c r="F18" s="317">
        <v>0</v>
      </c>
      <c r="G18" s="82"/>
      <c r="H18" s="317">
        <v>0</v>
      </c>
      <c r="I18" s="82"/>
      <c r="J18" s="317">
        <v>0</v>
      </c>
      <c r="K18" s="82"/>
      <c r="L18" s="315">
        <f>J18-H18</f>
        <v>0</v>
      </c>
      <c r="M18" s="10">
        <v>359</v>
      </c>
      <c r="N18" s="2">
        <f>1171+93</f>
        <v>1264</v>
      </c>
      <c r="O18" s="2">
        <f aca="true" t="shared" si="2" ref="O18:O31">+H18-J18</f>
        <v>0</v>
      </c>
      <c r="P18" s="258" t="s">
        <v>3</v>
      </c>
    </row>
    <row r="19" spans="1:16" ht="15.75">
      <c r="A19" s="815" t="s">
        <v>167</v>
      </c>
      <c r="B19" s="616"/>
      <c r="C19" s="616"/>
      <c r="D19" s="805"/>
      <c r="E19" s="82"/>
      <c r="F19" s="317">
        <v>0</v>
      </c>
      <c r="G19" s="82"/>
      <c r="H19" s="317">
        <v>0</v>
      </c>
      <c r="I19" s="82"/>
      <c r="J19" s="317">
        <v>0</v>
      </c>
      <c r="K19" s="82"/>
      <c r="L19" s="315">
        <f>J19-H19</f>
        <v>0</v>
      </c>
      <c r="M19" s="10"/>
      <c r="N19" s="2">
        <v>110</v>
      </c>
      <c r="O19" s="2">
        <f t="shared" si="2"/>
        <v>0</v>
      </c>
      <c r="P19" s="258" t="s">
        <v>3</v>
      </c>
    </row>
    <row r="20" spans="1:16" ht="15.75">
      <c r="A20" s="815" t="s">
        <v>168</v>
      </c>
      <c r="B20" s="616"/>
      <c r="C20" s="616"/>
      <c r="D20" s="805"/>
      <c r="E20" s="82"/>
      <c r="F20" s="317">
        <v>0</v>
      </c>
      <c r="G20" s="82"/>
      <c r="H20" s="317">
        <v>0</v>
      </c>
      <c r="I20" s="82"/>
      <c r="J20" s="317">
        <v>0</v>
      </c>
      <c r="K20" s="82"/>
      <c r="L20" s="315">
        <f>J20-H20</f>
        <v>0</v>
      </c>
      <c r="M20" s="10"/>
      <c r="N20" s="2">
        <v>0</v>
      </c>
      <c r="O20" s="2">
        <f t="shared" si="2"/>
        <v>0</v>
      </c>
      <c r="P20" s="258" t="s">
        <v>3</v>
      </c>
    </row>
    <row r="21" spans="1:16" ht="15.75">
      <c r="A21" s="815" t="s">
        <v>200</v>
      </c>
      <c r="B21" s="616"/>
      <c r="C21" s="616"/>
      <c r="D21" s="805"/>
      <c r="E21" s="82"/>
      <c r="F21" s="317">
        <v>0</v>
      </c>
      <c r="G21" s="82"/>
      <c r="H21" s="317">
        <v>0</v>
      </c>
      <c r="I21" s="82"/>
      <c r="J21" s="317">
        <v>0</v>
      </c>
      <c r="K21" s="82"/>
      <c r="L21" s="315">
        <f>J21-H21</f>
        <v>0</v>
      </c>
      <c r="M21" s="10">
        <f>4220-576</f>
        <v>3644</v>
      </c>
      <c r="O21" s="2">
        <f t="shared" si="2"/>
        <v>0</v>
      </c>
      <c r="P21" s="258" t="s">
        <v>3</v>
      </c>
    </row>
    <row r="22" spans="1:16" ht="15.75">
      <c r="A22" s="815" t="s">
        <v>147</v>
      </c>
      <c r="B22" s="616"/>
      <c r="C22" s="616"/>
      <c r="D22" s="805"/>
      <c r="E22" s="82"/>
      <c r="F22" s="317">
        <v>0</v>
      </c>
      <c r="G22" s="82"/>
      <c r="H22" s="317">
        <v>0</v>
      </c>
      <c r="I22" s="82"/>
      <c r="J22" s="317">
        <v>0</v>
      </c>
      <c r="K22" s="82"/>
      <c r="L22" s="315">
        <v>0</v>
      </c>
      <c r="M22" s="10"/>
      <c r="O22" s="2">
        <f t="shared" si="2"/>
        <v>0</v>
      </c>
      <c r="P22" s="258" t="s">
        <v>3</v>
      </c>
    </row>
    <row r="23" spans="1:16" ht="15.75">
      <c r="A23" s="815" t="s">
        <v>169</v>
      </c>
      <c r="B23" s="616"/>
      <c r="C23" s="616"/>
      <c r="D23" s="805"/>
      <c r="E23" s="82"/>
      <c r="F23" s="317">
        <v>0</v>
      </c>
      <c r="G23" s="82"/>
      <c r="H23" s="317">
        <v>0</v>
      </c>
      <c r="I23" s="82"/>
      <c r="J23" s="317">
        <v>0</v>
      </c>
      <c r="K23" s="82"/>
      <c r="L23" s="315">
        <f aca="true" t="shared" si="3" ref="L23:L33">J23-H23</f>
        <v>0</v>
      </c>
      <c r="M23" s="10">
        <v>332</v>
      </c>
      <c r="N23" s="2">
        <v>175</v>
      </c>
      <c r="O23" s="2">
        <f t="shared" si="2"/>
        <v>0</v>
      </c>
      <c r="P23" s="258" t="s">
        <v>3</v>
      </c>
    </row>
    <row r="24" spans="1:16" ht="15.75">
      <c r="A24" s="815" t="s">
        <v>170</v>
      </c>
      <c r="B24" s="616"/>
      <c r="C24" s="616"/>
      <c r="D24" s="805"/>
      <c r="E24" s="82"/>
      <c r="F24" s="317">
        <v>32</v>
      </c>
      <c r="G24" s="82"/>
      <c r="H24" s="317">
        <v>35</v>
      </c>
      <c r="I24" s="82"/>
      <c r="J24" s="317">
        <v>0</v>
      </c>
      <c r="K24" s="82"/>
      <c r="L24" s="315">
        <f t="shared" si="3"/>
        <v>-35</v>
      </c>
      <c r="M24" s="10"/>
      <c r="O24" s="2">
        <f t="shared" si="2"/>
        <v>35</v>
      </c>
      <c r="P24" s="258" t="s">
        <v>3</v>
      </c>
    </row>
    <row r="25" spans="1:16" ht="15.75">
      <c r="A25" s="815" t="s">
        <v>171</v>
      </c>
      <c r="B25" s="616"/>
      <c r="C25" s="616"/>
      <c r="D25" s="805"/>
      <c r="E25" s="82"/>
      <c r="F25" s="317">
        <v>0</v>
      </c>
      <c r="G25" s="82"/>
      <c r="H25" s="317">
        <v>0</v>
      </c>
      <c r="I25" s="82"/>
      <c r="J25" s="317">
        <v>0</v>
      </c>
      <c r="K25" s="82"/>
      <c r="L25" s="315">
        <f t="shared" si="3"/>
        <v>0</v>
      </c>
      <c r="M25" s="10"/>
      <c r="N25" s="2">
        <v>14918</v>
      </c>
      <c r="O25" s="2">
        <f t="shared" si="2"/>
        <v>0</v>
      </c>
      <c r="P25" s="258" t="s">
        <v>3</v>
      </c>
    </row>
    <row r="26" spans="1:16" ht="15.75">
      <c r="A26" s="815" t="s">
        <v>172</v>
      </c>
      <c r="B26" s="616"/>
      <c r="C26" s="616"/>
      <c r="D26" s="805"/>
      <c r="E26" s="82"/>
      <c r="F26" s="317">
        <v>10229</v>
      </c>
      <c r="G26" s="82"/>
      <c r="H26" s="317">
        <v>9900</v>
      </c>
      <c r="I26" s="82"/>
      <c r="J26" s="317">
        <v>5000</v>
      </c>
      <c r="K26" s="82"/>
      <c r="L26" s="315">
        <f t="shared" si="3"/>
        <v>-4900</v>
      </c>
      <c r="M26" s="10">
        <v>276</v>
      </c>
      <c r="N26" s="2">
        <v>14853</v>
      </c>
      <c r="O26" s="2">
        <f t="shared" si="2"/>
        <v>4900</v>
      </c>
      <c r="P26" s="258" t="s">
        <v>3</v>
      </c>
    </row>
    <row r="27" spans="1:16" ht="15.75">
      <c r="A27" s="815" t="s">
        <v>0</v>
      </c>
      <c r="B27" s="821"/>
      <c r="C27" s="821"/>
      <c r="D27" s="822"/>
      <c r="E27" s="82"/>
      <c r="F27" s="317">
        <v>19656</v>
      </c>
      <c r="G27" s="82"/>
      <c r="H27" s="317">
        <v>20100</v>
      </c>
      <c r="I27" s="82"/>
      <c r="J27" s="317">
        <v>5000</v>
      </c>
      <c r="K27" s="82"/>
      <c r="L27" s="315">
        <f t="shared" si="3"/>
        <v>-15100</v>
      </c>
      <c r="M27" s="10"/>
      <c r="N27" s="2">
        <v>135</v>
      </c>
      <c r="O27" s="2">
        <f t="shared" si="2"/>
        <v>15100</v>
      </c>
      <c r="P27" s="258" t="s">
        <v>3</v>
      </c>
    </row>
    <row r="28" spans="1:16" ht="15.75">
      <c r="A28" s="815" t="s">
        <v>201</v>
      </c>
      <c r="B28" s="616"/>
      <c r="C28" s="616"/>
      <c r="D28" s="805"/>
      <c r="E28" s="82"/>
      <c r="F28" s="317">
        <v>0</v>
      </c>
      <c r="G28" s="82"/>
      <c r="H28" s="317">
        <v>0</v>
      </c>
      <c r="I28" s="82"/>
      <c r="J28" s="317">
        <v>0</v>
      </c>
      <c r="K28" s="82"/>
      <c r="L28" s="315">
        <f t="shared" si="3"/>
        <v>0</v>
      </c>
      <c r="M28" s="10"/>
      <c r="O28" s="2">
        <f t="shared" si="2"/>
        <v>0</v>
      </c>
      <c r="P28" s="258" t="s">
        <v>3</v>
      </c>
    </row>
    <row r="29" spans="1:16" ht="15.75">
      <c r="A29" s="815" t="s">
        <v>212</v>
      </c>
      <c r="B29" s="616"/>
      <c r="C29" s="616"/>
      <c r="D29" s="805"/>
      <c r="E29" s="82"/>
      <c r="F29" s="317">
        <v>0</v>
      </c>
      <c r="G29" s="82"/>
      <c r="H29" s="317">
        <v>0</v>
      </c>
      <c r="I29" s="82"/>
      <c r="J29" s="317">
        <v>0</v>
      </c>
      <c r="K29" s="82"/>
      <c r="L29" s="315">
        <f t="shared" si="3"/>
        <v>0</v>
      </c>
      <c r="M29" s="10"/>
      <c r="O29" s="2">
        <f t="shared" si="2"/>
        <v>0</v>
      </c>
      <c r="P29" s="258" t="s">
        <v>3</v>
      </c>
    </row>
    <row r="30" spans="1:16" ht="15.75">
      <c r="A30" s="815" t="s">
        <v>213</v>
      </c>
      <c r="B30" s="616"/>
      <c r="C30" s="616"/>
      <c r="D30" s="805"/>
      <c r="E30" s="82"/>
      <c r="F30" s="317">
        <v>0</v>
      </c>
      <c r="G30" s="82"/>
      <c r="H30" s="317">
        <v>0</v>
      </c>
      <c r="I30" s="82"/>
      <c r="J30" s="317">
        <v>0</v>
      </c>
      <c r="K30" s="82"/>
      <c r="L30" s="315">
        <f t="shared" si="3"/>
        <v>0</v>
      </c>
      <c r="M30" s="10"/>
      <c r="N30" s="2">
        <v>10</v>
      </c>
      <c r="O30" s="2">
        <f t="shared" si="2"/>
        <v>0</v>
      </c>
      <c r="P30" s="258" t="s">
        <v>3</v>
      </c>
    </row>
    <row r="31" spans="1:16" ht="15.75">
      <c r="A31" s="815" t="s">
        <v>173</v>
      </c>
      <c r="B31" s="616"/>
      <c r="C31" s="616"/>
      <c r="D31" s="805"/>
      <c r="E31" s="82"/>
      <c r="F31" s="317">
        <v>0</v>
      </c>
      <c r="G31" s="82"/>
      <c r="H31" s="317">
        <v>0</v>
      </c>
      <c r="I31" s="82"/>
      <c r="J31" s="317">
        <v>0</v>
      </c>
      <c r="K31" s="82"/>
      <c r="L31" s="315">
        <f t="shared" si="3"/>
        <v>0</v>
      </c>
      <c r="M31" s="10"/>
      <c r="N31" s="2">
        <v>85</v>
      </c>
      <c r="O31" s="2">
        <f t="shared" si="2"/>
        <v>0</v>
      </c>
      <c r="P31" s="258" t="s">
        <v>3</v>
      </c>
    </row>
    <row r="32" spans="1:16" ht="15.75">
      <c r="A32" s="815" t="s">
        <v>174</v>
      </c>
      <c r="B32" s="616"/>
      <c r="C32" s="616"/>
      <c r="D32" s="805"/>
      <c r="E32" s="82"/>
      <c r="F32" s="317">
        <v>0</v>
      </c>
      <c r="G32" s="82"/>
      <c r="H32" s="317">
        <v>0</v>
      </c>
      <c r="I32" s="82"/>
      <c r="J32" s="317">
        <v>0</v>
      </c>
      <c r="K32" s="82"/>
      <c r="L32" s="315"/>
      <c r="M32" s="10"/>
      <c r="P32" s="258"/>
    </row>
    <row r="33" spans="1:16" ht="15.75">
      <c r="A33" s="815" t="s">
        <v>141</v>
      </c>
      <c r="B33" s="616"/>
      <c r="C33" s="616"/>
      <c r="D33" s="805"/>
      <c r="E33" s="82"/>
      <c r="F33" s="317">
        <v>313728</v>
      </c>
      <c r="G33" s="82"/>
      <c r="H33" s="317">
        <f>381052-9900-20100-35</f>
        <v>351017</v>
      </c>
      <c r="I33" s="82"/>
      <c r="J33" s="317">
        <v>154199</v>
      </c>
      <c r="K33" s="82"/>
      <c r="L33" s="315">
        <f t="shared" si="3"/>
        <v>-196818</v>
      </c>
      <c r="M33" s="10"/>
      <c r="N33" s="2">
        <v>37758</v>
      </c>
      <c r="O33" s="2">
        <f>+H33-J33</f>
        <v>196818</v>
      </c>
      <c r="P33" s="258" t="s">
        <v>3</v>
      </c>
    </row>
    <row r="34" spans="1:16" ht="15.75">
      <c r="A34" s="818" t="s">
        <v>175</v>
      </c>
      <c r="B34" s="819"/>
      <c r="C34" s="819"/>
      <c r="D34" s="820"/>
      <c r="E34" s="256">
        <v>0</v>
      </c>
      <c r="F34" s="132">
        <f>SUM(F16:F33)</f>
        <v>343645</v>
      </c>
      <c r="G34" s="256">
        <v>0</v>
      </c>
      <c r="H34" s="132">
        <f>SUM(H16:H33)</f>
        <v>381052</v>
      </c>
      <c r="I34" s="256">
        <v>0</v>
      </c>
      <c r="J34" s="132">
        <f>SUM(J16:J33)</f>
        <v>164199</v>
      </c>
      <c r="K34" s="256">
        <v>0</v>
      </c>
      <c r="L34" s="131">
        <f>SUM(L16:L33)</f>
        <v>-216853</v>
      </c>
      <c r="M34" s="10">
        <f>SUM(M12:M33)</f>
        <v>9321</v>
      </c>
      <c r="N34" s="2">
        <f>SUM(N16:N33)</f>
        <v>71666</v>
      </c>
      <c r="O34" s="2">
        <f>+H34-J34</f>
        <v>216853</v>
      </c>
      <c r="P34" s="258" t="s">
        <v>3</v>
      </c>
    </row>
    <row r="35" spans="1:16" ht="16.5" customHeight="1">
      <c r="A35" s="804" t="s">
        <v>176</v>
      </c>
      <c r="B35" s="616"/>
      <c r="C35" s="616"/>
      <c r="D35" s="805"/>
      <c r="E35" s="318"/>
      <c r="F35" s="319">
        <v>-20806</v>
      </c>
      <c r="G35" s="82"/>
      <c r="H35" s="319">
        <f>-F37</f>
        <v>-12596</v>
      </c>
      <c r="I35" s="82"/>
      <c r="J35" s="319">
        <f>-H37</f>
        <v>0</v>
      </c>
      <c r="K35" s="82"/>
      <c r="L35" s="320"/>
      <c r="M35" s="10"/>
      <c r="P35" s="258" t="s">
        <v>3</v>
      </c>
    </row>
    <row r="36" spans="1:16" ht="16.5" customHeight="1">
      <c r="A36" s="804" t="s">
        <v>255</v>
      </c>
      <c r="B36" s="616"/>
      <c r="C36" s="616"/>
      <c r="D36" s="805"/>
      <c r="E36" s="318"/>
      <c r="F36" s="319">
        <v>5200</v>
      </c>
      <c r="G36" s="82"/>
      <c r="H36" s="319">
        <v>10000</v>
      </c>
      <c r="I36" s="82"/>
      <c r="J36" s="319">
        <v>20000</v>
      </c>
      <c r="K36" s="82"/>
      <c r="L36" s="320"/>
      <c r="M36" s="10"/>
      <c r="P36" s="258"/>
    </row>
    <row r="37" spans="1:16" ht="15.75">
      <c r="A37" s="804" t="s">
        <v>177</v>
      </c>
      <c r="B37" s="616"/>
      <c r="C37" s="616"/>
      <c r="D37" s="805"/>
      <c r="E37" s="318"/>
      <c r="F37" s="319">
        <v>12596</v>
      </c>
      <c r="G37" s="82"/>
      <c r="H37" s="319">
        <v>0</v>
      </c>
      <c r="I37" s="82"/>
      <c r="J37" s="319">
        <v>0</v>
      </c>
      <c r="K37" s="82"/>
      <c r="L37" s="320"/>
      <c r="M37" s="10"/>
      <c r="P37" s="258" t="s">
        <v>3</v>
      </c>
    </row>
    <row r="38" spans="1:16" ht="15.75">
      <c r="A38" s="804" t="s">
        <v>178</v>
      </c>
      <c r="B38" s="616"/>
      <c r="C38" s="616"/>
      <c r="D38" s="805"/>
      <c r="E38" s="318"/>
      <c r="F38" s="319">
        <v>-14428</v>
      </c>
      <c r="G38" s="82"/>
      <c r="H38" s="319">
        <v>-10000</v>
      </c>
      <c r="I38" s="82"/>
      <c r="J38" s="319">
        <v>-20000</v>
      </c>
      <c r="K38" s="82"/>
      <c r="L38" s="320"/>
      <c r="M38" s="10"/>
      <c r="P38" s="258" t="s">
        <v>3</v>
      </c>
    </row>
    <row r="39" spans="1:16" ht="16.5" thickBot="1">
      <c r="A39" s="806" t="s">
        <v>4</v>
      </c>
      <c r="B39" s="807"/>
      <c r="C39" s="807"/>
      <c r="D39" s="808"/>
      <c r="E39" s="330">
        <v>0</v>
      </c>
      <c r="F39" s="331">
        <f>SUM(F34:F38)</f>
        <v>326207</v>
      </c>
      <c r="G39" s="330">
        <v>0</v>
      </c>
      <c r="H39" s="331">
        <f>SUM(H34:H38)</f>
        <v>368456</v>
      </c>
      <c r="I39" s="330">
        <v>0</v>
      </c>
      <c r="J39" s="331">
        <f>SUM(J34:J38)</f>
        <v>164199</v>
      </c>
      <c r="K39" s="330"/>
      <c r="L39" s="332"/>
      <c r="M39" s="10"/>
      <c r="P39" s="258" t="s">
        <v>3</v>
      </c>
    </row>
    <row r="40" spans="1:16" ht="15.75">
      <c r="A40" s="812" t="s">
        <v>228</v>
      </c>
      <c r="B40" s="813"/>
      <c r="C40" s="813"/>
      <c r="D40" s="814"/>
      <c r="E40" s="82"/>
      <c r="F40" s="317"/>
      <c r="G40" s="82"/>
      <c r="H40" s="317"/>
      <c r="I40" s="82"/>
      <c r="J40" s="317"/>
      <c r="K40" s="82"/>
      <c r="L40" s="315"/>
      <c r="M40" s="10"/>
      <c r="P40" s="258" t="s">
        <v>3</v>
      </c>
    </row>
    <row r="41" spans="1:16" ht="15.75">
      <c r="A41" s="815" t="s">
        <v>165</v>
      </c>
      <c r="B41" s="616"/>
      <c r="C41" s="616"/>
      <c r="D41" s="805"/>
      <c r="E41" s="318">
        <v>0</v>
      </c>
      <c r="F41" s="315">
        <f aca="true" t="shared" si="4" ref="F41:L41">D41-B41</f>
        <v>0</v>
      </c>
      <c r="G41" s="318">
        <f t="shared" si="4"/>
        <v>0</v>
      </c>
      <c r="H41" s="315">
        <f t="shared" si="4"/>
        <v>0</v>
      </c>
      <c r="I41" s="318">
        <f t="shared" si="4"/>
        <v>0</v>
      </c>
      <c r="J41" s="315">
        <f t="shared" si="4"/>
        <v>0</v>
      </c>
      <c r="K41" s="318">
        <f t="shared" si="4"/>
        <v>0</v>
      </c>
      <c r="L41" s="315">
        <f t="shared" si="4"/>
        <v>0</v>
      </c>
      <c r="M41" s="10"/>
      <c r="P41" s="258" t="s">
        <v>3</v>
      </c>
    </row>
    <row r="42" spans="1:16" ht="15.75">
      <c r="A42" s="809" t="s">
        <v>5</v>
      </c>
      <c r="B42" s="816"/>
      <c r="C42" s="816"/>
      <c r="D42" s="817"/>
      <c r="E42" s="82"/>
      <c r="F42" s="315">
        <f>D42-B42</f>
        <v>0</v>
      </c>
      <c r="G42" s="82"/>
      <c r="H42" s="315">
        <f>F42-D42</f>
        <v>0</v>
      </c>
      <c r="I42" s="82"/>
      <c r="J42" s="315">
        <f>H42-F42</f>
        <v>0</v>
      </c>
      <c r="K42" s="82"/>
      <c r="L42" s="315">
        <f>J42-H42</f>
        <v>0</v>
      </c>
      <c r="M42" s="10"/>
      <c r="P42" s="258" t="s">
        <v>3</v>
      </c>
    </row>
    <row r="43" spans="1:16" ht="15.75">
      <c r="A43" s="809" t="s">
        <v>6</v>
      </c>
      <c r="B43" s="810"/>
      <c r="C43" s="810"/>
      <c r="D43" s="811"/>
      <c r="E43" s="82"/>
      <c r="F43" s="315">
        <f>D43-B43</f>
        <v>0</v>
      </c>
      <c r="G43" s="82"/>
      <c r="H43" s="315">
        <f>F43-D43</f>
        <v>0</v>
      </c>
      <c r="I43" s="82"/>
      <c r="J43" s="315">
        <f>H43-F43</f>
        <v>0</v>
      </c>
      <c r="K43" s="82"/>
      <c r="L43" s="315">
        <f>J43-H43</f>
        <v>0</v>
      </c>
      <c r="M43" s="10"/>
      <c r="P43" s="258" t="s">
        <v>3</v>
      </c>
    </row>
    <row r="44" spans="1:16" ht="15.75">
      <c r="A44" s="226"/>
      <c r="B44" s="243"/>
      <c r="C44" s="207"/>
      <c r="D44" s="244"/>
      <c r="E44" s="207"/>
      <c r="F44" s="207"/>
      <c r="G44" s="207"/>
      <c r="H44" s="207"/>
      <c r="I44" s="207"/>
      <c r="J44" s="207"/>
      <c r="K44" s="207"/>
      <c r="L44" s="207"/>
      <c r="M44" s="10"/>
      <c r="P44" s="258" t="s">
        <v>110</v>
      </c>
    </row>
    <row r="45" spans="1:16" ht="15.75">
      <c r="A45" s="842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4"/>
    </row>
    <row r="46" spans="11:13" ht="15.75">
      <c r="K46" s="19"/>
      <c r="L46" s="19"/>
      <c r="M46" s="10"/>
    </row>
    <row r="47" spans="11:13" ht="15.75">
      <c r="K47" s="19"/>
      <c r="L47" s="19"/>
      <c r="M47" s="10"/>
    </row>
    <row r="48" spans="11:13" ht="15.75">
      <c r="K48" s="19"/>
      <c r="L48" s="19"/>
      <c r="M48" s="10"/>
    </row>
    <row r="49" spans="11:13" ht="15.75">
      <c r="K49" s="19"/>
      <c r="L49" s="19"/>
      <c r="M49" s="10"/>
    </row>
    <row r="50" spans="11:13" ht="15.75">
      <c r="K50" s="19"/>
      <c r="L50" s="19"/>
      <c r="M50" s="10"/>
    </row>
    <row r="51" spans="11:13" ht="15.75">
      <c r="K51" s="19"/>
      <c r="L51" s="19"/>
      <c r="M51" s="10"/>
    </row>
    <row r="52" spans="11:13" ht="15.75">
      <c r="K52" s="19"/>
      <c r="L52" s="19"/>
      <c r="M52" s="10"/>
    </row>
    <row r="53" spans="11:13" ht="15.75">
      <c r="K53" s="19"/>
      <c r="L53" s="20"/>
      <c r="M53" s="10"/>
    </row>
    <row r="54" spans="11:13" ht="15.75">
      <c r="K54" s="19"/>
      <c r="L54" s="20"/>
      <c r="M54" s="10"/>
    </row>
    <row r="55" spans="11:13" ht="15.75">
      <c r="K55" s="19"/>
      <c r="L55" s="19"/>
      <c r="M55" s="10"/>
    </row>
    <row r="56" spans="11:13" ht="15.75">
      <c r="K56" s="19"/>
      <c r="L56" s="19"/>
      <c r="M56" s="10"/>
    </row>
    <row r="57" spans="11:13" ht="15.75">
      <c r="K57" s="19"/>
      <c r="L57" s="19"/>
      <c r="M57" s="10"/>
    </row>
    <row r="58" spans="11:13" ht="15.75">
      <c r="K58" s="19"/>
      <c r="L58" s="19"/>
      <c r="M58" s="10"/>
    </row>
    <row r="59" spans="11:13" ht="15.75">
      <c r="K59" s="19"/>
      <c r="L59" s="19"/>
      <c r="M59" s="10"/>
    </row>
    <row r="60" spans="11:13" ht="15.75">
      <c r="K60" s="19"/>
      <c r="L60" s="19"/>
      <c r="M60" s="10"/>
    </row>
    <row r="61" spans="11:13" ht="15.75">
      <c r="K61" s="19"/>
      <c r="L61" s="19"/>
      <c r="M61" s="10"/>
    </row>
    <row r="62" spans="11:13" ht="15.75">
      <c r="K62" s="19"/>
      <c r="L62" s="19"/>
      <c r="M62" s="10"/>
    </row>
    <row r="63" spans="11:13" ht="15.75">
      <c r="K63" s="19"/>
      <c r="L63" s="19"/>
      <c r="M63" s="10"/>
    </row>
    <row r="64" spans="11:13" ht="15.75">
      <c r="K64" s="19"/>
      <c r="L64" s="19"/>
      <c r="M64" s="10"/>
    </row>
    <row r="65" spans="11:13" ht="15.75">
      <c r="K65" s="19"/>
      <c r="L65" s="19"/>
      <c r="M65" s="10"/>
    </row>
    <row r="66" spans="11:13" ht="15.75">
      <c r="K66" s="19"/>
      <c r="L66" s="19"/>
      <c r="M66" s="10"/>
    </row>
    <row r="67" spans="11:13" ht="15.75">
      <c r="K67" s="19"/>
      <c r="L67" s="19"/>
      <c r="M67" s="10"/>
    </row>
    <row r="68" spans="11:13" ht="15.75">
      <c r="K68" s="22"/>
      <c r="L68" s="19"/>
      <c r="M68" s="10"/>
    </row>
    <row r="69" spans="11:13" ht="15.75">
      <c r="K69" s="10"/>
      <c r="L69" s="10"/>
      <c r="M69" s="10"/>
    </row>
    <row r="70" spans="11:13" ht="15.75">
      <c r="K70" s="9"/>
      <c r="L70" s="9"/>
      <c r="M70" s="10"/>
    </row>
    <row r="71" spans="11:13" ht="15.75">
      <c r="K71" s="9"/>
      <c r="L71" s="9"/>
      <c r="M71" s="10"/>
    </row>
    <row r="72" spans="11:13" ht="15.75">
      <c r="K72" s="9"/>
      <c r="L72" s="9"/>
      <c r="M72" s="10"/>
    </row>
    <row r="73" spans="11:13" ht="15.75">
      <c r="K73" s="9"/>
      <c r="L73" s="9"/>
      <c r="M73" s="10"/>
    </row>
    <row r="74" ht="15.75">
      <c r="M74" s="10"/>
    </row>
    <row r="75" ht="15.75">
      <c r="M75" s="10"/>
    </row>
  </sheetData>
  <mergeCells count="46">
    <mergeCell ref="A36:D36"/>
    <mergeCell ref="A17:D17"/>
    <mergeCell ref="A16:D16"/>
    <mergeCell ref="E8:F8"/>
    <mergeCell ref="A20:D20"/>
    <mergeCell ref="A21:D21"/>
    <mergeCell ref="A22:D22"/>
    <mergeCell ref="A45:P45"/>
    <mergeCell ref="A23:D23"/>
    <mergeCell ref="A24:D24"/>
    <mergeCell ref="G8:H8"/>
    <mergeCell ref="A1:L1"/>
    <mergeCell ref="A2:L2"/>
    <mergeCell ref="A3:L3"/>
    <mergeCell ref="A4:O4"/>
    <mergeCell ref="A5:O5"/>
    <mergeCell ref="A6:L6"/>
    <mergeCell ref="K8:L8"/>
    <mergeCell ref="I8:J8"/>
    <mergeCell ref="A18:D18"/>
    <mergeCell ref="A26:D26"/>
    <mergeCell ref="A27:D27"/>
    <mergeCell ref="A8:D9"/>
    <mergeCell ref="A10:D10"/>
    <mergeCell ref="A11:D11"/>
    <mergeCell ref="A12:D12"/>
    <mergeCell ref="A13:D13"/>
    <mergeCell ref="A14:D14"/>
    <mergeCell ref="A15:D15"/>
    <mergeCell ref="A28:D28"/>
    <mergeCell ref="A19:D19"/>
    <mergeCell ref="A29:D29"/>
    <mergeCell ref="A30:D30"/>
    <mergeCell ref="A25:D25"/>
    <mergeCell ref="A31:D31"/>
    <mergeCell ref="A33:D33"/>
    <mergeCell ref="A34:D34"/>
    <mergeCell ref="A35:D35"/>
    <mergeCell ref="A32:D32"/>
    <mergeCell ref="A37:D37"/>
    <mergeCell ref="A38:D38"/>
    <mergeCell ref="A39:D39"/>
    <mergeCell ref="A43:D43"/>
    <mergeCell ref="A40:D40"/>
    <mergeCell ref="A41:D41"/>
    <mergeCell ref="A42:D42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Class&amp;R&amp;"Times New Roman,Regular"Juvenile Justice  Programs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